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7995" windowHeight="3375" activeTab="0"/>
  </bookViews>
  <sheets>
    <sheet name="MIDFRM1" sheetId="1" r:id="rId1"/>
  </sheets>
  <definedNames>
    <definedName name="_xlnm.Print_Area" localSheetId="0">'MIDFRM1'!$B$3:$M$53</definedName>
  </definedNames>
  <calcPr fullCalcOnLoad="1"/>
</workbook>
</file>

<file path=xl/sharedStrings.xml><?xml version="1.0" encoding="utf-8"?>
<sst xmlns="http://schemas.openxmlformats.org/spreadsheetml/2006/main" count="56" uniqueCount="54">
  <si>
    <t>Mortgage Maintenance</t>
  </si>
  <si>
    <t>Payment Computation</t>
  </si>
  <si>
    <t>U.S. Department of Transportation</t>
  </si>
  <si>
    <t>Federal Aviation Administration</t>
  </si>
  <si>
    <t>Required Information</t>
  </si>
  <si>
    <t xml:space="preserve">   Displacee:                                                                           Parcel Number:</t>
  </si>
  <si>
    <t>INPUT</t>
  </si>
  <si>
    <t>1.  Remaining principal balance on old mortgage.</t>
  </si>
  <si>
    <t>2.  Remaining amortization term of old mortgage as of date of acquisition.</t>
  </si>
  <si>
    <t>Calculated.</t>
  </si>
  <si>
    <t>(Months)</t>
  </si>
  <si>
    <t>3.  Annual interest rate on old mortgage.</t>
  </si>
  <si>
    <t xml:space="preserve">4.  Monthly Payment:  </t>
  </si>
  <si>
    <t xml:space="preserve">    A.   Existing monthly payment, actual payment as of date of acquisition:</t>
  </si>
  <si>
    <t xml:space="preserve">    B.  If the term of the replacement mortgage (line 6) is less than existing mortgage (line 2), </t>
  </si>
  <si>
    <t xml:space="preserve">    use the shorter amortization term of the replacement and calculate a hypothetical monthly </t>
  </si>
  <si>
    <t xml:space="preserve">    payment for the existing mortgage at the shorter term.                            </t>
  </si>
  <si>
    <t>Calculated</t>
  </si>
  <si>
    <t>5.  Replacement mortgage amount.(Enter lesser of actual amount or old balance amount, line 1)</t>
  </si>
  <si>
    <t>6.  Amortization term of replacement mortgage.</t>
  </si>
  <si>
    <t xml:space="preserve">7.  Annual interest rate of replacement mortgage.  (Shall not exceed the prevailing fixed-term    </t>
  </si>
  <si>
    <t xml:space="preserve">     interest rate for conventional (non-government insured) mortgages currently charged by   </t>
  </si>
  <si>
    <t xml:space="preserve">     lenders in the area in which the replacement dwelling is located.)</t>
  </si>
  <si>
    <t xml:space="preserve">8.  Purchaser's points and loan origination or assumption fees which are not paid as an </t>
  </si>
  <si>
    <t xml:space="preserve">     incidental expense. (Not to exceed market norms.)</t>
  </si>
  <si>
    <t>Payment Calculation</t>
  </si>
  <si>
    <t>A.  Amount of reduced loan having a monthly amortization payment of:</t>
  </si>
  <si>
    <t>for</t>
  </si>
  <si>
    <t>months</t>
  </si>
  <si>
    <t>at an annual rate of</t>
  </si>
  <si>
    <t xml:space="preserve">Greater of line 4A or 4B   </t>
  </si>
  <si>
    <t>Lesser of  Line 2 or Line 6</t>
  </si>
  <si>
    <t>Line 7</t>
  </si>
  <si>
    <t>less</t>
  </si>
  <si>
    <t xml:space="preserve">    .</t>
  </si>
  <si>
    <t>Line1</t>
  </si>
  <si>
    <t>times</t>
  </si>
  <si>
    <t xml:space="preserve">     </t>
  </si>
  <si>
    <t>Line 8</t>
  </si>
  <si>
    <t>Line A</t>
  </si>
  <si>
    <t>divided by</t>
  </si>
  <si>
    <t>equals</t>
  </si>
  <si>
    <t>X</t>
  </si>
  <si>
    <t>N/A</t>
  </si>
  <si>
    <t xml:space="preserve">New Mortgage Amount </t>
  </si>
  <si>
    <t>FAA Form 5100-123 (REVISED 2-95)                                                                                                   NSN:  PENDING</t>
  </si>
  <si>
    <t>B.  Amount of mortgage reduction:</t>
  </si>
  <si>
    <t>C.  Points and fees.  _______%  X   $__________</t>
  </si>
  <si>
    <t>D.  PAYMENT:  Total of Lines B and C.</t>
  </si>
  <si>
    <t>E.  If the actual new mortgage is less than Line A:</t>
  </si>
  <si>
    <t>Line D</t>
  </si>
  <si>
    <t>Lesser of Line A; or line 5. above</t>
  </si>
  <si>
    <t>Plus Points  =</t>
  </si>
  <si>
    <t xml:space="preserve">       Line 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</si>
</sst>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6"/>
      <name val="Times New Roman"/>
      <family val="0"/>
    </font>
    <font>
      <i/>
      <sz val="10"/>
      <name val="Times New Roman"/>
      <family val="0"/>
    </font>
    <font>
      <b/>
      <i/>
      <sz val="8"/>
      <name val="Times New Roman"/>
      <family val="0"/>
    </font>
    <font>
      <b/>
      <i/>
      <sz val="6"/>
      <name val="Times New Roman"/>
      <family val="0"/>
    </font>
    <font>
      <b/>
      <i/>
      <sz val="10"/>
      <name val="Times New Roman"/>
      <family val="0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/>
    </xf>
    <xf numFmtId="5" fontId="7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5" fontId="6" fillId="0" borderId="0" xfId="0" applyNumberFormat="1" applyFont="1" applyBorder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10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5" fontId="6" fillId="0" borderId="12" xfId="0" applyNumberFormat="1" applyFont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5" fontId="7" fillId="0" borderId="1" xfId="0" applyNumberFormat="1" applyFont="1" applyBorder="1" applyAlignment="1" applyProtection="1">
      <alignment horizontal="center"/>
      <protection/>
    </xf>
    <xf numFmtId="1" fontId="6" fillId="0" borderId="13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right"/>
    </xf>
    <xf numFmtId="0" fontId="12" fillId="0" borderId="14" xfId="0" applyFont="1" applyFill="1" applyBorder="1" applyAlignment="1" applyProtection="1">
      <alignment/>
      <protection/>
    </xf>
    <xf numFmtId="5" fontId="12" fillId="0" borderId="15" xfId="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1" fontId="7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13" fillId="0" borderId="6" xfId="0" applyFont="1" applyBorder="1" applyAlignment="1" applyProtection="1">
      <alignment horizontal="left"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center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showGridLines="0" showZeros="0" tabSelected="1" showOutlineSymbols="0" view="pageBreakPreview" zoomScaleNormal="75" zoomScaleSheetLayoutView="100" workbookViewId="0" topLeftCell="A5">
      <selection activeCell="M24" sqref="M24"/>
    </sheetView>
  </sheetViews>
  <sheetFormatPr defaultColWidth="9.33203125" defaultRowHeight="12.75"/>
  <cols>
    <col min="2" max="2" width="10" style="1" customWidth="1"/>
    <col min="3" max="3" width="8.83203125" style="2" customWidth="1"/>
    <col min="4" max="4" width="9.5" style="2" customWidth="1"/>
    <col min="5" max="5" width="7.83203125" style="2" customWidth="1"/>
    <col min="6" max="6" width="10.83203125" style="2" customWidth="1"/>
    <col min="7" max="7" width="7.5" style="2" customWidth="1"/>
    <col min="8" max="8" width="11.33203125" style="2" customWidth="1"/>
    <col min="9" max="9" width="9.5" style="2" customWidth="1"/>
    <col min="10" max="10" width="3.33203125" style="2" customWidth="1"/>
    <col min="11" max="11" width="2.16015625" style="2" customWidth="1"/>
    <col min="12" max="12" width="6.5" style="2" customWidth="1"/>
    <col min="13" max="13" width="12.5" style="3" bestFit="1" customWidth="1"/>
    <col min="14" max="14" width="5.83203125" style="2" customWidth="1"/>
  </cols>
  <sheetData>
    <row r="1" spans="2:14" ht="12.75">
      <c r="B1"/>
      <c r="C1"/>
      <c r="D1"/>
      <c r="E1"/>
      <c r="F1"/>
      <c r="G1"/>
      <c r="H1"/>
      <c r="I1"/>
      <c r="J1"/>
      <c r="K1"/>
      <c r="L1"/>
      <c r="M1"/>
      <c r="N1"/>
    </row>
    <row r="2" spans="2:14" ht="13.5" thickBot="1">
      <c r="B2"/>
      <c r="C2"/>
      <c r="D2"/>
      <c r="E2"/>
      <c r="F2"/>
      <c r="G2"/>
      <c r="H2"/>
      <c r="I2"/>
      <c r="J2"/>
      <c r="K2"/>
      <c r="L2"/>
      <c r="M2"/>
      <c r="N2"/>
    </row>
    <row r="3" spans="2:14" ht="12.75">
      <c r="B3" s="4"/>
      <c r="C3" s="5"/>
      <c r="D3" s="5"/>
      <c r="E3" s="5"/>
      <c r="F3" s="6" t="s">
        <v>0</v>
      </c>
      <c r="G3" s="5"/>
      <c r="H3" s="5"/>
      <c r="I3" s="5"/>
      <c r="J3" s="5"/>
      <c r="K3" s="5"/>
      <c r="L3" s="5"/>
      <c r="M3" s="7"/>
      <c r="N3" s="8"/>
    </row>
    <row r="4" spans="2:14" ht="12.75">
      <c r="B4" s="9"/>
      <c r="C4" s="8"/>
      <c r="D4" s="8"/>
      <c r="E4" s="8"/>
      <c r="F4" s="10" t="s">
        <v>1</v>
      </c>
      <c r="G4" s="8"/>
      <c r="H4" s="8"/>
      <c r="I4" s="8"/>
      <c r="J4" s="8"/>
      <c r="K4" s="8"/>
      <c r="L4" s="8"/>
      <c r="M4" s="11"/>
      <c r="N4" s="8"/>
    </row>
    <row r="5" spans="2:14" ht="12" customHeight="1">
      <c r="B5" s="12" t="s">
        <v>2</v>
      </c>
      <c r="C5" s="13"/>
      <c r="D5" s="13"/>
      <c r="E5" s="8"/>
      <c r="F5" s="8"/>
      <c r="G5" s="8"/>
      <c r="H5" s="8"/>
      <c r="I5" s="8"/>
      <c r="J5" s="8"/>
      <c r="K5" s="8"/>
      <c r="L5" s="8"/>
      <c r="M5" s="11"/>
      <c r="N5" s="8"/>
    </row>
    <row r="6" spans="2:14" ht="13.5" thickBot="1">
      <c r="B6" s="14" t="s">
        <v>3</v>
      </c>
      <c r="C6" s="15"/>
      <c r="D6" s="15"/>
      <c r="E6" s="16"/>
      <c r="F6" s="16"/>
      <c r="G6" s="16"/>
      <c r="H6" s="16"/>
      <c r="I6" s="16"/>
      <c r="J6" s="16"/>
      <c r="K6" s="16"/>
      <c r="L6" s="16"/>
      <c r="M6" s="17"/>
      <c r="N6" s="8"/>
    </row>
    <row r="7" spans="2:14" ht="13.5" thickBot="1">
      <c r="B7" s="18"/>
      <c r="C7" s="19"/>
      <c r="D7" s="19"/>
      <c r="E7" s="19"/>
      <c r="F7" s="20" t="s">
        <v>4</v>
      </c>
      <c r="G7" s="19"/>
      <c r="H7" s="19"/>
      <c r="I7" s="19"/>
      <c r="J7" s="19"/>
      <c r="K7" s="19"/>
      <c r="L7" s="19"/>
      <c r="M7" s="21"/>
      <c r="N7" s="8"/>
    </row>
    <row r="8" spans="2:14" ht="13.5" thickBot="1">
      <c r="B8" s="18"/>
      <c r="C8" s="19"/>
      <c r="D8" s="19" t="s">
        <v>5</v>
      </c>
      <c r="E8" s="19"/>
      <c r="F8" s="19"/>
      <c r="G8" s="19"/>
      <c r="H8" s="19"/>
      <c r="I8" s="19"/>
      <c r="J8" s="19"/>
      <c r="K8" s="19"/>
      <c r="L8" s="19"/>
      <c r="M8" s="21"/>
      <c r="N8" s="8"/>
    </row>
    <row r="9" spans="2:14" ht="14.25" thickBot="1" thickTop="1"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22" t="s">
        <v>6</v>
      </c>
      <c r="N9" s="8"/>
    </row>
    <row r="10" spans="2:14" ht="14.25" thickBot="1" thickTop="1">
      <c r="B10" s="23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4">
        <v>100000</v>
      </c>
      <c r="N10" s="8"/>
    </row>
    <row r="11" spans="2:14" ht="14.25" thickBot="1" thickTop="1">
      <c r="B11" s="2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/>
      <c r="N11" s="8"/>
    </row>
    <row r="12" spans="2:14" ht="13.5" thickBot="1">
      <c r="B12" s="23" t="s">
        <v>8</v>
      </c>
      <c r="C12" s="13"/>
      <c r="D12" s="13"/>
      <c r="E12" s="13"/>
      <c r="F12" s="13"/>
      <c r="G12" s="13"/>
      <c r="H12"/>
      <c r="I12" s="49" t="s">
        <v>9</v>
      </c>
      <c r="J12" s="24" t="s">
        <v>10</v>
      </c>
      <c r="K12" s="13"/>
      <c r="L12" s="13"/>
      <c r="M12" s="48">
        <f>NPER(M14/12,-M17,M10)</f>
        <v>347.180976715062</v>
      </c>
      <c r="N12" s="8"/>
    </row>
    <row r="13" spans="2:14" ht="9.75" customHeight="1" thickBot="1">
      <c r="B13" s="2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1"/>
      <c r="N13" s="8"/>
    </row>
    <row r="14" spans="2:14" ht="14.25" thickBot="1" thickTop="1">
      <c r="B14" s="23" t="s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2">
        <v>0.0687</v>
      </c>
      <c r="N14" s="8"/>
    </row>
    <row r="15" spans="2:14" ht="9.75" customHeight="1" thickTop="1"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1"/>
      <c r="N15" s="8"/>
    </row>
    <row r="16" spans="2:14" ht="13.5" thickBot="1">
      <c r="B16" s="23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8"/>
    </row>
    <row r="17" spans="2:14" ht="14.25" thickBot="1" thickTop="1">
      <c r="B17" s="23" t="s">
        <v>13</v>
      </c>
      <c r="C17" s="13"/>
      <c r="D17" s="13"/>
      <c r="E17" s="13"/>
      <c r="F17" s="13"/>
      <c r="G17" s="13"/>
      <c r="H17" s="13"/>
      <c r="I17" s="45">
        <f>-PMT(M14/12,M12,M10)</f>
        <v>663.9999999999999</v>
      </c>
      <c r="J17" s="13"/>
      <c r="K17" s="13"/>
      <c r="L17" s="13"/>
      <c r="M17" s="44">
        <v>664</v>
      </c>
      <c r="N17" s="8"/>
    </row>
    <row r="18" spans="2:14" ht="9.75" customHeight="1" thickTop="1">
      <c r="B18" s="9"/>
      <c r="C18" s="26"/>
      <c r="D18" s="26"/>
      <c r="E18"/>
      <c r="F18" s="13"/>
      <c r="G18" s="46"/>
      <c r="H18"/>
      <c r="I18"/>
      <c r="J18" s="13"/>
      <c r="K18" s="13"/>
      <c r="L18" s="13"/>
      <c r="M18" s="11"/>
      <c r="N18" s="8"/>
    </row>
    <row r="19" spans="2:14" ht="12.75">
      <c r="B19" s="23" t="s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1"/>
      <c r="N19" s="8"/>
    </row>
    <row r="20" spans="2:14" ht="12.75">
      <c r="B20" s="23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1"/>
      <c r="N20" s="8"/>
    </row>
    <row r="21" spans="2:14" ht="13.5">
      <c r="B21" s="23" t="s">
        <v>16</v>
      </c>
      <c r="C21" s="13"/>
      <c r="D21" s="13"/>
      <c r="E21" s="13"/>
      <c r="F21" s="13"/>
      <c r="G21" s="13"/>
      <c r="H21" s="50" t="s">
        <v>17</v>
      </c>
      <c r="I21" s="51" t="str">
        <f>IF(M12&gt;M25,-PMT(M14/12,M25,M10),N51)</f>
        <v>N/A</v>
      </c>
      <c r="J21" s="13"/>
      <c r="K21" s="13"/>
      <c r="L21" s="13"/>
      <c r="M21" s="11"/>
      <c r="N21" s="8"/>
    </row>
    <row r="22" spans="2:14" ht="9.75" customHeight="1" thickBot="1">
      <c r="B22" s="2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1"/>
      <c r="N22" s="8"/>
    </row>
    <row r="23" spans="2:14" ht="14.25" thickBot="1" thickTop="1">
      <c r="B23" s="23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4">
        <v>100000</v>
      </c>
      <c r="N23" s="8"/>
    </row>
    <row r="24" spans="2:14" ht="9.75" customHeight="1" thickBot="1" thickTop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11"/>
      <c r="N24" s="8"/>
    </row>
    <row r="25" spans="2:14" ht="14.25" thickBot="1" thickTop="1">
      <c r="B25" s="9" t="s">
        <v>19</v>
      </c>
      <c r="C25" s="8"/>
      <c r="D25" s="8"/>
      <c r="E25" s="8"/>
      <c r="F25" s="8"/>
      <c r="G25" s="8"/>
      <c r="H25" s="8"/>
      <c r="I25" s="8"/>
      <c r="J25" s="24" t="s">
        <v>10</v>
      </c>
      <c r="K25" s="24"/>
      <c r="L25" s="8"/>
      <c r="M25" s="43">
        <v>360</v>
      </c>
      <c r="N25" s="8"/>
    </row>
    <row r="26" spans="2:14" ht="9.75" customHeight="1" thickBot="1" thickTop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11"/>
      <c r="N26" s="8"/>
    </row>
    <row r="27" spans="2:14" ht="14.25" thickBot="1" thickTop="1">
      <c r="B27" s="23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42">
        <v>0.0798</v>
      </c>
      <c r="N27" s="8"/>
    </row>
    <row r="28" spans="2:14" ht="13.5" thickTop="1">
      <c r="B28" s="2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11"/>
      <c r="N28" s="8"/>
    </row>
    <row r="29" spans="2:14" ht="12.75">
      <c r="B29" s="2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11"/>
      <c r="N29" s="8"/>
    </row>
    <row r="30" spans="2:14" ht="9.75" customHeight="1" thickBot="1"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11"/>
      <c r="N30" s="8"/>
    </row>
    <row r="31" spans="2:14" ht="14.25" thickBot="1" thickTop="1">
      <c r="B31" s="23" t="s">
        <v>23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42">
        <v>0.01</v>
      </c>
      <c r="N31" s="8"/>
    </row>
    <row r="32" spans="2:14" ht="13.5" thickTop="1">
      <c r="B32" s="23" t="s">
        <v>24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11"/>
      <c r="N32" s="8"/>
    </row>
    <row r="33" spans="2:14" ht="9.75" customHeight="1" thickBot="1"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8"/>
    </row>
    <row r="34" spans="2:14" ht="13.5" thickBot="1">
      <c r="B34" s="18"/>
      <c r="C34" s="19"/>
      <c r="D34" s="19"/>
      <c r="E34" s="19"/>
      <c r="F34" s="27" t="s">
        <v>25</v>
      </c>
      <c r="G34" s="19"/>
      <c r="H34" s="19"/>
      <c r="I34" s="19"/>
      <c r="J34" s="19"/>
      <c r="K34" s="19"/>
      <c r="L34" s="19"/>
      <c r="M34" s="21"/>
      <c r="N34" s="8"/>
    </row>
    <row r="35" spans="2:14" ht="9.75" customHeight="1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8"/>
    </row>
    <row r="36" spans="2:14" ht="12.75">
      <c r="B36" s="28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8"/>
    </row>
    <row r="37" spans="2:14" ht="9" customHeight="1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8"/>
    </row>
    <row r="38" spans="2:14" ht="12.75">
      <c r="B38" s="47">
        <f>IF(M25&gt;M12,M17,I21)</f>
        <v>664</v>
      </c>
      <c r="C38" s="53" t="s">
        <v>27</v>
      </c>
      <c r="D38" s="55">
        <f>IF(M12&lt;=M25,M12,M25)</f>
        <v>347.180976715062</v>
      </c>
      <c r="E38" s="31" t="s">
        <v>28</v>
      </c>
      <c r="F38" s="32" t="s">
        <v>29</v>
      </c>
      <c r="G38" s="33"/>
      <c r="H38" s="39">
        <f>M27</f>
        <v>0.0798</v>
      </c>
      <c r="I38"/>
      <c r="J38" s="8"/>
      <c r="K38" s="8"/>
      <c r="L38" s="8"/>
      <c r="M38" s="25">
        <f>PV(H38/12,D38,-B38)</f>
        <v>89849.92957626666</v>
      </c>
      <c r="N38" s="8"/>
    </row>
    <row r="39" spans="2:14" ht="9" customHeight="1">
      <c r="B39" s="52" t="s">
        <v>30</v>
      </c>
      <c r="C39" s="8"/>
      <c r="D39" s="54" t="s">
        <v>31</v>
      </c>
      <c r="E39" s="8"/>
      <c r="F39" s="8"/>
      <c r="G39" s="8"/>
      <c r="H39" s="34" t="s">
        <v>32</v>
      </c>
      <c r="I39"/>
      <c r="J39" s="8"/>
      <c r="K39" s="8"/>
      <c r="L39" s="8"/>
      <c r="M39" s="11"/>
      <c r="N39" s="8"/>
    </row>
    <row r="40" spans="2:14" ht="9.75" customHeight="1"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11"/>
      <c r="N40" s="8"/>
    </row>
    <row r="41" spans="2:14" ht="12.75">
      <c r="B41" s="28" t="s">
        <v>46</v>
      </c>
      <c r="C41" s="8"/>
      <c r="D41" s="8"/>
      <c r="E41" s="8"/>
      <c r="F41" s="35">
        <f>M10</f>
        <v>100000</v>
      </c>
      <c r="G41" s="10" t="s">
        <v>33</v>
      </c>
      <c r="H41" s="36">
        <f>M38</f>
        <v>89849.92957626666</v>
      </c>
      <c r="I41" s="8"/>
      <c r="J41" s="8"/>
      <c r="K41" s="8"/>
      <c r="L41" s="8"/>
      <c r="M41" s="25">
        <f>F41-H41</f>
        <v>10150.070423733341</v>
      </c>
      <c r="N41" s="8"/>
    </row>
    <row r="42" spans="2:14" ht="12.75">
      <c r="B42" s="12" t="s">
        <v>34</v>
      </c>
      <c r="C42" s="8"/>
      <c r="D42" s="8"/>
      <c r="E42" s="8"/>
      <c r="F42" s="34" t="s">
        <v>35</v>
      </c>
      <c r="G42" s="8"/>
      <c r="H42" s="34" t="s">
        <v>39</v>
      </c>
      <c r="I42" s="8"/>
      <c r="J42" s="8"/>
      <c r="K42" s="8"/>
      <c r="L42" s="8"/>
      <c r="M42" s="11"/>
      <c r="N42" s="8"/>
    </row>
    <row r="43" spans="2:14" ht="9.75" customHeight="1"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11"/>
      <c r="N43" s="8"/>
    </row>
    <row r="44" spans="2:14" ht="12.75">
      <c r="B44" s="28" t="s">
        <v>47</v>
      </c>
      <c r="C44" s="10"/>
      <c r="D44" s="37">
        <f>M31</f>
        <v>0.01</v>
      </c>
      <c r="E44" s="30" t="s">
        <v>36</v>
      </c>
      <c r="F44" s="36">
        <f>IF(M23&lt;M10,IF(M23&lt;H41,M23,IF(H41&lt;M10,H41,M10)),IF(M10&lt;H41,M10,H41))</f>
        <v>89849.92957626666</v>
      </c>
      <c r="G44" s="8"/>
      <c r="H44" s="8"/>
      <c r="I44" s="8"/>
      <c r="J44" s="8"/>
      <c r="K44" s="8"/>
      <c r="L44" s="8"/>
      <c r="M44" s="25">
        <f>D44*F44</f>
        <v>898.4992957626666</v>
      </c>
      <c r="N44" s="8"/>
    </row>
    <row r="45" spans="2:14" ht="12.75">
      <c r="B45" s="12" t="s">
        <v>37</v>
      </c>
      <c r="C45" s="8"/>
      <c r="D45" s="34" t="s">
        <v>38</v>
      </c>
      <c r="E45" s="8"/>
      <c r="F45" s="34" t="s">
        <v>51</v>
      </c>
      <c r="G45" s="8"/>
      <c r="H45" s="8"/>
      <c r="I45" s="8"/>
      <c r="J45" s="8"/>
      <c r="K45" s="8"/>
      <c r="L45" s="8"/>
      <c r="M45" s="11"/>
      <c r="N45" s="8"/>
    </row>
    <row r="46" spans="2:14" ht="9.75" customHeight="1"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11"/>
      <c r="N46" s="8"/>
    </row>
    <row r="47" spans="2:14" ht="12.75">
      <c r="B47" s="28" t="s">
        <v>48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25">
        <f>M41+M44</f>
        <v>11048.569719496008</v>
      </c>
      <c r="N47" s="8"/>
    </row>
    <row r="48" spans="2:14" ht="9.75" customHeight="1"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11"/>
      <c r="N48" s="8"/>
    </row>
    <row r="49" spans="2:14" ht="12.75">
      <c r="B49" s="28" t="s">
        <v>49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11"/>
      <c r="N49" s="8"/>
    </row>
    <row r="50" spans="2:14" ht="9" customHeight="1"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11"/>
      <c r="N50" s="8"/>
    </row>
    <row r="51" spans="2:14" ht="12.75">
      <c r="B51" s="29">
        <f>IF(M23&lt;M38,M23,)</f>
        <v>0</v>
      </c>
      <c r="C51" s="10" t="s">
        <v>40</v>
      </c>
      <c r="D51" s="38">
        <f>IF(M23&lt;M38,M38,)</f>
        <v>0</v>
      </c>
      <c r="E51" s="30" t="s">
        <v>41</v>
      </c>
      <c r="F51" s="39">
        <f>IF(M23&lt;M38,B51/D51,)</f>
        <v>0</v>
      </c>
      <c r="G51" s="10" t="s">
        <v>42</v>
      </c>
      <c r="H51" s="38">
        <f>IF(M23&lt;M38,M47,)</f>
        <v>0</v>
      </c>
      <c r="I51" s="56" t="s">
        <v>52</v>
      </c>
      <c r="J51" s="8"/>
      <c r="K51" s="8"/>
      <c r="L51" s="8"/>
      <c r="M51" s="25" t="str">
        <f>IF(F51*H51&gt;0,(F51*H51)+M44,N51)</f>
        <v>N/A</v>
      </c>
      <c r="N51" s="41" t="s">
        <v>43</v>
      </c>
    </row>
    <row r="52" spans="2:14" ht="13.5" thickBot="1">
      <c r="B52" s="57" t="s">
        <v>44</v>
      </c>
      <c r="C52" s="58"/>
      <c r="D52" s="59" t="s">
        <v>39</v>
      </c>
      <c r="E52" s="58"/>
      <c r="F52" s="58"/>
      <c r="G52" s="58"/>
      <c r="H52" s="59" t="s">
        <v>50</v>
      </c>
      <c r="I52" s="58" t="s">
        <v>53</v>
      </c>
      <c r="J52" s="16"/>
      <c r="K52" s="16"/>
      <c r="L52" s="16"/>
      <c r="M52" s="17"/>
      <c r="N52" s="8"/>
    </row>
    <row r="53" spans="2:14" ht="12.75">
      <c r="B53" s="40" t="s">
        <v>45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11"/>
      <c r="N53" s="8"/>
    </row>
  </sheetData>
  <sheetProtection password="CC16" sheet="1" objects="1" scenarios="1"/>
  <printOptions horizontalCentered="1" verticalCentered="1"/>
  <pageMargins left="0.75" right="0.75" top="1" bottom="1" header="0.5" footer="0.5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 Int. Diif. Payment Eligibility</dc:title>
  <dc:subject/>
  <dc:creator>Rick Etter</dc:creator>
  <cp:keywords/>
  <dc:description/>
  <cp:lastModifiedBy>Rick Etter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