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65" windowWidth="8385" windowHeight="7320" activeTab="0"/>
  </bookViews>
  <sheets>
    <sheet name="Main" sheetId="1" r:id="rId1"/>
    <sheet name="Wks 1 - True-Up Inflation" sheetId="2" r:id="rId2"/>
    <sheet name="Wks 2 - Caps Method - True-Up" sheetId="3" r:id="rId3"/>
    <sheet name="Wks 2 - Caps Method - Projected" sheetId="4" r:id="rId4"/>
    <sheet name="Wks 3-Markup Method-True-Up" sheetId="5" r:id="rId5"/>
    <sheet name="Wks 3-Markup Method-Projected" sheetId="6" r:id="rId6"/>
    <sheet name="Wks 4 - Residual" sheetId="7" r:id="rId7"/>
    <sheet name="Wks 5-Chan Move Del-True-Up" sheetId="8" r:id="rId8"/>
    <sheet name="Wks 5-Chan Move Del-Projected" sheetId="9" r:id="rId9"/>
    <sheet name="Wks 6-Headend Upgrd-True-Up" sheetId="10" r:id="rId10"/>
    <sheet name="Wks 6-Headend Upgrd-Projected" sheetId="11" r:id="rId11"/>
    <sheet name="Wks 7 - External Costs" sheetId="12" r:id="rId12"/>
    <sheet name="Wks 8 - True-Up Rate Charged" sheetId="13" r:id="rId13"/>
    <sheet name="Mid-Year Channel Additions" sheetId="14" r:id="rId14"/>
    <sheet name="Printing" sheetId="15" r:id="rId15"/>
  </sheets>
  <definedNames>
    <definedName name="_scenchg1" localSheetId="0" hidden="1">'Main'!$C$149</definedName>
    <definedName name="_scenchg2" localSheetId="0" hidden="1">'Main'!#REF!</definedName>
    <definedName name="_scenchg3" localSheetId="0" hidden="1">'Main'!#REF!</definedName>
    <definedName name="_scenchg4" localSheetId="0" hidden="1">'Main'!#REF!</definedName>
    <definedName name="GOINGFORWARD" localSheetId="5">'Wks 3-Markup Method-Projected'!$D$168:$F$197</definedName>
    <definedName name="GOINGFORWARD" localSheetId="4">'Wks 3-Markup Method-True-Up'!$D$239:$F$268</definedName>
    <definedName name="Macro1a">'Macro1'!$A$1</definedName>
    <definedName name="Macro1a" localSheetId="14">'Macro1'!$A$1</definedName>
    <definedName name="_xlnm.Print_Area" localSheetId="0">'Main'!$A$1:$G$229</definedName>
    <definedName name="_xlnm.Print_Area" localSheetId="13">'Mid-Year Channel Additions'!$A$1:$G$58</definedName>
    <definedName name="_xlnm.Print_Area" localSheetId="6">'Wks 4 - Residual'!$A$1:$G$46</definedName>
    <definedName name="_xlnm.Print_Area" localSheetId="8">'Wks 5-Chan Move Del-Projected'!$A$1:$F$162</definedName>
    <definedName name="_xlnm.Print_Area" localSheetId="7">'Wks 5-Chan Move Del-True-Up'!$A$1:$F$233</definedName>
    <definedName name="RECORDER">'Macro1'!$A:$A</definedName>
    <definedName name="scen_change" localSheetId="0" hidden="1">'Main'!$C$149</definedName>
    <definedName name="scen_name1" localSheetId="0" hidden="1">"headend upgrade"</definedName>
    <definedName name="scen_name2" localSheetId="0" hidden="1">"2headend"</definedName>
    <definedName name="scen_num" localSheetId="0" hidden="1">2</definedName>
    <definedName name="scen_user1" localSheetId="0" hidden="1">"FCC"</definedName>
    <definedName name="scen_user2" localSheetId="0" hidden="1">"FCC"</definedName>
    <definedName name="scen_value1" localSheetId="0" hidden="1">{"0"}</definedName>
    <definedName name="scen_value2" localSheetId="0" hidden="1">{"0"}</definedName>
    <definedName name="wrn.1235." localSheetId="0" hidden="1">{#N/A,#N/A,FALSE,"Main";#N/A,#N/A,FALSE,"Headend Upgrade Worksheet";#N/A,#N/A,FALSE,"External Costs Worksheet";#N/A,#N/A,FALSE,"Caps Method Worksheet";#N/A,#N/A,FALSE,"Markup Method";#N/A,#N/A,FALSE,"True-Up Collection Worksheet"}</definedName>
    <definedName name="wrn.1235." localSheetId="3" hidden="1">{#N/A,#N/A,FALSE,"Main";#N/A,#N/A,FALSE,"Module B";#N/A,#N/A,FALSE,"ExtCost.Programming.Basic";#N/A,#N/A,FALSE,"ExtCost.ReTrans.Basic";#N/A,#N/A,FALSE,"ExtCost.Taxes.Basic";#N/A,#N/A,FALSE,"ExtCost.FranCosts.Basic";#N/A,#N/A,FALSE,"Caps Method (2)";#N/A,#N/A,FALSE,"Markup Method"}</definedName>
    <definedName name="wrn.1235." localSheetId="2" hidden="1">{#N/A,#N/A,FALSE,"Main";#N/A,#N/A,FALSE,"Module B";#N/A,#N/A,FALSE,"ExtCost.Programming.Basic";#N/A,#N/A,FALSE,"ExtCost.ReTrans.Basic";#N/A,#N/A,FALSE,"ExtCost.Taxes.Basic";#N/A,#N/A,FALSE,"ExtCost.FranCosts.Basic";#N/A,#N/A,FALSE,"Caps Method (2)";#N/A,#N/A,FALSE,"Markup Method"}</definedName>
    <definedName name="wrn.1235." localSheetId="5" hidden="1">{#N/A,#N/A,FALSE,"Main";#N/A,#N/A,FALSE,"ExtCost.Programming.Basic";#N/A,#N/A,FALSE,"ExtCost.ReTrans.Basic";#N/A,#N/A,FALSE,"ExtCost.Taxes.Basic";#N/A,#N/A,FALSE,"ExtCost.FranCosts.Basic";#N/A,#N/A,FALSE,"ExtCost.TrueUp";#N/A,#N/A,FALSE,"Caps Method (2)";#N/A,#N/A,FALSE,"Markup Method"}</definedName>
    <definedName name="wrn.1235." localSheetId="4" hidden="1">{#N/A,#N/A,FALSE,"Main";#N/A,#N/A,FALSE,"ExtCost.Programming.Basic";#N/A,#N/A,FALSE,"ExtCost.ReTrans.Basic";#N/A,#N/A,FALSE,"ExtCost.Taxes.Basic";#N/A,#N/A,FALSE,"ExtCost.FranCosts.Basic";#N/A,#N/A,FALSE,"ExtCost.TrueUp";#N/A,#N/A,FALSE,"Caps Method (2)";#N/A,#N/A,FALSE,"Markup Method"}</definedName>
    <definedName name="wrn.1235." localSheetId="10" hidden="1">{#N/A,#N/A,FALSE,"Main";#N/A,#N/A,FALSE,"Module B";#N/A,#N/A,FALSE,"ExtCost.Programming.Basic";#N/A,#N/A,FALSE,"ExtCost.ReTrans.Basic";#N/A,#N/A,FALSE,"ExtCost.Taxes.Basic";#N/A,#N/A,FALSE,"ExtCost.FranCosts.Basic";#N/A,#N/A,FALSE,"ExtCost.TrueUp";#N/A,#N/A,FALSE,"Caps Method (2)";#N/A,#N/A,FALSE,"Markup Method"}</definedName>
    <definedName name="wrn.1235." localSheetId="9" hidden="1">{#N/A,#N/A,FALSE,"Main";#N/A,#N/A,FALSE,"Module B";#N/A,#N/A,FALSE,"ExtCost.Programming.Basic";#N/A,#N/A,FALSE,"ExtCost.ReTrans.Basic";#N/A,#N/A,FALSE,"ExtCost.Taxes.Basic";#N/A,#N/A,FALSE,"ExtCost.FranCosts.Basic";#N/A,#N/A,FALSE,"ExtCost.TrueUp";#N/A,#N/A,FALSE,"Caps Method (2)";#N/A,#N/A,FALSE,"Markup Method"}</definedName>
    <definedName name="wrn.1235." localSheetId="11" hidden="1">{#N/A,#N/A,FALSE,"Main";#N/A,#N/A,FALSE,"ExtCost.Programming.Basic";#N/A,#N/A,FALSE,"ExtCost.ReTrans.Basic";#N/A,#N/A,FALSE,"ExtCost.Taxes.Basic";#N/A,#N/A,FALSE,"ExtCost.FranCosts.Basic";#N/A,#N/A,FALSE,"Caps Method (2)";#N/A,#N/A,FALSE,"Markup Method"}</definedName>
  </definedNames>
  <calcPr fullCalcOnLoad="1"/>
</workbook>
</file>

<file path=xl/sharedStrings.xml><?xml version="1.0" encoding="utf-8"?>
<sst xmlns="http://schemas.openxmlformats.org/spreadsheetml/2006/main" count="2469" uniqueCount="380">
  <si>
    <t>FCC FORM 1240</t>
  </si>
  <si>
    <t xml:space="preserve">UPDATING MAXIMUM PERMITTED RATES FOR REGULATED CABLE SERVICES </t>
  </si>
  <si>
    <t>Cable Operator:</t>
  </si>
  <si>
    <t>Name of Cable Operator</t>
  </si>
  <si>
    <t>Mailing Address of Cable Operator</t>
  </si>
  <si>
    <t>City</t>
  </si>
  <si>
    <t>State</t>
  </si>
  <si>
    <t>ZIP Code</t>
  </si>
  <si>
    <t>YES</t>
  </si>
  <si>
    <t>NO</t>
  </si>
  <si>
    <t>1. Does this filing involve a single franchise authority and a single community unit?</t>
  </si>
  <si>
    <t>If yes, complete the franchise authority information below and enter the associated CUID number here:</t>
  </si>
  <si>
    <t>2. Does this filing involve a single franchise authority but multiple community units?</t>
  </si>
  <si>
    <t>If yes, enter the associated CUIDs below and complete the franchise authority information at the bottom of this page:</t>
  </si>
  <si>
    <t>3. Does this filing involve multiple franchise authorities?</t>
  </si>
  <si>
    <t xml:space="preserve">If yes, attach a separate sheet for each franchise authority and include the following franchise authority information with </t>
  </si>
  <si>
    <t>its associated CUID(s):</t>
  </si>
  <si>
    <t>Franchise Authority Information:</t>
  </si>
  <si>
    <t>Name of Local Franchising Authority</t>
  </si>
  <si>
    <t>Mailing Address of Local Franchising Authority</t>
  </si>
  <si>
    <t>Telephone number</t>
  </si>
  <si>
    <t>Fax Number</t>
  </si>
  <si>
    <t>4. For what purpose is this Form 1240 being filed?  Please put an "X" in the appropriate box.</t>
  </si>
  <si>
    <t>a. Original Form 1240 for Basic Tier</t>
  </si>
  <si>
    <t>b. Amended Form 1240 for Basic Tier</t>
  </si>
  <si>
    <t>c. Original Form 1240 for CPS Tier</t>
  </si>
  <si>
    <t>d. Amended Form 1240 for CPS Tier</t>
  </si>
  <si>
    <t>TO</t>
  </si>
  <si>
    <t>5. Indicate the one year time period for which you are setting rates (the Projected Period).</t>
  </si>
  <si>
    <t>(mm/yy)</t>
  </si>
  <si>
    <t>6. Indicate the time period for which you are performing a true-up.</t>
  </si>
  <si>
    <t>7. Status of Previous Filing of FCC Form 1240 (enter an "x" in the appropriate box)</t>
  </si>
  <si>
    <t>a. Is this the first FCC Form 1240 filed in any jurisdiction?</t>
  </si>
  <si>
    <t xml:space="preserve">b. Has an FCC Form 1240 been filed previously with the FCC? </t>
  </si>
  <si>
    <t xml:space="preserve">If yes, enter the date of the most recent filing: </t>
  </si>
  <si>
    <t>(mm/dd/yy)</t>
  </si>
  <si>
    <t>c. Has an FCC Form 1240 been filed previously with the Franchising Authority?</t>
  </si>
  <si>
    <t>8. Status of Previous Filing of FCC Form 1210 (enter an "x" in the appropriate box)</t>
  </si>
  <si>
    <t xml:space="preserve">a. Has an FCC Form 1210 been previously filed with the FCC? </t>
  </si>
  <si>
    <t>b. Has an FCC Form 1210 been previously filed with the Franchising Authority?</t>
  </si>
  <si>
    <t>9. Status of FCC Form 1200 Filing (enter an "x" in the appropriate box)</t>
  </si>
  <si>
    <t xml:space="preserve">a. Has an FCC Form 1200 been previously filed with the FCC? </t>
  </si>
  <si>
    <t xml:space="preserve">If yes, enter the date filed: </t>
  </si>
  <si>
    <t>b. Has an FCC Form 1200 been previously filed with the Franchising Authority?</t>
  </si>
  <si>
    <t>10. Cable Programming Services Complaint Status (enter an "x" in the appropriate box)</t>
  </si>
  <si>
    <t>a. Is this form being filed in response to an FCC Form 329 complaint?</t>
  </si>
  <si>
    <t xml:space="preserve">If yes, enter the date of the complaint: </t>
  </si>
  <si>
    <t>11. Is FCC Form 1205 Being Included With This Filing</t>
  </si>
  <si>
    <t xml:space="preserve">12. Selection of "Going Forward" Channel Addition Methodology  (enter an "x" in the appropriate box) </t>
  </si>
  <si>
    <t>Check here if you are using the original rules  [MARKUP METHOD].</t>
  </si>
  <si>
    <t>Check here if you are using the new, alternative rules [CAPS METHOD].</t>
  </si>
  <si>
    <t xml:space="preserve">If using the CAPS METHOD, have you elected to revise recovery for </t>
  </si>
  <si>
    <t>channels added during the period May 15, 1994 to Dec. 31, 1994?</t>
  </si>
  <si>
    <t>13. Headend Upgrade Methodology</t>
  </si>
  <si>
    <t>*NOTE:  Operators must certify to the Commission their eligibility to use this upgrade methodology and attach an equipment list and depreciation schedule.</t>
  </si>
  <si>
    <t>Check here if you are a qualifying small system using the streamlined headend upgrade methodology.</t>
  </si>
  <si>
    <t>Part I: Preliminary Information</t>
  </si>
  <si>
    <t>Module A: Maximum Permitted Rate From Previous Filing</t>
  </si>
  <si>
    <t>a</t>
  </si>
  <si>
    <t>b</t>
  </si>
  <si>
    <t>c</t>
  </si>
  <si>
    <t>d</t>
  </si>
  <si>
    <t>e</t>
  </si>
  <si>
    <t>Line</t>
  </si>
  <si>
    <t>Line Description</t>
  </si>
  <si>
    <t>Basic</t>
  </si>
  <si>
    <t>Tier 2</t>
  </si>
  <si>
    <t>Tier 3</t>
  </si>
  <si>
    <t>Tier 4</t>
  </si>
  <si>
    <t>Tier 5</t>
  </si>
  <si>
    <t>A1</t>
  </si>
  <si>
    <t>Current Maximum Permitted Rate</t>
  </si>
  <si>
    <t>Module B: Subscribership</t>
  </si>
  <si>
    <t>B1</t>
  </si>
  <si>
    <t>Average Subscribership For True-Up Period 1</t>
  </si>
  <si>
    <t>B2</t>
  </si>
  <si>
    <t>Average Subscribership For True-Up Period 2</t>
  </si>
  <si>
    <t>B3</t>
  </si>
  <si>
    <t>Estimated Average Subscribership For Projected Period</t>
  </si>
  <si>
    <t>Module C: Inflation Information</t>
  </si>
  <si>
    <t>C1</t>
  </si>
  <si>
    <t>Unclaimed Inflation: Operator Switching From 1210 To 1240</t>
  </si>
  <si>
    <t>C2</t>
  </si>
  <si>
    <t>Unclaimed Inflation: Unregulated Operator Responding to Rate Complaint</t>
  </si>
  <si>
    <t>C3</t>
  </si>
  <si>
    <t>Inflation Factor For True-Up Period 1 [Wks 1]</t>
  </si>
  <si>
    <t>C4</t>
  </si>
  <si>
    <t>Inflation Factor For True-Up Period 2 [Wks 1]</t>
  </si>
  <si>
    <t>C5</t>
  </si>
  <si>
    <t>Current FCC Inflation Factor</t>
  </si>
  <si>
    <t>Module D: Calculating the Base Rate</t>
  </si>
  <si>
    <t>D1</t>
  </si>
  <si>
    <t>Current Headend Upgrade Segment</t>
  </si>
  <si>
    <t>D2</t>
  </si>
  <si>
    <t>Current External Costs Segment</t>
  </si>
  <si>
    <t>D3</t>
  </si>
  <si>
    <t>Current Caps Method Segment</t>
  </si>
  <si>
    <t>D4</t>
  </si>
  <si>
    <t>Current Markup Method Segment</t>
  </si>
  <si>
    <t>D5</t>
  </si>
  <si>
    <t>Current Channel Movement and Deletion Segment</t>
  </si>
  <si>
    <t>D6</t>
  </si>
  <si>
    <t>Current True-Up Segment</t>
  </si>
  <si>
    <t>D7</t>
  </si>
  <si>
    <t>Current Inflation Segment</t>
  </si>
  <si>
    <t>D8</t>
  </si>
  <si>
    <t>Base Rate [A1-D1-D2-D3-D4-D5-D6-D7]</t>
  </si>
  <si>
    <t>Part II: True-Up Period</t>
  </si>
  <si>
    <t>Module E: Timing Information</t>
  </si>
  <si>
    <t>E1</t>
  </si>
  <si>
    <t>What Type of True-Up Is Being Performed? (Answer "1", "2", or "3".  See Instructions for a description of these types.)</t>
  </si>
  <si>
    <t>If "1", go to Module I.  If "2", answer E2 and E3.  If "3", answer E2, E3, E4, and E5.</t>
  </si>
  <si>
    <t>E2</t>
  </si>
  <si>
    <t>Number of Months in the True-Up Period 1</t>
  </si>
  <si>
    <t>E3</t>
  </si>
  <si>
    <t>Number of Months between the end of True-Up Period 1 and the end of the most recent Projected Period</t>
  </si>
  <si>
    <t>E4</t>
  </si>
  <si>
    <t>Number of Months in True-Up Period 2 Eligible for Interest</t>
  </si>
  <si>
    <t>E5</t>
  </si>
  <si>
    <t>Number of Months True-Up Period 2 Ineligible for Interest</t>
  </si>
  <si>
    <t>Module F: Maximum Permitted Rate For True-Up Period 1</t>
  </si>
  <si>
    <t>F1</t>
  </si>
  <si>
    <t>Caps Method Segment For True-Up Period 1 [Wks 2]</t>
  </si>
  <si>
    <t>F2</t>
  </si>
  <si>
    <t>Markup Method Segment For True-Up Period 1 [Wks 3]</t>
  </si>
  <si>
    <t>F3</t>
  </si>
  <si>
    <t>Chan Mvmnt Deletn Segment For True-Up Period 1 [Wks' 4/5]</t>
  </si>
  <si>
    <t>F4</t>
  </si>
  <si>
    <t>True-Up Period 1 Rate Eligible For Inflation [D8+F1+F2+F3]</t>
  </si>
  <si>
    <t>F5</t>
  </si>
  <si>
    <t>Inflation Segment for True-Up Period 1 [(F4*C3)-F4]</t>
  </si>
  <si>
    <t>F6</t>
  </si>
  <si>
    <t>Headend Upgrade Segment For True-Up Period 1 [Wks 6]</t>
  </si>
  <si>
    <t>F7</t>
  </si>
  <si>
    <t>External Costs Segment  For True-Up Period 1 [Wks 7]</t>
  </si>
  <si>
    <t>F8</t>
  </si>
  <si>
    <t>True-Up Segment For True-Up Period 1</t>
  </si>
  <si>
    <t>F9</t>
  </si>
  <si>
    <t>Max Perm Rate for True-Up Period 1 [F4+F5+F6+F7+F8]</t>
  </si>
  <si>
    <t>Module G: Maximum Permitted Rate For True-Up Period 2</t>
  </si>
  <si>
    <t>G1</t>
  </si>
  <si>
    <t>Caps Method Segment For True-Up Period 2 [Wks 2]</t>
  </si>
  <si>
    <t>G2</t>
  </si>
  <si>
    <t>Markup Method Segment For True-Up Period 2 [Wks 3]</t>
  </si>
  <si>
    <t>G3</t>
  </si>
  <si>
    <t>Chan Mvmnt Deletn Segment For True-Up Period 2 [Wks' 4/5]</t>
  </si>
  <si>
    <t>G4</t>
  </si>
  <si>
    <t>TU Period 2 Rate Eligible For Inflation [D8+F5+G1+G2+G3]</t>
  </si>
  <si>
    <t>G5</t>
  </si>
  <si>
    <t>Inflation Segment for True-Up Period 2 [(G4*C4)-G4]</t>
  </si>
  <si>
    <t>G6</t>
  </si>
  <si>
    <t>Headend Upgrade Segment For True-Up Period 2 [Wks 6]</t>
  </si>
  <si>
    <t>G7</t>
  </si>
  <si>
    <t>External Costs Segment  For True-Up Period 2 [Wks 7]</t>
  </si>
  <si>
    <t>G8</t>
  </si>
  <si>
    <t>True-Up Segment For True-Up Period 2</t>
  </si>
  <si>
    <t>G9</t>
  </si>
  <si>
    <t>Max Perm Rate for True-Up Period 2 [G4+G5+G6+G7+G8]</t>
  </si>
  <si>
    <t>Module H: True-Up Adjustment Calculation</t>
  </si>
  <si>
    <t>Adjustment For True-Up Period 1</t>
  </si>
  <si>
    <t>H1</t>
  </si>
  <si>
    <t>Revenue From Period 1</t>
  </si>
  <si>
    <t>H2</t>
  </si>
  <si>
    <t>Revenue From Max Permitted Rate for Period 1</t>
  </si>
  <si>
    <t>H3</t>
  </si>
  <si>
    <t>True-Up Period 1 Adjustment [H2-H1]</t>
  </si>
  <si>
    <t>H4</t>
  </si>
  <si>
    <t>Interest on Period 1 Adjustment</t>
  </si>
  <si>
    <t>Adjustment For True-Up Period 2</t>
  </si>
  <si>
    <t>H5</t>
  </si>
  <si>
    <t>Revenue From Period 2 Eligible for Interest</t>
  </si>
  <si>
    <t>H6</t>
  </si>
  <si>
    <t>Revenue From Max Perm Rate for Period 2 Eligible For Interest</t>
  </si>
  <si>
    <t>H7</t>
  </si>
  <si>
    <t>Period 2 Adjustment Eligible For Interest [H6-H5]</t>
  </si>
  <si>
    <t>H8</t>
  </si>
  <si>
    <t>Interest on Period 2 Adjustment (See instructions for formula)</t>
  </si>
  <si>
    <t>H9</t>
  </si>
  <si>
    <t>Revenue From Period 2 Ineligible for Interest</t>
  </si>
  <si>
    <t>H10</t>
  </si>
  <si>
    <t>Revenue From Max Perm Rate for Period 2 Ineligible for Interest</t>
  </si>
  <si>
    <t>H11</t>
  </si>
  <si>
    <t>Period 2 Adjustment Ineligible For Interest [H10-H9]</t>
  </si>
  <si>
    <t>Total True-Up Adjustment</t>
  </si>
  <si>
    <t>H12</t>
  </si>
  <si>
    <t>Previous Remaining True-Up Adjustment</t>
  </si>
  <si>
    <t>H13</t>
  </si>
  <si>
    <t>Total True-Up Adjustment [H3+H4+H7+H8+H11+H12]</t>
  </si>
  <si>
    <t>H14</t>
  </si>
  <si>
    <t>Amount of True-Up Claimed For This Projected Period</t>
  </si>
  <si>
    <t>H15</t>
  </si>
  <si>
    <t>Remaining True-Up Adjustment [H13-H14]</t>
  </si>
  <si>
    <t>Part III: Projected Period</t>
  </si>
  <si>
    <t>Module I: New Maximum Permitted Rate</t>
  </si>
  <si>
    <t>I1</t>
  </si>
  <si>
    <t>Caps Method Segment For Projected Period [Wks 2]</t>
  </si>
  <si>
    <t>I2</t>
  </si>
  <si>
    <t>Markup Method Segment For Projected Period [Wks 3]</t>
  </si>
  <si>
    <t>I3</t>
  </si>
  <si>
    <t>Chan Mvmnt Deletn Segment For Projected Period [Wks 4/5]</t>
  </si>
  <si>
    <t>I4</t>
  </si>
  <si>
    <t>Proj. Period Rate Eligible For Inflation [D8+F5+G5+I1+I2+I3]</t>
  </si>
  <si>
    <t>I5</t>
  </si>
  <si>
    <t>Inflation Segment for Projected Period [(I4*C5)-I4]</t>
  </si>
  <si>
    <t>I6</t>
  </si>
  <si>
    <t>Headend Upgrade Segment For Projected Period [Wks 6]</t>
  </si>
  <si>
    <t>I7</t>
  </si>
  <si>
    <t>External Costs Segment For Projected Period [Wks 7]</t>
  </si>
  <si>
    <t>I8</t>
  </si>
  <si>
    <t>True-Up Segment For Projected Period</t>
  </si>
  <si>
    <t>I9</t>
  </si>
  <si>
    <t>Max Permitted Rate for Projected Period [I4+I5+I6+I7+I8]</t>
  </si>
  <si>
    <t>I10</t>
  </si>
  <si>
    <t>Operator Selected Rate For Projected Period</t>
  </si>
  <si>
    <t>Certification Statement</t>
  </si>
  <si>
    <t>WILLFUL FALSE STATEMENTS MADE ON THIS FORM ARE PUNISHABLE BY FINE AND/OR IMPRISONMENT</t>
  </si>
  <si>
    <t>(U.S. CODE TITLE 18, SECTION 1001), AND/OR FORFEITURE (U.S. CODE, TITLE 47, SECTION 503).</t>
  </si>
  <si>
    <t>I certify that the statements made in this form are true and correct to the best of my knowledge and belief, and are made in good faith.</t>
  </si>
  <si>
    <t>Signature</t>
  </si>
  <si>
    <t>Date</t>
  </si>
  <si>
    <t>Name and Title of Person Completing this Form:</t>
  </si>
  <si>
    <t>Worksheet 1 - True-Up Period Inflation</t>
  </si>
  <si>
    <t>For instructions, see Appendix A of Instructions For FCC Form 1240</t>
  </si>
  <si>
    <t>Period</t>
  </si>
  <si>
    <t>FCC Inflation Factor</t>
  </si>
  <si>
    <t>Month 1</t>
  </si>
  <si>
    <t>Month 2</t>
  </si>
  <si>
    <t>Month 3</t>
  </si>
  <si>
    <t>Month 4</t>
  </si>
  <si>
    <t>Month 5</t>
  </si>
  <si>
    <t>Month 6</t>
  </si>
  <si>
    <t>Month 7</t>
  </si>
  <si>
    <t>Month 8</t>
  </si>
  <si>
    <t>Month 9</t>
  </si>
  <si>
    <t>Month 10</t>
  </si>
  <si>
    <t>Month 11</t>
  </si>
  <si>
    <t>Month 12</t>
  </si>
  <si>
    <t>Average Inflation Factor for True-Up Period 1</t>
  </si>
  <si>
    <t>Month 13</t>
  </si>
  <si>
    <t>Month 14</t>
  </si>
  <si>
    <t>Month 15</t>
  </si>
  <si>
    <t>Month 16</t>
  </si>
  <si>
    <t>Month 17</t>
  </si>
  <si>
    <t>Month 18</t>
  </si>
  <si>
    <t>Month 19</t>
  </si>
  <si>
    <t>Month 20</t>
  </si>
  <si>
    <t>Month 21</t>
  </si>
  <si>
    <t>Month 22</t>
  </si>
  <si>
    <t>Month 23</t>
  </si>
  <si>
    <t>Month 24</t>
  </si>
  <si>
    <t>Average Inflation Factor for True-Up Period 2</t>
  </si>
  <si>
    <t>Worksheet 2 - Caps Method</t>
  </si>
  <si>
    <t>True-Up Period, Basic Tier</t>
  </si>
  <si>
    <t>True-Up Period</t>
  </si>
  <si>
    <t>Projected Period</t>
  </si>
  <si>
    <t>Question 1. Indicate the period for which this worksheet is being used. (Put an "X" in the appropriate box.)</t>
  </si>
  <si>
    <t>X</t>
  </si>
  <si>
    <t>Question 2. Indicate the tier for which this worksheet is being used. (Put an "X" in the appropriate box.)</t>
  </si>
  <si>
    <t>Question 3. How long is the first period, in months,for which rates are being set with this worksheet?</t>
  </si>
  <si>
    <t>Question 4. How long is the second period, in months,for which rates are being set with this worksheet?</t>
  </si>
  <si>
    <t>Previous Regulated Channels</t>
  </si>
  <si>
    <t>Current Regulated Channels</t>
  </si>
  <si>
    <t>Net Change</t>
  </si>
  <si>
    <t>Operators Cap For Channels Added</t>
  </si>
  <si>
    <t>Operator's Cap For License Fees</t>
  </si>
  <si>
    <t>License Fee Reserve Used</t>
  </si>
  <si>
    <t>Total License Fee Reserve Used</t>
  </si>
  <si>
    <t>Total Operators Cap Used</t>
  </si>
  <si>
    <t>Total Caps Adjustment</t>
  </si>
  <si>
    <t>Previous Month</t>
  </si>
  <si>
    <t>Average Period 1 Caps Method Adjustment</t>
  </si>
  <si>
    <t>Average Period 2 Caps Method Adjustment</t>
  </si>
  <si>
    <t>True-Up Period, Tier 2</t>
  </si>
  <si>
    <t>True-Up Period, Tier 3</t>
  </si>
  <si>
    <t>True-Up Period, Tier 4</t>
  </si>
  <si>
    <t>True-Up Period, Tier 5</t>
  </si>
  <si>
    <t>Projected Period, Basic Tier</t>
  </si>
  <si>
    <t>Projected Period, Tier 2</t>
  </si>
  <si>
    <t>Projected Period, Tier 3</t>
  </si>
  <si>
    <t>Projected Period, Tier 4</t>
  </si>
  <si>
    <t>Projected Period, Tier 5</t>
  </si>
  <si>
    <t>Worksheet 3 - Markup Method</t>
  </si>
  <si>
    <t>Question 3. How long is the first period, in months, for which rates are being set with this worksheet?</t>
  </si>
  <si>
    <t>Question 4. How long is the second period, in months, for which rates are being set with this worksheet?</t>
  </si>
  <si>
    <t>Sum of Previous Regulated Channels</t>
  </si>
  <si>
    <t>Sum of Current Regulated Channel</t>
  </si>
  <si>
    <t>Average Channels</t>
  </si>
  <si>
    <t>Per Channel Adjustment</t>
  </si>
  <si>
    <t>Channels Added</t>
  </si>
  <si>
    <t>Total Adjustment</t>
  </si>
  <si>
    <t>Cumulative Adjustment</t>
  </si>
  <si>
    <t>Average Period 1 Markup Method Adjustment</t>
  </si>
  <si>
    <t>TABLE A.</t>
  </si>
  <si>
    <t xml:space="preserve">NON-EXTERNAL COST ADJUSTMENT FOR </t>
  </si>
  <si>
    <t>CHANGES IN CHANNELS</t>
  </si>
  <si>
    <t>Adjustment</t>
  </si>
  <si>
    <t>From:</t>
  </si>
  <si>
    <t>To:</t>
  </si>
  <si>
    <t>per channel</t>
  </si>
  <si>
    <t>Worksheet 4 - Residual</t>
  </si>
  <si>
    <t>Period One</t>
  </si>
  <si>
    <t>Average Permitted Charge</t>
  </si>
  <si>
    <t>Average External Costs</t>
  </si>
  <si>
    <t>Average Total Per Channel Adjustments after 5/14/94 for Channels Added Using Caps Method</t>
  </si>
  <si>
    <t>Average Tier Residual [401-402-403]</t>
  </si>
  <si>
    <t>Average Channels per Regulated Tier</t>
  </si>
  <si>
    <t xml:space="preserve">Average Caps Method Channels per Tier </t>
  </si>
  <si>
    <t>Average Remaining Channels [405-406]</t>
  </si>
  <si>
    <t>Average Period 1 Per Channel Residual [404/407]</t>
  </si>
  <si>
    <t>Period Two</t>
  </si>
  <si>
    <t>Average Tier Residual [409-410-411]</t>
  </si>
  <si>
    <t>Average Remaining Channels [413-414]</t>
  </si>
  <si>
    <t>Average Period 2 Per Channel Residual [412/415]</t>
  </si>
  <si>
    <t>Worksheet 5 - Channel Movement and Deletion</t>
  </si>
  <si>
    <t>Residual of Channels Deleted From Tier</t>
  </si>
  <si>
    <t>Residual of Channels Moved (added) to Tier</t>
  </si>
  <si>
    <t>Net Per-Channel Cost Adjustment [Column 2 - Column 1]</t>
  </si>
  <si>
    <t>Cumulative Net Per-Channel Cost Adjustment</t>
  </si>
  <si>
    <t>Previous Period</t>
  </si>
  <si>
    <t>Average Period 1 Channel Movement and Deletion Adjustment</t>
  </si>
  <si>
    <t>Average Period 2 Channel Movement and Deletion Adjustment</t>
  </si>
  <si>
    <t>Worksheet 6 - Headend Upgrade</t>
  </si>
  <si>
    <t>Original Cost of Headend Equipment</t>
  </si>
  <si>
    <t>Original Cost of Equipment less Depreciation</t>
  </si>
  <si>
    <t>Computed Return on Equipment</t>
  </si>
  <si>
    <t>Depreciation Expense For Previous Year</t>
  </si>
  <si>
    <t>Headend Upgrade Adjustment [Column 3 + Column 4]</t>
  </si>
  <si>
    <t>Previous Investments</t>
  </si>
  <si>
    <t>Total Headend Adjustment</t>
  </si>
  <si>
    <t>Per Subscriber Adjustment</t>
  </si>
  <si>
    <t>Monthly Per Subscriber Adjustment For Period 1</t>
  </si>
  <si>
    <t>Monthly Per Subscriber Adjustment For Period 2</t>
  </si>
  <si>
    <t>Worksheet 7 - External Costs</t>
  </si>
  <si>
    <t>Question 1. For which time period are you filling out this worksheet?  [Put an "X" in the appropriate box.]</t>
  </si>
  <si>
    <t>Question 2. How long is the first period, in months, for which rates are being set with this worksheet?</t>
  </si>
  <si>
    <t>Question 3. How long is the second period, in months, for which rates are being set with this worksheet?</t>
  </si>
  <si>
    <t>Period 1</t>
  </si>
  <si>
    <t>External Costs Eligible for Markup</t>
  </si>
  <si>
    <t>Cost of Programming For Channels Added Prior to 5/15/94 or After 5/15/94 Using Markup Method For Period</t>
  </si>
  <si>
    <t>Retransmission Consent Fees For Period</t>
  </si>
  <si>
    <t>Copyright Fees For Period</t>
  </si>
  <si>
    <t>External Costs Eligible For 7.5% Markup</t>
  </si>
  <si>
    <t>Marked Up External Costs</t>
  </si>
  <si>
    <t>External Costs Not Eligible for Markup</t>
  </si>
  <si>
    <t>Cable Specific Taxes For Period</t>
  </si>
  <si>
    <t>Franchise Related Costs For Period</t>
  </si>
  <si>
    <t>Commission Regulatory Fees For Period</t>
  </si>
  <si>
    <t>Total External Costs For Period</t>
  </si>
  <si>
    <t>Monthly, Per-Subscriber External Costs For Period 1</t>
  </si>
  <si>
    <t>Period 2</t>
  </si>
  <si>
    <t>Monthly, Per-Subscriber External Costs For Period 2</t>
  </si>
  <si>
    <t>Worksheet 8 - True-Up Rate Charged</t>
  </si>
  <si>
    <t>Question 1. How long is the True-Up Period 1, in months?</t>
  </si>
  <si>
    <t>Question 2. How long is the True-Up Period 2, in months?</t>
  </si>
  <si>
    <t>Period 1 Average Rate</t>
  </si>
  <si>
    <t>Period 2 Average Rate</t>
  </si>
  <si>
    <t>FCC FORM 1240 SUPPLEMENT:</t>
  </si>
  <si>
    <t>MID-YEAR CHANNEL ADDITIONS</t>
  </si>
  <si>
    <t>it's associated CUID(s):</t>
  </si>
  <si>
    <t>External Cost Adjustment</t>
  </si>
  <si>
    <t>Caps Method Adjustment</t>
  </si>
  <si>
    <t>Markup Method Adjustment</t>
  </si>
  <si>
    <t>New Maximum Permitted Rate [1+2+3+4]</t>
  </si>
  <si>
    <t>Form 1240 Printing Worksheet</t>
  </si>
  <si>
    <t>For each section of the form you wish to print out, put an "X" in the apprpriate box and press the "PRINT" button below.</t>
  </si>
  <si>
    <t>Main</t>
  </si>
  <si>
    <t>Wks 1 - True-Up Inflation</t>
  </si>
  <si>
    <t>Wks 2 - Caps Method - True-Up</t>
  </si>
  <si>
    <t>Wks 2 - Caps Method - Projected</t>
  </si>
  <si>
    <t>Wks 3-Markup Method-True-Up</t>
  </si>
  <si>
    <t>Wks 3-Markup Method-Projected</t>
  </si>
  <si>
    <t>Wks 4 - Residual</t>
  </si>
  <si>
    <t>Wks 5-Chan Move Del-True-Up</t>
  </si>
  <si>
    <t>Wks 5-Chan Move Del-Projected</t>
  </si>
  <si>
    <t>Wks 6-Headend Upgrd-True-Up</t>
  </si>
  <si>
    <t>Wks 6-Headend Upgrd-Projected</t>
  </si>
  <si>
    <t>Wks 7 - External Costs</t>
  </si>
  <si>
    <t>Wks 8 - True-Up Rate Charged</t>
  </si>
  <si>
    <t>Mid-Year Channel Additions</t>
  </si>
  <si>
    <t>Macro1a</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</si>
</sst>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General_)"/>
    <numFmt numFmtId="166" formatCode="0.000000"/>
    <numFmt numFmtId="167" formatCode="0.000"/>
    <numFmt numFmtId="168" formatCode="mm/dd/yy"/>
    <numFmt numFmtId="169" formatCode="&quot;$&quot;#,##0.00##_);\(&quot;$&quot;#,##0.00##\)"/>
    <numFmt numFmtId="170" formatCode="0.####"/>
    <numFmt numFmtId="171" formatCode="&quot;$&quot;#,##0.00##_);\(&quot;CAP EXCEEDED&quot;\)"/>
    <numFmt numFmtId="172" formatCode="&quot;$&quot;#,##0.00##_);\(&quot;ERROR&quot;\)"/>
    <numFmt numFmtId="173" formatCode="&quot;$&quot;#,##0.00##_);[Red]\(&quot;ERROR&quot;\)"/>
    <numFmt numFmtId="174" formatCode="\(0.####\)"/>
    <numFmt numFmtId="175" formatCode="\(\-0.####\)"/>
    <numFmt numFmtId="176" formatCode="0."/>
    <numFmt numFmtId="177" formatCode="&quot;$&quot;#,##0.0000_);\(&quot;$&quot;#,##0.0000\)"/>
    <numFmt numFmtId="178" formatCode="0.0"/>
    <numFmt numFmtId="179" formatCode="&quot;$&quot;#,##0.0_);[Red]\(&quot;$&quot;#,##0.0\)"/>
    <numFmt numFmtId="180" formatCode="&quot;$&quot;#,##0.00000_);\(&quot;$&quot;#,##0.00000\)"/>
    <numFmt numFmtId="181" formatCode="&quot;$&quot;#,##0.000_);\(&quot;$&quot;#,##0.000\)"/>
    <numFmt numFmtId="182" formatCode="&quot;$&quot;#,##0.0_);\(&quot;$&quot;#,##0.0\)"/>
    <numFmt numFmtId="183" formatCode="#,##0.000_);[Red]\(#,##0.000\)"/>
    <numFmt numFmtId="184" formatCode="#,##0.0_);[Red]\(#,##0.0\)"/>
    <numFmt numFmtId="185" formatCode="0.0000"/>
    <numFmt numFmtId="186" formatCode="#,##0.0000_);\(#,##0.0000\)"/>
  </numFmts>
  <fonts count="27">
    <font>
      <sz val="8"/>
      <name val="Tms Rmn"/>
      <family val="0"/>
    </font>
    <font>
      <b/>
      <sz val="10"/>
      <name val="MS Sans Serif"/>
      <family val="0"/>
    </font>
    <font>
      <i/>
      <sz val="10"/>
      <name val="MS Sans Serif"/>
      <family val="0"/>
    </font>
    <font>
      <b/>
      <i/>
      <sz val="10"/>
      <name val="MS Sans Serif"/>
      <family val="0"/>
    </font>
    <font>
      <sz val="10"/>
      <name val="MS Sans Serif"/>
      <family val="0"/>
    </font>
    <font>
      <b/>
      <sz val="9"/>
      <name val="Tms Rmn"/>
      <family val="0"/>
    </font>
    <font>
      <sz val="9"/>
      <name val="Tms Rmn"/>
      <family val="0"/>
    </font>
    <font>
      <b/>
      <sz val="8"/>
      <name val="Tms Rmn"/>
      <family val="0"/>
    </font>
    <font>
      <i/>
      <sz val="8"/>
      <name val="Tms Rmn"/>
      <family val="0"/>
    </font>
    <font>
      <b/>
      <sz val="16"/>
      <name val="Tms Rmn"/>
      <family val="0"/>
    </font>
    <font>
      <sz val="14"/>
      <name val="Tms Rmn"/>
      <family val="0"/>
    </font>
    <font>
      <b/>
      <sz val="12"/>
      <name val="Tms Rmn"/>
      <family val="0"/>
    </font>
    <font>
      <sz val="12"/>
      <name val="Tms Rmn"/>
      <family val="0"/>
    </font>
    <font>
      <b/>
      <sz val="8"/>
      <color indexed="8"/>
      <name val="Tms Rmn"/>
      <family val="0"/>
    </font>
    <font>
      <sz val="8"/>
      <color indexed="8"/>
      <name val="Tms Rmn"/>
      <family val="0"/>
    </font>
    <font>
      <b/>
      <sz val="14"/>
      <name val="Tms Rmn"/>
      <family val="0"/>
    </font>
    <font>
      <b/>
      <sz val="14"/>
      <name val="CG Times (W1)"/>
      <family val="0"/>
    </font>
    <font>
      <sz val="8"/>
      <name val="Times New Roman"/>
      <family val="0"/>
    </font>
    <font>
      <sz val="14"/>
      <name val="CG Times (W1)"/>
      <family val="0"/>
    </font>
    <font>
      <b/>
      <sz val="8"/>
      <name val="Times New Roman"/>
      <family val="0"/>
    </font>
    <font>
      <sz val="10"/>
      <name val="Tms Rmn"/>
      <family val="0"/>
    </font>
    <font>
      <b/>
      <sz val="14"/>
      <name val="Times New Roman"/>
      <family val="0"/>
    </font>
    <font>
      <sz val="14"/>
      <name val="Times New Roman"/>
      <family val="0"/>
    </font>
    <font>
      <sz val="12"/>
      <name val="Times New Roman"/>
      <family val="0"/>
    </font>
    <font>
      <b/>
      <sz val="10"/>
      <name val="Times New Roman"/>
      <family val="0"/>
    </font>
    <font>
      <b/>
      <sz val="9"/>
      <name val="Times New Roman"/>
      <family val="0"/>
    </font>
    <font>
      <b/>
      <sz val="36"/>
      <name val="Times New Roman"/>
      <family val="0"/>
    </font>
  </fonts>
  <fills count="5">
    <fill>
      <patternFill/>
    </fill>
    <fill>
      <patternFill patternType="gray125"/>
    </fill>
    <fill>
      <patternFill patternType="solid">
        <fgColor indexed="9"/>
        <bgColor indexed="64"/>
      </patternFill>
    </fill>
    <fill>
      <patternFill patternType="solid">
        <fgColor indexed="17"/>
        <bgColor indexed="64"/>
      </patternFill>
    </fill>
    <fill>
      <patternFill patternType="solid">
        <fgColor indexed="65"/>
        <bgColor indexed="64"/>
      </patternFill>
    </fill>
  </fills>
  <borders count="6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thin"/>
      <right style="medium"/>
      <top style="medium"/>
      <bottom style="thin"/>
    </border>
    <border>
      <left style="thin"/>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style="thin"/>
      <right style="medium"/>
      <top style="thin"/>
      <bottom style="medium"/>
    </border>
    <border>
      <left>
        <color indexed="63"/>
      </left>
      <right style="thin"/>
      <top style="medium"/>
      <bottom style="thin"/>
    </border>
    <border>
      <left style="medium"/>
      <right>
        <color indexed="63"/>
      </right>
      <top>
        <color indexed="63"/>
      </top>
      <bottom style="thin"/>
    </border>
    <border>
      <left style="thin"/>
      <right style="medium"/>
      <top>
        <color indexed="63"/>
      </top>
      <bottom style="thin"/>
    </border>
    <border>
      <left style="medium"/>
      <right>
        <color indexed="63"/>
      </right>
      <top style="thin"/>
      <bottom style="thin"/>
    </border>
    <border>
      <left>
        <color indexed="63"/>
      </left>
      <right>
        <color indexed="63"/>
      </right>
      <top style="thin"/>
      <bottom style="thin"/>
    </border>
    <border>
      <left style="thin"/>
      <right style="medium"/>
      <top style="thin"/>
      <bottom style="thin"/>
    </border>
    <border>
      <left>
        <color indexed="63"/>
      </left>
      <right style="thin"/>
      <top>
        <color indexed="63"/>
      </top>
      <bottom style="medium"/>
    </border>
    <border>
      <left style="thin"/>
      <right>
        <color indexed="63"/>
      </right>
      <top style="medium"/>
      <bottom>
        <color indexed="63"/>
      </bottom>
    </border>
    <border>
      <left style="thin"/>
      <right style="medium"/>
      <top style="medium"/>
      <bottom>
        <color indexed="63"/>
      </bottom>
    </border>
    <border>
      <left style="medium"/>
      <right>
        <color indexed="63"/>
      </right>
      <top style="thin"/>
      <bottom>
        <color indexed="63"/>
      </bottom>
    </border>
    <border>
      <left style="thin"/>
      <right style="medium"/>
      <top style="thin"/>
      <bottom>
        <color indexed="63"/>
      </bottom>
    </border>
    <border>
      <left style="thin"/>
      <right style="thin"/>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style="medium"/>
      <top style="medium"/>
      <bottom style="thin"/>
    </border>
    <border>
      <left style="thin"/>
      <right style="thin"/>
      <top style="thin"/>
      <bottom style="medium"/>
    </border>
    <border>
      <left>
        <color indexed="63"/>
      </left>
      <right style="medium"/>
      <top style="medium"/>
      <bottom style="medium"/>
    </border>
    <border>
      <left style="medium"/>
      <right style="medium"/>
      <top style="medium"/>
      <bottom style="medium"/>
    </border>
    <border>
      <left style="thin"/>
      <right>
        <color indexed="63"/>
      </right>
      <top>
        <color indexed="63"/>
      </top>
      <bottom style="medium"/>
    </border>
    <border>
      <left>
        <color indexed="63"/>
      </left>
      <right style="thin"/>
      <top style="medium"/>
      <bottom>
        <color indexed="63"/>
      </bottom>
    </border>
    <border>
      <left style="thin"/>
      <right style="medium"/>
      <top>
        <color indexed="63"/>
      </top>
      <bottom style="medium"/>
    </border>
    <border>
      <left style="medium"/>
      <right style="thin"/>
      <top style="thin"/>
      <bottom style="thin"/>
    </border>
    <border>
      <left style="medium"/>
      <right style="thin"/>
      <top style="thin"/>
      <bottom style="medium"/>
    </border>
    <border>
      <left style="thin"/>
      <right style="thin"/>
      <top>
        <color indexed="63"/>
      </top>
      <bottom style="thin"/>
    </border>
    <border>
      <left>
        <color indexed="63"/>
      </left>
      <right style="medium"/>
      <top>
        <color indexed="63"/>
      </top>
      <bottom style="thin"/>
    </border>
    <border>
      <left>
        <color indexed="63"/>
      </left>
      <right style="medium"/>
      <top style="thin"/>
      <bottom style="medium"/>
    </border>
    <border>
      <left style="medium"/>
      <right style="thin"/>
      <top style="medium"/>
      <bottom style="medium"/>
    </border>
    <border>
      <left style="medium"/>
      <right style="thin"/>
      <top style="medium"/>
      <bottom style="thin"/>
    </border>
  </borders>
  <cellStyleXfs count="20">
    <xf numFmtId="165"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9" fontId="4" fillId="0" borderId="0" applyFont="0" applyFill="0" applyBorder="0" applyAlignment="0" applyProtection="0"/>
  </cellStyleXfs>
  <cellXfs count="609">
    <xf numFmtId="165" fontId="0" fillId="0" borderId="0" xfId="0" applyAlignment="1">
      <alignment/>
    </xf>
    <xf numFmtId="165" fontId="0" fillId="0" borderId="0" xfId="0" applyAlignment="1" applyProtection="1">
      <alignment vertical="center"/>
      <protection locked="0"/>
    </xf>
    <xf numFmtId="165" fontId="0" fillId="0" borderId="0" xfId="0" applyAlignment="1" applyProtection="1">
      <alignment/>
      <protection locked="0"/>
    </xf>
    <xf numFmtId="165" fontId="5" fillId="0" borderId="0" xfId="0" applyFont="1" applyAlignment="1" applyProtection="1">
      <alignment vertical="center"/>
      <protection locked="0"/>
    </xf>
    <xf numFmtId="165" fontId="6" fillId="0" borderId="0" xfId="0" applyFont="1" applyAlignment="1" applyProtection="1">
      <alignment/>
      <protection locked="0"/>
    </xf>
    <xf numFmtId="165" fontId="0" fillId="0" borderId="0" xfId="0" applyAlignment="1" applyProtection="1">
      <alignment/>
      <protection locked="0"/>
    </xf>
    <xf numFmtId="165" fontId="0" fillId="0" borderId="0" xfId="0" applyFont="1" applyAlignment="1" applyProtection="1">
      <alignment/>
      <protection locked="0"/>
    </xf>
    <xf numFmtId="165" fontId="5" fillId="0" borderId="0" xfId="0" applyFont="1" applyAlignment="1" applyProtection="1">
      <alignment horizontal="centerContinuous" vertical="center"/>
      <protection locked="0"/>
    </xf>
    <xf numFmtId="165" fontId="6" fillId="0" borderId="0" xfId="0" applyFont="1" applyAlignment="1" applyProtection="1">
      <alignment horizontal="centerContinuous"/>
      <protection locked="0"/>
    </xf>
    <xf numFmtId="165" fontId="0" fillId="0" borderId="0" xfId="0" applyAlignment="1" applyProtection="1">
      <alignment horizontal="centerContinuous"/>
      <protection locked="0"/>
    </xf>
    <xf numFmtId="165" fontId="6" fillId="0" borderId="0" xfId="0" applyFont="1" applyAlignment="1" applyProtection="1">
      <alignment vertical="center"/>
      <protection locked="0"/>
    </xf>
    <xf numFmtId="165" fontId="5" fillId="0" borderId="0" xfId="0" applyFont="1" applyAlignment="1" applyProtection="1">
      <alignment horizontal="left" vertical="center"/>
      <protection locked="0"/>
    </xf>
    <xf numFmtId="165" fontId="6" fillId="0" borderId="0" xfId="0" applyFont="1" applyBorder="1" applyAlignment="1" applyProtection="1">
      <alignment horizontal="left"/>
      <protection locked="0"/>
    </xf>
    <xf numFmtId="165" fontId="5" fillId="0" borderId="0" xfId="0" applyFont="1" applyBorder="1" applyAlignment="1" applyProtection="1">
      <alignment horizontal="left"/>
      <protection locked="0"/>
    </xf>
    <xf numFmtId="165" fontId="6" fillId="0" borderId="0" xfId="0" applyFont="1" applyBorder="1" applyAlignment="1" applyProtection="1">
      <alignment horizontal="centerContinuous"/>
      <protection locked="0"/>
    </xf>
    <xf numFmtId="165" fontId="6" fillId="0" borderId="1" xfId="0" applyFont="1" applyBorder="1" applyAlignment="1" applyProtection="1">
      <alignment horizontal="left"/>
      <protection locked="0"/>
    </xf>
    <xf numFmtId="165" fontId="6" fillId="0" borderId="2" xfId="0" applyFont="1" applyBorder="1" applyAlignment="1" applyProtection="1">
      <alignment horizontal="left"/>
      <protection locked="0"/>
    </xf>
    <xf numFmtId="165" fontId="6" fillId="0" borderId="3" xfId="0" applyFont="1" applyBorder="1" applyAlignment="1" applyProtection="1">
      <alignment horizontal="left"/>
      <protection locked="0"/>
    </xf>
    <xf numFmtId="165" fontId="6" fillId="0" borderId="4" xfId="0" applyFont="1" applyBorder="1" applyAlignment="1" applyProtection="1">
      <alignment/>
      <protection locked="0"/>
    </xf>
    <xf numFmtId="165" fontId="5" fillId="0" borderId="5" xfId="0" applyFont="1" applyBorder="1" applyAlignment="1" applyProtection="1">
      <alignment horizontal="left"/>
      <protection locked="0"/>
    </xf>
    <xf numFmtId="165" fontId="6" fillId="0" borderId="6" xfId="0" applyFont="1" applyBorder="1" applyAlignment="1" applyProtection="1">
      <alignment horizontal="left"/>
      <protection locked="0"/>
    </xf>
    <xf numFmtId="165" fontId="6" fillId="0" borderId="7" xfId="0" applyFont="1" applyBorder="1" applyAlignment="1" applyProtection="1">
      <alignment horizontal="left"/>
      <protection locked="0"/>
    </xf>
    <xf numFmtId="165" fontId="6" fillId="0" borderId="4" xfId="0" applyFont="1" applyBorder="1" applyAlignment="1" applyProtection="1">
      <alignment horizontal="left"/>
      <protection locked="0"/>
    </xf>
    <xf numFmtId="165" fontId="6" fillId="0" borderId="8" xfId="0" applyFont="1" applyBorder="1" applyAlignment="1" applyProtection="1">
      <alignment horizontal="left"/>
      <protection locked="0"/>
    </xf>
    <xf numFmtId="165" fontId="5" fillId="0" borderId="7" xfId="0" applyFont="1" applyBorder="1" applyAlignment="1" applyProtection="1">
      <alignment horizontal="left"/>
      <protection locked="0"/>
    </xf>
    <xf numFmtId="165" fontId="5" fillId="0" borderId="6" xfId="0" applyFont="1" applyBorder="1" applyAlignment="1" applyProtection="1">
      <alignment horizontal="left"/>
      <protection locked="0"/>
    </xf>
    <xf numFmtId="165" fontId="6" fillId="0" borderId="0" xfId="0" applyFont="1" applyBorder="1" applyAlignment="1" applyProtection="1">
      <alignment/>
      <protection locked="0"/>
    </xf>
    <xf numFmtId="165" fontId="6" fillId="0" borderId="0" xfId="0" applyFont="1" applyBorder="1" applyAlignment="1" applyProtection="1">
      <alignment horizontal="center"/>
      <protection locked="0"/>
    </xf>
    <xf numFmtId="165" fontId="5" fillId="0" borderId="0" xfId="0" applyFont="1" applyBorder="1" applyAlignment="1" applyProtection="1">
      <alignment horizontal="left" vertical="center"/>
      <protection locked="0"/>
    </xf>
    <xf numFmtId="165" fontId="5" fillId="0" borderId="9" xfId="0" applyFont="1" applyBorder="1" applyAlignment="1" applyProtection="1">
      <alignment horizontal="center"/>
      <protection locked="0"/>
    </xf>
    <xf numFmtId="165" fontId="6" fillId="0" borderId="10" xfId="0" applyFont="1" applyBorder="1" applyAlignment="1" applyProtection="1">
      <alignment horizontal="center"/>
      <protection locked="0"/>
    </xf>
    <xf numFmtId="165" fontId="5" fillId="0" borderId="0" xfId="0" applyFont="1" applyAlignment="1" applyProtection="1">
      <alignment horizontal="left"/>
      <protection locked="0"/>
    </xf>
    <xf numFmtId="49" fontId="6" fillId="0" borderId="0" xfId="0" applyNumberFormat="1" applyFont="1" applyAlignment="1" applyProtection="1">
      <alignment vertical="center"/>
      <protection locked="0"/>
    </xf>
    <xf numFmtId="165" fontId="6" fillId="0" borderId="0" xfId="0" applyFont="1" applyBorder="1" applyAlignment="1" applyProtection="1">
      <alignment horizontal="left" wrapText="1"/>
      <protection locked="0"/>
    </xf>
    <xf numFmtId="165" fontId="0" fillId="0" borderId="11" xfId="0" applyBorder="1" applyAlignment="1" applyProtection="1">
      <alignment horizontal="centerContinuous"/>
      <protection locked="0"/>
    </xf>
    <xf numFmtId="165" fontId="6" fillId="0" borderId="10" xfId="0" applyFont="1" applyBorder="1" applyAlignment="1" applyProtection="1">
      <alignment horizontal="centerContinuous"/>
      <protection locked="0"/>
    </xf>
    <xf numFmtId="165" fontId="5" fillId="0" borderId="0" xfId="0" applyFont="1" applyBorder="1" applyAlignment="1" applyProtection="1">
      <alignment horizontal="right"/>
      <protection locked="0"/>
    </xf>
    <xf numFmtId="49" fontId="6" fillId="0" borderId="0" xfId="0" applyNumberFormat="1" applyFont="1" applyAlignment="1" applyProtection="1" quotePrefix="1">
      <alignment vertical="center"/>
      <protection locked="0"/>
    </xf>
    <xf numFmtId="165" fontId="6" fillId="0" borderId="0" xfId="0" applyFont="1" applyBorder="1" applyAlignment="1" applyProtection="1">
      <alignment/>
      <protection locked="0"/>
    </xf>
    <xf numFmtId="165" fontId="7" fillId="0" borderId="0" xfId="0" applyFont="1" applyBorder="1" applyAlignment="1" applyProtection="1">
      <alignment/>
      <protection locked="0"/>
    </xf>
    <xf numFmtId="165" fontId="0" fillId="0" borderId="0" xfId="0" applyBorder="1" applyAlignment="1" applyProtection="1">
      <alignment/>
      <protection locked="0"/>
    </xf>
    <xf numFmtId="165" fontId="5" fillId="0" borderId="12" xfId="0" applyFont="1" applyBorder="1" applyAlignment="1" applyProtection="1">
      <alignment horizontal="left"/>
      <protection locked="0"/>
    </xf>
    <xf numFmtId="165" fontId="6" fillId="0" borderId="13" xfId="0" applyFont="1" applyBorder="1" applyAlignment="1" applyProtection="1">
      <alignment horizontal="left"/>
      <protection locked="0"/>
    </xf>
    <xf numFmtId="165" fontId="5" fillId="0" borderId="13" xfId="0" applyFont="1" applyBorder="1" applyAlignment="1" applyProtection="1">
      <alignment horizontal="left"/>
      <protection locked="0"/>
    </xf>
    <xf numFmtId="165" fontId="6" fillId="0" borderId="14" xfId="0" applyFont="1" applyBorder="1" applyAlignment="1" applyProtection="1">
      <alignment horizontal="left"/>
      <protection locked="0"/>
    </xf>
    <xf numFmtId="165" fontId="5" fillId="0" borderId="15" xfId="0" applyFont="1" applyBorder="1" applyAlignment="1" applyProtection="1">
      <alignment horizontal="left"/>
      <protection locked="0"/>
    </xf>
    <xf numFmtId="165" fontId="6" fillId="0" borderId="16" xfId="0" applyFont="1" applyBorder="1" applyAlignment="1" applyProtection="1">
      <alignment horizontal="left"/>
      <protection locked="0"/>
    </xf>
    <xf numFmtId="165" fontId="5" fillId="0" borderId="17" xfId="0" applyFont="1" applyBorder="1" applyAlignment="1" applyProtection="1">
      <alignment horizontal="left"/>
      <protection locked="0"/>
    </xf>
    <xf numFmtId="165" fontId="6" fillId="0" borderId="18" xfId="0" applyFont="1" applyBorder="1" applyAlignment="1" applyProtection="1">
      <alignment horizontal="left"/>
      <protection locked="0"/>
    </xf>
    <xf numFmtId="165" fontId="5" fillId="0" borderId="18" xfId="0" applyFont="1" applyBorder="1" applyAlignment="1" applyProtection="1">
      <alignment horizontal="left"/>
      <protection locked="0"/>
    </xf>
    <xf numFmtId="165" fontId="6" fillId="0" borderId="19" xfId="0" applyFont="1" applyBorder="1" applyAlignment="1" applyProtection="1">
      <alignment horizontal="left"/>
      <protection locked="0"/>
    </xf>
    <xf numFmtId="165" fontId="6" fillId="0" borderId="0" xfId="0" applyFont="1" applyBorder="1" applyAlignment="1" applyProtection="1">
      <alignment horizontal="right"/>
      <protection locked="0"/>
    </xf>
    <xf numFmtId="49" fontId="6" fillId="0" borderId="0" xfId="0" applyNumberFormat="1" applyFont="1" applyAlignment="1" applyProtection="1">
      <alignment vertical="center" wrapText="1"/>
      <protection locked="0"/>
    </xf>
    <xf numFmtId="165" fontId="5" fillId="0" borderId="0" xfId="0" applyFont="1" applyBorder="1" applyAlignment="1" applyProtection="1">
      <alignment horizontal="left" wrapText="1"/>
      <protection locked="0"/>
    </xf>
    <xf numFmtId="165" fontId="7" fillId="0" borderId="0" xfId="0" applyFont="1" applyAlignment="1" applyProtection="1">
      <alignment wrapText="1"/>
      <protection locked="0"/>
    </xf>
    <xf numFmtId="165" fontId="0" fillId="0" borderId="0" xfId="0" applyAlignment="1" applyProtection="1">
      <alignment wrapText="1"/>
      <protection locked="0"/>
    </xf>
    <xf numFmtId="165" fontId="6" fillId="0" borderId="0" xfId="0" applyFont="1" applyBorder="1" applyAlignment="1" applyProtection="1">
      <alignment wrapText="1"/>
      <protection locked="0"/>
    </xf>
    <xf numFmtId="165" fontId="6" fillId="0" borderId="0" xfId="0" applyFont="1" applyBorder="1" applyAlignment="1" applyProtection="1">
      <alignment horizontal="left" vertical="top"/>
      <protection locked="0"/>
    </xf>
    <xf numFmtId="165" fontId="6" fillId="0" borderId="2" xfId="0" applyFont="1" applyBorder="1" applyAlignment="1" applyProtection="1">
      <alignment/>
      <protection locked="0"/>
    </xf>
    <xf numFmtId="165" fontId="6" fillId="0" borderId="3" xfId="0" applyFont="1" applyBorder="1" applyAlignment="1" applyProtection="1">
      <alignment/>
      <protection locked="0"/>
    </xf>
    <xf numFmtId="165" fontId="6" fillId="0" borderId="0" xfId="0" applyFont="1" applyAlignment="1" applyProtection="1">
      <alignment/>
      <protection locked="0"/>
    </xf>
    <xf numFmtId="165" fontId="6" fillId="0" borderId="8" xfId="0" applyFont="1" applyBorder="1" applyAlignment="1" applyProtection="1">
      <alignment/>
      <protection locked="0"/>
    </xf>
    <xf numFmtId="165" fontId="6" fillId="0" borderId="6" xfId="0" applyFont="1" applyBorder="1" applyAlignment="1" applyProtection="1">
      <alignment/>
      <protection locked="0"/>
    </xf>
    <xf numFmtId="165" fontId="6" fillId="0" borderId="9" xfId="0" applyFont="1" applyBorder="1" applyAlignment="1" applyProtection="1">
      <alignment horizontal="center"/>
      <protection locked="0"/>
    </xf>
    <xf numFmtId="165" fontId="0" fillId="0" borderId="0" xfId="0" applyFont="1" applyAlignment="1" applyProtection="1">
      <alignment horizontal="centerContinuous"/>
      <protection locked="0"/>
    </xf>
    <xf numFmtId="165" fontId="6" fillId="0" borderId="0" xfId="0" applyFont="1" applyAlignment="1" applyProtection="1">
      <alignment horizontal="left"/>
      <protection locked="0"/>
    </xf>
    <xf numFmtId="165" fontId="6" fillId="0" borderId="0" xfId="0" applyFont="1" applyAlignment="1" applyProtection="1">
      <alignment horizontal="right"/>
      <protection locked="0"/>
    </xf>
    <xf numFmtId="168" fontId="5" fillId="0" borderId="9" xfId="0" applyNumberFormat="1" applyFont="1" applyBorder="1" applyAlignment="1" applyProtection="1">
      <alignment horizontal="center"/>
      <protection locked="0"/>
    </xf>
    <xf numFmtId="165" fontId="5" fillId="0" borderId="0" xfId="0" applyFont="1" applyBorder="1" applyAlignment="1" applyProtection="1">
      <alignment horizontal="center"/>
      <protection locked="0"/>
    </xf>
    <xf numFmtId="168" fontId="6" fillId="0" borderId="0" xfId="0" applyNumberFormat="1" applyFont="1" applyBorder="1" applyAlignment="1" applyProtection="1">
      <alignment horizontal="centerContinuous"/>
      <protection locked="0"/>
    </xf>
    <xf numFmtId="168" fontId="5" fillId="0" borderId="0" xfId="0" applyNumberFormat="1" applyFont="1" applyBorder="1" applyAlignment="1" applyProtection="1">
      <alignment horizontal="centerContinuous"/>
      <protection locked="0"/>
    </xf>
    <xf numFmtId="165" fontId="0" fillId="0" borderId="0" xfId="0" applyFont="1" applyAlignment="1" applyProtection="1">
      <alignment horizontal="center"/>
      <protection locked="0"/>
    </xf>
    <xf numFmtId="165" fontId="0" fillId="0" borderId="0" xfId="0" applyFont="1" applyBorder="1" applyAlignment="1" applyProtection="1">
      <alignment horizontal="center"/>
      <protection locked="0"/>
    </xf>
    <xf numFmtId="165" fontId="6" fillId="0" borderId="0" xfId="0" applyFont="1" applyAlignment="1" applyProtection="1">
      <alignment horizontal="left" vertical="center"/>
      <protection locked="0"/>
    </xf>
    <xf numFmtId="168" fontId="5" fillId="0" borderId="0" xfId="0" applyNumberFormat="1" applyFont="1" applyBorder="1" applyAlignment="1" applyProtection="1">
      <alignment horizontal="center"/>
      <protection locked="0"/>
    </xf>
    <xf numFmtId="165" fontId="6" fillId="0" borderId="0" xfId="0" applyFont="1" applyBorder="1" applyAlignment="1" applyProtection="1">
      <alignment horizontal="left" vertical="center"/>
      <protection locked="0"/>
    </xf>
    <xf numFmtId="165" fontId="5" fillId="0" borderId="0" xfId="0" applyFont="1" applyBorder="1" applyAlignment="1" applyProtection="1">
      <alignment horizontal="center" vertical="center"/>
      <protection locked="0"/>
    </xf>
    <xf numFmtId="165" fontId="5" fillId="0" borderId="0" xfId="0" applyFont="1" applyAlignment="1" applyProtection="1">
      <alignment horizontal="center" vertical="center"/>
      <protection locked="0"/>
    </xf>
    <xf numFmtId="168" fontId="5" fillId="0" borderId="0" xfId="0" applyNumberFormat="1" applyFont="1" applyAlignment="1" applyProtection="1">
      <alignment horizontal="center"/>
      <protection locked="0"/>
    </xf>
    <xf numFmtId="165" fontId="6" fillId="0" borderId="0" xfId="0" applyFont="1" applyAlignment="1" applyProtection="1">
      <alignment horizontal="left" vertical="top"/>
      <protection locked="0"/>
    </xf>
    <xf numFmtId="165" fontId="5" fillId="0" borderId="0" xfId="0" applyFont="1" applyFill="1" applyBorder="1" applyAlignment="1" applyProtection="1">
      <alignment horizontal="left" vertical="center"/>
      <protection locked="0"/>
    </xf>
    <xf numFmtId="165" fontId="6" fillId="0" borderId="0" xfId="0" applyFont="1" applyFill="1" applyAlignment="1" applyProtection="1">
      <alignment/>
      <protection locked="0"/>
    </xf>
    <xf numFmtId="165" fontId="0" fillId="0" borderId="0" xfId="0" applyFill="1" applyAlignment="1" applyProtection="1">
      <alignment/>
      <protection locked="0"/>
    </xf>
    <xf numFmtId="165" fontId="6" fillId="0" borderId="0" xfId="0" applyFont="1" applyFill="1" applyAlignment="1" applyProtection="1">
      <alignment horizontal="center"/>
      <protection locked="0"/>
    </xf>
    <xf numFmtId="165" fontId="0" fillId="0" borderId="0" xfId="0" applyFont="1" applyFill="1" applyAlignment="1" applyProtection="1">
      <alignment/>
      <protection locked="0"/>
    </xf>
    <xf numFmtId="165" fontId="6" fillId="0" borderId="0" xfId="0" applyFont="1" applyAlignment="1" applyProtection="1">
      <alignment horizontal="center"/>
      <protection locked="0"/>
    </xf>
    <xf numFmtId="165" fontId="6" fillId="0" borderId="9" xfId="0" applyFont="1" applyBorder="1" applyAlignment="1" applyProtection="1">
      <alignment horizontal="left" vertical="center"/>
      <protection locked="0"/>
    </xf>
    <xf numFmtId="165" fontId="5" fillId="0" borderId="0" xfId="0" applyFont="1" applyAlignment="1" applyProtection="1">
      <alignment horizontal="center"/>
      <protection locked="0"/>
    </xf>
    <xf numFmtId="165" fontId="6" fillId="0" borderId="0" xfId="0" applyFont="1" applyFill="1" applyBorder="1" applyAlignment="1" applyProtection="1">
      <alignment horizontal="center"/>
      <protection locked="0"/>
    </xf>
    <xf numFmtId="165" fontId="8" fillId="0" borderId="0" xfId="0" applyFont="1" applyBorder="1" applyAlignment="1" applyProtection="1">
      <alignment horizontal="left" vertical="center"/>
      <protection locked="0"/>
    </xf>
    <xf numFmtId="165" fontId="8" fillId="0" borderId="0" xfId="0" applyFont="1" applyAlignment="1" applyProtection="1">
      <alignment horizontal="left" vertical="center"/>
      <protection locked="0"/>
    </xf>
    <xf numFmtId="165" fontId="9" fillId="0" borderId="0" xfId="0" applyFont="1" applyBorder="1" applyAlignment="1" applyProtection="1">
      <alignment horizontal="centerContinuous" vertical="center"/>
      <protection locked="0"/>
    </xf>
    <xf numFmtId="165" fontId="10" fillId="0" borderId="0" xfId="0" applyFont="1" applyAlignment="1" applyProtection="1">
      <alignment horizontal="centerContinuous"/>
      <protection locked="0"/>
    </xf>
    <xf numFmtId="165" fontId="10" fillId="0" borderId="0" xfId="0" applyFont="1" applyBorder="1" applyAlignment="1" applyProtection="1">
      <alignment horizontal="centerContinuous"/>
      <protection locked="0"/>
    </xf>
    <xf numFmtId="165" fontId="11" fillId="0" borderId="0" xfId="0" applyFont="1" applyBorder="1" applyAlignment="1" applyProtection="1">
      <alignment horizontal="centerContinuous" vertical="center"/>
      <protection locked="0"/>
    </xf>
    <xf numFmtId="165" fontId="0" fillId="0" borderId="0" xfId="0" applyFont="1" applyBorder="1" applyAlignment="1" applyProtection="1">
      <alignment horizontal="centerContinuous"/>
      <protection locked="0"/>
    </xf>
    <xf numFmtId="165" fontId="7" fillId="0" borderId="1" xfId="0" applyFont="1" applyBorder="1" applyAlignment="1" applyProtection="1">
      <alignment horizontal="left" vertical="center"/>
      <protection locked="0"/>
    </xf>
    <xf numFmtId="165" fontId="7" fillId="0" borderId="2" xfId="0" applyFont="1" applyBorder="1" applyAlignment="1" applyProtection="1">
      <alignment/>
      <protection locked="0"/>
    </xf>
    <xf numFmtId="165" fontId="7" fillId="0" borderId="2" xfId="0" applyFont="1" applyBorder="1" applyAlignment="1" applyProtection="1">
      <alignment horizontal="center"/>
      <protection locked="0"/>
    </xf>
    <xf numFmtId="165" fontId="7" fillId="0" borderId="3" xfId="0" applyFont="1" applyBorder="1" applyAlignment="1" applyProtection="1">
      <alignment horizontal="center"/>
      <protection locked="0"/>
    </xf>
    <xf numFmtId="165" fontId="7" fillId="0" borderId="4" xfId="0" applyFont="1" applyBorder="1" applyAlignment="1" applyProtection="1">
      <alignment horizontal="left" vertical="center"/>
      <protection locked="0"/>
    </xf>
    <xf numFmtId="165" fontId="7" fillId="0" borderId="0" xfId="0" applyFont="1" applyBorder="1" applyAlignment="1" applyProtection="1">
      <alignment horizontal="center"/>
      <protection locked="0"/>
    </xf>
    <xf numFmtId="165" fontId="7" fillId="0" borderId="0" xfId="0" applyFont="1" applyBorder="1" applyAlignment="1" applyProtection="1">
      <alignment horizontal="centerContinuous"/>
      <protection locked="0"/>
    </xf>
    <xf numFmtId="165" fontId="7" fillId="0" borderId="8" xfId="0" applyFont="1" applyBorder="1" applyAlignment="1" applyProtection="1">
      <alignment horizontal="centerContinuous"/>
      <protection locked="0"/>
    </xf>
    <xf numFmtId="165" fontId="0" fillId="0" borderId="20" xfId="0" applyFont="1" applyBorder="1" applyAlignment="1" applyProtection="1">
      <alignment horizontal="left" vertical="center"/>
      <protection locked="0"/>
    </xf>
    <xf numFmtId="165" fontId="0" fillId="0" borderId="21" xfId="0" applyBorder="1" applyAlignment="1" applyProtection="1">
      <alignment vertical="center"/>
      <protection locked="0"/>
    </xf>
    <xf numFmtId="169" fontId="0" fillId="0" borderId="22" xfId="17" applyNumberFormat="1" applyFont="1" applyFill="1" applyBorder="1" applyAlignment="1" applyProtection="1">
      <alignment horizontal="right" vertical="center"/>
      <protection locked="0"/>
    </xf>
    <xf numFmtId="169" fontId="0" fillId="0" borderId="23" xfId="17" applyNumberFormat="1" applyFont="1" applyFill="1" applyBorder="1" applyAlignment="1" applyProtection="1">
      <alignment horizontal="right" vertical="center"/>
      <protection locked="0"/>
    </xf>
    <xf numFmtId="165" fontId="0" fillId="0" borderId="0" xfId="0" applyBorder="1" applyAlignment="1" applyProtection="1">
      <alignment horizontal="left" vertical="center"/>
      <protection locked="0"/>
    </xf>
    <xf numFmtId="165" fontId="0" fillId="0" borderId="0" xfId="0" applyBorder="1" applyAlignment="1" applyProtection="1">
      <alignment horizontal="left"/>
      <protection locked="0"/>
    </xf>
    <xf numFmtId="169" fontId="0" fillId="0" borderId="0" xfId="0" applyNumberFormat="1" applyFont="1" applyFill="1" applyBorder="1" applyAlignment="1" applyProtection="1">
      <alignment horizontal="right"/>
      <protection locked="0"/>
    </xf>
    <xf numFmtId="165" fontId="12" fillId="0" borderId="0" xfId="0" applyFont="1" applyBorder="1" applyAlignment="1" applyProtection="1">
      <alignment horizontal="centerContinuous"/>
      <protection locked="0"/>
    </xf>
    <xf numFmtId="169" fontId="12" fillId="0" borderId="0" xfId="0" applyNumberFormat="1" applyFont="1" applyFill="1" applyBorder="1" applyAlignment="1" applyProtection="1">
      <alignment horizontal="centerContinuous"/>
      <protection locked="0"/>
    </xf>
    <xf numFmtId="165" fontId="13" fillId="2" borderId="1" xfId="0" applyFont="1" applyFill="1" applyBorder="1" applyAlignment="1" applyProtection="1">
      <alignment horizontal="left" vertical="center"/>
      <protection locked="0"/>
    </xf>
    <xf numFmtId="165" fontId="13" fillId="2" borderId="2" xfId="0" applyFont="1" applyFill="1" applyBorder="1" applyAlignment="1" applyProtection="1">
      <alignment/>
      <protection locked="0"/>
    </xf>
    <xf numFmtId="165" fontId="13" fillId="2" borderId="2" xfId="0" applyFont="1" applyFill="1" applyBorder="1" applyAlignment="1" applyProtection="1">
      <alignment horizontal="center"/>
      <protection locked="0"/>
    </xf>
    <xf numFmtId="165" fontId="13" fillId="2" borderId="3" xfId="0" applyFont="1" applyFill="1" applyBorder="1" applyAlignment="1" applyProtection="1">
      <alignment horizontal="center"/>
      <protection locked="0"/>
    </xf>
    <xf numFmtId="165" fontId="13" fillId="2" borderId="5" xfId="0" applyFont="1" applyFill="1" applyBorder="1" applyAlignment="1" applyProtection="1">
      <alignment horizontal="left" vertical="center"/>
      <protection locked="0"/>
    </xf>
    <xf numFmtId="165" fontId="13" fillId="2" borderId="6" xfId="0" applyFont="1" applyFill="1" applyBorder="1" applyAlignment="1" applyProtection="1">
      <alignment horizontal="center"/>
      <protection locked="0"/>
    </xf>
    <xf numFmtId="165" fontId="13" fillId="2" borderId="6" xfId="0" applyFont="1" applyFill="1" applyBorder="1" applyAlignment="1" applyProtection="1">
      <alignment horizontal="centerContinuous"/>
      <protection locked="0"/>
    </xf>
    <xf numFmtId="165" fontId="13" fillId="2" borderId="7" xfId="0" applyFont="1" applyFill="1" applyBorder="1" applyAlignment="1" applyProtection="1">
      <alignment horizontal="centerContinuous"/>
      <protection locked="0"/>
    </xf>
    <xf numFmtId="165" fontId="0" fillId="0" borderId="24" xfId="0" applyFont="1" applyBorder="1" applyAlignment="1" applyProtection="1">
      <alignment horizontal="left" vertical="center"/>
      <protection locked="0"/>
    </xf>
    <xf numFmtId="165" fontId="14" fillId="2" borderId="25" xfId="0" applyFont="1" applyFill="1" applyBorder="1" applyAlignment="1" applyProtection="1">
      <alignment vertical="center"/>
      <protection locked="0"/>
    </xf>
    <xf numFmtId="38" fontId="14" fillId="2" borderId="26" xfId="15" applyNumberFormat="1" applyFont="1" applyFill="1" applyBorder="1" applyAlignment="1" applyProtection="1">
      <alignment horizontal="right" vertical="center"/>
      <protection locked="0"/>
    </xf>
    <xf numFmtId="38" fontId="14" fillId="2" borderId="27" xfId="15" applyNumberFormat="1" applyFont="1" applyFill="1" applyBorder="1" applyAlignment="1" applyProtection="1">
      <alignment horizontal="right" vertical="center"/>
      <protection locked="0"/>
    </xf>
    <xf numFmtId="165" fontId="0" fillId="0" borderId="15" xfId="0" applyFont="1" applyBorder="1" applyAlignment="1" applyProtection="1">
      <alignment horizontal="left" vertical="center"/>
      <protection locked="0"/>
    </xf>
    <xf numFmtId="165" fontId="14" fillId="2" borderId="0" xfId="0" applyFont="1" applyFill="1" applyBorder="1" applyAlignment="1" applyProtection="1">
      <alignment vertical="center"/>
      <protection locked="0"/>
    </xf>
    <xf numFmtId="38" fontId="14" fillId="2" borderId="4" xfId="15" applyNumberFormat="1" applyFont="1" applyFill="1" applyBorder="1" applyAlignment="1" applyProtection="1">
      <alignment horizontal="right" vertical="center"/>
      <protection locked="0"/>
    </xf>
    <xf numFmtId="38" fontId="14" fillId="2" borderId="28" xfId="15" applyNumberFormat="1" applyFont="1" applyFill="1" applyBorder="1" applyAlignment="1" applyProtection="1">
      <alignment horizontal="right" vertical="center"/>
      <protection locked="0"/>
    </xf>
    <xf numFmtId="165" fontId="0" fillId="0" borderId="29" xfId="0" applyFont="1" applyBorder="1" applyAlignment="1" applyProtection="1">
      <alignment horizontal="left" vertical="center"/>
      <protection locked="0"/>
    </xf>
    <xf numFmtId="165" fontId="14" fillId="2" borderId="30" xfId="0" applyFont="1" applyFill="1" applyBorder="1" applyAlignment="1" applyProtection="1">
      <alignment vertical="center"/>
      <protection locked="0"/>
    </xf>
    <xf numFmtId="38" fontId="14" fillId="2" borderId="31" xfId="15" applyNumberFormat="1" applyFont="1" applyFill="1" applyBorder="1" applyAlignment="1" applyProtection="1">
      <alignment horizontal="right" vertical="center"/>
      <protection locked="0"/>
    </xf>
    <xf numFmtId="38" fontId="14" fillId="2" borderId="32" xfId="15" applyNumberFormat="1" applyFont="1" applyFill="1" applyBorder="1" applyAlignment="1" applyProtection="1">
      <alignment horizontal="right" vertical="center"/>
      <protection locked="0"/>
    </xf>
    <xf numFmtId="165" fontId="0" fillId="0" borderId="0" xfId="0" applyFont="1" applyBorder="1" applyAlignment="1" applyProtection="1">
      <alignment horizontal="left" vertical="center"/>
      <protection locked="0"/>
    </xf>
    <xf numFmtId="3" fontId="14" fillId="2" borderId="0" xfId="0" applyNumberFormat="1" applyFont="1" applyFill="1" applyBorder="1" applyAlignment="1" applyProtection="1">
      <alignment horizontal="center" vertical="center"/>
      <protection locked="0"/>
    </xf>
    <xf numFmtId="169" fontId="14" fillId="0" borderId="33" xfId="0" applyNumberFormat="1" applyFont="1" applyFill="1" applyBorder="1" applyAlignment="1" applyProtection="1">
      <alignment horizontal="right"/>
      <protection locked="0"/>
    </xf>
    <xf numFmtId="169" fontId="14" fillId="3" borderId="13" xfId="0" applyNumberFormat="1" applyFont="1" applyFill="1" applyBorder="1" applyAlignment="1" applyProtection="1">
      <alignment horizontal="right"/>
      <protection locked="0"/>
    </xf>
    <xf numFmtId="185" fontId="14" fillId="2" borderId="27" xfId="0" applyNumberFormat="1" applyFont="1" applyFill="1" applyBorder="1" applyAlignment="1" applyProtection="1">
      <alignment horizontal="right"/>
      <protection locked="0"/>
    </xf>
    <xf numFmtId="165" fontId="0" fillId="0" borderId="34" xfId="0" applyFont="1" applyBorder="1" applyAlignment="1" applyProtection="1">
      <alignment horizontal="left" vertical="center"/>
      <protection locked="0"/>
    </xf>
    <xf numFmtId="165" fontId="14" fillId="2" borderId="6" xfId="0" applyFont="1" applyFill="1" applyBorder="1" applyAlignment="1" applyProtection="1">
      <alignment vertical="center"/>
      <protection locked="0"/>
    </xf>
    <xf numFmtId="169" fontId="14" fillId="0" borderId="7" xfId="0" applyNumberFormat="1" applyFont="1" applyFill="1" applyBorder="1" applyAlignment="1" applyProtection="1">
      <alignment horizontal="right"/>
      <protection locked="0"/>
    </xf>
    <xf numFmtId="169" fontId="14" fillId="3" borderId="0" xfId="0" applyNumberFormat="1" applyFont="1" applyFill="1" applyBorder="1" applyAlignment="1" applyProtection="1">
      <alignment horizontal="right"/>
      <protection locked="0"/>
    </xf>
    <xf numFmtId="185" fontId="14" fillId="2" borderId="35" xfId="0" applyNumberFormat="1" applyFont="1" applyFill="1" applyBorder="1" applyAlignment="1" applyProtection="1">
      <alignment horizontal="right"/>
      <protection locked="0"/>
    </xf>
    <xf numFmtId="165" fontId="0" fillId="0" borderId="36" xfId="0" applyFont="1" applyBorder="1" applyAlignment="1" applyProtection="1">
      <alignment horizontal="left" vertical="center"/>
      <protection locked="0"/>
    </xf>
    <xf numFmtId="165" fontId="14" fillId="2" borderId="37" xfId="0" applyFont="1" applyFill="1" applyBorder="1" applyAlignment="1" applyProtection="1">
      <alignment vertical="center"/>
      <protection locked="0"/>
    </xf>
    <xf numFmtId="185" fontId="14" fillId="2" borderId="38" xfId="0" applyNumberFormat="1" applyFont="1" applyFill="1" applyBorder="1" applyAlignment="1" applyProtection="1">
      <alignment horizontal="right"/>
      <protection/>
    </xf>
    <xf numFmtId="185" fontId="14" fillId="2" borderId="28" xfId="0" applyNumberFormat="1" applyFont="1" applyFill="1" applyBorder="1" applyAlignment="1" applyProtection="1">
      <alignment horizontal="right"/>
      <protection/>
    </xf>
    <xf numFmtId="165" fontId="0" fillId="0" borderId="17" xfId="0" applyFont="1" applyBorder="1" applyAlignment="1" applyProtection="1">
      <alignment horizontal="left" vertical="center"/>
      <protection locked="0"/>
    </xf>
    <xf numFmtId="165" fontId="14" fillId="2" borderId="18" xfId="0" applyFont="1" applyFill="1" applyBorder="1" applyAlignment="1" applyProtection="1">
      <alignment vertical="center"/>
      <protection locked="0"/>
    </xf>
    <xf numFmtId="169" fontId="14" fillId="0" borderId="39" xfId="0" applyNumberFormat="1" applyFont="1" applyFill="1" applyBorder="1" applyAlignment="1" applyProtection="1">
      <alignment horizontal="right"/>
      <protection locked="0"/>
    </xf>
    <xf numFmtId="169" fontId="14" fillId="3" borderId="18" xfId="0" applyNumberFormat="1" applyFont="1" applyFill="1" applyBorder="1" applyAlignment="1" applyProtection="1">
      <alignment horizontal="right"/>
      <protection locked="0"/>
    </xf>
    <xf numFmtId="185" fontId="14" fillId="2" borderId="32" xfId="0" applyNumberFormat="1" applyFont="1" applyFill="1" applyBorder="1" applyAlignment="1" applyProtection="1">
      <alignment horizontal="right"/>
      <protection locked="0"/>
    </xf>
    <xf numFmtId="165" fontId="0" fillId="0" borderId="12" xfId="0" applyFont="1" applyBorder="1" applyAlignment="1" applyProtection="1">
      <alignment horizontal="left" vertical="center"/>
      <protection locked="0"/>
    </xf>
    <xf numFmtId="165" fontId="14" fillId="2" borderId="13" xfId="0" applyFont="1" applyFill="1" applyBorder="1" applyAlignment="1" applyProtection="1">
      <alignment vertical="center"/>
      <protection locked="0"/>
    </xf>
    <xf numFmtId="177" fontId="14" fillId="2" borderId="40" xfId="0" applyNumberFormat="1" applyFont="1" applyFill="1" applyBorder="1" applyAlignment="1" applyProtection="1">
      <alignment horizontal="right" vertical="center"/>
      <protection locked="0"/>
    </xf>
    <xf numFmtId="177" fontId="14" fillId="2" borderId="41" xfId="0" applyNumberFormat="1" applyFont="1" applyFill="1" applyBorder="1" applyAlignment="1" applyProtection="1">
      <alignment horizontal="right" vertical="center"/>
      <protection locked="0"/>
    </xf>
    <xf numFmtId="165" fontId="0" fillId="0" borderId="42" xfId="0" applyFont="1" applyBorder="1" applyAlignment="1" applyProtection="1">
      <alignment horizontal="left" vertical="center"/>
      <protection locked="0"/>
    </xf>
    <xf numFmtId="165" fontId="14" fillId="2" borderId="2" xfId="0" applyFont="1" applyFill="1" applyBorder="1" applyAlignment="1" applyProtection="1">
      <alignment vertical="center"/>
      <protection locked="0"/>
    </xf>
    <xf numFmtId="177" fontId="14" fillId="2" borderId="1" xfId="0" applyNumberFormat="1" applyFont="1" applyFill="1" applyBorder="1" applyAlignment="1" applyProtection="1">
      <alignment horizontal="right" vertical="center"/>
      <protection locked="0"/>
    </xf>
    <xf numFmtId="177" fontId="14" fillId="2" borderId="43" xfId="0" applyNumberFormat="1" applyFont="1" applyFill="1" applyBorder="1" applyAlignment="1" applyProtection="1">
      <alignment horizontal="right" vertical="center"/>
      <protection locked="0"/>
    </xf>
    <xf numFmtId="177" fontId="13" fillId="2" borderId="31" xfId="0" applyNumberFormat="1" applyFont="1" applyFill="1" applyBorder="1" applyAlignment="1" applyProtection="1">
      <alignment horizontal="right" vertical="center"/>
      <protection/>
    </xf>
    <xf numFmtId="177" fontId="13" fillId="2" borderId="32" xfId="0" applyNumberFormat="1" applyFont="1" applyFill="1" applyBorder="1" applyAlignment="1" applyProtection="1">
      <alignment horizontal="right" vertical="center"/>
      <protection/>
    </xf>
    <xf numFmtId="169" fontId="14" fillId="2" borderId="0" xfId="0" applyNumberFormat="1" applyFont="1" applyFill="1" applyBorder="1" applyAlignment="1" applyProtection="1">
      <alignment horizontal="center" vertical="center"/>
      <protection locked="0"/>
    </xf>
    <xf numFmtId="165" fontId="0" fillId="0" borderId="0" xfId="0" applyFont="1" applyAlignment="1" applyProtection="1">
      <alignment/>
      <protection/>
    </xf>
    <xf numFmtId="165" fontId="7" fillId="0" borderId="1" xfId="0" applyFont="1" applyBorder="1" applyAlignment="1" applyProtection="1">
      <alignment horizontal="left" vertical="center"/>
      <protection/>
    </xf>
    <xf numFmtId="165" fontId="7" fillId="0" borderId="2" xfId="0" applyFont="1" applyBorder="1" applyAlignment="1" applyProtection="1">
      <alignment/>
      <protection/>
    </xf>
    <xf numFmtId="165" fontId="7" fillId="0" borderId="2" xfId="0" applyFont="1" applyBorder="1" applyAlignment="1" applyProtection="1">
      <alignment horizontal="center"/>
      <protection/>
    </xf>
    <xf numFmtId="165" fontId="7" fillId="0" borderId="3" xfId="0" applyFont="1" applyBorder="1" applyAlignment="1" applyProtection="1">
      <alignment horizontal="center"/>
      <protection/>
    </xf>
    <xf numFmtId="165" fontId="0" fillId="4" borderId="0" xfId="0" applyFont="1" applyFill="1" applyAlignment="1" applyProtection="1">
      <alignment/>
      <protection/>
    </xf>
    <xf numFmtId="165" fontId="7" fillId="0" borderId="5" xfId="0" applyFont="1" applyBorder="1" applyAlignment="1" applyProtection="1">
      <alignment horizontal="left" vertical="center"/>
      <protection/>
    </xf>
    <xf numFmtId="165" fontId="7" fillId="0" borderId="6" xfId="0" applyFont="1" applyBorder="1" applyAlignment="1" applyProtection="1">
      <alignment horizontal="center"/>
      <protection/>
    </xf>
    <xf numFmtId="165" fontId="7" fillId="0" borderId="6" xfId="0" applyFont="1" applyBorder="1" applyAlignment="1" applyProtection="1">
      <alignment horizontal="centerContinuous"/>
      <protection/>
    </xf>
    <xf numFmtId="165" fontId="7" fillId="0" borderId="7" xfId="0" applyFont="1" applyBorder="1" applyAlignment="1" applyProtection="1">
      <alignment horizontal="centerContinuous"/>
      <protection/>
    </xf>
    <xf numFmtId="165" fontId="0" fillId="0" borderId="24" xfId="0" applyFont="1" applyBorder="1" applyAlignment="1" applyProtection="1">
      <alignment vertical="center"/>
      <protection locked="0"/>
    </xf>
    <xf numFmtId="165" fontId="0" fillId="0" borderId="25" xfId="0" applyFont="1" applyBorder="1" applyAlignment="1" applyProtection="1">
      <alignment vertical="center"/>
      <protection locked="0"/>
    </xf>
    <xf numFmtId="169" fontId="0" fillId="0" borderId="25" xfId="0" applyNumberFormat="1" applyFont="1" applyFill="1" applyBorder="1" applyAlignment="1" applyProtection="1">
      <alignment vertical="center"/>
      <protection locked="0"/>
    </xf>
    <xf numFmtId="169" fontId="0" fillId="2" borderId="25" xfId="0" applyNumberFormat="1" applyFont="1" applyFill="1" applyBorder="1" applyAlignment="1" applyProtection="1">
      <alignment vertical="center"/>
      <protection locked="0"/>
    </xf>
    <xf numFmtId="169" fontId="0" fillId="3" borderId="44" xfId="0" applyNumberFormat="1" applyFont="1" applyFill="1" applyBorder="1" applyAlignment="1" applyProtection="1">
      <alignment vertical="center"/>
      <protection locked="0"/>
    </xf>
    <xf numFmtId="1" fontId="0" fillId="0" borderId="27" xfId="0" applyNumberFormat="1" applyFont="1" applyFill="1" applyBorder="1" applyAlignment="1" applyProtection="1">
      <alignment horizontal="right" vertical="center"/>
      <protection locked="0"/>
    </xf>
    <xf numFmtId="165" fontId="0" fillId="0" borderId="15" xfId="0" applyFont="1" applyBorder="1" applyAlignment="1" applyProtection="1">
      <alignment vertical="center"/>
      <protection locked="0"/>
    </xf>
    <xf numFmtId="165" fontId="7" fillId="0" borderId="0" xfId="0" applyFont="1" applyBorder="1" applyAlignment="1" applyProtection="1">
      <alignment vertical="center"/>
      <protection locked="0"/>
    </xf>
    <xf numFmtId="169" fontId="0" fillId="0" borderId="0" xfId="0" applyNumberFormat="1" applyFont="1" applyFill="1" applyBorder="1" applyAlignment="1" applyProtection="1">
      <alignment vertical="center"/>
      <protection locked="0"/>
    </xf>
    <xf numFmtId="169" fontId="0" fillId="2" borderId="0" xfId="0" applyNumberFormat="1" applyFont="1" applyFill="1" applyBorder="1" applyAlignment="1" applyProtection="1">
      <alignment vertical="center"/>
      <protection locked="0"/>
    </xf>
    <xf numFmtId="169" fontId="0" fillId="0" borderId="16" xfId="0" applyNumberFormat="1" applyFont="1" applyFill="1" applyBorder="1" applyAlignment="1" applyProtection="1">
      <alignment horizontal="right" vertical="center"/>
      <protection locked="0"/>
    </xf>
    <xf numFmtId="169" fontId="14" fillId="0" borderId="37" xfId="0" applyNumberFormat="1" applyFont="1" applyFill="1" applyBorder="1" applyAlignment="1" applyProtection="1">
      <alignment horizontal="right" vertical="center"/>
      <protection locked="0"/>
    </xf>
    <xf numFmtId="169" fontId="14" fillId="2" borderId="37" xfId="0" applyNumberFormat="1" applyFont="1" applyFill="1" applyBorder="1" applyAlignment="1" applyProtection="1">
      <alignment horizontal="right" vertical="center"/>
      <protection locked="0"/>
    </xf>
    <xf numFmtId="169" fontId="14" fillId="3" borderId="45" xfId="0" applyNumberFormat="1" applyFont="1" applyFill="1" applyBorder="1" applyAlignment="1" applyProtection="1">
      <alignment horizontal="right" vertical="center"/>
      <protection locked="0"/>
    </xf>
    <xf numFmtId="1" fontId="14" fillId="2" borderId="38" xfId="0" applyNumberFormat="1" applyFont="1" applyFill="1" applyBorder="1" applyAlignment="1" applyProtection="1">
      <alignment horizontal="right" vertical="center"/>
      <protection locked="0"/>
    </xf>
    <xf numFmtId="169" fontId="14" fillId="0" borderId="6" xfId="0" applyNumberFormat="1" applyFont="1" applyFill="1" applyBorder="1" applyAlignment="1" applyProtection="1">
      <alignment horizontal="right" vertical="center"/>
      <protection locked="0"/>
    </xf>
    <xf numFmtId="169" fontId="14" fillId="2" borderId="6" xfId="0" applyNumberFormat="1" applyFont="1" applyFill="1" applyBorder="1" applyAlignment="1" applyProtection="1">
      <alignment horizontal="right" vertical="center"/>
      <protection locked="0"/>
    </xf>
    <xf numFmtId="169" fontId="14" fillId="3" borderId="46" xfId="0" applyNumberFormat="1" applyFont="1" applyFill="1" applyBorder="1" applyAlignment="1" applyProtection="1">
      <alignment horizontal="right" vertical="center"/>
      <protection locked="0"/>
    </xf>
    <xf numFmtId="14" fontId="0" fillId="0" borderId="0" xfId="0" applyNumberFormat="1" applyFont="1" applyAlignment="1" applyProtection="1">
      <alignment/>
      <protection locked="0"/>
    </xf>
    <xf numFmtId="165" fontId="0" fillId="0" borderId="34" xfId="0" applyFont="1" applyBorder="1" applyAlignment="1" applyProtection="1">
      <alignment vertical="center"/>
      <protection locked="0"/>
    </xf>
    <xf numFmtId="169" fontId="14" fillId="0" borderId="6" xfId="0" applyNumberFormat="1" applyFont="1" applyFill="1" applyBorder="1" applyAlignment="1" applyProtection="1">
      <alignment vertical="center"/>
      <protection locked="0"/>
    </xf>
    <xf numFmtId="169" fontId="14" fillId="2" borderId="6" xfId="0" applyNumberFormat="1" applyFont="1" applyFill="1" applyBorder="1" applyAlignment="1" applyProtection="1">
      <alignment vertical="center"/>
      <protection locked="0"/>
    </xf>
    <xf numFmtId="169" fontId="14" fillId="3" borderId="46" xfId="0" applyNumberFormat="1" applyFont="1" applyFill="1" applyBorder="1" applyAlignment="1" applyProtection="1">
      <alignment vertical="center"/>
      <protection locked="0"/>
    </xf>
    <xf numFmtId="165" fontId="0" fillId="0" borderId="0" xfId="0" applyFont="1" applyAlignment="1" applyProtection="1">
      <alignment/>
      <protection locked="0"/>
    </xf>
    <xf numFmtId="165" fontId="0" fillId="0" borderId="17" xfId="0" applyFont="1" applyBorder="1" applyAlignment="1" applyProtection="1">
      <alignment vertical="center"/>
      <protection locked="0"/>
    </xf>
    <xf numFmtId="169" fontId="14" fillId="0" borderId="18" xfId="0" applyNumberFormat="1" applyFont="1" applyFill="1" applyBorder="1" applyAlignment="1" applyProtection="1">
      <alignment vertical="center"/>
      <protection locked="0"/>
    </xf>
    <xf numFmtId="169" fontId="14" fillId="2" borderId="18" xfId="0" applyNumberFormat="1" applyFont="1" applyFill="1" applyBorder="1" applyAlignment="1" applyProtection="1">
      <alignment vertical="center"/>
      <protection locked="0"/>
    </xf>
    <xf numFmtId="169" fontId="14" fillId="3" borderId="47" xfId="0" applyNumberFormat="1" applyFont="1" applyFill="1" applyBorder="1" applyAlignment="1" applyProtection="1">
      <alignment vertical="center"/>
      <protection locked="0"/>
    </xf>
    <xf numFmtId="1" fontId="14" fillId="2" borderId="32" xfId="0" applyNumberFormat="1" applyFont="1" applyFill="1" applyBorder="1" applyAlignment="1" applyProtection="1">
      <alignment horizontal="right" vertical="center"/>
      <protection locked="0"/>
    </xf>
    <xf numFmtId="165" fontId="0" fillId="0" borderId="0" xfId="0" applyFont="1" applyFill="1" applyBorder="1" applyAlignment="1" applyProtection="1">
      <alignment vertical="center"/>
      <protection locked="0"/>
    </xf>
    <xf numFmtId="165" fontId="14" fillId="0" borderId="0" xfId="0" applyFont="1" applyFill="1" applyBorder="1" applyAlignment="1" applyProtection="1">
      <alignment vertical="center"/>
      <protection locked="0"/>
    </xf>
    <xf numFmtId="169" fontId="14" fillId="0" borderId="0" xfId="0" applyNumberFormat="1" applyFont="1" applyFill="1" applyBorder="1" applyAlignment="1" applyProtection="1">
      <alignment vertical="center"/>
      <protection locked="0"/>
    </xf>
    <xf numFmtId="2" fontId="14" fillId="0" borderId="0" xfId="0" applyNumberFormat="1" applyFont="1" applyFill="1" applyBorder="1" applyAlignment="1" applyProtection="1">
      <alignment horizontal="center" vertical="center"/>
      <protection locked="0"/>
    </xf>
    <xf numFmtId="165" fontId="0" fillId="0" borderId="0" xfId="0" applyFont="1" applyFill="1" applyAlignment="1" applyProtection="1">
      <alignment/>
      <protection locked="0"/>
    </xf>
    <xf numFmtId="165" fontId="11" fillId="0" borderId="0" xfId="0" applyFont="1" applyFill="1" applyBorder="1" applyAlignment="1" applyProtection="1">
      <alignment horizontal="centerContinuous" vertical="center"/>
      <protection/>
    </xf>
    <xf numFmtId="165" fontId="15" fillId="0" borderId="0" xfId="0" applyFont="1" applyFill="1" applyBorder="1" applyAlignment="1" applyProtection="1">
      <alignment horizontal="centerContinuous"/>
      <protection/>
    </xf>
    <xf numFmtId="169" fontId="15" fillId="0" borderId="0" xfId="0" applyNumberFormat="1" applyFont="1" applyFill="1" applyBorder="1" applyAlignment="1" applyProtection="1">
      <alignment horizontal="centerContinuous"/>
      <protection/>
    </xf>
    <xf numFmtId="177" fontId="14" fillId="2" borderId="40" xfId="0" applyNumberFormat="1" applyFont="1" applyFill="1" applyBorder="1" applyAlignment="1" applyProtection="1">
      <alignment vertical="center"/>
      <protection/>
    </xf>
    <xf numFmtId="177" fontId="14" fillId="2" borderId="41" xfId="0" applyNumberFormat="1" applyFont="1" applyFill="1" applyBorder="1" applyAlignment="1" applyProtection="1">
      <alignment vertical="center"/>
      <protection/>
    </xf>
    <xf numFmtId="177" fontId="14" fillId="2" borderId="1" xfId="0" applyNumberFormat="1" applyFont="1" applyFill="1" applyBorder="1" applyAlignment="1" applyProtection="1">
      <alignment vertical="center"/>
      <protection/>
    </xf>
    <xf numFmtId="169" fontId="14" fillId="2" borderId="43" xfId="0" applyNumberFormat="1" applyFont="1" applyFill="1" applyBorder="1" applyAlignment="1" applyProtection="1">
      <alignment vertical="center"/>
      <protection/>
    </xf>
    <xf numFmtId="169" fontId="14" fillId="2" borderId="1" xfId="0" applyNumberFormat="1" applyFont="1" applyFill="1" applyBorder="1" applyAlignment="1" applyProtection="1">
      <alignment vertical="center"/>
      <protection/>
    </xf>
    <xf numFmtId="177" fontId="14" fillId="2" borderId="1" xfId="0" applyNumberFormat="1" applyFont="1" applyFill="1" applyBorder="1" applyAlignment="1" applyProtection="1">
      <alignment vertical="center"/>
      <protection locked="0"/>
    </xf>
    <xf numFmtId="177" fontId="14" fillId="2" borderId="43" xfId="0" applyNumberFormat="1" applyFont="1" applyFill="1" applyBorder="1" applyAlignment="1" applyProtection="1">
      <alignment vertical="center"/>
      <protection locked="0"/>
    </xf>
    <xf numFmtId="165" fontId="14" fillId="2" borderId="30" xfId="0" applyFont="1" applyFill="1" applyBorder="1" applyAlignment="1" applyProtection="1">
      <alignment horizontal="left" vertical="center"/>
      <protection locked="0"/>
    </xf>
    <xf numFmtId="177" fontId="14" fillId="2" borderId="31" xfId="0" applyNumberFormat="1" applyFont="1" applyFill="1" applyBorder="1" applyAlignment="1" applyProtection="1">
      <alignment vertical="center"/>
      <protection/>
    </xf>
    <xf numFmtId="177" fontId="14" fillId="2" borderId="32" xfId="0" applyNumberFormat="1" applyFont="1" applyFill="1" applyBorder="1" applyAlignment="1" applyProtection="1">
      <alignment vertical="center"/>
      <protection/>
    </xf>
    <xf numFmtId="177" fontId="14" fillId="2" borderId="43" xfId="0" applyNumberFormat="1" applyFont="1" applyFill="1" applyBorder="1" applyAlignment="1" applyProtection="1">
      <alignment vertical="center"/>
      <protection/>
    </xf>
    <xf numFmtId="169" fontId="14" fillId="2" borderId="31" xfId="0" applyNumberFormat="1" applyFont="1" applyFill="1" applyBorder="1" applyAlignment="1" applyProtection="1">
      <alignment vertical="center"/>
      <protection/>
    </xf>
    <xf numFmtId="169" fontId="14" fillId="2" borderId="32" xfId="0" applyNumberFormat="1" applyFont="1" applyFill="1" applyBorder="1" applyAlignment="1" applyProtection="1">
      <alignment vertical="center"/>
      <protection/>
    </xf>
    <xf numFmtId="165" fontId="14" fillId="2" borderId="0" xfId="0" applyFont="1" applyFill="1" applyBorder="1" applyAlignment="1" applyProtection="1">
      <alignment horizontal="left" vertical="center"/>
      <protection locked="0"/>
    </xf>
    <xf numFmtId="169" fontId="14" fillId="2" borderId="0" xfId="0" applyNumberFormat="1" applyFont="1" applyFill="1" applyBorder="1" applyAlignment="1" applyProtection="1">
      <alignment vertical="center"/>
      <protection locked="0"/>
    </xf>
    <xf numFmtId="165" fontId="13" fillId="2" borderId="24" xfId="0" applyFont="1" applyFill="1" applyBorder="1" applyAlignment="1" applyProtection="1">
      <alignment horizontal="left" vertical="center"/>
      <protection locked="0"/>
    </xf>
    <xf numFmtId="165" fontId="13" fillId="2" borderId="25" xfId="0" applyFont="1" applyFill="1" applyBorder="1" applyAlignment="1" applyProtection="1">
      <alignment horizontal="center"/>
      <protection locked="0"/>
    </xf>
    <xf numFmtId="165" fontId="13" fillId="2" borderId="25" xfId="0" applyFont="1" applyFill="1" applyBorder="1" applyAlignment="1" applyProtection="1">
      <alignment horizontal="centerContinuous"/>
      <protection locked="0"/>
    </xf>
    <xf numFmtId="165" fontId="13" fillId="2" borderId="48" xfId="0" applyFont="1" applyFill="1" applyBorder="1" applyAlignment="1" applyProtection="1">
      <alignment horizontal="centerContinuous"/>
      <protection locked="0"/>
    </xf>
    <xf numFmtId="169" fontId="14" fillId="2" borderId="9" xfId="0" applyNumberFormat="1" applyFont="1" applyFill="1" applyBorder="1" applyAlignment="1" applyProtection="1">
      <alignment horizontal="right" vertical="center"/>
      <protection/>
    </xf>
    <xf numFmtId="169" fontId="14" fillId="2" borderId="38" xfId="0" applyNumberFormat="1" applyFont="1" applyFill="1" applyBorder="1" applyAlignment="1" applyProtection="1">
      <alignment horizontal="right" vertical="center"/>
      <protection/>
    </xf>
    <xf numFmtId="165" fontId="13" fillId="2" borderId="34" xfId="0" applyFont="1" applyFill="1" applyBorder="1" applyAlignment="1" applyProtection="1">
      <alignment horizontal="left" vertical="center"/>
      <protection locked="0"/>
    </xf>
    <xf numFmtId="169" fontId="14" fillId="2" borderId="0" xfId="0" applyNumberFormat="1" applyFont="1" applyFill="1" applyBorder="1" applyAlignment="1" applyProtection="1">
      <alignment horizontal="right" vertical="center"/>
      <protection locked="0"/>
    </xf>
    <xf numFmtId="169" fontId="14" fillId="2" borderId="16" xfId="0" applyNumberFormat="1" applyFont="1" applyFill="1" applyBorder="1" applyAlignment="1" applyProtection="1">
      <alignment horizontal="right" vertical="center"/>
      <protection locked="0"/>
    </xf>
    <xf numFmtId="169" fontId="14" fillId="2" borderId="0" xfId="0" applyNumberFormat="1" applyFont="1" applyFill="1" applyBorder="1" applyAlignment="1" applyProtection="1">
      <alignment horizontal="right"/>
      <protection locked="0"/>
    </xf>
    <xf numFmtId="165" fontId="7" fillId="0" borderId="34" xfId="0" applyFont="1" applyBorder="1" applyAlignment="1">
      <alignment horizontal="left" vertical="center"/>
    </xf>
    <xf numFmtId="165" fontId="0" fillId="0" borderId="6" xfId="0" applyFont="1" applyBorder="1" applyAlignment="1">
      <alignment horizontal="left" vertical="center" wrapText="1"/>
    </xf>
    <xf numFmtId="7" fontId="0" fillId="0" borderId="0" xfId="0" applyNumberFormat="1" applyFont="1" applyBorder="1" applyAlignment="1">
      <alignment horizontal="right" vertical="center"/>
    </xf>
    <xf numFmtId="7" fontId="0" fillId="0" borderId="16" xfId="0" applyNumberFormat="1" applyFont="1" applyBorder="1" applyAlignment="1">
      <alignment horizontal="right" vertical="center"/>
    </xf>
    <xf numFmtId="165" fontId="0" fillId="0" borderId="34" xfId="0" applyFont="1" applyBorder="1" applyAlignment="1">
      <alignment horizontal="left" vertical="center"/>
    </xf>
    <xf numFmtId="177" fontId="0" fillId="0" borderId="9" xfId="0" applyNumberFormat="1" applyFont="1" applyBorder="1" applyAlignment="1" applyProtection="1">
      <alignment horizontal="right" vertical="center"/>
      <protection locked="0"/>
    </xf>
    <xf numFmtId="177" fontId="0" fillId="0" borderId="38" xfId="0" applyNumberFormat="1" applyFont="1" applyBorder="1" applyAlignment="1" applyProtection="1">
      <alignment horizontal="right" vertical="center"/>
      <protection locked="0"/>
    </xf>
    <xf numFmtId="177" fontId="0" fillId="0" borderId="9" xfId="0" applyNumberFormat="1" applyFont="1" applyBorder="1" applyAlignment="1" applyProtection="1">
      <alignment horizontal="right" vertical="center"/>
      <protection/>
    </xf>
    <xf numFmtId="177" fontId="0" fillId="0" borderId="38" xfId="0" applyNumberFormat="1" applyFont="1" applyBorder="1" applyAlignment="1" applyProtection="1">
      <alignment horizontal="right" vertical="center"/>
      <protection/>
    </xf>
    <xf numFmtId="165" fontId="0" fillId="0" borderId="17" xfId="0" applyFont="1" applyBorder="1" applyAlignment="1">
      <alignment horizontal="left" vertical="center"/>
    </xf>
    <xf numFmtId="165" fontId="0" fillId="0" borderId="18" xfId="0" applyFont="1" applyBorder="1" applyAlignment="1">
      <alignment horizontal="left" vertical="center" wrapText="1"/>
    </xf>
    <xf numFmtId="177" fontId="0" fillId="0" borderId="49" xfId="0" applyNumberFormat="1" applyFont="1" applyBorder="1" applyAlignment="1" applyProtection="1">
      <alignment horizontal="right" vertical="center"/>
      <protection/>
    </xf>
    <xf numFmtId="177" fontId="0" fillId="0" borderId="32" xfId="0" applyNumberFormat="1" applyFont="1" applyBorder="1" applyAlignment="1" applyProtection="1">
      <alignment horizontal="right" vertical="center"/>
      <protection/>
    </xf>
    <xf numFmtId="165" fontId="0" fillId="0" borderId="0" xfId="0" applyFont="1" applyBorder="1" applyAlignment="1">
      <alignment horizontal="left" vertical="center"/>
    </xf>
    <xf numFmtId="165" fontId="0" fillId="0" borderId="0" xfId="0" applyFont="1" applyBorder="1" applyAlignment="1">
      <alignment horizontal="left" vertical="center" wrapText="1"/>
    </xf>
    <xf numFmtId="7" fontId="0" fillId="0" borderId="0" xfId="0" applyNumberFormat="1" applyBorder="1" applyAlignment="1">
      <alignment horizontal="center" vertical="center"/>
    </xf>
    <xf numFmtId="177" fontId="14" fillId="2" borderId="40" xfId="0" applyNumberFormat="1" applyFont="1" applyFill="1" applyBorder="1" applyAlignment="1" applyProtection="1">
      <alignment horizontal="right" vertical="center"/>
      <protection/>
    </xf>
    <xf numFmtId="177" fontId="14" fillId="2" borderId="41" xfId="0" applyNumberFormat="1" applyFont="1" applyFill="1" applyBorder="1" applyAlignment="1" applyProtection="1">
      <alignment horizontal="right" vertical="center"/>
      <protection/>
    </xf>
    <xf numFmtId="177" fontId="14" fillId="2" borderId="1" xfId="0" applyNumberFormat="1" applyFont="1" applyFill="1" applyBorder="1" applyAlignment="1" applyProtection="1">
      <alignment horizontal="right" vertical="center"/>
      <protection/>
    </xf>
    <xf numFmtId="177" fontId="14" fillId="2" borderId="43" xfId="0" applyNumberFormat="1" applyFont="1" applyFill="1" applyBorder="1" applyAlignment="1" applyProtection="1">
      <alignment horizontal="right" vertical="center"/>
      <protection/>
    </xf>
    <xf numFmtId="169" fontId="14" fillId="2" borderId="1" xfId="0" applyNumberFormat="1" applyFont="1" applyFill="1" applyBorder="1" applyAlignment="1" applyProtection="1">
      <alignment horizontal="right" vertical="center"/>
      <protection/>
    </xf>
    <xf numFmtId="169" fontId="14" fillId="2" borderId="43" xfId="0" applyNumberFormat="1" applyFont="1" applyFill="1" applyBorder="1" applyAlignment="1" applyProtection="1">
      <alignment horizontal="right" vertical="center"/>
      <protection/>
    </xf>
    <xf numFmtId="169" fontId="14" fillId="2" borderId="11" xfId="0" applyNumberFormat="1" applyFont="1" applyFill="1" applyBorder="1" applyAlignment="1" applyProtection="1">
      <alignment horizontal="right" vertical="center"/>
      <protection/>
    </xf>
    <xf numFmtId="169" fontId="14" fillId="2" borderId="31" xfId="0" applyNumberFormat="1" applyFont="1" applyFill="1" applyBorder="1" applyAlignment="1" applyProtection="1">
      <alignment horizontal="right" vertical="center"/>
      <protection locked="0"/>
    </xf>
    <xf numFmtId="169" fontId="14" fillId="2" borderId="32" xfId="0" applyNumberFormat="1" applyFont="1" applyFill="1" applyBorder="1" applyAlignment="1" applyProtection="1">
      <alignment horizontal="right" vertical="center"/>
      <protection locked="0"/>
    </xf>
    <xf numFmtId="165" fontId="0" fillId="0" borderId="0" xfId="0" applyBorder="1" applyAlignment="1">
      <alignment horizontal="left" vertical="center"/>
    </xf>
    <xf numFmtId="165" fontId="0" fillId="0" borderId="0" xfId="0" applyBorder="1" applyAlignment="1">
      <alignment vertical="center"/>
    </xf>
    <xf numFmtId="165" fontId="0" fillId="0" borderId="0" xfId="0" applyBorder="1" applyAlignment="1" applyProtection="1">
      <alignment horizontal="left" vertical="center"/>
      <protection/>
    </xf>
    <xf numFmtId="165" fontId="0" fillId="0" borderId="0" xfId="0" applyFont="1" applyBorder="1" applyAlignment="1" applyProtection="1">
      <alignment/>
      <protection/>
    </xf>
    <xf numFmtId="7" fontId="0" fillId="0" borderId="0" xfId="0" applyNumberFormat="1" applyFont="1" applyAlignment="1" applyProtection="1">
      <alignment horizontal="right"/>
      <protection/>
    </xf>
    <xf numFmtId="165" fontId="6" fillId="0" borderId="0" xfId="0" applyFont="1" applyAlignment="1">
      <alignment vertical="center"/>
    </xf>
    <xf numFmtId="165" fontId="5" fillId="0" borderId="0" xfId="0" applyFont="1" applyFill="1" applyBorder="1" applyAlignment="1" applyProtection="1">
      <alignment horizontal="left"/>
      <protection/>
    </xf>
    <xf numFmtId="165" fontId="6" fillId="0" borderId="0" xfId="0" applyFont="1" applyFill="1" applyBorder="1" applyAlignment="1" applyProtection="1">
      <alignment/>
      <protection/>
    </xf>
    <xf numFmtId="165" fontId="6" fillId="0" borderId="0" xfId="0" applyFont="1" applyAlignment="1" applyProtection="1">
      <alignment vertical="center"/>
      <protection/>
    </xf>
    <xf numFmtId="165" fontId="6" fillId="0" borderId="0" xfId="0" applyFont="1" applyAlignment="1" applyProtection="1">
      <alignment horizontal="left"/>
      <protection/>
    </xf>
    <xf numFmtId="165" fontId="6" fillId="0" borderId="0" xfId="0" applyFont="1" applyAlignment="1" applyProtection="1">
      <alignment horizontal="centerContinuous"/>
      <protection/>
    </xf>
    <xf numFmtId="165" fontId="6" fillId="0" borderId="0" xfId="0" applyFont="1" applyAlignment="1" applyProtection="1">
      <alignment horizontal="left" vertical="top"/>
      <protection/>
    </xf>
    <xf numFmtId="165" fontId="6" fillId="0" borderId="0" xfId="0" applyFont="1" applyBorder="1" applyAlignment="1" applyProtection="1">
      <alignment horizontal="left"/>
      <protection/>
    </xf>
    <xf numFmtId="165" fontId="5" fillId="0" borderId="5" xfId="0" applyNumberFormat="1" applyFont="1" applyBorder="1" applyAlignment="1" applyProtection="1">
      <alignment horizontal="left"/>
      <protection locked="0"/>
    </xf>
    <xf numFmtId="165" fontId="6" fillId="0" borderId="7" xfId="0" applyNumberFormat="1" applyFont="1" applyBorder="1" applyAlignment="1" applyProtection="1">
      <alignment horizontal="left"/>
      <protection locked="0"/>
    </xf>
    <xf numFmtId="0" fontId="6" fillId="0" borderId="5" xfId="0" applyNumberFormat="1" applyFont="1" applyBorder="1" applyAlignment="1" applyProtection="1">
      <alignment horizontal="left"/>
      <protection locked="0"/>
    </xf>
    <xf numFmtId="0" fontId="6" fillId="0" borderId="6" xfId="0" applyNumberFormat="1" applyFont="1" applyBorder="1" applyAlignment="1" applyProtection="1">
      <alignment horizontal="left"/>
      <protection locked="0"/>
    </xf>
    <xf numFmtId="0" fontId="6" fillId="0" borderId="7" xfId="0" applyNumberFormat="1" applyFont="1" applyBorder="1" applyAlignment="1" applyProtection="1">
      <alignment horizontal="left"/>
      <protection locked="0"/>
    </xf>
    <xf numFmtId="165" fontId="6" fillId="0" borderId="4" xfId="0" applyFont="1" applyBorder="1" applyAlignment="1" applyProtection="1">
      <alignment/>
      <protection/>
    </xf>
    <xf numFmtId="165" fontId="5" fillId="0" borderId="0" xfId="0" applyFont="1" applyAlignment="1" applyProtection="1">
      <alignment horizontal="left" vertical="center"/>
      <protection/>
    </xf>
    <xf numFmtId="165" fontId="6" fillId="0" borderId="0" xfId="0" applyFont="1" applyAlignment="1">
      <alignment/>
    </xf>
    <xf numFmtId="165" fontId="0" fillId="0" borderId="0" xfId="0" applyFont="1" applyAlignment="1" applyProtection="1">
      <alignment vertical="center"/>
      <protection/>
    </xf>
    <xf numFmtId="165" fontId="0" fillId="0" borderId="0" xfId="0" applyFont="1" applyAlignment="1" applyProtection="1">
      <alignment horizontal="left"/>
      <protection/>
    </xf>
    <xf numFmtId="165" fontId="7" fillId="0" borderId="0" xfId="0" applyFont="1" applyAlignment="1" applyProtection="1">
      <alignment/>
      <protection/>
    </xf>
    <xf numFmtId="165" fontId="0" fillId="0" borderId="0" xfId="0" applyAlignment="1">
      <alignment vertical="center"/>
    </xf>
    <xf numFmtId="165" fontId="16" fillId="0" borderId="0" xfId="0" applyFont="1" applyBorder="1" applyAlignment="1" applyProtection="1">
      <alignment horizontal="centerContinuous" vertical="center"/>
      <protection locked="0"/>
    </xf>
    <xf numFmtId="165" fontId="17" fillId="0" borderId="0" xfId="0" applyFont="1" applyAlignment="1" applyProtection="1">
      <alignment/>
      <protection locked="0"/>
    </xf>
    <xf numFmtId="165" fontId="18" fillId="0" borderId="0" xfId="0" applyFont="1" applyAlignment="1" applyProtection="1">
      <alignment horizontal="centerContinuous"/>
      <protection locked="0"/>
    </xf>
    <xf numFmtId="165" fontId="16" fillId="0" borderId="0" xfId="0" applyFont="1" applyAlignment="1" applyProtection="1">
      <alignment horizontal="centerContinuous"/>
      <protection locked="0"/>
    </xf>
    <xf numFmtId="165" fontId="17" fillId="0" borderId="0" xfId="0" applyFont="1" applyAlignment="1" applyProtection="1">
      <alignment vertical="center"/>
      <protection locked="0"/>
    </xf>
    <xf numFmtId="165" fontId="17" fillId="0" borderId="0" xfId="0" applyFont="1" applyAlignment="1" applyProtection="1">
      <alignment vertical="center" wrapText="1"/>
      <protection locked="0"/>
    </xf>
    <xf numFmtId="165" fontId="17" fillId="0" borderId="0" xfId="0" applyFont="1" applyBorder="1" applyAlignment="1" applyProtection="1">
      <alignment horizontal="center"/>
      <protection locked="0"/>
    </xf>
    <xf numFmtId="165" fontId="17" fillId="0" borderId="0" xfId="0" applyFont="1" applyAlignment="1" applyProtection="1">
      <alignment/>
      <protection locked="0"/>
    </xf>
    <xf numFmtId="165" fontId="17" fillId="0" borderId="0" xfId="0" applyFont="1" applyBorder="1" applyAlignment="1" applyProtection="1">
      <alignment/>
      <protection locked="0"/>
    </xf>
    <xf numFmtId="165" fontId="19" fillId="0" borderId="0" xfId="0" applyFont="1" applyBorder="1" applyAlignment="1" applyProtection="1">
      <alignment horizontal="left" vertical="center"/>
      <protection locked="0"/>
    </xf>
    <xf numFmtId="165" fontId="19" fillId="0" borderId="20" xfId="0" applyFont="1" applyBorder="1" applyAlignment="1" applyProtection="1">
      <alignment horizontal="left" vertical="center"/>
      <protection locked="0"/>
    </xf>
    <xf numFmtId="165" fontId="19" fillId="0" borderId="50" xfId="0" applyFont="1" applyBorder="1" applyAlignment="1" applyProtection="1">
      <alignment horizontal="left" vertical="center" wrapText="1"/>
      <protection locked="0"/>
    </xf>
    <xf numFmtId="165" fontId="19" fillId="0" borderId="51" xfId="0" applyFont="1" applyBorder="1" applyAlignment="1" applyProtection="1">
      <alignment horizontal="center" vertical="center" wrapText="1"/>
      <protection locked="0"/>
    </xf>
    <xf numFmtId="165" fontId="17" fillId="0" borderId="0" xfId="0" applyFont="1" applyBorder="1" applyAlignment="1" applyProtection="1">
      <alignment horizontal="left" vertical="center"/>
      <protection locked="0"/>
    </xf>
    <xf numFmtId="165" fontId="17" fillId="0" borderId="12" xfId="0" applyFont="1" applyBorder="1" applyAlignment="1" applyProtection="1">
      <alignment horizontal="left" vertical="center"/>
      <protection locked="0"/>
    </xf>
    <xf numFmtId="7" fontId="17" fillId="0" borderId="13" xfId="0" applyNumberFormat="1" applyFont="1" applyBorder="1" applyAlignment="1" applyProtection="1">
      <alignment horizontal="left" vertical="center" wrapText="1"/>
      <protection locked="0"/>
    </xf>
    <xf numFmtId="10" fontId="17" fillId="0" borderId="27" xfId="0" applyNumberFormat="1" applyFont="1" applyBorder="1" applyAlignment="1" applyProtection="1">
      <alignment horizontal="center" vertical="center"/>
      <protection locked="0"/>
    </xf>
    <xf numFmtId="165" fontId="17" fillId="0" borderId="15" xfId="0" applyFont="1" applyBorder="1" applyAlignment="1" applyProtection="1">
      <alignment horizontal="left" vertical="center"/>
      <protection locked="0"/>
    </xf>
    <xf numFmtId="7" fontId="17" fillId="0" borderId="0" xfId="0" applyNumberFormat="1" applyFont="1" applyBorder="1" applyAlignment="1" applyProtection="1">
      <alignment horizontal="left" vertical="center" wrapText="1"/>
      <protection locked="0"/>
    </xf>
    <xf numFmtId="10" fontId="17" fillId="0" borderId="38" xfId="0" applyNumberFormat="1" applyFont="1" applyBorder="1" applyAlignment="1" applyProtection="1">
      <alignment horizontal="center" vertical="center"/>
      <protection locked="0"/>
    </xf>
    <xf numFmtId="10" fontId="17" fillId="0" borderId="28" xfId="0" applyNumberFormat="1" applyFont="1" applyBorder="1" applyAlignment="1" applyProtection="1">
      <alignment horizontal="center" vertical="center"/>
      <protection locked="0"/>
    </xf>
    <xf numFmtId="165" fontId="17" fillId="0" borderId="17" xfId="0" applyFont="1" applyBorder="1" applyAlignment="1" applyProtection="1">
      <alignment horizontal="left" vertical="center"/>
      <protection locked="0"/>
    </xf>
    <xf numFmtId="7" fontId="17" fillId="0" borderId="18" xfId="0" applyNumberFormat="1" applyFont="1" applyBorder="1" applyAlignment="1" applyProtection="1">
      <alignment horizontal="left" vertical="center" wrapText="1"/>
      <protection locked="0"/>
    </xf>
    <xf numFmtId="185" fontId="17" fillId="0" borderId="51" xfId="0" applyNumberFormat="1" applyFont="1" applyBorder="1" applyAlignment="1" applyProtection="1">
      <alignment horizontal="center" vertical="center"/>
      <protection/>
    </xf>
    <xf numFmtId="10" fontId="17" fillId="0" borderId="0" xfId="0" applyNumberFormat="1" applyFont="1" applyBorder="1" applyAlignment="1" applyProtection="1">
      <alignment horizontal="center" vertical="center"/>
      <protection locked="0"/>
    </xf>
    <xf numFmtId="165" fontId="0" fillId="0" borderId="0" xfId="0" applyFont="1" applyBorder="1" applyAlignment="1" applyProtection="1">
      <alignment/>
      <protection locked="0"/>
    </xf>
    <xf numFmtId="165" fontId="17" fillId="0" borderId="9" xfId="0" applyFont="1" applyBorder="1" applyAlignment="1" applyProtection="1">
      <alignment horizontal="center" vertical="center" wrapText="1"/>
      <protection locked="0"/>
    </xf>
    <xf numFmtId="165" fontId="19" fillId="0" borderId="9" xfId="0" applyFont="1" applyBorder="1" applyAlignment="1" applyProtection="1">
      <alignment horizontal="center"/>
      <protection/>
    </xf>
    <xf numFmtId="165" fontId="17" fillId="0" borderId="0" xfId="0" applyFont="1" applyBorder="1" applyAlignment="1" applyProtection="1">
      <alignment/>
      <protection locked="0"/>
    </xf>
    <xf numFmtId="165" fontId="7" fillId="0" borderId="0" xfId="0" applyFont="1" applyBorder="1" applyAlignment="1" applyProtection="1">
      <alignment horizontal="left" vertical="center"/>
      <protection locked="0"/>
    </xf>
    <xf numFmtId="165" fontId="0" fillId="0" borderId="9" xfId="0" applyFont="1" applyBorder="1" applyAlignment="1" applyProtection="1">
      <alignment horizontal="center"/>
      <protection locked="0"/>
    </xf>
    <xf numFmtId="165" fontId="0" fillId="0" borderId="9" xfId="0" applyFont="1" applyBorder="1" applyAlignment="1" applyProtection="1">
      <alignment horizontal="centerContinuous"/>
      <protection locked="0"/>
    </xf>
    <xf numFmtId="165" fontId="19" fillId="0" borderId="9" xfId="0" applyFont="1" applyBorder="1" applyAlignment="1" applyProtection="1">
      <alignment horizontal="center"/>
      <protection locked="0"/>
    </xf>
    <xf numFmtId="165" fontId="7" fillId="0" borderId="12" xfId="0" applyFont="1" applyBorder="1" applyAlignment="1" applyProtection="1">
      <alignment/>
      <protection locked="0"/>
    </xf>
    <xf numFmtId="165" fontId="7" fillId="0" borderId="14" xfId="0" applyFont="1" applyBorder="1" applyAlignment="1" applyProtection="1">
      <alignment/>
      <protection locked="0"/>
    </xf>
    <xf numFmtId="165" fontId="7" fillId="0" borderId="12" xfId="0" applyFont="1" applyBorder="1" applyAlignment="1" applyProtection="1">
      <alignment horizontal="center" vertical="center"/>
      <protection locked="0"/>
    </xf>
    <xf numFmtId="165" fontId="7" fillId="0" borderId="13" xfId="0" applyFont="1" applyBorder="1" applyAlignment="1" applyProtection="1">
      <alignment horizontal="center" vertical="center"/>
      <protection locked="0"/>
    </xf>
    <xf numFmtId="165" fontId="7" fillId="0" borderId="14" xfId="0" applyFont="1" applyBorder="1" applyAlignment="1" applyProtection="1">
      <alignment horizontal="center" vertical="center"/>
      <protection locked="0"/>
    </xf>
    <xf numFmtId="165" fontId="7" fillId="0" borderId="17" xfId="0" applyFont="1" applyBorder="1" applyAlignment="1" applyProtection="1">
      <alignment horizontal="left" vertical="center"/>
      <protection locked="0"/>
    </xf>
    <xf numFmtId="165" fontId="7" fillId="0" borderId="19" xfId="0" applyFont="1" applyBorder="1" applyAlignment="1" applyProtection="1">
      <alignment horizontal="left" vertical="center"/>
      <protection locked="0"/>
    </xf>
    <xf numFmtId="165" fontId="7" fillId="0" borderId="17" xfId="0" applyFont="1" applyBorder="1" applyAlignment="1" applyProtection="1">
      <alignment horizontal="center" vertical="center" wrapText="1"/>
      <protection locked="0"/>
    </xf>
    <xf numFmtId="165" fontId="7" fillId="0" borderId="18" xfId="0" applyFont="1" applyBorder="1" applyAlignment="1" applyProtection="1">
      <alignment horizontal="center" vertical="center" wrapText="1"/>
      <protection locked="0"/>
    </xf>
    <xf numFmtId="165" fontId="7" fillId="0" borderId="19" xfId="0" applyFont="1" applyBorder="1" applyAlignment="1" applyProtection="1">
      <alignment horizontal="center" vertical="center" wrapText="1"/>
      <protection locked="0"/>
    </xf>
    <xf numFmtId="165" fontId="0" fillId="0" borderId="13" xfId="0" applyFont="1" applyBorder="1" applyAlignment="1" applyProtection="1">
      <alignment horizontal="left" vertical="center" wrapText="1"/>
      <protection locked="0"/>
    </xf>
    <xf numFmtId="165" fontId="0" fillId="3" borderId="26" xfId="0" applyFont="1" applyFill="1" applyBorder="1" applyAlignment="1" applyProtection="1">
      <alignment horizontal="center" vertical="center" wrapText="1"/>
      <protection locked="0"/>
    </xf>
    <xf numFmtId="165" fontId="0" fillId="3" borderId="25" xfId="0" applyFont="1" applyFill="1" applyBorder="1" applyAlignment="1" applyProtection="1">
      <alignment horizontal="center" vertical="center" wrapText="1"/>
      <protection locked="0"/>
    </xf>
    <xf numFmtId="7" fontId="7" fillId="0" borderId="44" xfId="0" applyNumberFormat="1" applyFont="1" applyBorder="1" applyAlignment="1" applyProtection="1">
      <alignment horizontal="center" vertical="center"/>
      <protection locked="0"/>
    </xf>
    <xf numFmtId="7" fontId="7" fillId="0" borderId="27" xfId="0" applyNumberFormat="1" applyFont="1" applyBorder="1" applyAlignment="1" applyProtection="1">
      <alignment horizontal="center" vertical="center" wrapText="1"/>
      <protection/>
    </xf>
    <xf numFmtId="165" fontId="0" fillId="0" borderId="9" xfId="0" applyFont="1" applyBorder="1" applyAlignment="1" applyProtection="1">
      <alignment horizontal="center" vertical="center"/>
      <protection locked="0"/>
    </xf>
    <xf numFmtId="165" fontId="7" fillId="0" borderId="9" xfId="0" applyFont="1" applyBorder="1" applyAlignment="1" applyProtection="1">
      <alignment horizontal="center" vertical="center"/>
      <protection/>
    </xf>
    <xf numFmtId="7" fontId="0" fillId="0" borderId="9" xfId="0" applyNumberFormat="1" applyFont="1" applyBorder="1" applyAlignment="1" applyProtection="1">
      <alignment horizontal="center" vertical="center"/>
      <protection locked="0"/>
    </xf>
    <xf numFmtId="7" fontId="7" fillId="0" borderId="9" xfId="0" applyNumberFormat="1" applyFont="1" applyBorder="1" applyAlignment="1" applyProtection="1">
      <alignment horizontal="center" vertical="center"/>
      <protection/>
    </xf>
    <xf numFmtId="7" fontId="7" fillId="0" borderId="38" xfId="0" applyNumberFormat="1" applyFont="1" applyBorder="1" applyAlignment="1" applyProtection="1">
      <alignment horizontal="center" vertical="center"/>
      <protection/>
    </xf>
    <xf numFmtId="165" fontId="7" fillId="0" borderId="18" xfId="0" applyFont="1" applyBorder="1" applyAlignment="1" applyProtection="1">
      <alignment horizontal="left" vertical="center"/>
      <protection locked="0"/>
    </xf>
    <xf numFmtId="165" fontId="0" fillId="0" borderId="18" xfId="0" applyFont="1" applyBorder="1" applyAlignment="1" applyProtection="1">
      <alignment horizontal="center" vertical="center"/>
      <protection locked="0"/>
    </xf>
    <xf numFmtId="7" fontId="0" fillId="3" borderId="52" xfId="0" applyNumberFormat="1" applyFont="1" applyFill="1" applyBorder="1" applyAlignment="1" applyProtection="1">
      <alignment horizontal="center" vertical="center"/>
      <protection locked="0"/>
    </xf>
    <xf numFmtId="7" fontId="0" fillId="3" borderId="18" xfId="0" applyNumberFormat="1" applyFont="1" applyFill="1" applyBorder="1" applyAlignment="1" applyProtection="1">
      <alignment horizontal="center" vertical="center"/>
      <protection locked="0"/>
    </xf>
    <xf numFmtId="165" fontId="7" fillId="3" borderId="18" xfId="0" applyFont="1" applyFill="1" applyBorder="1" applyAlignment="1" applyProtection="1">
      <alignment horizontal="left" vertical="center"/>
      <protection locked="0"/>
    </xf>
    <xf numFmtId="177" fontId="7" fillId="0" borderId="51" xfId="0" applyNumberFormat="1" applyFont="1" applyBorder="1" applyAlignment="1" applyProtection="1">
      <alignment horizontal="center" vertical="center"/>
      <protection/>
    </xf>
    <xf numFmtId="165" fontId="0" fillId="0" borderId="0" xfId="0" applyFont="1" applyBorder="1" applyAlignment="1" applyProtection="1">
      <alignment horizontal="center" vertical="center"/>
      <protection locked="0"/>
    </xf>
    <xf numFmtId="7" fontId="0" fillId="0" borderId="0" xfId="0" applyNumberFormat="1" applyFont="1" applyBorder="1" applyAlignment="1" applyProtection="1">
      <alignment horizontal="center" vertical="center"/>
      <protection locked="0"/>
    </xf>
    <xf numFmtId="165" fontId="0" fillId="0" borderId="13" xfId="0" applyFont="1" applyBorder="1" applyAlignment="1" applyProtection="1">
      <alignment horizontal="left" vertical="center"/>
      <protection locked="0"/>
    </xf>
    <xf numFmtId="165" fontId="0" fillId="0" borderId="44" xfId="0" applyFont="1" applyBorder="1" applyAlignment="1" applyProtection="1">
      <alignment horizontal="center" vertical="center"/>
      <protection locked="0"/>
    </xf>
    <xf numFmtId="165" fontId="7" fillId="0" borderId="44" xfId="0" applyFont="1" applyBorder="1" applyAlignment="1" applyProtection="1">
      <alignment horizontal="center" vertical="center"/>
      <protection/>
    </xf>
    <xf numFmtId="7" fontId="0" fillId="0" borderId="44" xfId="0" applyNumberFormat="1" applyFont="1" applyBorder="1" applyAlignment="1" applyProtection="1">
      <alignment horizontal="center" vertical="center"/>
      <protection locked="0"/>
    </xf>
    <xf numFmtId="7" fontId="7" fillId="0" borderId="44" xfId="0" applyNumberFormat="1" applyFont="1" applyBorder="1" applyAlignment="1" applyProtection="1">
      <alignment horizontal="center" vertical="center"/>
      <protection/>
    </xf>
    <xf numFmtId="7" fontId="7" fillId="0" borderId="27" xfId="0" applyNumberFormat="1" applyFont="1" applyBorder="1" applyAlignment="1" applyProtection="1">
      <alignment horizontal="center" vertical="center"/>
      <protection/>
    </xf>
    <xf numFmtId="7" fontId="7" fillId="3" borderId="18" xfId="0" applyNumberFormat="1" applyFont="1" applyFill="1" applyBorder="1" applyAlignment="1" applyProtection="1">
      <alignment horizontal="center" vertical="center"/>
      <protection locked="0"/>
    </xf>
    <xf numFmtId="165" fontId="0" fillId="0" borderId="0" xfId="0" applyBorder="1" applyAlignment="1" applyProtection="1">
      <alignment vertical="center"/>
      <protection locked="0"/>
    </xf>
    <xf numFmtId="165" fontId="17" fillId="0" borderId="0" xfId="0" applyFont="1" applyBorder="1" applyAlignment="1" applyProtection="1">
      <alignment vertical="center"/>
      <protection locked="0"/>
    </xf>
    <xf numFmtId="165" fontId="0" fillId="0" borderId="12" xfId="0" applyBorder="1" applyAlignment="1" applyProtection="1">
      <alignment vertical="center"/>
      <protection locked="0"/>
    </xf>
    <xf numFmtId="165" fontId="0" fillId="0" borderId="14" xfId="0" applyBorder="1" applyAlignment="1" applyProtection="1">
      <alignment/>
      <protection locked="0"/>
    </xf>
    <xf numFmtId="165" fontId="7" fillId="0" borderId="19" xfId="0" applyFont="1" applyBorder="1" applyAlignment="1" applyProtection="1">
      <alignment horizontal="left" vertical="center" wrapText="1"/>
      <protection locked="0"/>
    </xf>
    <xf numFmtId="165" fontId="7" fillId="0" borderId="0" xfId="0" applyFont="1" applyBorder="1" applyAlignment="1" applyProtection="1">
      <alignment horizontal="center" vertical="center"/>
      <protection locked="0"/>
    </xf>
    <xf numFmtId="7" fontId="0" fillId="0" borderId="13" xfId="0" applyNumberFormat="1" applyFont="1" applyBorder="1" applyAlignment="1" applyProtection="1">
      <alignment horizontal="left" vertical="center" wrapText="1"/>
      <protection locked="0"/>
    </xf>
    <xf numFmtId="7" fontId="0" fillId="3" borderId="26" xfId="0" applyNumberFormat="1" applyFill="1" applyBorder="1" applyAlignment="1" applyProtection="1">
      <alignment horizontal="center" vertical="center" wrapText="1"/>
      <protection locked="0"/>
    </xf>
    <xf numFmtId="7" fontId="0" fillId="3" borderId="25" xfId="0" applyNumberFormat="1" applyFill="1" applyBorder="1" applyAlignment="1" applyProtection="1">
      <alignment horizontal="center" vertical="center" wrapText="1"/>
      <protection locked="0"/>
    </xf>
    <xf numFmtId="1" fontId="0" fillId="3" borderId="25" xfId="0" applyNumberFormat="1" applyFill="1" applyBorder="1" applyAlignment="1" applyProtection="1">
      <alignment horizontal="center" vertical="center" wrapText="1"/>
      <protection locked="0"/>
    </xf>
    <xf numFmtId="7" fontId="0" fillId="3" borderId="25" xfId="0" applyNumberFormat="1" applyFill="1" applyBorder="1" applyAlignment="1" applyProtection="1">
      <alignment horizontal="center" vertical="center"/>
      <protection locked="0"/>
    </xf>
    <xf numFmtId="7" fontId="7" fillId="0" borderId="27" xfId="0" applyNumberFormat="1" applyFont="1" applyBorder="1" applyAlignment="1" applyProtection="1">
      <alignment horizontal="center" vertical="center" wrapText="1"/>
      <protection locked="0"/>
    </xf>
    <xf numFmtId="7" fontId="0" fillId="0" borderId="0" xfId="0" applyNumberFormat="1" applyFont="1" applyBorder="1" applyAlignment="1" applyProtection="1">
      <alignment horizontal="left" vertical="center" wrapText="1"/>
      <protection locked="0"/>
    </xf>
    <xf numFmtId="1" fontId="0" fillId="0" borderId="9" xfId="0" applyNumberFormat="1" applyBorder="1" applyAlignment="1" applyProtection="1">
      <alignment horizontal="center" vertical="center"/>
      <protection locked="0"/>
    </xf>
    <xf numFmtId="178" fontId="7" fillId="0" borderId="9" xfId="0" applyNumberFormat="1" applyFont="1" applyBorder="1" applyAlignment="1" applyProtection="1">
      <alignment horizontal="center" vertical="center"/>
      <protection/>
    </xf>
    <xf numFmtId="165" fontId="0" fillId="3" borderId="52" xfId="0" applyFont="1" applyFill="1" applyBorder="1" applyAlignment="1" applyProtection="1">
      <alignment horizontal="center" vertical="center"/>
      <protection locked="0"/>
    </xf>
    <xf numFmtId="165" fontId="7" fillId="3" borderId="18" xfId="0" applyFont="1" applyFill="1" applyBorder="1" applyAlignment="1" applyProtection="1">
      <alignment horizontal="right" vertical="center"/>
      <protection locked="0"/>
    </xf>
    <xf numFmtId="1" fontId="0" fillId="0" borderId="44" xfId="0" applyNumberFormat="1" applyFont="1" applyBorder="1" applyAlignment="1" applyProtection="1">
      <alignment horizontal="center" vertical="center"/>
      <protection locked="0"/>
    </xf>
    <xf numFmtId="1" fontId="0" fillId="0" borderId="9" xfId="0" applyNumberFormat="1" applyFont="1" applyBorder="1" applyAlignment="1" applyProtection="1">
      <alignment horizontal="center" vertical="center"/>
      <protection locked="0"/>
    </xf>
    <xf numFmtId="177" fontId="7" fillId="0" borderId="0" xfId="0" applyNumberFormat="1" applyFont="1" applyBorder="1" applyAlignment="1" applyProtection="1">
      <alignment horizontal="center" vertical="center"/>
      <protection/>
    </xf>
    <xf numFmtId="165" fontId="7" fillId="0" borderId="0" xfId="0" applyFont="1" applyAlignment="1" applyProtection="1">
      <alignment/>
      <protection locked="0"/>
    </xf>
    <xf numFmtId="165" fontId="20" fillId="0" borderId="0" xfId="0" applyFont="1" applyBorder="1" applyAlignment="1" applyProtection="1">
      <alignment horizontal="center" vertical="center"/>
      <protection locked="0"/>
    </xf>
    <xf numFmtId="165" fontId="7" fillId="0" borderId="0" xfId="0" applyFont="1" applyBorder="1" applyAlignment="1" applyProtection="1">
      <alignment horizontal="right" vertical="center"/>
      <protection locked="0"/>
    </xf>
    <xf numFmtId="177" fontId="0" fillId="0" borderId="0" xfId="0" applyNumberFormat="1" applyFont="1" applyBorder="1" applyAlignment="1" applyProtection="1">
      <alignment horizontal="center" vertical="center"/>
      <protection locked="0"/>
    </xf>
    <xf numFmtId="165" fontId="0" fillId="0" borderId="0" xfId="0" applyFont="1" applyAlignment="1" applyProtection="1">
      <alignment horizontal="centerContinuous"/>
      <protection locked="0"/>
    </xf>
    <xf numFmtId="165" fontId="0" fillId="0" borderId="12" xfId="0" applyFont="1" applyBorder="1" applyAlignment="1" applyProtection="1">
      <alignment horizontal="centerContinuous"/>
      <protection locked="0"/>
    </xf>
    <xf numFmtId="165" fontId="0" fillId="0" borderId="53" xfId="0" applyFont="1" applyBorder="1" applyAlignment="1" applyProtection="1">
      <alignment horizontal="centerContinuous"/>
      <protection locked="0"/>
    </xf>
    <xf numFmtId="165" fontId="0" fillId="0" borderId="41" xfId="0" applyFont="1" applyBorder="1" applyAlignment="1" applyProtection="1">
      <alignment/>
      <protection locked="0"/>
    </xf>
    <xf numFmtId="165" fontId="0" fillId="0" borderId="0" xfId="0" applyFont="1" applyAlignment="1" applyProtection="1">
      <alignment vertical="center"/>
      <protection locked="0"/>
    </xf>
    <xf numFmtId="165" fontId="0" fillId="0" borderId="15" xfId="0" applyFont="1" applyBorder="1" applyAlignment="1" applyProtection="1">
      <alignment horizontal="centerContinuous"/>
      <protection locked="0"/>
    </xf>
    <xf numFmtId="165" fontId="0" fillId="0" borderId="8" xfId="0" applyFont="1" applyBorder="1" applyAlignment="1" applyProtection="1">
      <alignment horizontal="centerContinuous"/>
      <protection locked="0"/>
    </xf>
    <xf numFmtId="165" fontId="0" fillId="0" borderId="28" xfId="0" applyFont="1" applyBorder="1" applyAlignment="1" applyProtection="1">
      <alignment horizontal="left"/>
      <protection locked="0"/>
    </xf>
    <xf numFmtId="165" fontId="0" fillId="0" borderId="17" xfId="0" applyFont="1" applyBorder="1" applyAlignment="1" applyProtection="1">
      <alignment horizontal="centerContinuous"/>
      <protection locked="0"/>
    </xf>
    <xf numFmtId="165" fontId="0" fillId="0" borderId="39" xfId="0" applyFont="1" applyBorder="1" applyAlignment="1" applyProtection="1">
      <alignment horizontal="centerContinuous"/>
      <protection locked="0"/>
    </xf>
    <xf numFmtId="165" fontId="0" fillId="0" borderId="54" xfId="0" applyFont="1" applyBorder="1" applyAlignment="1" applyProtection="1">
      <alignment horizontal="left"/>
      <protection locked="0"/>
    </xf>
    <xf numFmtId="165" fontId="0" fillId="0" borderId="55" xfId="0" applyFont="1" applyBorder="1" applyAlignment="1" applyProtection="1">
      <alignment horizontal="left"/>
      <protection/>
    </xf>
    <xf numFmtId="165" fontId="0" fillId="0" borderId="9" xfId="0" applyFont="1" applyBorder="1" applyAlignment="1" applyProtection="1">
      <alignment horizontal="left"/>
      <protection/>
    </xf>
    <xf numFmtId="7" fontId="0" fillId="0" borderId="38" xfId="0" applyNumberFormat="1" applyFont="1" applyBorder="1" applyAlignment="1" applyProtection="1">
      <alignment horizontal="left"/>
      <protection/>
    </xf>
    <xf numFmtId="165" fontId="0" fillId="0" borderId="56" xfId="0" applyFont="1" applyBorder="1" applyAlignment="1" applyProtection="1">
      <alignment horizontal="left"/>
      <protection/>
    </xf>
    <xf numFmtId="165" fontId="0" fillId="0" borderId="49" xfId="0" applyFont="1" applyBorder="1" applyAlignment="1" applyProtection="1">
      <alignment horizontal="left"/>
      <protection/>
    </xf>
    <xf numFmtId="7" fontId="0" fillId="0" borderId="32" xfId="0" applyNumberFormat="1" applyFont="1" applyBorder="1" applyAlignment="1" applyProtection="1">
      <alignment horizontal="left"/>
      <protection/>
    </xf>
    <xf numFmtId="165" fontId="11" fillId="0" borderId="0" xfId="0" applyFont="1" applyBorder="1" applyAlignment="1" applyProtection="1">
      <alignment horizontal="centerContinuous"/>
      <protection locked="0"/>
    </xf>
    <xf numFmtId="165" fontId="0" fillId="4" borderId="0" xfId="0" applyFont="1" applyFill="1" applyAlignment="1" applyProtection="1">
      <alignment/>
      <protection locked="0"/>
    </xf>
    <xf numFmtId="165" fontId="7" fillId="0" borderId="5" xfId="0" applyFont="1" applyBorder="1" applyAlignment="1" applyProtection="1">
      <alignment horizontal="left" vertical="center"/>
      <protection locked="0"/>
    </xf>
    <xf numFmtId="165" fontId="7" fillId="0" borderId="6" xfId="0" applyFont="1" applyBorder="1" applyAlignment="1" applyProtection="1">
      <alignment horizontal="center"/>
      <protection locked="0"/>
    </xf>
    <xf numFmtId="165" fontId="7" fillId="0" borderId="6" xfId="0" applyFont="1" applyBorder="1" applyAlignment="1" applyProtection="1">
      <alignment horizontal="centerContinuous"/>
      <protection locked="0"/>
    </xf>
    <xf numFmtId="165" fontId="7" fillId="0" borderId="7" xfId="0" applyFont="1" applyBorder="1" applyAlignment="1" applyProtection="1">
      <alignment horizontal="centerContinuous"/>
      <protection locked="0"/>
    </xf>
    <xf numFmtId="165" fontId="7" fillId="0" borderId="0" xfId="0" applyFont="1" applyBorder="1" applyAlignment="1" applyProtection="1">
      <alignment horizontal="centerContinuous" vertical="center"/>
      <protection locked="0"/>
    </xf>
    <xf numFmtId="165" fontId="0" fillId="0" borderId="0" xfId="0" applyAlignment="1" applyProtection="1">
      <alignment horizontal="centerContinuous" vertical="center"/>
      <protection locked="0"/>
    </xf>
    <xf numFmtId="165" fontId="0" fillId="0" borderId="0" xfId="0" applyBorder="1" applyAlignment="1" applyProtection="1">
      <alignment horizontal="centerContinuous" vertical="center"/>
      <protection locked="0"/>
    </xf>
    <xf numFmtId="165" fontId="0" fillId="4" borderId="0" xfId="0" applyFont="1" applyFill="1" applyAlignment="1" applyProtection="1">
      <alignment vertical="center"/>
      <protection locked="0"/>
    </xf>
    <xf numFmtId="165" fontId="0" fillId="0" borderId="24" xfId="0" applyFill="1" applyBorder="1" applyAlignment="1" applyProtection="1">
      <alignment horizontal="left" vertical="center"/>
      <protection locked="0"/>
    </xf>
    <xf numFmtId="165" fontId="0" fillId="0" borderId="25" xfId="0" applyBorder="1" applyAlignment="1" applyProtection="1">
      <alignment vertical="center"/>
      <protection locked="0"/>
    </xf>
    <xf numFmtId="177" fontId="19" fillId="0" borderId="44" xfId="0" applyNumberFormat="1" applyFont="1" applyFill="1" applyBorder="1" applyAlignment="1" applyProtection="1">
      <alignment vertical="center"/>
      <protection/>
    </xf>
    <xf numFmtId="177" fontId="19" fillId="0" borderId="48" xfId="0" applyNumberFormat="1" applyFont="1" applyFill="1" applyBorder="1" applyAlignment="1" applyProtection="1">
      <alignment vertical="center"/>
      <protection/>
    </xf>
    <xf numFmtId="165" fontId="0" fillId="0" borderId="36" xfId="0" applyFill="1" applyBorder="1" applyAlignment="1" applyProtection="1">
      <alignment horizontal="left" vertical="center"/>
      <protection locked="0"/>
    </xf>
    <xf numFmtId="165" fontId="0" fillId="0" borderId="37" xfId="0" applyFill="1" applyBorder="1" applyAlignment="1" applyProtection="1">
      <alignment vertical="center"/>
      <protection locked="0"/>
    </xf>
    <xf numFmtId="177" fontId="19" fillId="0" borderId="57" xfId="0" applyNumberFormat="1" applyFont="1" applyFill="1" applyBorder="1" applyAlignment="1" applyProtection="1">
      <alignment vertical="center"/>
      <protection/>
    </xf>
    <xf numFmtId="177" fontId="19" fillId="0" borderId="58" xfId="0" applyNumberFormat="1" applyFont="1" applyFill="1" applyBorder="1" applyAlignment="1" applyProtection="1">
      <alignment vertical="center"/>
      <protection/>
    </xf>
    <xf numFmtId="165" fontId="0" fillId="0" borderId="0" xfId="0" applyFill="1" applyBorder="1" applyAlignment="1" applyProtection="1">
      <alignment horizontal="left" vertical="center" wrapText="1"/>
      <protection locked="0"/>
    </xf>
    <xf numFmtId="165" fontId="0" fillId="0" borderId="2" xfId="0" applyBorder="1" applyAlignment="1" applyProtection="1">
      <alignment vertical="center"/>
      <protection locked="0"/>
    </xf>
    <xf numFmtId="185" fontId="0" fillId="0" borderId="57" xfId="0" applyNumberFormat="1" applyFont="1" applyFill="1" applyBorder="1" applyAlignment="1" applyProtection="1">
      <alignment vertical="center"/>
      <protection locked="0"/>
    </xf>
    <xf numFmtId="185" fontId="0" fillId="0" borderId="58" xfId="0" applyNumberFormat="1" applyFont="1" applyFill="1" applyBorder="1" applyAlignment="1" applyProtection="1">
      <alignment vertical="center"/>
      <protection locked="0"/>
    </xf>
    <xf numFmtId="165" fontId="0" fillId="0" borderId="6" xfId="0" applyFill="1" applyBorder="1" applyAlignment="1" applyProtection="1">
      <alignment vertical="center"/>
      <protection locked="0"/>
    </xf>
    <xf numFmtId="185" fontId="0" fillId="4" borderId="57" xfId="0" applyNumberFormat="1" applyFont="1" applyFill="1" applyBorder="1" applyAlignment="1" applyProtection="1">
      <alignment vertical="center"/>
      <protection locked="0"/>
    </xf>
    <xf numFmtId="185" fontId="0" fillId="4" borderId="58" xfId="0" applyNumberFormat="1" applyFont="1" applyFill="1" applyBorder="1" applyAlignment="1" applyProtection="1">
      <alignment vertical="center"/>
      <protection locked="0"/>
    </xf>
    <xf numFmtId="165" fontId="0" fillId="0" borderId="0" xfId="0" applyFill="1" applyBorder="1" applyAlignment="1" applyProtection="1">
      <alignment vertical="center"/>
      <protection locked="0"/>
    </xf>
    <xf numFmtId="185" fontId="19" fillId="0" borderId="57" xfId="0" applyNumberFormat="1" applyFont="1" applyFill="1" applyBorder="1" applyAlignment="1" applyProtection="1">
      <alignment vertical="center"/>
      <protection/>
    </xf>
    <xf numFmtId="185" fontId="19" fillId="0" borderId="46" xfId="0" applyNumberFormat="1" applyFont="1" applyFill="1" applyBorder="1" applyAlignment="1" applyProtection="1">
      <alignment vertical="center"/>
      <protection/>
    </xf>
    <xf numFmtId="185" fontId="19" fillId="0" borderId="16" xfId="0" applyNumberFormat="1" applyFont="1" applyFill="1" applyBorder="1" applyAlignment="1" applyProtection="1">
      <alignment vertical="center"/>
      <protection/>
    </xf>
    <xf numFmtId="165" fontId="0" fillId="0" borderId="29" xfId="0" applyFill="1" applyBorder="1" applyAlignment="1" applyProtection="1">
      <alignment horizontal="left" vertical="center"/>
      <protection locked="0"/>
    </xf>
    <xf numFmtId="165" fontId="0" fillId="0" borderId="30" xfId="0" applyFill="1" applyBorder="1" applyAlignment="1" applyProtection="1">
      <alignment vertical="center"/>
      <protection locked="0"/>
    </xf>
    <xf numFmtId="177" fontId="19" fillId="0" borderId="49" xfId="0" applyNumberFormat="1" applyFont="1" applyFill="1" applyBorder="1" applyAlignment="1" applyProtection="1">
      <alignment vertical="center"/>
      <protection/>
    </xf>
    <xf numFmtId="177" fontId="19" fillId="0" borderId="59" xfId="0" applyNumberFormat="1" applyFont="1" applyFill="1" applyBorder="1" applyAlignment="1" applyProtection="1">
      <alignment vertical="center"/>
      <protection/>
    </xf>
    <xf numFmtId="165" fontId="7" fillId="0" borderId="0" xfId="0" applyFont="1" applyAlignment="1" applyProtection="1">
      <alignment horizontal="centerContinuous" vertical="center"/>
      <protection locked="0"/>
    </xf>
    <xf numFmtId="185" fontId="0" fillId="4" borderId="57" xfId="0" applyNumberFormat="1" applyFont="1" applyFill="1" applyBorder="1" applyAlignment="1" applyProtection="1">
      <alignment vertical="center"/>
      <protection locked="0"/>
    </xf>
    <xf numFmtId="185" fontId="0" fillId="4" borderId="58" xfId="0" applyNumberFormat="1" applyFont="1" applyFill="1" applyBorder="1" applyAlignment="1" applyProtection="1">
      <alignment vertical="center"/>
      <protection locked="0"/>
    </xf>
    <xf numFmtId="165" fontId="0" fillId="0" borderId="11" xfId="0" applyFont="1" applyBorder="1" applyAlignment="1" applyProtection="1">
      <alignment horizontal="centerContinuous" vertical="center"/>
      <protection locked="0"/>
    </xf>
    <xf numFmtId="165" fontId="0" fillId="0" borderId="10" xfId="0" applyFont="1" applyBorder="1" applyAlignment="1" applyProtection="1">
      <alignment horizontal="centerContinuous"/>
      <protection locked="0"/>
    </xf>
    <xf numFmtId="165" fontId="19" fillId="0" borderId="11" xfId="0" applyFont="1" applyBorder="1" applyAlignment="1" applyProtection="1">
      <alignment horizontal="centerContinuous"/>
      <protection/>
    </xf>
    <xf numFmtId="165" fontId="19" fillId="0" borderId="10" xfId="0" applyFont="1" applyBorder="1" applyAlignment="1" applyProtection="1">
      <alignment horizontal="centerContinuous"/>
      <protection/>
    </xf>
    <xf numFmtId="165" fontId="0" fillId="0" borderId="12" xfId="0" applyBorder="1" applyAlignment="1" applyProtection="1">
      <alignment/>
      <protection locked="0"/>
    </xf>
    <xf numFmtId="177" fontId="7" fillId="0" borderId="27" xfId="0" applyNumberFormat="1" applyFont="1" applyFill="1" applyBorder="1" applyAlignment="1" applyProtection="1">
      <alignment horizontal="center" vertical="center" wrapText="1"/>
      <protection locked="0"/>
    </xf>
    <xf numFmtId="177" fontId="0" fillId="0" borderId="9" xfId="0" applyNumberFormat="1" applyBorder="1" applyAlignment="1" applyProtection="1">
      <alignment horizontal="center" vertical="center"/>
      <protection locked="0"/>
    </xf>
    <xf numFmtId="177" fontId="7" fillId="0" borderId="9" xfId="0" applyNumberFormat="1" applyFont="1" applyBorder="1" applyAlignment="1" applyProtection="1">
      <alignment horizontal="center" vertical="center"/>
      <protection/>
    </xf>
    <xf numFmtId="177" fontId="7" fillId="0" borderId="38" xfId="0" applyNumberFormat="1" applyFont="1" applyBorder="1" applyAlignment="1" applyProtection="1">
      <alignment horizontal="center" vertical="center"/>
      <protection/>
    </xf>
    <xf numFmtId="6" fontId="0" fillId="0" borderId="0" xfId="17" applyNumberFormat="1" applyAlignment="1" applyProtection="1">
      <alignment/>
      <protection locked="0"/>
    </xf>
    <xf numFmtId="7" fontId="0" fillId="0" borderId="18" xfId="0" applyNumberFormat="1" applyFont="1" applyFill="1" applyBorder="1" applyAlignment="1" applyProtection="1">
      <alignment horizontal="center" vertical="center"/>
      <protection locked="0"/>
    </xf>
    <xf numFmtId="165" fontId="7" fillId="3" borderId="52" xfId="0" applyFont="1" applyFill="1" applyBorder="1" applyAlignment="1" applyProtection="1">
      <alignment vertical="center"/>
      <protection/>
    </xf>
    <xf numFmtId="177" fontId="0" fillId="0" borderId="44" xfId="0" applyNumberFormat="1" applyFont="1" applyBorder="1" applyAlignment="1" applyProtection="1">
      <alignment horizontal="center" vertical="center"/>
      <protection locked="0"/>
    </xf>
    <xf numFmtId="177" fontId="7" fillId="0" borderId="44" xfId="0" applyNumberFormat="1" applyFont="1" applyBorder="1" applyAlignment="1" applyProtection="1">
      <alignment horizontal="center" vertical="center"/>
      <protection/>
    </xf>
    <xf numFmtId="177" fontId="7" fillId="0" borderId="27" xfId="0" applyNumberFormat="1" applyFont="1" applyBorder="1" applyAlignment="1" applyProtection="1">
      <alignment horizontal="center" vertical="center"/>
      <protection/>
    </xf>
    <xf numFmtId="177" fontId="0" fillId="0" borderId="9" xfId="0" applyNumberFormat="1" applyFont="1" applyBorder="1" applyAlignment="1" applyProtection="1">
      <alignment horizontal="center" vertical="center"/>
      <protection locked="0"/>
    </xf>
    <xf numFmtId="165" fontId="19" fillId="0" borderId="11" xfId="0" applyFont="1" applyBorder="1" applyAlignment="1" applyProtection="1">
      <alignment horizontal="center"/>
      <protection/>
    </xf>
    <xf numFmtId="165" fontId="19" fillId="0" borderId="10" xfId="0" applyFont="1" applyBorder="1" applyAlignment="1" applyProtection="1">
      <alignment horizontal="center"/>
      <protection/>
    </xf>
    <xf numFmtId="177" fontId="0" fillId="0" borderId="18" xfId="0" applyNumberFormat="1" applyFont="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protection locked="0"/>
    </xf>
    <xf numFmtId="177" fontId="7" fillId="3" borderId="52" xfId="0" applyNumberFormat="1" applyFont="1" applyFill="1" applyBorder="1" applyAlignment="1" applyProtection="1">
      <alignment vertical="center"/>
      <protection/>
    </xf>
    <xf numFmtId="177" fontId="0" fillId="3" borderId="26" xfId="0" applyNumberFormat="1" applyFill="1" applyBorder="1" applyAlignment="1" applyProtection="1">
      <alignment horizontal="center" vertical="center" wrapText="1"/>
      <protection locked="0"/>
    </xf>
    <xf numFmtId="177" fontId="0" fillId="3" borderId="25" xfId="0" applyNumberFormat="1" applyFill="1" applyBorder="1" applyAlignment="1" applyProtection="1">
      <alignment horizontal="center" vertical="center" wrapText="1"/>
      <protection locked="0"/>
    </xf>
    <xf numFmtId="165" fontId="0" fillId="0" borderId="0" xfId="0" applyAlignment="1" applyProtection="1">
      <alignment horizontal="left"/>
      <protection locked="0"/>
    </xf>
    <xf numFmtId="165" fontId="17" fillId="0" borderId="9" xfId="0" applyFont="1" applyBorder="1" applyAlignment="1" applyProtection="1">
      <alignment horizontal="centerContinuous"/>
      <protection locked="0"/>
    </xf>
    <xf numFmtId="165" fontId="0" fillId="0" borderId="12" xfId="0" applyBorder="1" applyAlignment="1" applyProtection="1">
      <alignment horizontal="left"/>
      <protection locked="0"/>
    </xf>
    <xf numFmtId="165" fontId="0" fillId="0" borderId="14" xfId="0" applyBorder="1" applyAlignment="1" applyProtection="1">
      <alignment horizontal="left"/>
      <protection locked="0"/>
    </xf>
    <xf numFmtId="165" fontId="13" fillId="2" borderId="13" xfId="0" applyFont="1" applyFill="1" applyBorder="1" applyAlignment="1" applyProtection="1">
      <alignment horizontal="center" vertical="center" wrapText="1"/>
      <protection locked="0"/>
    </xf>
    <xf numFmtId="165" fontId="13" fillId="2" borderId="14" xfId="0" applyFont="1" applyFill="1" applyBorder="1" applyAlignment="1" applyProtection="1">
      <alignment horizontal="center" vertical="center" wrapText="1"/>
      <protection locked="0"/>
    </xf>
    <xf numFmtId="165" fontId="7" fillId="0" borderId="17" xfId="0" applyFont="1" applyBorder="1" applyAlignment="1" applyProtection="1">
      <alignment horizontal="left" vertical="center" wrapText="1"/>
      <protection locked="0"/>
    </xf>
    <xf numFmtId="165" fontId="13" fillId="2" borderId="17" xfId="0" applyFont="1" applyFill="1" applyBorder="1" applyAlignment="1" applyProtection="1">
      <alignment horizontal="center" vertical="center" wrapText="1"/>
      <protection locked="0"/>
    </xf>
    <xf numFmtId="165" fontId="13" fillId="2" borderId="18" xfId="0" applyFont="1" applyFill="1" applyBorder="1" applyAlignment="1" applyProtection="1">
      <alignment horizontal="center" vertical="center" wrapText="1"/>
      <protection locked="0"/>
    </xf>
    <xf numFmtId="165" fontId="13" fillId="2" borderId="19" xfId="0" applyFont="1" applyFill="1" applyBorder="1" applyAlignment="1" applyProtection="1">
      <alignment horizontal="center" vertical="center" wrapText="1"/>
      <protection locked="0"/>
    </xf>
    <xf numFmtId="165" fontId="0" fillId="0" borderId="0" xfId="0" applyAlignment="1" applyProtection="1">
      <alignment horizontal="center" vertical="center" wrapText="1"/>
      <protection locked="0"/>
    </xf>
    <xf numFmtId="165" fontId="0" fillId="0" borderId="12" xfId="0" applyFont="1" applyBorder="1" applyAlignment="1" applyProtection="1">
      <alignment horizontal="left" vertical="center" wrapText="1"/>
      <protection locked="0"/>
    </xf>
    <xf numFmtId="7" fontId="0" fillId="0" borderId="44" xfId="0" applyNumberFormat="1" applyBorder="1" applyAlignment="1" applyProtection="1">
      <alignment horizontal="center" vertical="center" wrapText="1"/>
      <protection locked="0"/>
    </xf>
    <xf numFmtId="177" fontId="7" fillId="0" borderId="44" xfId="0" applyNumberFormat="1" applyFont="1" applyBorder="1" applyAlignment="1" applyProtection="1">
      <alignment horizontal="center" vertical="center" wrapText="1"/>
      <protection/>
    </xf>
    <xf numFmtId="177" fontId="7" fillId="0" borderId="27" xfId="0" applyNumberFormat="1" applyFont="1" applyBorder="1" applyAlignment="1" applyProtection="1">
      <alignment horizontal="center" vertical="center" wrapText="1"/>
      <protection/>
    </xf>
    <xf numFmtId="165" fontId="0" fillId="0" borderId="0" xfId="0" applyAlignment="1" applyProtection="1">
      <alignment horizontal="left" vertical="center" wrapText="1"/>
      <protection locked="0"/>
    </xf>
    <xf numFmtId="7" fontId="0" fillId="0" borderId="9" xfId="0" applyNumberFormat="1" applyBorder="1" applyAlignment="1" applyProtection="1">
      <alignment horizontal="center" vertical="center"/>
      <protection locked="0"/>
    </xf>
    <xf numFmtId="7" fontId="7" fillId="0" borderId="9" xfId="0" applyNumberFormat="1" applyFont="1" applyFill="1" applyBorder="1" applyAlignment="1" applyProtection="1">
      <alignment horizontal="center" vertical="center"/>
      <protection/>
    </xf>
    <xf numFmtId="165" fontId="7" fillId="3" borderId="4" xfId="0" applyFont="1" applyFill="1" applyBorder="1" applyAlignment="1" applyProtection="1">
      <alignment horizontal="right" vertical="center"/>
      <protection locked="0"/>
    </xf>
    <xf numFmtId="165" fontId="0" fillId="3" borderId="0" xfId="0" applyFill="1" applyBorder="1" applyAlignment="1" applyProtection="1">
      <alignment/>
      <protection locked="0"/>
    </xf>
    <xf numFmtId="7" fontId="0" fillId="0" borderId="18" xfId="0" applyNumberFormat="1" applyFont="1" applyBorder="1" applyAlignment="1" applyProtection="1">
      <alignment horizontal="center" vertical="center"/>
      <protection locked="0"/>
    </xf>
    <xf numFmtId="165" fontId="7" fillId="3" borderId="52" xfId="0" applyFont="1" applyFill="1" applyBorder="1" applyAlignment="1" applyProtection="1">
      <alignment horizontal="right" vertical="center"/>
      <protection locked="0"/>
    </xf>
    <xf numFmtId="165" fontId="0" fillId="3" borderId="18" xfId="0" applyFill="1" applyBorder="1" applyAlignment="1" applyProtection="1">
      <alignment/>
      <protection locked="0"/>
    </xf>
    <xf numFmtId="7" fontId="0" fillId="0" borderId="44" xfId="17" applyNumberFormat="1" applyFont="1" applyBorder="1" applyAlignment="1" applyProtection="1">
      <alignment horizontal="center" vertical="center"/>
      <protection locked="0"/>
    </xf>
    <xf numFmtId="186" fontId="7" fillId="0" borderId="27" xfId="0" applyNumberFormat="1" applyFont="1" applyBorder="1" applyAlignment="1" applyProtection="1">
      <alignment horizontal="center" vertical="center"/>
      <protection/>
    </xf>
    <xf numFmtId="7" fontId="0" fillId="0" borderId="9" xfId="17" applyNumberFormat="1" applyFont="1" applyBorder="1" applyAlignment="1" applyProtection="1">
      <alignment horizontal="center" vertical="center"/>
      <protection locked="0"/>
    </xf>
    <xf numFmtId="186" fontId="7" fillId="0" borderId="38" xfId="0" applyNumberFormat="1" applyFont="1" applyBorder="1" applyAlignment="1" applyProtection="1">
      <alignment horizontal="center" vertical="center"/>
      <protection/>
    </xf>
    <xf numFmtId="177" fontId="0" fillId="0" borderId="44" xfId="0" applyNumberFormat="1" applyBorder="1" applyAlignment="1" applyProtection="1">
      <alignment horizontal="center" vertical="center" wrapText="1"/>
      <protection locked="0"/>
    </xf>
    <xf numFmtId="8" fontId="0" fillId="0" borderId="44" xfId="0" applyNumberFormat="1" applyBorder="1" applyAlignment="1" applyProtection="1">
      <alignment horizontal="center" vertical="center" wrapText="1"/>
      <protection locked="0"/>
    </xf>
    <xf numFmtId="8" fontId="0" fillId="0" borderId="44" xfId="17" applyFont="1" applyBorder="1" applyAlignment="1" applyProtection="1">
      <alignment horizontal="center" vertical="center"/>
      <protection locked="0"/>
    </xf>
    <xf numFmtId="8" fontId="0" fillId="0" borderId="9" xfId="17" applyFont="1" applyBorder="1" applyAlignment="1" applyProtection="1">
      <alignment horizontal="center" vertical="center"/>
      <protection locked="0"/>
    </xf>
    <xf numFmtId="177" fontId="7" fillId="0" borderId="51" xfId="0" applyNumberFormat="1" applyFont="1" applyBorder="1" applyAlignment="1" applyProtection="1">
      <alignment horizontal="center" vertical="center"/>
      <protection locked="0"/>
    </xf>
    <xf numFmtId="165" fontId="0" fillId="3" borderId="0" xfId="0" applyFill="1" applyBorder="1" applyAlignment="1" applyProtection="1">
      <alignment/>
      <protection/>
    </xf>
    <xf numFmtId="165" fontId="17" fillId="0" borderId="0" xfId="0" applyFont="1" applyAlignment="1" applyProtection="1">
      <alignment horizontal="left" vertical="center" wrapText="1"/>
      <protection locked="0"/>
    </xf>
    <xf numFmtId="165" fontId="17" fillId="0" borderId="0" xfId="0" applyFont="1" applyAlignment="1" applyProtection="1">
      <alignment horizontal="center"/>
      <protection locked="0"/>
    </xf>
    <xf numFmtId="165" fontId="21" fillId="0" borderId="0" xfId="0" applyFont="1" applyAlignment="1" applyProtection="1">
      <alignment horizontal="centerContinuous"/>
      <protection locked="0"/>
    </xf>
    <xf numFmtId="165" fontId="19" fillId="0" borderId="0" xfId="0" applyFont="1" applyAlignment="1" applyProtection="1">
      <alignment horizontal="centerContinuous" vertical="center" wrapText="1"/>
      <protection locked="0"/>
    </xf>
    <xf numFmtId="165" fontId="19" fillId="0" borderId="0" xfId="0" applyFont="1" applyAlignment="1" applyProtection="1">
      <alignment horizontal="centerContinuous"/>
      <protection locked="0"/>
    </xf>
    <xf numFmtId="165" fontId="17" fillId="0" borderId="0" xfId="0" applyFont="1" applyAlignment="1" applyProtection="1">
      <alignment horizontal="centerContinuous"/>
      <protection locked="0"/>
    </xf>
    <xf numFmtId="165" fontId="22" fillId="0" borderId="0" xfId="0" applyFont="1" applyAlignment="1" applyProtection="1">
      <alignment/>
      <protection locked="0"/>
    </xf>
    <xf numFmtId="165" fontId="17" fillId="0" borderId="0" xfId="0" applyFont="1" applyAlignment="1" applyProtection="1">
      <alignment horizontal="centerContinuous" vertical="center" wrapText="1"/>
      <protection locked="0"/>
    </xf>
    <xf numFmtId="165" fontId="17" fillId="0" borderId="0" xfId="0" applyFont="1" applyBorder="1" applyAlignment="1" applyProtection="1">
      <alignment horizontal="centerContinuous" vertical="center" wrapText="1"/>
      <protection locked="0"/>
    </xf>
    <xf numFmtId="165" fontId="17" fillId="0" borderId="0" xfId="0" applyFont="1" applyBorder="1" applyAlignment="1" applyProtection="1">
      <alignment horizontal="centerContinuous"/>
      <protection locked="0"/>
    </xf>
    <xf numFmtId="165" fontId="23" fillId="0" borderId="0" xfId="0" applyFont="1" applyAlignment="1" applyProtection="1">
      <alignment/>
      <protection locked="0"/>
    </xf>
    <xf numFmtId="165" fontId="23" fillId="0" borderId="0" xfId="0" applyFont="1" applyAlignment="1" applyProtection="1">
      <alignment vertical="center" wrapText="1"/>
      <protection locked="0"/>
    </xf>
    <xf numFmtId="165" fontId="19" fillId="0" borderId="1" xfId="0" applyFont="1" applyBorder="1" applyAlignment="1" applyProtection="1">
      <alignment horizontal="left"/>
      <protection locked="0"/>
    </xf>
    <xf numFmtId="165" fontId="19" fillId="0" borderId="2" xfId="0" applyFont="1" applyBorder="1" applyAlignment="1" applyProtection="1">
      <alignment vertical="center"/>
      <protection locked="0"/>
    </xf>
    <xf numFmtId="165" fontId="19" fillId="0" borderId="2" xfId="0" applyFont="1" applyBorder="1" applyAlignment="1" applyProtection="1">
      <alignment horizontal="center"/>
      <protection locked="0"/>
    </xf>
    <xf numFmtId="165" fontId="19" fillId="0" borderId="3" xfId="0" applyFont="1" applyBorder="1" applyAlignment="1" applyProtection="1">
      <alignment horizontal="center"/>
      <protection locked="0"/>
    </xf>
    <xf numFmtId="165" fontId="19" fillId="0" borderId="5" xfId="0" applyFont="1" applyBorder="1" applyAlignment="1" applyProtection="1">
      <alignment horizontal="left"/>
      <protection locked="0"/>
    </xf>
    <xf numFmtId="165" fontId="19" fillId="0" borderId="6" xfId="0" applyFont="1" applyBorder="1" applyAlignment="1" applyProtection="1">
      <alignment horizontal="center" vertical="center"/>
      <protection locked="0"/>
    </xf>
    <xf numFmtId="165" fontId="19" fillId="0" borderId="6" xfId="0" applyFont="1" applyBorder="1" applyAlignment="1" applyProtection="1">
      <alignment horizontal="center"/>
      <protection locked="0"/>
    </xf>
    <xf numFmtId="165" fontId="19" fillId="0" borderId="6" xfId="0" applyFont="1" applyBorder="1" applyAlignment="1" applyProtection="1">
      <alignment horizontal="centerContinuous"/>
      <protection locked="0"/>
    </xf>
    <xf numFmtId="165" fontId="19" fillId="0" borderId="7" xfId="0" applyFont="1" applyBorder="1" applyAlignment="1" applyProtection="1">
      <alignment horizontal="centerContinuous"/>
      <protection locked="0"/>
    </xf>
    <xf numFmtId="165" fontId="24" fillId="0" borderId="6" xfId="0" applyFont="1" applyBorder="1" applyAlignment="1" applyProtection="1">
      <alignment horizontal="centerContinuous"/>
      <protection locked="0"/>
    </xf>
    <xf numFmtId="165" fontId="19" fillId="0" borderId="6" xfId="0" applyFont="1" applyBorder="1" applyAlignment="1" applyProtection="1">
      <alignment horizontal="centerContinuous" vertical="center"/>
      <protection locked="0"/>
    </xf>
    <xf numFmtId="165" fontId="24" fillId="0" borderId="24" xfId="0" applyFont="1" applyBorder="1" applyAlignment="1" applyProtection="1">
      <alignment horizontal="left"/>
      <protection locked="0"/>
    </xf>
    <xf numFmtId="165" fontId="19" fillId="0" borderId="25" xfId="0" applyFont="1" applyBorder="1" applyAlignment="1" applyProtection="1">
      <alignment horizontal="centerContinuous" vertical="center"/>
      <protection locked="0"/>
    </xf>
    <xf numFmtId="165" fontId="19" fillId="0" borderId="25" xfId="0" applyFont="1" applyBorder="1" applyAlignment="1" applyProtection="1">
      <alignment horizontal="centerContinuous"/>
      <protection locked="0"/>
    </xf>
    <xf numFmtId="165" fontId="19" fillId="0" borderId="48" xfId="0" applyFont="1" applyBorder="1" applyAlignment="1" applyProtection="1">
      <alignment horizontal="centerContinuous"/>
      <protection locked="0"/>
    </xf>
    <xf numFmtId="165" fontId="17" fillId="0" borderId="36" xfId="0" applyFont="1" applyBorder="1" applyAlignment="1" applyProtection="1">
      <alignment horizontal="left" vertical="center"/>
      <protection locked="0"/>
    </xf>
    <xf numFmtId="165" fontId="17" fillId="0" borderId="10" xfId="0" applyFont="1" applyBorder="1" applyAlignment="1" applyProtection="1">
      <alignment horizontal="left" vertical="center" wrapText="1"/>
      <protection locked="0"/>
    </xf>
    <xf numFmtId="7" fontId="17" fillId="0" borderId="9" xfId="0" applyNumberFormat="1" applyFont="1" applyBorder="1" applyAlignment="1" applyProtection="1">
      <alignment horizontal="right" vertical="center" wrapText="1"/>
      <protection locked="0"/>
    </xf>
    <xf numFmtId="7" fontId="17" fillId="0" borderId="38" xfId="0" applyNumberFormat="1" applyFont="1" applyBorder="1" applyAlignment="1" applyProtection="1">
      <alignment horizontal="right" vertical="center" wrapText="1"/>
      <protection locked="0"/>
    </xf>
    <xf numFmtId="165" fontId="17" fillId="0" borderId="34" xfId="0" applyFont="1" applyBorder="1" applyAlignment="1" applyProtection="1">
      <alignment horizontal="left" vertical="center"/>
      <protection locked="0"/>
    </xf>
    <xf numFmtId="165" fontId="17" fillId="0" borderId="7" xfId="0" applyFont="1" applyBorder="1" applyAlignment="1" applyProtection="1">
      <alignment horizontal="left" vertical="center" wrapText="1"/>
      <protection locked="0"/>
    </xf>
    <xf numFmtId="7" fontId="17" fillId="0" borderId="9" xfId="0" applyNumberFormat="1" applyFont="1" applyBorder="1" applyAlignment="1" applyProtection="1">
      <alignment horizontal="right" vertical="center" wrapText="1"/>
      <protection/>
    </xf>
    <xf numFmtId="7" fontId="17" fillId="0" borderId="38" xfId="0" applyNumberFormat="1" applyFont="1" applyBorder="1" applyAlignment="1" applyProtection="1">
      <alignment horizontal="right" vertical="center" wrapText="1"/>
      <protection/>
    </xf>
    <xf numFmtId="177" fontId="17" fillId="0" borderId="9" xfId="0" applyNumberFormat="1" applyFont="1" applyBorder="1" applyAlignment="1" applyProtection="1">
      <alignment horizontal="right" vertical="center"/>
      <protection/>
    </xf>
    <xf numFmtId="177" fontId="17" fillId="0" borderId="38" xfId="0" applyNumberFormat="1" applyFont="1" applyBorder="1" applyAlignment="1" applyProtection="1">
      <alignment horizontal="right" vertical="center"/>
      <protection/>
    </xf>
    <xf numFmtId="165" fontId="24" fillId="0" borderId="34" xfId="0" applyFont="1" applyBorder="1" applyAlignment="1" applyProtection="1">
      <alignment horizontal="left"/>
      <protection locked="0"/>
    </xf>
    <xf numFmtId="165" fontId="17" fillId="0" borderId="0" xfId="0" applyFont="1" applyBorder="1" applyAlignment="1" applyProtection="1">
      <alignment horizontal="left" vertical="center" wrapText="1"/>
      <protection locked="0"/>
    </xf>
    <xf numFmtId="177" fontId="17" fillId="0" borderId="0" xfId="0" applyNumberFormat="1" applyFont="1" applyBorder="1" applyAlignment="1" applyProtection="1">
      <alignment horizontal="right" vertical="center"/>
      <protection locked="0"/>
    </xf>
    <xf numFmtId="177" fontId="17" fillId="0" borderId="0" xfId="0" applyNumberFormat="1" applyFont="1" applyBorder="1" applyAlignment="1" applyProtection="1">
      <alignment horizontal="center" vertical="center"/>
      <protection locked="0"/>
    </xf>
    <xf numFmtId="177" fontId="17" fillId="0" borderId="16" xfId="0" applyNumberFormat="1" applyFont="1" applyBorder="1" applyAlignment="1" applyProtection="1">
      <alignment horizontal="center" vertical="center"/>
      <protection locked="0"/>
    </xf>
    <xf numFmtId="165" fontId="17" fillId="0" borderId="39" xfId="0" applyFont="1" applyBorder="1" applyAlignment="1" applyProtection="1">
      <alignment horizontal="left" vertical="center" wrapText="1"/>
      <protection locked="0"/>
    </xf>
    <xf numFmtId="177" fontId="17" fillId="0" borderId="49" xfId="0" applyNumberFormat="1" applyFont="1" applyBorder="1" applyAlignment="1" applyProtection="1">
      <alignment horizontal="right" vertical="center"/>
      <protection/>
    </xf>
    <xf numFmtId="177" fontId="17" fillId="0" borderId="32" xfId="0" applyNumberFormat="1" applyFont="1" applyBorder="1" applyAlignment="1" applyProtection="1">
      <alignment horizontal="right" vertical="center"/>
      <protection/>
    </xf>
    <xf numFmtId="165" fontId="24" fillId="0" borderId="0" xfId="0" applyFont="1" applyAlignment="1" applyProtection="1">
      <alignment horizontal="centerContinuous"/>
      <protection locked="0"/>
    </xf>
    <xf numFmtId="177" fontId="17" fillId="0" borderId="16" xfId="0" applyNumberFormat="1" applyFont="1" applyBorder="1" applyAlignment="1" applyProtection="1">
      <alignment horizontal="right" vertical="center"/>
      <protection locked="0"/>
    </xf>
    <xf numFmtId="7" fontId="19" fillId="0" borderId="9" xfId="0" applyNumberFormat="1" applyFont="1" applyBorder="1" applyAlignment="1" applyProtection="1">
      <alignment horizontal="right" vertical="center" wrapText="1"/>
      <protection/>
    </xf>
    <xf numFmtId="7" fontId="19" fillId="0" borderId="38" xfId="0" applyNumberFormat="1" applyFont="1" applyBorder="1" applyAlignment="1" applyProtection="1">
      <alignment horizontal="right" vertical="center" wrapText="1"/>
      <protection/>
    </xf>
    <xf numFmtId="177" fontId="19" fillId="0" borderId="9" xfId="0" applyNumberFormat="1" applyFont="1" applyBorder="1" applyAlignment="1" applyProtection="1">
      <alignment horizontal="right" vertical="center"/>
      <protection/>
    </xf>
    <xf numFmtId="177" fontId="19" fillId="0" borderId="38" xfId="0" applyNumberFormat="1" applyFont="1" applyBorder="1" applyAlignment="1" applyProtection="1">
      <alignment horizontal="right" vertical="center"/>
      <protection/>
    </xf>
    <xf numFmtId="177" fontId="19" fillId="0" borderId="0" xfId="0" applyNumberFormat="1" applyFont="1" applyBorder="1" applyAlignment="1" applyProtection="1">
      <alignment horizontal="right" vertical="center"/>
      <protection locked="0"/>
    </xf>
    <xf numFmtId="177" fontId="19" fillId="0" borderId="16" xfId="0" applyNumberFormat="1" applyFont="1" applyBorder="1" applyAlignment="1" applyProtection="1">
      <alignment horizontal="right" vertical="center"/>
      <protection locked="0"/>
    </xf>
    <xf numFmtId="177" fontId="19" fillId="0" borderId="49" xfId="0" applyNumberFormat="1" applyFont="1" applyBorder="1" applyAlignment="1" applyProtection="1">
      <alignment horizontal="right" vertical="center"/>
      <protection/>
    </xf>
    <xf numFmtId="177" fontId="19" fillId="0" borderId="32" xfId="0" applyNumberFormat="1" applyFont="1" applyBorder="1" applyAlignment="1" applyProtection="1">
      <alignment horizontal="right" vertical="center"/>
      <protection/>
    </xf>
    <xf numFmtId="165" fontId="16" fillId="0" borderId="0" xfId="0" applyFont="1" applyBorder="1" applyAlignment="1" applyProtection="1">
      <alignment vertical="center"/>
      <protection locked="0"/>
    </xf>
    <xf numFmtId="165" fontId="13" fillId="2" borderId="12" xfId="0" applyFont="1" applyFill="1" applyBorder="1" applyAlignment="1" applyProtection="1">
      <alignment horizontal="left" vertical="center"/>
      <protection locked="0"/>
    </xf>
    <xf numFmtId="165" fontId="13" fillId="2" borderId="13" xfId="0" applyFont="1" applyFill="1" applyBorder="1" applyAlignment="1" applyProtection="1">
      <alignment/>
      <protection locked="0"/>
    </xf>
    <xf numFmtId="165" fontId="13" fillId="2" borderId="13" xfId="0" applyFont="1" applyFill="1" applyBorder="1" applyAlignment="1" applyProtection="1">
      <alignment horizontal="center"/>
      <protection locked="0"/>
    </xf>
    <xf numFmtId="165" fontId="13" fillId="2" borderId="14" xfId="0" applyFont="1" applyFill="1" applyBorder="1" applyAlignment="1" applyProtection="1">
      <alignment horizontal="center"/>
      <protection locked="0"/>
    </xf>
    <xf numFmtId="165" fontId="13" fillId="2" borderId="17" xfId="0" applyFont="1" applyFill="1" applyBorder="1" applyAlignment="1" applyProtection="1">
      <alignment horizontal="left" vertical="center"/>
      <protection locked="0"/>
    </xf>
    <xf numFmtId="165" fontId="13" fillId="2" borderId="18" xfId="0" applyFont="1" applyFill="1" applyBorder="1" applyAlignment="1" applyProtection="1">
      <alignment horizontal="center"/>
      <protection locked="0"/>
    </xf>
    <xf numFmtId="165" fontId="13" fillId="2" borderId="18" xfId="0" applyFont="1" applyFill="1" applyBorder="1" applyAlignment="1" applyProtection="1">
      <alignment horizontal="centerContinuous"/>
      <protection locked="0"/>
    </xf>
    <xf numFmtId="165" fontId="13" fillId="2" borderId="19" xfId="0" applyFont="1" applyFill="1" applyBorder="1" applyAlignment="1" applyProtection="1">
      <alignment horizontal="centerContinuous"/>
      <protection locked="0"/>
    </xf>
    <xf numFmtId="177" fontId="0" fillId="0" borderId="27" xfId="0" applyNumberFormat="1" applyFont="1" applyBorder="1" applyAlignment="1" applyProtection="1">
      <alignment horizontal="center" vertical="center"/>
      <protection locked="0"/>
    </xf>
    <xf numFmtId="177" fontId="0" fillId="0" borderId="38" xfId="0" applyNumberFormat="1" applyFont="1" applyBorder="1" applyAlignment="1" applyProtection="1">
      <alignment horizontal="center" vertical="center"/>
      <protection locked="0"/>
    </xf>
    <xf numFmtId="165" fontId="0" fillId="0" borderId="18" xfId="0" applyFont="1" applyBorder="1" applyAlignment="1" applyProtection="1">
      <alignment horizontal="left" vertical="center"/>
      <protection locked="0"/>
    </xf>
    <xf numFmtId="177" fontId="0" fillId="0" borderId="60" xfId="0" applyNumberFormat="1" applyFont="1" applyBorder="1" applyAlignment="1" applyProtection="1">
      <alignment horizontal="center" vertical="center"/>
      <protection/>
    </xf>
    <xf numFmtId="177" fontId="0" fillId="0" borderId="22" xfId="0" applyNumberFormat="1" applyFont="1" applyBorder="1" applyAlignment="1" applyProtection="1">
      <alignment horizontal="center" vertical="center"/>
      <protection/>
    </xf>
    <xf numFmtId="177" fontId="0" fillId="0" borderId="23" xfId="0" applyNumberFormat="1" applyFont="1" applyBorder="1" applyAlignment="1" applyProtection="1">
      <alignment horizontal="center" vertical="center"/>
      <protection/>
    </xf>
    <xf numFmtId="165" fontId="25" fillId="0" borderId="0" xfId="0" applyFont="1" applyAlignment="1" applyProtection="1">
      <alignment horizontal="centerContinuous" vertical="center"/>
      <protection locked="0"/>
    </xf>
    <xf numFmtId="165" fontId="5" fillId="0" borderId="9" xfId="0" applyFont="1" applyBorder="1" applyAlignment="1" applyProtection="1">
      <alignment horizontal="left"/>
      <protection locked="0"/>
    </xf>
    <xf numFmtId="165" fontId="6" fillId="0" borderId="10" xfId="0" applyFont="1" applyBorder="1" applyAlignment="1" applyProtection="1">
      <alignment horizontal="left"/>
      <protection locked="0"/>
    </xf>
    <xf numFmtId="165" fontId="0" fillId="0" borderId="11" xfId="0" applyBorder="1" applyAlignment="1" applyProtection="1">
      <alignment/>
      <protection locked="0"/>
    </xf>
    <xf numFmtId="165" fontId="17" fillId="0" borderId="34" xfId="0" applyFont="1" applyBorder="1" applyAlignment="1" applyProtection="1">
      <alignment horizontal="left"/>
      <protection locked="0"/>
    </xf>
    <xf numFmtId="165" fontId="17" fillId="0" borderId="6" xfId="0" applyFont="1" applyBorder="1" applyAlignment="1" applyProtection="1">
      <alignment/>
      <protection locked="0"/>
    </xf>
    <xf numFmtId="7" fontId="0" fillId="0" borderId="9" xfId="0" applyNumberFormat="1" applyBorder="1" applyAlignment="1" applyProtection="1">
      <alignment horizontal="center"/>
      <protection locked="0"/>
    </xf>
    <xf numFmtId="7" fontId="0" fillId="0" borderId="38" xfId="0" applyNumberFormat="1" applyBorder="1" applyAlignment="1" applyProtection="1">
      <alignment horizontal="center"/>
      <protection locked="0"/>
    </xf>
    <xf numFmtId="7" fontId="0" fillId="0" borderId="45" xfId="0" applyNumberFormat="1" applyBorder="1" applyAlignment="1" applyProtection="1">
      <alignment horizontal="center"/>
      <protection locked="0"/>
    </xf>
    <xf numFmtId="7" fontId="0" fillId="0" borderId="43" xfId="0" applyNumberFormat="1" applyBorder="1" applyAlignment="1" applyProtection="1">
      <alignment horizontal="center"/>
      <protection locked="0"/>
    </xf>
    <xf numFmtId="165" fontId="17" fillId="0" borderId="17" xfId="0" applyFont="1" applyBorder="1" applyAlignment="1">
      <alignment horizontal="left"/>
    </xf>
    <xf numFmtId="165" fontId="17" fillId="0" borderId="18" xfId="0" applyFont="1" applyBorder="1" applyAlignment="1">
      <alignment/>
    </xf>
    <xf numFmtId="7" fontId="0" fillId="0" borderId="49" xfId="0" applyNumberFormat="1" applyBorder="1" applyAlignment="1">
      <alignment horizontal="center"/>
    </xf>
    <xf numFmtId="7" fontId="0" fillId="0" borderId="32" xfId="0" applyNumberFormat="1" applyBorder="1" applyAlignment="1">
      <alignment horizontal="center"/>
    </xf>
    <xf numFmtId="165" fontId="17" fillId="0" borderId="0" xfId="0" applyFont="1" applyBorder="1" applyAlignment="1" applyProtection="1">
      <alignment horizontal="left"/>
      <protection locked="0"/>
    </xf>
    <xf numFmtId="165" fontId="17" fillId="0" borderId="0" xfId="0" applyFont="1" applyBorder="1" applyAlignment="1" applyProtection="1" quotePrefix="1">
      <alignment/>
      <protection locked="0"/>
    </xf>
    <xf numFmtId="177" fontId="0" fillId="0" borderId="0" xfId="0" applyNumberFormat="1" applyBorder="1" applyAlignment="1" applyProtection="1">
      <alignment horizontal="center"/>
      <protection locked="0"/>
    </xf>
    <xf numFmtId="165" fontId="5" fillId="0" borderId="0" xfId="0" applyFont="1" applyFill="1" applyBorder="1" applyAlignment="1" applyProtection="1">
      <alignment horizontal="left"/>
      <protection locked="0"/>
    </xf>
    <xf numFmtId="165" fontId="6" fillId="0" borderId="0" xfId="0" applyFont="1" applyFill="1" applyBorder="1" applyAlignment="1" applyProtection="1">
      <alignment/>
      <protection locked="0"/>
    </xf>
    <xf numFmtId="165" fontId="6" fillId="0" borderId="5" xfId="0" applyFont="1" applyBorder="1" applyAlignment="1" applyProtection="1">
      <alignment horizontal="left"/>
      <protection locked="0"/>
    </xf>
    <xf numFmtId="165" fontId="21" fillId="0" borderId="0" xfId="0" applyFont="1" applyAlignment="1">
      <alignment horizontal="centerContinuous"/>
    </xf>
    <xf numFmtId="165" fontId="0" fillId="0" borderId="61" xfId="0" applyBorder="1" applyAlignment="1">
      <alignment/>
    </xf>
    <xf numFmtId="165" fontId="0" fillId="3" borderId="40" xfId="0" applyFill="1" applyBorder="1" applyAlignment="1">
      <alignment/>
    </xf>
    <xf numFmtId="165" fontId="0" fillId="3" borderId="13" xfId="0" applyFill="1" applyBorder="1" applyAlignment="1">
      <alignment/>
    </xf>
    <xf numFmtId="165" fontId="0" fillId="3" borderId="53" xfId="0" applyFill="1" applyBorder="1" applyAlignment="1">
      <alignment/>
    </xf>
    <xf numFmtId="165" fontId="7" fillId="0" borderId="27" xfId="0" applyFont="1" applyBorder="1" applyAlignment="1">
      <alignment horizontal="center"/>
    </xf>
    <xf numFmtId="165" fontId="0" fillId="0" borderId="55" xfId="0" applyBorder="1" applyAlignment="1">
      <alignment/>
    </xf>
    <xf numFmtId="165" fontId="0" fillId="3" borderId="5" xfId="0" applyFill="1" applyBorder="1" applyAlignment="1">
      <alignment/>
    </xf>
    <xf numFmtId="165" fontId="0" fillId="3" borderId="6" xfId="0" applyFill="1" applyBorder="1" applyAlignment="1">
      <alignment/>
    </xf>
    <xf numFmtId="165" fontId="0" fillId="3" borderId="7" xfId="0" applyFill="1" applyBorder="1" applyAlignment="1">
      <alignment/>
    </xf>
    <xf numFmtId="165" fontId="7" fillId="0" borderId="38" xfId="0" applyFont="1" applyBorder="1" applyAlignment="1">
      <alignment horizontal="center"/>
    </xf>
    <xf numFmtId="165" fontId="0" fillId="0" borderId="15" xfId="0" applyBorder="1" applyAlignment="1">
      <alignment/>
    </xf>
    <xf numFmtId="165" fontId="19" fillId="0" borderId="0" xfId="0" applyFont="1" applyBorder="1" applyAlignment="1" applyProtection="1">
      <alignment horizontal="center"/>
      <protection/>
    </xf>
    <xf numFmtId="165" fontId="19" fillId="0" borderId="16" xfId="0" applyFont="1" applyBorder="1" applyAlignment="1" applyProtection="1">
      <alignment horizontal="center"/>
      <protection/>
    </xf>
    <xf numFmtId="165" fontId="19" fillId="0" borderId="0" xfId="0" applyFont="1" applyBorder="1" applyAlignment="1" applyProtection="1">
      <alignment horizontal="centerContinuous"/>
      <protection/>
    </xf>
    <xf numFmtId="165" fontId="19" fillId="0" borderId="16" xfId="0" applyFont="1" applyBorder="1" applyAlignment="1" applyProtection="1">
      <alignment horizontal="centerContinuous"/>
      <protection/>
    </xf>
    <xf numFmtId="165" fontId="7" fillId="0" borderId="9" xfId="0" applyFont="1" applyBorder="1" applyAlignment="1">
      <alignment horizontal="center"/>
    </xf>
    <xf numFmtId="165" fontId="0" fillId="0" borderId="0" xfId="0" applyBorder="1" applyAlignment="1">
      <alignment/>
    </xf>
    <xf numFmtId="165" fontId="7" fillId="0" borderId="0" xfId="0" applyFont="1" applyBorder="1" applyAlignment="1">
      <alignment horizontal="center" vertical="center" wrapText="1"/>
    </xf>
    <xf numFmtId="165" fontId="7" fillId="0" borderId="16" xfId="0" applyFont="1" applyBorder="1" applyAlignment="1">
      <alignment horizontal="center" vertical="center" wrapText="1"/>
    </xf>
    <xf numFmtId="165" fontId="0" fillId="3" borderId="11" xfId="0" applyFill="1" applyBorder="1" applyAlignment="1">
      <alignment/>
    </xf>
    <xf numFmtId="165" fontId="0" fillId="3" borderId="37" xfId="0" applyFill="1" applyBorder="1" applyAlignment="1">
      <alignment/>
    </xf>
    <xf numFmtId="165" fontId="0" fillId="3" borderId="10" xfId="0" applyFill="1" applyBorder="1" applyAlignment="1">
      <alignment/>
    </xf>
    <xf numFmtId="165" fontId="0" fillId="0" borderId="16" xfId="0" applyBorder="1" applyAlignment="1">
      <alignment/>
    </xf>
    <xf numFmtId="165" fontId="0" fillId="3" borderId="1" xfId="0" applyFill="1" applyBorder="1" applyAlignment="1">
      <alignment/>
    </xf>
    <xf numFmtId="165" fontId="0" fillId="3" borderId="2" xfId="0" applyFill="1" applyBorder="1" applyAlignment="1">
      <alignment/>
    </xf>
    <xf numFmtId="165" fontId="0" fillId="3" borderId="3" xfId="0" applyFill="1" applyBorder="1" applyAlignment="1">
      <alignment/>
    </xf>
    <xf numFmtId="165" fontId="0" fillId="0" borderId="56" xfId="0" applyBorder="1" applyAlignment="1">
      <alignment/>
    </xf>
    <xf numFmtId="165" fontId="0" fillId="3" borderId="52" xfId="0" applyFill="1" applyBorder="1" applyAlignment="1">
      <alignment/>
    </xf>
    <xf numFmtId="165" fontId="0" fillId="3" borderId="18" xfId="0" applyFill="1" applyBorder="1" applyAlignment="1">
      <alignment/>
    </xf>
    <xf numFmtId="165" fontId="0" fillId="3" borderId="39" xfId="0" applyFill="1" applyBorder="1" applyAlignment="1">
      <alignment/>
    </xf>
    <xf numFmtId="165" fontId="7" fillId="0" borderId="32" xfId="0" applyFont="1" applyBorder="1" applyAlignment="1">
      <alignment horizontal="center"/>
    </xf>
    <xf numFmtId="165" fontId="0" fillId="0" borderId="0" xfId="0"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216</xdr:row>
      <xdr:rowOff>57150</xdr:rowOff>
    </xdr:from>
    <xdr:to>
      <xdr:col>6</xdr:col>
      <xdr:colOff>1028700</xdr:colOff>
      <xdr:row>218</xdr:row>
      <xdr:rowOff>95250</xdr:rowOff>
    </xdr:to>
    <xdr:sp>
      <xdr:nvSpPr>
        <xdr:cNvPr id="1" name="Text 8"/>
        <xdr:cNvSpPr txBox="1">
          <a:spLocks noChangeArrowheads="1"/>
        </xdr:cNvSpPr>
      </xdr:nvSpPr>
      <xdr:spPr>
        <a:xfrm>
          <a:off x="28575" y="31880175"/>
          <a:ext cx="9210675" cy="495300"/>
        </a:xfrm>
        <a:prstGeom prst="rect">
          <a:avLst/>
        </a:prstGeom>
        <a:solidFill>
          <a:srgbClr val="FFFFFF"/>
        </a:solidFill>
        <a:ln w="1" cmpd="sng">
          <a:noFill/>
        </a:ln>
      </xdr:spPr>
      <xdr:txBody>
        <a:bodyPr vertOverflow="clip" wrap="square"/>
        <a:p>
          <a:pPr algn="l">
            <a:defRPr/>
          </a:pPr>
          <a:r>
            <a:rPr lang="en-US" cap="none" sz="800" b="0" i="1" u="none" baseline="0">
              <a:latin typeface="Tms Rmn"/>
              <a:ea typeface="Tms Rmn"/>
              <a:cs typeface="Tms Rmn"/>
            </a:rPr>
            <a:t>Note: The maximum permitted rate figures do not take into account any refund liability you may have.  If you have previously been ordered by the Commission  or your local franchising authority to make refunds, you are not relieved of your obligation to make such refunds even if the permitted rate is higher than the contested rate or your current rate.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ransitionEvaluation="1"/>
  <dimension ref="A1:IV321"/>
  <sheetViews>
    <sheetView showGridLines="0" tabSelected="1" workbookViewId="0" topLeftCell="A1">
      <selection activeCell="A1" sqref="A1"/>
    </sheetView>
  </sheetViews>
  <sheetFormatPr defaultColWidth="0.13671875" defaultRowHeight="20.25" customHeight="1"/>
  <cols>
    <col min="1" max="1" width="5.00390625" style="281" customWidth="1"/>
    <col min="2" max="2" width="52.421875" style="163" customWidth="1"/>
    <col min="3" max="7" width="16.421875" style="163" customWidth="1"/>
    <col min="8" max="9" width="6.00390625" style="163" customWidth="1"/>
    <col min="10" max="10" width="8.421875" style="163" customWidth="1"/>
    <col min="11" max="11" width="13.57421875" style="163" customWidth="1"/>
    <col min="12" max="254" width="6.00390625" style="163" customWidth="1"/>
    <col min="255" max="16384" width="0.13671875" style="163" customWidth="1"/>
  </cols>
  <sheetData>
    <row r="1" spans="1:7" s="6" customFormat="1" ht="12" customHeight="1">
      <c r="A1" s="1"/>
      <c r="B1" s="2"/>
      <c r="C1" s="3" t="s">
        <v>0</v>
      </c>
      <c r="D1" s="4"/>
      <c r="E1" s="4"/>
      <c r="F1" s="5"/>
      <c r="G1" s="5"/>
    </row>
    <row r="2" spans="1:10" s="6" customFormat="1" ht="12" customHeight="1">
      <c r="A2" s="7" t="s">
        <v>1</v>
      </c>
      <c r="B2" s="8"/>
      <c r="C2" s="8"/>
      <c r="D2" s="8"/>
      <c r="E2" s="8"/>
      <c r="F2" s="9"/>
      <c r="G2" s="8"/>
      <c r="I2" s="5"/>
      <c r="J2" s="2"/>
    </row>
    <row r="3" spans="1:10" s="6" customFormat="1" ht="3" customHeight="1">
      <c r="A3" s="7"/>
      <c r="B3" s="8"/>
      <c r="C3" s="8"/>
      <c r="D3" s="8"/>
      <c r="E3" s="8"/>
      <c r="F3" s="9"/>
      <c r="G3" s="8"/>
      <c r="I3" s="5"/>
      <c r="J3" s="2"/>
    </row>
    <row r="4" spans="1:7" s="6" customFormat="1" ht="12.75" customHeight="1">
      <c r="A4" s="10"/>
      <c r="B4" s="11" t="s">
        <v>2</v>
      </c>
      <c r="C4" s="12"/>
      <c r="D4" s="13"/>
      <c r="E4" s="12"/>
      <c r="F4" s="12"/>
      <c r="G4" s="14"/>
    </row>
    <row r="5" spans="1:7" s="6" customFormat="1" ht="6" customHeight="1">
      <c r="A5" s="11"/>
      <c r="B5" s="13"/>
      <c r="C5" s="12"/>
      <c r="D5" s="13"/>
      <c r="E5" s="12"/>
      <c r="F5" s="12"/>
      <c r="G5" s="14"/>
    </row>
    <row r="6" spans="1:7" s="6" customFormat="1" ht="9.75" customHeight="1">
      <c r="A6" s="10"/>
      <c r="B6" s="15" t="s">
        <v>3</v>
      </c>
      <c r="C6" s="16"/>
      <c r="D6" s="16"/>
      <c r="E6" s="16"/>
      <c r="F6" s="17"/>
      <c r="G6" s="18"/>
    </row>
    <row r="7" spans="1:7" s="6" customFormat="1" ht="12.75" customHeight="1">
      <c r="A7" s="10"/>
      <c r="B7" s="19"/>
      <c r="C7" s="20"/>
      <c r="D7" s="20"/>
      <c r="E7" s="20"/>
      <c r="F7" s="21"/>
      <c r="G7" s="18"/>
    </row>
    <row r="8" spans="1:7" s="6" customFormat="1" ht="9.75" customHeight="1">
      <c r="A8" s="10"/>
      <c r="B8" s="15" t="s">
        <v>4</v>
      </c>
      <c r="C8" s="16"/>
      <c r="D8" s="16"/>
      <c r="E8" s="16"/>
      <c r="F8" s="17"/>
      <c r="G8" s="18"/>
    </row>
    <row r="9" spans="1:7" s="6" customFormat="1" ht="12.75" customHeight="1">
      <c r="A9" s="10"/>
      <c r="B9" s="19"/>
      <c r="C9" s="20"/>
      <c r="D9" s="20"/>
      <c r="E9" s="20"/>
      <c r="F9" s="21"/>
      <c r="G9" s="18"/>
    </row>
    <row r="10" spans="1:7" s="6" customFormat="1" ht="9.75" customHeight="1">
      <c r="A10" s="10"/>
      <c r="B10" s="22" t="s">
        <v>5</v>
      </c>
      <c r="C10" s="23"/>
      <c r="D10" s="23" t="s">
        <v>6</v>
      </c>
      <c r="E10" s="12" t="s">
        <v>7</v>
      </c>
      <c r="F10" s="23"/>
      <c r="G10" s="18"/>
    </row>
    <row r="11" spans="1:7" s="6" customFormat="1" ht="12.75" customHeight="1">
      <c r="A11" s="10"/>
      <c r="B11" s="19"/>
      <c r="C11" s="21"/>
      <c r="D11" s="24"/>
      <c r="E11" s="25"/>
      <c r="F11" s="21"/>
      <c r="G11" s="18"/>
    </row>
    <row r="12" spans="1:7" s="6" customFormat="1" ht="3" customHeight="1">
      <c r="A12" s="10"/>
      <c r="B12" s="13"/>
      <c r="C12" s="12"/>
      <c r="D12" s="13"/>
      <c r="E12" s="13"/>
      <c r="F12" s="12"/>
      <c r="G12" s="26"/>
    </row>
    <row r="13" spans="1:7" s="6" customFormat="1" ht="9.75" customHeight="1">
      <c r="A13" s="10"/>
      <c r="B13" s="5"/>
      <c r="C13" s="12"/>
      <c r="D13" s="13"/>
      <c r="E13" s="27" t="s">
        <v>8</v>
      </c>
      <c r="F13" s="27" t="s">
        <v>9</v>
      </c>
      <c r="G13" s="26"/>
    </row>
    <row r="14" spans="1:7" s="6" customFormat="1" ht="12.75" customHeight="1">
      <c r="A14" s="28" t="s">
        <v>10</v>
      </c>
      <c r="B14" s="5"/>
      <c r="C14" s="13"/>
      <c r="D14" s="13"/>
      <c r="E14" s="29"/>
      <c r="F14" s="30"/>
      <c r="G14" s="26"/>
    </row>
    <row r="15" spans="1:7" s="6" customFormat="1" ht="9.75" customHeight="1">
      <c r="A15" s="28"/>
      <c r="B15" s="5"/>
      <c r="C15" s="13"/>
      <c r="D15" s="13"/>
      <c r="E15" s="31"/>
      <c r="F15" s="12"/>
      <c r="G15" s="26"/>
    </row>
    <row r="16" spans="1:7" s="6" customFormat="1" ht="20.25" customHeight="1">
      <c r="A16" s="32"/>
      <c r="B16" s="33" t="s">
        <v>11</v>
      </c>
      <c r="C16" s="34"/>
      <c r="D16" s="35"/>
      <c r="E16" s="5"/>
      <c r="F16" s="5"/>
      <c r="G16" s="26"/>
    </row>
    <row r="17" spans="1:7" s="6" customFormat="1" ht="9" customHeight="1">
      <c r="A17" s="32"/>
      <c r="B17" s="12"/>
      <c r="C17" s="12"/>
      <c r="D17" s="36"/>
      <c r="E17" s="27" t="s">
        <v>8</v>
      </c>
      <c r="F17" s="27" t="s">
        <v>9</v>
      </c>
      <c r="G17" s="26"/>
    </row>
    <row r="18" spans="1:7" s="6" customFormat="1" ht="12.75" customHeight="1">
      <c r="A18" s="28" t="s">
        <v>12</v>
      </c>
      <c r="B18" s="5"/>
      <c r="C18" s="13"/>
      <c r="D18" s="13"/>
      <c r="E18" s="29"/>
      <c r="F18" s="30"/>
      <c r="G18" s="26"/>
    </row>
    <row r="19" spans="1:7" s="6" customFormat="1" ht="6" customHeight="1">
      <c r="A19" s="28"/>
      <c r="B19" s="5"/>
      <c r="C19" s="13"/>
      <c r="D19" s="13"/>
      <c r="E19" s="31"/>
      <c r="F19" s="12"/>
      <c r="G19" s="26"/>
    </row>
    <row r="20" spans="1:7" s="6" customFormat="1" ht="12.75" customHeight="1">
      <c r="A20" s="37"/>
      <c r="B20" s="38" t="s">
        <v>13</v>
      </c>
      <c r="C20" s="12"/>
      <c r="D20" s="5"/>
      <c r="E20" s="5"/>
      <c r="F20" s="12"/>
      <c r="G20" s="26"/>
    </row>
    <row r="21" spans="1:7" s="6" customFormat="1" ht="6" customHeight="1" thickBot="1">
      <c r="A21" s="32"/>
      <c r="B21" s="13"/>
      <c r="C21" s="39"/>
      <c r="D21" s="40"/>
      <c r="E21" s="13"/>
      <c r="F21" s="12"/>
      <c r="G21" s="26"/>
    </row>
    <row r="22" spans="1:7" s="6" customFormat="1" ht="10.5" customHeight="1">
      <c r="A22" s="32"/>
      <c r="B22" s="41"/>
      <c r="C22" s="42"/>
      <c r="D22" s="43"/>
      <c r="E22" s="43"/>
      <c r="F22" s="44"/>
      <c r="G22" s="26"/>
    </row>
    <row r="23" spans="1:7" s="6" customFormat="1" ht="10.5" customHeight="1">
      <c r="A23" s="32"/>
      <c r="B23" s="45"/>
      <c r="C23" s="12"/>
      <c r="D23" s="13"/>
      <c r="E23" s="13"/>
      <c r="F23" s="46"/>
      <c r="G23" s="26"/>
    </row>
    <row r="24" spans="1:7" s="6" customFormat="1" ht="10.5" customHeight="1">
      <c r="A24" s="32"/>
      <c r="B24" s="45"/>
      <c r="C24" s="12"/>
      <c r="D24" s="13"/>
      <c r="E24" s="13"/>
      <c r="F24" s="46"/>
      <c r="G24" s="26"/>
    </row>
    <row r="25" spans="1:7" s="6" customFormat="1" ht="10.5" customHeight="1" thickBot="1">
      <c r="A25" s="32"/>
      <c r="B25" s="47"/>
      <c r="C25" s="48"/>
      <c r="D25" s="49"/>
      <c r="E25" s="49"/>
      <c r="F25" s="50"/>
      <c r="G25" s="26"/>
    </row>
    <row r="26" spans="1:7" s="6" customFormat="1" ht="3.75" customHeight="1">
      <c r="A26" s="32"/>
      <c r="B26" s="13"/>
      <c r="C26" s="12"/>
      <c r="D26" s="13"/>
      <c r="E26" s="13"/>
      <c r="F26" s="51"/>
      <c r="G26" s="26"/>
    </row>
    <row r="27" spans="1:7" s="6" customFormat="1" ht="12.75" customHeight="1">
      <c r="A27" s="28" t="s">
        <v>14</v>
      </c>
      <c r="B27" s="5"/>
      <c r="C27" s="12"/>
      <c r="D27" s="13"/>
      <c r="E27" s="13"/>
      <c r="F27" s="12"/>
      <c r="G27" s="26"/>
    </row>
    <row r="28" spans="1:7" s="6" customFormat="1" ht="3" customHeight="1">
      <c r="A28" s="28"/>
      <c r="B28" s="5"/>
      <c r="C28" s="12"/>
      <c r="D28" s="13"/>
      <c r="E28" s="13"/>
      <c r="F28" s="12"/>
      <c r="G28" s="26"/>
    </row>
    <row r="29" spans="1:7" s="6" customFormat="1" ht="12.75" customHeight="1">
      <c r="A29" s="52"/>
      <c r="B29" s="12" t="s">
        <v>15</v>
      </c>
      <c r="C29" s="53"/>
      <c r="D29" s="54"/>
      <c r="E29" s="54"/>
      <c r="F29" s="55"/>
      <c r="G29" s="56"/>
    </row>
    <row r="30" spans="1:7" s="6" customFormat="1" ht="12.75" customHeight="1">
      <c r="A30" s="52"/>
      <c r="B30" s="57" t="s">
        <v>16</v>
      </c>
      <c r="C30" s="53"/>
      <c r="D30" s="54"/>
      <c r="E30" s="54"/>
      <c r="F30" s="55"/>
      <c r="G30" s="56"/>
    </row>
    <row r="31" spans="1:7" s="6" customFormat="1" ht="12.75" customHeight="1">
      <c r="A31" s="11" t="s">
        <v>17</v>
      </c>
      <c r="B31" s="13"/>
      <c r="C31" s="12"/>
      <c r="D31" s="13"/>
      <c r="E31" s="13"/>
      <c r="F31" s="12"/>
      <c r="G31" s="26"/>
    </row>
    <row r="32" spans="1:7" s="6" customFormat="1" ht="3" customHeight="1">
      <c r="A32" s="11"/>
      <c r="B32" s="13"/>
      <c r="C32" s="12"/>
      <c r="D32" s="13"/>
      <c r="E32" s="13"/>
      <c r="F32" s="12"/>
      <c r="G32" s="26"/>
    </row>
    <row r="33" spans="1:7" s="6" customFormat="1" ht="15" customHeight="1">
      <c r="A33" s="1"/>
      <c r="B33" s="15" t="s">
        <v>18</v>
      </c>
      <c r="C33" s="16"/>
      <c r="D33" s="58"/>
      <c r="E33" s="16"/>
      <c r="F33" s="59"/>
      <c r="G33" s="5"/>
    </row>
    <row r="34" spans="1:7" s="6" customFormat="1" ht="15" customHeight="1">
      <c r="A34" s="1"/>
      <c r="B34" s="19"/>
      <c r="C34" s="20"/>
      <c r="D34" s="60"/>
      <c r="E34" s="20"/>
      <c r="F34" s="21"/>
      <c r="G34" s="5"/>
    </row>
    <row r="35" spans="1:7" s="6" customFormat="1" ht="9.75" customHeight="1">
      <c r="A35" s="1"/>
      <c r="B35" s="15" t="s">
        <v>19</v>
      </c>
      <c r="C35" s="16"/>
      <c r="D35" s="58"/>
      <c r="E35" s="16"/>
      <c r="F35" s="17"/>
      <c r="G35" s="5"/>
    </row>
    <row r="36" spans="1:7" s="6" customFormat="1" ht="15" customHeight="1">
      <c r="A36" s="1"/>
      <c r="B36" s="19"/>
      <c r="C36" s="20"/>
      <c r="D36" s="60"/>
      <c r="E36" s="20"/>
      <c r="F36" s="21"/>
      <c r="G36" s="5"/>
    </row>
    <row r="37" spans="1:7" s="6" customFormat="1" ht="9.75" customHeight="1">
      <c r="A37" s="1"/>
      <c r="B37" s="22" t="s">
        <v>5</v>
      </c>
      <c r="C37" s="60"/>
      <c r="D37" s="15" t="s">
        <v>6</v>
      </c>
      <c r="E37" s="22" t="s">
        <v>7</v>
      </c>
      <c r="F37" s="61"/>
      <c r="G37" s="5"/>
    </row>
    <row r="38" spans="1:7" s="6" customFormat="1" ht="15" customHeight="1">
      <c r="A38" s="1"/>
      <c r="B38" s="19"/>
      <c r="C38" s="60"/>
      <c r="D38" s="19"/>
      <c r="E38" s="19"/>
      <c r="F38" s="21"/>
      <c r="G38" s="5"/>
    </row>
    <row r="39" spans="1:7" s="6" customFormat="1" ht="9.75" customHeight="1">
      <c r="A39" s="1"/>
      <c r="B39" s="15" t="s">
        <v>20</v>
      </c>
      <c r="C39" s="16"/>
      <c r="D39" s="22" t="s">
        <v>21</v>
      </c>
      <c r="E39" s="60"/>
      <c r="F39" s="23"/>
      <c r="G39" s="5"/>
    </row>
    <row r="40" spans="1:7" s="6" customFormat="1" ht="15" customHeight="1">
      <c r="A40" s="1"/>
      <c r="B40" s="19"/>
      <c r="C40" s="20"/>
      <c r="D40" s="19"/>
      <c r="E40" s="62"/>
      <c r="F40" s="21"/>
      <c r="G40" s="5"/>
    </row>
    <row r="41" spans="1:7" s="6" customFormat="1" ht="3" customHeight="1">
      <c r="A41" s="10"/>
      <c r="B41" s="60"/>
      <c r="C41" s="60"/>
      <c r="D41" s="5"/>
      <c r="E41" s="60"/>
      <c r="F41" s="60"/>
      <c r="G41" s="60"/>
    </row>
    <row r="42" spans="1:7" s="6" customFormat="1" ht="13.5" customHeight="1">
      <c r="A42" s="3" t="s">
        <v>22</v>
      </c>
      <c r="B42" s="60"/>
      <c r="C42" s="60"/>
      <c r="D42" s="5"/>
      <c r="E42" s="60"/>
      <c r="F42" s="60"/>
      <c r="G42" s="60"/>
    </row>
    <row r="43" spans="1:7" s="6" customFormat="1" ht="13.5" customHeight="1">
      <c r="A43" s="10" t="s">
        <v>23</v>
      </c>
      <c r="B43" s="60"/>
      <c r="C43" s="60"/>
      <c r="D43"/>
      <c r="E43" s="60"/>
      <c r="F43" s="63"/>
      <c r="G43" s="60"/>
    </row>
    <row r="44" spans="1:7" s="6" customFormat="1" ht="13.5" customHeight="1">
      <c r="A44" s="10" t="s">
        <v>24</v>
      </c>
      <c r="B44" s="60"/>
      <c r="C44" s="60"/>
      <c r="D44"/>
      <c r="E44" s="60"/>
      <c r="F44" s="63"/>
      <c r="G44" s="60"/>
    </row>
    <row r="45" spans="1:7" s="6" customFormat="1" ht="13.5" customHeight="1">
      <c r="A45" s="10" t="s">
        <v>25</v>
      </c>
      <c r="B45" s="60"/>
      <c r="C45" s="60"/>
      <c r="D45" s="5"/>
      <c r="E45" s="60"/>
      <c r="F45" s="63"/>
      <c r="G45" s="60"/>
    </row>
    <row r="46" spans="1:7" s="6" customFormat="1" ht="13.5" customHeight="1">
      <c r="A46" s="10" t="s">
        <v>26</v>
      </c>
      <c r="B46" s="60"/>
      <c r="C46" s="60"/>
      <c r="D46" s="5"/>
      <c r="E46" s="60"/>
      <c r="F46" s="63"/>
      <c r="G46" s="60"/>
    </row>
    <row r="47" spans="1:7" s="6" customFormat="1" ht="3" customHeight="1">
      <c r="A47" s="10"/>
      <c r="B47" s="60"/>
      <c r="C47" s="60"/>
      <c r="D47" s="5"/>
      <c r="E47" s="60"/>
      <c r="F47" s="26"/>
      <c r="G47" s="60"/>
    </row>
    <row r="48" spans="1:7" s="6" customFormat="1" ht="9.75" customHeight="1">
      <c r="A48" s="10"/>
      <c r="B48" s="60"/>
      <c r="C48" s="60"/>
      <c r="D48" s="5"/>
      <c r="E48" s="64" t="s">
        <v>27</v>
      </c>
      <c r="F48" s="8"/>
      <c r="G48" s="60"/>
    </row>
    <row r="49" spans="1:7" s="6" customFormat="1" ht="12.75" customHeight="1">
      <c r="A49" s="11" t="s">
        <v>28</v>
      </c>
      <c r="B49" s="65"/>
      <c r="C49" s="66"/>
      <c r="D49" s="5"/>
      <c r="E49" s="67"/>
      <c r="F49" s="67"/>
      <c r="G49" s="27" t="s">
        <v>29</v>
      </c>
    </row>
    <row r="50" spans="1:7" s="6" customFormat="1" ht="3" customHeight="1">
      <c r="A50" s="11"/>
      <c r="B50" s="65"/>
      <c r="C50" s="66"/>
      <c r="D50" s="5"/>
      <c r="E50" s="68"/>
      <c r="F50" s="68"/>
      <c r="G50" s="27"/>
    </row>
    <row r="51" spans="1:7" s="6" customFormat="1" ht="9.75" customHeight="1">
      <c r="A51" s="11"/>
      <c r="B51" s="65"/>
      <c r="C51" s="66"/>
      <c r="D51" s="5"/>
      <c r="E51" s="69" t="s">
        <v>27</v>
      </c>
      <c r="F51" s="70"/>
      <c r="G51" s="27"/>
    </row>
    <row r="52" spans="1:7" s="6" customFormat="1" ht="12.75" customHeight="1">
      <c r="A52" s="11" t="s">
        <v>30</v>
      </c>
      <c r="B52" s="31"/>
      <c r="C52" s="66"/>
      <c r="D52" s="5"/>
      <c r="E52" s="67"/>
      <c r="F52" s="67"/>
      <c r="G52" s="27" t="s">
        <v>29</v>
      </c>
    </row>
    <row r="53" spans="1:7" s="6" customFormat="1" ht="3" customHeight="1">
      <c r="A53" s="10"/>
      <c r="B53" s="60"/>
      <c r="C53" s="60"/>
      <c r="D53" s="5"/>
      <c r="E53" s="60"/>
      <c r="F53" s="60"/>
      <c r="G53" s="60"/>
    </row>
    <row r="54" spans="1:89" s="6" customFormat="1" ht="13.5" customHeight="1">
      <c r="A54" s="28" t="s">
        <v>31</v>
      </c>
      <c r="B54" s="65"/>
      <c r="C54" s="65"/>
      <c r="D54" s="5"/>
      <c r="E54" s="65"/>
      <c r="F54" s="65"/>
      <c r="G54" s="6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row>
    <row r="55" spans="1:89" s="6" customFormat="1" ht="9.75" customHeight="1">
      <c r="A55" s="28"/>
      <c r="B55" s="65"/>
      <c r="C55" s="65"/>
      <c r="D55" s="5"/>
      <c r="E55" s="71" t="s">
        <v>8</v>
      </c>
      <c r="F55" s="72" t="s">
        <v>9</v>
      </c>
      <c r="G55" s="6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row>
    <row r="56" spans="1:89" s="6" customFormat="1" ht="13.5" customHeight="1">
      <c r="A56" s="10" t="s">
        <v>32</v>
      </c>
      <c r="B56" s="60"/>
      <c r="C56" s="60"/>
      <c r="D56" s="5"/>
      <c r="E56" s="29"/>
      <c r="F56" s="29"/>
      <c r="G56" s="60"/>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row>
    <row r="57" spans="1:89" s="6" customFormat="1" ht="13.5" customHeight="1">
      <c r="A57" s="73" t="s">
        <v>33</v>
      </c>
      <c r="B57" s="60"/>
      <c r="C57" s="66"/>
      <c r="D57" s="5"/>
      <c r="E57" s="29"/>
      <c r="F57" s="29"/>
      <c r="G57" s="60"/>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row>
    <row r="58" spans="1:89" s="6" customFormat="1" ht="3" customHeight="1">
      <c r="A58" s="73"/>
      <c r="B58" s="60"/>
      <c r="C58" s="66"/>
      <c r="D58" s="5"/>
      <c r="E58" s="68"/>
      <c r="F58" s="68"/>
      <c r="G58" s="60"/>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row>
    <row r="59" spans="1:89" s="6" customFormat="1" ht="13.5" customHeight="1">
      <c r="A59" s="73"/>
      <c r="B59" s="66"/>
      <c r="C59" s="5"/>
      <c r="D59" s="66" t="s">
        <v>34</v>
      </c>
      <c r="E59" s="67"/>
      <c r="F59" s="27" t="s">
        <v>35</v>
      </c>
      <c r="G59" s="60"/>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row>
    <row r="60" spans="1:89" s="6" customFormat="1" ht="3" customHeight="1">
      <c r="A60" s="73"/>
      <c r="B60" s="66"/>
      <c r="C60" s="5"/>
      <c r="D60" s="66"/>
      <c r="E60" s="74"/>
      <c r="F60" s="27"/>
      <c r="G60" s="60"/>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row>
    <row r="61" spans="1:89" s="6" customFormat="1" ht="9.75" customHeight="1">
      <c r="A61" s="75"/>
      <c r="B61" s="65"/>
      <c r="C61" s="65"/>
      <c r="D61" s="5"/>
      <c r="E61" s="71" t="s">
        <v>8</v>
      </c>
      <c r="F61" s="72" t="s">
        <v>9</v>
      </c>
      <c r="G61" s="65"/>
      <c r="H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row>
    <row r="62" spans="1:89" s="6" customFormat="1" ht="12.75" customHeight="1">
      <c r="A62" s="73" t="s">
        <v>36</v>
      </c>
      <c r="B62" s="60"/>
      <c r="C62" s="65"/>
      <c r="D62" s="5"/>
      <c r="E62" s="29"/>
      <c r="F62" s="29"/>
      <c r="G62" s="6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row>
    <row r="63" spans="1:89" s="6" customFormat="1" ht="3" customHeight="1">
      <c r="A63" s="73"/>
      <c r="B63" s="60"/>
      <c r="C63" s="65"/>
      <c r="D63" s="5"/>
      <c r="E63" s="68"/>
      <c r="F63" s="68"/>
      <c r="G63" s="6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row>
    <row r="64" spans="1:89" s="6" customFormat="1" ht="12.75" customHeight="1">
      <c r="A64" s="76"/>
      <c r="B64" s="66"/>
      <c r="C64" s="5"/>
      <c r="D64" s="66" t="s">
        <v>34</v>
      </c>
      <c r="E64" s="67"/>
      <c r="F64" s="27" t="s">
        <v>35</v>
      </c>
      <c r="G64" s="6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row>
    <row r="65" spans="1:7" s="6" customFormat="1" ht="6" customHeight="1">
      <c r="A65" s="11"/>
      <c r="B65" s="65"/>
      <c r="C65" s="66"/>
      <c r="D65" s="5"/>
      <c r="E65" s="74"/>
      <c r="F65" s="74"/>
      <c r="G65" s="27"/>
    </row>
    <row r="66" spans="1:89" s="6" customFormat="1" ht="12.75" customHeight="1">
      <c r="A66" s="28" t="s">
        <v>37</v>
      </c>
      <c r="B66" s="65"/>
      <c r="C66" s="65"/>
      <c r="D66" s="5"/>
      <c r="E66" s="65"/>
      <c r="F66" s="65"/>
      <c r="G66" s="6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row>
    <row r="67" spans="1:89" s="6" customFormat="1" ht="9.75" customHeight="1">
      <c r="A67" s="28"/>
      <c r="B67" s="65"/>
      <c r="C67" s="65"/>
      <c r="D67" s="5"/>
      <c r="E67" s="71" t="s">
        <v>8</v>
      </c>
      <c r="F67" s="72" t="s">
        <v>9</v>
      </c>
      <c r="G67" s="6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row>
    <row r="68" spans="1:89" s="6" customFormat="1" ht="12.75" customHeight="1">
      <c r="A68" s="73" t="s">
        <v>38</v>
      </c>
      <c r="B68" s="60"/>
      <c r="C68" s="66"/>
      <c r="D68" s="5"/>
      <c r="E68" s="29"/>
      <c r="F68" s="29"/>
      <c r="G68" s="60"/>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row>
    <row r="69" spans="1:89" s="6" customFormat="1" ht="3" customHeight="1">
      <c r="A69" s="73"/>
      <c r="B69" s="60"/>
      <c r="C69" s="66"/>
      <c r="D69" s="5"/>
      <c r="E69" s="68"/>
      <c r="F69" s="68"/>
      <c r="G69" s="60"/>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row>
    <row r="70" spans="1:89" s="6" customFormat="1" ht="12.75" customHeight="1">
      <c r="A70" s="73"/>
      <c r="B70" s="66"/>
      <c r="C70" s="5"/>
      <c r="D70" s="66" t="s">
        <v>34</v>
      </c>
      <c r="E70" s="67"/>
      <c r="F70" s="27" t="s">
        <v>35</v>
      </c>
      <c r="G70" s="60"/>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row>
    <row r="71" spans="1:89" s="6" customFormat="1" ht="6" customHeight="1">
      <c r="A71" s="73"/>
      <c r="B71" s="66"/>
      <c r="C71" s="5"/>
      <c r="D71" s="66"/>
      <c r="E71" s="74"/>
      <c r="F71" s="27"/>
      <c r="G71" s="60"/>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row>
    <row r="72" spans="1:89" s="6" customFormat="1" ht="9.75" customHeight="1">
      <c r="A72" s="75"/>
      <c r="B72" s="65"/>
      <c r="C72" s="65"/>
      <c r="D72" s="5"/>
      <c r="E72" s="71" t="s">
        <v>8</v>
      </c>
      <c r="F72" s="72" t="s">
        <v>9</v>
      </c>
      <c r="G72" s="65"/>
      <c r="H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row>
    <row r="73" spans="1:89" s="6" customFormat="1" ht="12.75" customHeight="1">
      <c r="A73" s="73" t="s">
        <v>39</v>
      </c>
      <c r="B73" s="60"/>
      <c r="C73" s="65"/>
      <c r="D73" s="5"/>
      <c r="E73" s="29"/>
      <c r="F73" s="29"/>
      <c r="G73" s="6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row>
    <row r="74" spans="1:89" s="6" customFormat="1" ht="3" customHeight="1">
      <c r="A74" s="73"/>
      <c r="B74" s="60"/>
      <c r="C74" s="65"/>
      <c r="D74" s="5"/>
      <c r="E74" s="68"/>
      <c r="F74" s="68"/>
      <c r="G74" s="6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row>
    <row r="75" spans="1:89" s="6" customFormat="1" ht="12.75" customHeight="1">
      <c r="A75" s="76"/>
      <c r="B75" s="66"/>
      <c r="C75" s="5"/>
      <c r="D75" s="66" t="s">
        <v>34</v>
      </c>
      <c r="E75" s="67"/>
      <c r="F75" s="27" t="s">
        <v>35</v>
      </c>
      <c r="G75" s="6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row>
    <row r="76" spans="1:89" s="6" customFormat="1" ht="3" customHeight="1">
      <c r="A76" s="76"/>
      <c r="B76" s="66"/>
      <c r="C76" s="66"/>
      <c r="D76" s="5"/>
      <c r="E76" s="74"/>
      <c r="F76" s="60"/>
      <c r="G76" s="6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row>
    <row r="77" spans="1:7" s="6" customFormat="1" ht="12.75" customHeight="1">
      <c r="A77" s="11" t="s">
        <v>40</v>
      </c>
      <c r="B77" s="65"/>
      <c r="C77" s="65"/>
      <c r="D77" s="5"/>
      <c r="E77" s="65"/>
      <c r="F77" s="65"/>
      <c r="G77" s="65"/>
    </row>
    <row r="78" spans="1:7" s="6" customFormat="1" ht="9.75" customHeight="1">
      <c r="A78" s="11"/>
      <c r="B78" s="65"/>
      <c r="C78" s="65"/>
      <c r="D78" s="5"/>
      <c r="E78" s="71" t="s">
        <v>8</v>
      </c>
      <c r="F78" s="72" t="s">
        <v>9</v>
      </c>
      <c r="G78" s="65"/>
    </row>
    <row r="79" spans="1:7" s="6" customFormat="1" ht="12.75" customHeight="1">
      <c r="A79" s="73" t="s">
        <v>41</v>
      </c>
      <c r="B79" s="60"/>
      <c r="C79" s="65"/>
      <c r="D79" s="5"/>
      <c r="E79" s="29"/>
      <c r="F79" s="29"/>
      <c r="G79" s="65"/>
    </row>
    <row r="80" spans="1:7" s="6" customFormat="1" ht="3" customHeight="1">
      <c r="A80" s="73"/>
      <c r="B80" s="60"/>
      <c r="C80" s="65"/>
      <c r="D80" s="5"/>
      <c r="E80" s="68"/>
      <c r="F80" s="68"/>
      <c r="G80" s="65"/>
    </row>
    <row r="81" spans="1:7" s="6" customFormat="1" ht="12.75" customHeight="1">
      <c r="A81" s="75"/>
      <c r="B81" s="60"/>
      <c r="C81" s="5"/>
      <c r="D81" s="66" t="s">
        <v>42</v>
      </c>
      <c r="E81" s="67"/>
      <c r="F81" s="27" t="s">
        <v>35</v>
      </c>
      <c r="G81" s="65"/>
    </row>
    <row r="82" spans="1:7" s="6" customFormat="1" ht="6" customHeight="1">
      <c r="A82" s="75"/>
      <c r="B82" s="60"/>
      <c r="C82" s="5"/>
      <c r="D82" s="66"/>
      <c r="E82" s="74"/>
      <c r="F82" s="27"/>
      <c r="G82" s="65"/>
    </row>
    <row r="83" spans="1:7" s="6" customFormat="1" ht="9.75" customHeight="1">
      <c r="A83" s="75"/>
      <c r="B83" s="65"/>
      <c r="C83" s="65"/>
      <c r="D83" s="5"/>
      <c r="E83" s="71" t="s">
        <v>8</v>
      </c>
      <c r="F83" s="72" t="s">
        <v>9</v>
      </c>
      <c r="G83" s="65"/>
    </row>
    <row r="84" spans="1:7" s="6" customFormat="1" ht="12.75" customHeight="1">
      <c r="A84" s="73" t="s">
        <v>43</v>
      </c>
      <c r="B84" s="60"/>
      <c r="C84" s="65"/>
      <c r="D84" s="5"/>
      <c r="E84" s="29"/>
      <c r="F84" s="29"/>
      <c r="G84" s="65"/>
    </row>
    <row r="85" spans="1:7" s="6" customFormat="1" ht="3" customHeight="1">
      <c r="A85" s="73"/>
      <c r="B85" s="60"/>
      <c r="C85" s="65"/>
      <c r="D85" s="5"/>
      <c r="E85" s="68"/>
      <c r="F85" s="68"/>
      <c r="G85" s="65"/>
    </row>
    <row r="86" spans="1:7" s="6" customFormat="1" ht="12.75" customHeight="1">
      <c r="A86" s="75"/>
      <c r="B86" s="65"/>
      <c r="C86" s="5"/>
      <c r="D86" s="66" t="s">
        <v>42</v>
      </c>
      <c r="E86" s="67"/>
      <c r="F86" s="27" t="s">
        <v>35</v>
      </c>
      <c r="G86" s="65"/>
    </row>
    <row r="87" spans="1:7" s="6" customFormat="1" ht="3" customHeight="1">
      <c r="A87" s="77"/>
      <c r="B87" s="60"/>
      <c r="C87" s="60"/>
      <c r="D87" s="5"/>
      <c r="E87" s="78"/>
      <c r="F87" s="78"/>
      <c r="G87" s="26"/>
    </row>
    <row r="88" spans="1:7" s="6" customFormat="1" ht="12.75" customHeight="1">
      <c r="A88" s="11" t="s">
        <v>44</v>
      </c>
      <c r="B88" s="79"/>
      <c r="C88" s="65"/>
      <c r="D88" s="5"/>
      <c r="E88" s="65"/>
      <c r="F88" s="65"/>
      <c r="G88" s="65"/>
    </row>
    <row r="89" spans="1:7" s="6" customFormat="1" ht="9.75" customHeight="1">
      <c r="A89" s="76"/>
      <c r="B89" s="5"/>
      <c r="C89" s="60"/>
      <c r="D89" s="5"/>
      <c r="E89" s="71" t="s">
        <v>8</v>
      </c>
      <c r="F89" s="72" t="s">
        <v>9</v>
      </c>
      <c r="G89" s="65"/>
    </row>
    <row r="90" spans="1:7" s="6" customFormat="1" ht="12.75" customHeight="1">
      <c r="A90" s="10" t="s">
        <v>45</v>
      </c>
      <c r="B90" s="31"/>
      <c r="C90" s="60"/>
      <c r="D90" s="5"/>
      <c r="E90" s="29"/>
      <c r="F90" s="29"/>
      <c r="G90" s="65"/>
    </row>
    <row r="91" spans="1:7" s="6" customFormat="1" ht="3" customHeight="1">
      <c r="A91" s="73"/>
      <c r="B91" s="31"/>
      <c r="C91" s="60"/>
      <c r="D91" s="5"/>
      <c r="E91" s="68"/>
      <c r="F91" s="68"/>
      <c r="G91" s="65"/>
    </row>
    <row r="92" spans="1:7" s="6" customFormat="1" ht="12.75" customHeight="1">
      <c r="A92" s="10"/>
      <c r="B92" s="60"/>
      <c r="C92" s="5"/>
      <c r="D92" s="66" t="s">
        <v>46</v>
      </c>
      <c r="E92" s="67"/>
      <c r="F92" s="27" t="s">
        <v>35</v>
      </c>
      <c r="G92" s="60"/>
    </row>
    <row r="93" spans="1:7" s="6" customFormat="1" ht="3" customHeight="1">
      <c r="A93" s="10"/>
      <c r="B93" s="60"/>
      <c r="C93" s="66"/>
      <c r="D93" s="5"/>
      <c r="E93" s="74"/>
      <c r="F93" s="60"/>
      <c r="G93" s="60"/>
    </row>
    <row r="94" spans="1:7" s="6" customFormat="1" ht="9.75" customHeight="1">
      <c r="A94" s="10"/>
      <c r="B94" s="60"/>
      <c r="C94" s="66"/>
      <c r="D94" s="5"/>
      <c r="E94" s="71" t="s">
        <v>8</v>
      </c>
      <c r="F94" s="72" t="s">
        <v>9</v>
      </c>
      <c r="G94" s="60"/>
    </row>
    <row r="95" spans="1:7" s="6" customFormat="1" ht="12.75" customHeight="1">
      <c r="A95" s="11" t="s">
        <v>47</v>
      </c>
      <c r="B95" s="79"/>
      <c r="C95" s="66"/>
      <c r="D95" s="5"/>
      <c r="E95" s="29"/>
      <c r="F95" s="29"/>
      <c r="G95" s="60"/>
    </row>
    <row r="96" spans="1:7" s="6" customFormat="1" ht="3" customHeight="1">
      <c r="A96" s="10"/>
      <c r="B96" s="60"/>
      <c r="C96" s="66"/>
      <c r="D96" s="5"/>
      <c r="E96" s="74"/>
      <c r="F96" s="60"/>
      <c r="G96" s="60"/>
    </row>
    <row r="97" spans="1:7" s="84" customFormat="1" ht="12.75" customHeight="1">
      <c r="A97" s="80" t="s">
        <v>48</v>
      </c>
      <c r="B97" s="81"/>
      <c r="C97" s="81"/>
      <c r="D97" s="82"/>
      <c r="E97" s="81"/>
      <c r="F97" s="83"/>
      <c r="G97" s="81"/>
    </row>
    <row r="98" spans="1:7" s="6" customFormat="1" ht="6" customHeight="1">
      <c r="A98" s="10"/>
      <c r="B98" s="60"/>
      <c r="C98" s="60"/>
      <c r="D98" s="5"/>
      <c r="E98" s="60"/>
      <c r="F98" s="85"/>
      <c r="G98" s="60"/>
    </row>
    <row r="99" spans="1:7" s="6" customFormat="1" ht="12.75" customHeight="1">
      <c r="A99" s="86"/>
      <c r="B99" s="65" t="s">
        <v>49</v>
      </c>
      <c r="C99" s="65"/>
      <c r="D99" s="5"/>
      <c r="E99" s="60"/>
      <c r="F99" s="60"/>
      <c r="G99" s="60"/>
    </row>
    <row r="100" spans="1:7" s="6" customFormat="1" ht="6" customHeight="1">
      <c r="A100" s="10"/>
      <c r="B100" s="65"/>
      <c r="C100" s="65"/>
      <c r="D100" s="5"/>
      <c r="E100" s="60"/>
      <c r="F100" s="12"/>
      <c r="G100" s="60"/>
    </row>
    <row r="101" spans="1:7" s="6" customFormat="1" ht="12.75" customHeight="1">
      <c r="A101" s="86"/>
      <c r="B101" s="65" t="s">
        <v>50</v>
      </c>
      <c r="C101" s="60"/>
      <c r="D101" s="5"/>
      <c r="E101" s="60"/>
      <c r="F101" s="60"/>
      <c r="G101" s="60"/>
    </row>
    <row r="102" spans="1:7" s="6" customFormat="1" ht="6" customHeight="1">
      <c r="A102" s="75"/>
      <c r="B102" s="65"/>
      <c r="C102" s="60"/>
      <c r="D102" s="5"/>
      <c r="E102" s="85"/>
      <c r="F102" s="27"/>
      <c r="G102" s="60"/>
    </row>
    <row r="103" spans="1:7" s="6" customFormat="1" ht="12.75" customHeight="1">
      <c r="A103" s="73" t="s">
        <v>51</v>
      </c>
      <c r="B103" s="65"/>
      <c r="C103" s="60"/>
      <c r="D103" s="5"/>
      <c r="E103" s="71" t="s">
        <v>8</v>
      </c>
      <c r="F103" s="72" t="s">
        <v>9</v>
      </c>
      <c r="G103" s="60"/>
    </row>
    <row r="104" spans="1:7" s="6" customFormat="1" ht="12.75" customHeight="1">
      <c r="A104" s="10" t="s">
        <v>52</v>
      </c>
      <c r="B104" s="65"/>
      <c r="C104" s="5"/>
      <c r="D104" s="5"/>
      <c r="E104" s="29"/>
      <c r="F104" s="29"/>
      <c r="G104" s="60"/>
    </row>
    <row r="105" spans="1:7" s="6" customFormat="1" ht="6" customHeight="1">
      <c r="A105" s="73"/>
      <c r="B105" s="65"/>
      <c r="C105" s="87"/>
      <c r="D105" s="87"/>
      <c r="E105" s="5"/>
      <c r="F105" s="5"/>
      <c r="G105" s="60"/>
    </row>
    <row r="106" spans="1:7" s="84" customFormat="1" ht="12.75" customHeight="1">
      <c r="A106" s="80" t="s">
        <v>53</v>
      </c>
      <c r="B106" s="82"/>
      <c r="C106" s="81"/>
      <c r="D106" s="82"/>
      <c r="E106" s="83"/>
      <c r="F106" s="88"/>
      <c r="G106" s="81"/>
    </row>
    <row r="107" spans="1:7" s="6" customFormat="1" ht="12.75" customHeight="1">
      <c r="A107" s="89" t="s">
        <v>54</v>
      </c>
      <c r="B107" s="65"/>
      <c r="C107" s="60"/>
      <c r="D107" s="5"/>
      <c r="E107" s="85"/>
      <c r="F107" s="27"/>
      <c r="G107" s="60"/>
    </row>
    <row r="108" spans="1:7" s="6" customFormat="1" ht="6" customHeight="1">
      <c r="A108" s="90"/>
      <c r="B108" s="65"/>
      <c r="C108" s="60"/>
      <c r="D108" s="5"/>
      <c r="E108" s="85"/>
      <c r="F108" s="27"/>
      <c r="G108" s="60"/>
    </row>
    <row r="109" spans="1:7" s="6" customFormat="1" ht="15" customHeight="1">
      <c r="A109" s="86"/>
      <c r="B109" s="65" t="s">
        <v>55</v>
      </c>
      <c r="C109" s="60"/>
      <c r="D109" s="5"/>
      <c r="E109" s="85"/>
      <c r="F109" s="27"/>
      <c r="G109" s="60"/>
    </row>
    <row r="110" spans="1:7" s="6" customFormat="1" ht="6.75" customHeight="1">
      <c r="A110" s="75"/>
      <c r="B110" s="65"/>
      <c r="C110" s="60"/>
      <c r="D110" s="5"/>
      <c r="E110" s="85"/>
      <c r="F110" s="27"/>
      <c r="G110" s="60"/>
    </row>
    <row r="111" spans="1:7" s="6" customFormat="1" ht="15" customHeight="1">
      <c r="A111" s="91" t="s">
        <v>56</v>
      </c>
      <c r="B111" s="92"/>
      <c r="C111" s="92"/>
      <c r="D111" s="92"/>
      <c r="E111" s="92"/>
      <c r="F111" s="93"/>
      <c r="G111" s="92"/>
    </row>
    <row r="112" spans="1:7" s="6" customFormat="1" ht="19.5" customHeight="1">
      <c r="A112" s="94" t="s">
        <v>57</v>
      </c>
      <c r="B112" s="95"/>
      <c r="C112" s="95"/>
      <c r="D112" s="95"/>
      <c r="E112" s="95"/>
      <c r="F112" s="95"/>
      <c r="G112" s="95"/>
    </row>
    <row r="113" spans="1:7" s="6" customFormat="1" ht="9.75" customHeight="1">
      <c r="A113" s="96"/>
      <c r="B113" s="97"/>
      <c r="C113" s="98" t="s">
        <v>58</v>
      </c>
      <c r="D113" s="98" t="s">
        <v>59</v>
      </c>
      <c r="E113" s="98" t="s">
        <v>60</v>
      </c>
      <c r="F113" s="98" t="s">
        <v>61</v>
      </c>
      <c r="G113" s="99" t="s">
        <v>62</v>
      </c>
    </row>
    <row r="114" spans="1:7" s="6" customFormat="1" ht="9.75" customHeight="1" thickBot="1">
      <c r="A114" s="100" t="s">
        <v>63</v>
      </c>
      <c r="B114" s="101" t="s">
        <v>64</v>
      </c>
      <c r="C114" s="101" t="s">
        <v>65</v>
      </c>
      <c r="D114" s="101" t="s">
        <v>66</v>
      </c>
      <c r="E114" s="101" t="s">
        <v>67</v>
      </c>
      <c r="F114" s="102" t="s">
        <v>68</v>
      </c>
      <c r="G114" s="103" t="s">
        <v>69</v>
      </c>
    </row>
    <row r="115" spans="1:7" s="6" customFormat="1" ht="15" customHeight="1" thickBot="1">
      <c r="A115" s="104" t="s">
        <v>70</v>
      </c>
      <c r="B115" s="105" t="s">
        <v>71</v>
      </c>
      <c r="C115" s="106"/>
      <c r="D115" s="106"/>
      <c r="E115" s="106"/>
      <c r="F115" s="106"/>
      <c r="G115" s="107"/>
    </row>
    <row r="116" spans="1:7" s="6" customFormat="1" ht="3.75" customHeight="1">
      <c r="A116" s="108"/>
      <c r="B116" s="109"/>
      <c r="C116" s="110"/>
      <c r="D116" s="110"/>
      <c r="E116" s="110"/>
      <c r="F116" s="110"/>
      <c r="G116" s="110"/>
    </row>
    <row r="117" spans="1:7" s="6" customFormat="1" ht="12.75" customHeight="1">
      <c r="A117" s="94" t="s">
        <v>72</v>
      </c>
      <c r="B117" s="111"/>
      <c r="C117" s="112"/>
      <c r="D117" s="112"/>
      <c r="E117" s="112"/>
      <c r="F117" s="112"/>
      <c r="G117" s="112"/>
    </row>
    <row r="118" spans="1:7" s="6" customFormat="1" ht="9.75" customHeight="1">
      <c r="A118" s="113"/>
      <c r="B118" s="114"/>
      <c r="C118" s="115" t="s">
        <v>58</v>
      </c>
      <c r="D118" s="115" t="s">
        <v>59</v>
      </c>
      <c r="E118" s="115" t="s">
        <v>60</v>
      </c>
      <c r="F118" s="115" t="s">
        <v>61</v>
      </c>
      <c r="G118" s="116" t="s">
        <v>62</v>
      </c>
    </row>
    <row r="119" spans="1:7" s="6" customFormat="1" ht="9.75" customHeight="1" thickBot="1">
      <c r="A119" s="117" t="s">
        <v>63</v>
      </c>
      <c r="B119" s="118" t="s">
        <v>64</v>
      </c>
      <c r="C119" s="118" t="s">
        <v>65</v>
      </c>
      <c r="D119" s="118" t="s">
        <v>66</v>
      </c>
      <c r="E119" s="118" t="s">
        <v>67</v>
      </c>
      <c r="F119" s="119" t="s">
        <v>68</v>
      </c>
      <c r="G119" s="120" t="s">
        <v>69</v>
      </c>
    </row>
    <row r="120" spans="1:7" s="6" customFormat="1" ht="15" customHeight="1">
      <c r="A120" s="121" t="s">
        <v>73</v>
      </c>
      <c r="B120" s="122" t="s">
        <v>74</v>
      </c>
      <c r="C120" s="123"/>
      <c r="D120" s="123"/>
      <c r="E120" s="123"/>
      <c r="F120" s="123"/>
      <c r="G120" s="124"/>
    </row>
    <row r="121" spans="1:7" s="6" customFormat="1" ht="15" customHeight="1">
      <c r="A121" s="125" t="s">
        <v>75</v>
      </c>
      <c r="B121" s="126" t="s">
        <v>76</v>
      </c>
      <c r="C121" s="127"/>
      <c r="D121" s="127"/>
      <c r="E121" s="127"/>
      <c r="F121" s="127"/>
      <c r="G121" s="128"/>
    </row>
    <row r="122" spans="1:7" s="6" customFormat="1" ht="15" customHeight="1" thickBot="1">
      <c r="A122" s="129" t="s">
        <v>77</v>
      </c>
      <c r="B122" s="130" t="s">
        <v>78</v>
      </c>
      <c r="C122" s="131"/>
      <c r="D122" s="131"/>
      <c r="E122" s="131"/>
      <c r="F122" s="131"/>
      <c r="G122" s="132"/>
    </row>
    <row r="123" spans="1:7" s="6" customFormat="1" ht="3" customHeight="1">
      <c r="A123" s="133"/>
      <c r="B123" s="126"/>
      <c r="C123" s="134"/>
      <c r="D123" s="134"/>
      <c r="E123" s="134"/>
      <c r="F123" s="134"/>
      <c r="G123" s="134"/>
    </row>
    <row r="124" spans="1:7" s="6" customFormat="1" ht="12.75" customHeight="1">
      <c r="A124" s="94" t="s">
        <v>79</v>
      </c>
      <c r="B124" s="111"/>
      <c r="C124" s="112"/>
      <c r="D124" s="112"/>
      <c r="E124" s="112"/>
      <c r="F124" s="112"/>
      <c r="G124" s="112"/>
    </row>
    <row r="125" spans="1:7" s="6" customFormat="1" ht="9.75" customHeight="1">
      <c r="A125" s="113"/>
      <c r="B125" s="114"/>
      <c r="C125" s="115"/>
      <c r="D125" s="115"/>
      <c r="E125" s="115"/>
      <c r="F125" s="115"/>
      <c r="G125" s="116"/>
    </row>
    <row r="126" spans="1:7" s="6" customFormat="1" ht="9.75" customHeight="1" thickBot="1">
      <c r="A126" s="117" t="s">
        <v>63</v>
      </c>
      <c r="B126" s="118" t="s">
        <v>64</v>
      </c>
      <c r="C126" s="118"/>
      <c r="D126" s="118"/>
      <c r="E126" s="118"/>
      <c r="F126" s="119"/>
      <c r="G126" s="120"/>
    </row>
    <row r="127" spans="1:7" s="6" customFormat="1" ht="15" customHeight="1">
      <c r="A127" s="121" t="s">
        <v>80</v>
      </c>
      <c r="B127" s="122" t="s">
        <v>81</v>
      </c>
      <c r="C127" s="135"/>
      <c r="D127" s="136"/>
      <c r="E127" s="136"/>
      <c r="F127" s="136"/>
      <c r="G127" s="137">
        <v>1</v>
      </c>
    </row>
    <row r="128" spans="1:7" s="6" customFormat="1" ht="15" customHeight="1">
      <c r="A128" s="138" t="s">
        <v>82</v>
      </c>
      <c r="B128" s="139" t="s">
        <v>83</v>
      </c>
      <c r="C128" s="140"/>
      <c r="D128" s="141"/>
      <c r="E128" s="141"/>
      <c r="F128" s="141"/>
      <c r="G128" s="142">
        <v>1</v>
      </c>
    </row>
    <row r="129" spans="1:7" s="6" customFormat="1" ht="15" customHeight="1">
      <c r="A129" s="143" t="s">
        <v>84</v>
      </c>
      <c r="B129" s="144" t="s">
        <v>85</v>
      </c>
      <c r="C129" s="140"/>
      <c r="D129" s="141"/>
      <c r="E129" s="141"/>
      <c r="F129" s="141"/>
      <c r="G129" s="145">
        <f>IF('Wks 1 - True-Up Inflation'!$F$19="","",'Wks 1 - True-Up Inflation'!$F$19*G127)</f>
      </c>
    </row>
    <row r="130" spans="1:7" s="6" customFormat="1" ht="15" customHeight="1">
      <c r="A130" s="138" t="s">
        <v>86</v>
      </c>
      <c r="B130" s="139" t="s">
        <v>87</v>
      </c>
      <c r="C130" s="140"/>
      <c r="D130" s="141"/>
      <c r="E130" s="141"/>
      <c r="F130" s="141"/>
      <c r="G130" s="146">
        <f>IF('Wks 1 - True-Up Inflation'!$F$33="","",'Wks 1 - True-Up Inflation'!$F$33)</f>
      </c>
    </row>
    <row r="131" spans="1:7" s="6" customFormat="1" ht="15" customHeight="1" thickBot="1">
      <c r="A131" s="147" t="s">
        <v>88</v>
      </c>
      <c r="B131" s="148" t="s">
        <v>89</v>
      </c>
      <c r="C131" s="149"/>
      <c r="D131" s="150"/>
      <c r="E131" s="150"/>
      <c r="F131" s="150"/>
      <c r="G131" s="151"/>
    </row>
    <row r="132" spans="1:7" s="6" customFormat="1" ht="15" customHeight="1">
      <c r="A132" s="94" t="s">
        <v>90</v>
      </c>
      <c r="B132" s="111"/>
      <c r="C132" s="112"/>
      <c r="D132" s="112"/>
      <c r="E132" s="112"/>
      <c r="F132" s="112"/>
      <c r="G132" s="112"/>
    </row>
    <row r="133" spans="1:7" s="6" customFormat="1" ht="9.75" customHeight="1">
      <c r="A133" s="113"/>
      <c r="B133" s="114"/>
      <c r="C133" s="115" t="s">
        <v>58</v>
      </c>
      <c r="D133" s="115" t="s">
        <v>59</v>
      </c>
      <c r="E133" s="115" t="s">
        <v>60</v>
      </c>
      <c r="F133" s="115" t="s">
        <v>61</v>
      </c>
      <c r="G133" s="116" t="s">
        <v>62</v>
      </c>
    </row>
    <row r="134" spans="1:7" s="6" customFormat="1" ht="9.75" customHeight="1" thickBot="1">
      <c r="A134" s="117" t="s">
        <v>63</v>
      </c>
      <c r="B134" s="118" t="s">
        <v>64</v>
      </c>
      <c r="C134" s="118" t="s">
        <v>65</v>
      </c>
      <c r="D134" s="118" t="s">
        <v>66</v>
      </c>
      <c r="E134" s="118" t="s">
        <v>67</v>
      </c>
      <c r="F134" s="119" t="s">
        <v>68</v>
      </c>
      <c r="G134" s="120" t="s">
        <v>69</v>
      </c>
    </row>
    <row r="135" spans="1:7" s="6" customFormat="1" ht="15" customHeight="1">
      <c r="A135" s="152" t="s">
        <v>91</v>
      </c>
      <c r="B135" s="153" t="s">
        <v>92</v>
      </c>
      <c r="C135" s="154"/>
      <c r="D135" s="154"/>
      <c r="E135" s="154"/>
      <c r="F135" s="154"/>
      <c r="G135" s="155"/>
    </row>
    <row r="136" spans="1:7" s="6" customFormat="1" ht="15" customHeight="1">
      <c r="A136" s="156" t="s">
        <v>93</v>
      </c>
      <c r="B136" s="157" t="s">
        <v>94</v>
      </c>
      <c r="C136" s="158"/>
      <c r="D136" s="158"/>
      <c r="E136" s="158"/>
      <c r="F136" s="158"/>
      <c r="G136" s="159"/>
    </row>
    <row r="137" spans="1:7" s="6" customFormat="1" ht="15" customHeight="1">
      <c r="A137" s="156" t="s">
        <v>95</v>
      </c>
      <c r="B137" s="157" t="s">
        <v>96</v>
      </c>
      <c r="C137" s="158"/>
      <c r="D137" s="158"/>
      <c r="E137" s="158"/>
      <c r="F137" s="158"/>
      <c r="G137" s="159"/>
    </row>
    <row r="138" spans="1:7" s="6" customFormat="1" ht="15" customHeight="1">
      <c r="A138" s="156" t="s">
        <v>97</v>
      </c>
      <c r="B138" s="157" t="s">
        <v>98</v>
      </c>
      <c r="C138" s="158"/>
      <c r="D138" s="158"/>
      <c r="E138" s="158"/>
      <c r="F138" s="158"/>
      <c r="G138" s="159"/>
    </row>
    <row r="139" spans="1:7" s="6" customFormat="1" ht="15" customHeight="1">
      <c r="A139" s="156" t="s">
        <v>99</v>
      </c>
      <c r="B139" s="157" t="s">
        <v>100</v>
      </c>
      <c r="C139" s="158"/>
      <c r="D139" s="158"/>
      <c r="E139" s="158"/>
      <c r="F139" s="158"/>
      <c r="G139" s="159"/>
    </row>
    <row r="140" spans="1:7" s="6" customFormat="1" ht="15" customHeight="1">
      <c r="A140" s="156" t="s">
        <v>101</v>
      </c>
      <c r="B140" s="157" t="s">
        <v>102</v>
      </c>
      <c r="C140" s="158"/>
      <c r="D140" s="158"/>
      <c r="E140" s="158"/>
      <c r="F140" s="158"/>
      <c r="G140" s="159"/>
    </row>
    <row r="141" spans="1:7" s="6" customFormat="1" ht="15" customHeight="1">
      <c r="A141" s="156" t="s">
        <v>103</v>
      </c>
      <c r="B141" s="157" t="s">
        <v>104</v>
      </c>
      <c r="C141" s="158"/>
      <c r="D141" s="158"/>
      <c r="E141" s="158"/>
      <c r="F141" s="158"/>
      <c r="G141" s="159"/>
    </row>
    <row r="142" spans="1:7" s="6" customFormat="1" ht="15" customHeight="1" thickBot="1">
      <c r="A142" s="129" t="s">
        <v>105</v>
      </c>
      <c r="B142" s="130" t="s">
        <v>106</v>
      </c>
      <c r="C142" s="160">
        <f>IF(C115="","",C115-SUM(C135:C141))</f>
      </c>
      <c r="D142" s="160">
        <f>IF(D115="","",D115-SUM(D135:D141))</f>
      </c>
      <c r="E142" s="160">
        <f>IF(E115="","",E115-SUM(E135:E141))</f>
      </c>
      <c r="F142" s="160">
        <f>IF(F115="","",F115-SUM(F135:F141))</f>
      </c>
      <c r="G142" s="161">
        <f>IF(G115="","",G115-SUM(G135:G141))</f>
      </c>
    </row>
    <row r="143" spans="1:7" s="6" customFormat="1" ht="3" customHeight="1">
      <c r="A143" s="133"/>
      <c r="B143" s="126"/>
      <c r="C143" s="162"/>
      <c r="D143" s="162"/>
      <c r="E143" s="162"/>
      <c r="F143" s="162"/>
      <c r="G143" s="162"/>
    </row>
    <row r="144" spans="1:7" ht="13.5" customHeight="1">
      <c r="A144" s="91" t="s">
        <v>107</v>
      </c>
      <c r="B144" s="92"/>
      <c r="C144" s="92"/>
      <c r="D144" s="92"/>
      <c r="E144" s="92"/>
      <c r="F144" s="93"/>
      <c r="G144" s="92"/>
    </row>
    <row r="145" spans="1:7" s="6" customFormat="1" ht="15" customHeight="1">
      <c r="A145" s="94" t="s">
        <v>108</v>
      </c>
      <c r="B145" s="111"/>
      <c r="C145" s="112"/>
      <c r="D145" s="112"/>
      <c r="E145" s="112"/>
      <c r="F145" s="112"/>
      <c r="G145" s="112"/>
    </row>
    <row r="146" spans="1:7" s="168" customFormat="1" ht="9.75" customHeight="1">
      <c r="A146" s="164"/>
      <c r="B146" s="165"/>
      <c r="C146" s="166"/>
      <c r="D146" s="166"/>
      <c r="E146" s="166"/>
      <c r="F146" s="166"/>
      <c r="G146" s="167"/>
    </row>
    <row r="147" spans="1:7" s="168" customFormat="1" ht="9.75" customHeight="1" thickBot="1">
      <c r="A147" s="169" t="s">
        <v>63</v>
      </c>
      <c r="B147" s="170" t="s">
        <v>64</v>
      </c>
      <c r="C147" s="170"/>
      <c r="D147" s="170"/>
      <c r="E147" s="170"/>
      <c r="F147" s="171"/>
      <c r="G147" s="172"/>
    </row>
    <row r="148" spans="1:7" s="6" customFormat="1" ht="15" customHeight="1">
      <c r="A148" s="173" t="s">
        <v>109</v>
      </c>
      <c r="B148" s="174" t="s">
        <v>110</v>
      </c>
      <c r="C148" s="175"/>
      <c r="D148" s="175"/>
      <c r="E148" s="176"/>
      <c r="F148" s="177"/>
      <c r="G148" s="178"/>
    </row>
    <row r="149" spans="1:7" s="6" customFormat="1" ht="12.75" customHeight="1">
      <c r="A149" s="179"/>
      <c r="B149" s="180" t="s">
        <v>111</v>
      </c>
      <c r="C149" s="181"/>
      <c r="D149" s="181"/>
      <c r="E149" s="182"/>
      <c r="F149" s="181"/>
      <c r="G149" s="183"/>
    </row>
    <row r="150" spans="1:7" s="6" customFormat="1" ht="15" customHeight="1">
      <c r="A150" s="143" t="s">
        <v>112</v>
      </c>
      <c r="B150" s="144" t="s">
        <v>113</v>
      </c>
      <c r="C150" s="144"/>
      <c r="D150" s="184"/>
      <c r="E150" s="185"/>
      <c r="F150" s="186"/>
      <c r="G150" s="187"/>
    </row>
    <row r="151" spans="1:10" s="6" customFormat="1" ht="15" customHeight="1">
      <c r="A151" s="138" t="s">
        <v>114</v>
      </c>
      <c r="B151" s="139" t="s">
        <v>115</v>
      </c>
      <c r="C151" s="139"/>
      <c r="D151" s="188"/>
      <c r="E151" s="189"/>
      <c r="F151" s="190"/>
      <c r="G151" s="187"/>
      <c r="J151" s="191"/>
    </row>
    <row r="152" spans="1:7" s="196" customFormat="1" ht="15" customHeight="1">
      <c r="A152" s="192" t="s">
        <v>116</v>
      </c>
      <c r="B152" s="139" t="s">
        <v>117</v>
      </c>
      <c r="C152" s="139"/>
      <c r="D152" s="193"/>
      <c r="E152" s="194"/>
      <c r="F152" s="195"/>
      <c r="G152" s="187"/>
    </row>
    <row r="153" spans="1:7" s="196" customFormat="1" ht="15" customHeight="1" thickBot="1">
      <c r="A153" s="197" t="s">
        <v>118</v>
      </c>
      <c r="B153" s="148" t="s">
        <v>119</v>
      </c>
      <c r="C153" s="148"/>
      <c r="D153" s="198"/>
      <c r="E153" s="199"/>
      <c r="F153" s="200"/>
      <c r="G153" s="201"/>
    </row>
    <row r="154" spans="1:7" s="206" customFormat="1" ht="3" customHeight="1">
      <c r="A154" s="202"/>
      <c r="B154" s="203"/>
      <c r="C154" s="203"/>
      <c r="D154" s="204"/>
      <c r="E154" s="204"/>
      <c r="F154" s="204"/>
      <c r="G154" s="205"/>
    </row>
    <row r="155" spans="1:7" ht="15" customHeight="1">
      <c r="A155" s="207" t="s">
        <v>120</v>
      </c>
      <c r="B155" s="208"/>
      <c r="C155" s="209"/>
      <c r="D155" s="209"/>
      <c r="E155" s="209"/>
      <c r="F155" s="209"/>
      <c r="G155" s="209"/>
    </row>
    <row r="156" spans="1:7" s="6" customFormat="1" ht="9.75" customHeight="1">
      <c r="A156" s="113"/>
      <c r="B156" s="114"/>
      <c r="C156" s="115" t="s">
        <v>58</v>
      </c>
      <c r="D156" s="115" t="s">
        <v>59</v>
      </c>
      <c r="E156" s="115" t="s">
        <v>60</v>
      </c>
      <c r="F156" s="115" t="s">
        <v>61</v>
      </c>
      <c r="G156" s="116" t="s">
        <v>62</v>
      </c>
    </row>
    <row r="157" spans="1:7" s="6" customFormat="1" ht="9.75" customHeight="1" thickBot="1">
      <c r="A157" s="117" t="s">
        <v>63</v>
      </c>
      <c r="B157" s="118" t="s">
        <v>64</v>
      </c>
      <c r="C157" s="118" t="s">
        <v>65</v>
      </c>
      <c r="D157" s="118" t="s">
        <v>66</v>
      </c>
      <c r="E157" s="118" t="s">
        <v>67</v>
      </c>
      <c r="F157" s="119" t="s">
        <v>68</v>
      </c>
      <c r="G157" s="120" t="s">
        <v>69</v>
      </c>
    </row>
    <row r="158" spans="1:7" s="6" customFormat="1" ht="15.75" customHeight="1">
      <c r="A158" s="152" t="s">
        <v>121</v>
      </c>
      <c r="B158" s="153" t="s">
        <v>122</v>
      </c>
      <c r="C158" s="210">
        <f>IF('Wks 2 - Caps Method - True-Up'!$K$32="0",0,IF('Wks 2 - Caps Method - True-Up'!$K$32="","",'Wks 2 - Caps Method - True-Up'!$K$32))</f>
      </c>
      <c r="D158" s="210">
        <f>IF('Wks 2 - Caps Method - True-Up'!$K$76="0",0,IF('Wks 2 - Caps Method - True-Up'!$K$76="","",'Wks 2 - Caps Method - True-Up'!$K$76))</f>
      </c>
      <c r="E158" s="210">
        <f>IF('Wks 2 - Caps Method - True-Up'!$K$121="0",0,IF('Wks 2 - Caps Method - True-Up'!$K$121="","",'Wks 2 - Caps Method - True-Up'!$K$121))</f>
      </c>
      <c r="F158" s="210">
        <f>IF('Wks 2 - Caps Method - True-Up'!$K$166="0",0,IF('Wks 2 - Caps Method - True-Up'!$K$166="","",'Wks 2 - Caps Method - True-Up'!$K$166))</f>
      </c>
      <c r="G158" s="211">
        <f>IF('Wks 2 - Caps Method - True-Up'!$K$211="0",0,IF('Wks 2 - Caps Method - True-Up'!$K$211="","",'Wks 2 - Caps Method - True-Up'!$K$211))</f>
      </c>
    </row>
    <row r="159" spans="1:7" s="6" customFormat="1" ht="15.75" customHeight="1">
      <c r="A159" s="156" t="s">
        <v>123</v>
      </c>
      <c r="B159" s="157" t="s">
        <v>124</v>
      </c>
      <c r="C159" s="212">
        <f>IF('Wks 3-Markup Method-True-Up'!$I$32="0",0,IF('Wks 3-Markup Method-True-Up'!$I$32="","",'Wks 3-Markup Method-True-Up'!$I$32))</f>
      </c>
      <c r="D159" s="212">
        <f>IF('Wks 3-Markup Method-True-Up'!$I$78="0",0,IF('Wks 3-Markup Method-True-Up'!$I$78="","",'Wks 3-Markup Method-True-Up'!$I$78))</f>
      </c>
      <c r="E159" s="212">
        <f>IF('Wks 3-Markup Method-True-Up'!$I$124="0",0,IF('Wks 3-Markup Method-True-Up'!$I$124="","",'Wks 3-Markup Method-True-Up'!$I$124))</f>
      </c>
      <c r="F159" s="212">
        <f>IF('Wks 3-Markup Method-True-Up'!$I$170="0",0,IF('Wks 3-Markup Method-True-Up'!$I$170="","",'Wks 3-Markup Method-True-Up'!$I$170))</f>
      </c>
      <c r="G159" s="213">
        <f>IF('Wks 3-Markup Method-True-Up'!$I$216="0",0,IF('Wks 3-Markup Method-True-Up'!$I$216="","",'Wks 3-Markup Method-True-Up'!$I$216))</f>
      </c>
    </row>
    <row r="160" spans="1:7" s="6" customFormat="1" ht="15.75" customHeight="1">
      <c r="A160" s="156" t="s">
        <v>125</v>
      </c>
      <c r="B160" s="157" t="s">
        <v>126</v>
      </c>
      <c r="C160" s="214">
        <f>IF('Wks 5-Chan Move Del-True-Up'!$F$32="0",0,IF('Wks 5-Chan Move Del-True-Up'!$F$32="","",'Wks 5-Chan Move Del-True-Up'!$F$32))</f>
      </c>
      <c r="D160" s="214">
        <f>IF('Wks 5-Chan Move Del-True-Up'!$F$78="0",0,IF('Wks 5-Chan Move Del-True-Up'!$F$78="","",'Wks 5-Chan Move Del-True-Up'!$F$78))</f>
      </c>
      <c r="E160" s="214">
        <f>IF('Wks 5-Chan Move Del-True-Up'!$F$124="0",0,IF('Wks 5-Chan Move Del-True-Up'!$F$124="","",'Wks 5-Chan Move Del-True-Up'!$F$124))</f>
      </c>
      <c r="F160" s="214">
        <f>IF('Wks 5-Chan Move Del-True-Up'!$F$170="0",0,IF('Wks 5-Chan Move Del-True-Up'!$F$170="","",'Wks 5-Chan Move Del-True-Up'!$F$170))</f>
      </c>
      <c r="G160" s="213">
        <f>IF('Wks 5-Chan Move Del-True-Up'!$F$216="0",0,IF('Wks 5-Chan Move Del-True-Up'!$F$216="","",'Wks 5-Chan Move Del-True-Up'!$F$216))</f>
      </c>
    </row>
    <row r="161" spans="1:7" s="6" customFormat="1" ht="15.75" customHeight="1">
      <c r="A161" s="156" t="s">
        <v>127</v>
      </c>
      <c r="B161" s="157" t="s">
        <v>128</v>
      </c>
      <c r="C161" s="214">
        <f>IF(OR(C142="",NOT(OR($G$148=2,$G$148=3))),"",SUM(C158:C160)+C142)</f>
      </c>
      <c r="D161" s="214">
        <f>IF(OR(D142="",NOT(OR($G$148=2,$G$148=3))),"",SUM(D158:D160)+D142)</f>
      </c>
      <c r="E161" s="214">
        <f>IF(OR(E142="",NOT(OR($G$148=2,$G$148=3))),"",SUM(E158:E160)+E142)</f>
      </c>
      <c r="F161" s="214">
        <f>IF(OR(F142="",NOT(OR($G$148=2,$G$148=3))),"",SUM(F158:F160)+F142)</f>
      </c>
      <c r="G161" s="213">
        <f>IF(OR(G142="",NOT(OR($G$148=2,$G$148=3))),"",SUM(G158:G160)+G142)</f>
      </c>
    </row>
    <row r="162" spans="1:7" s="6" customFormat="1" ht="15.75" customHeight="1">
      <c r="A162" s="156" t="s">
        <v>129</v>
      </c>
      <c r="B162" s="157" t="s">
        <v>130</v>
      </c>
      <c r="C162" s="214">
        <f>IF(C161="","",(C161*$G$129)-C161)</f>
      </c>
      <c r="D162" s="214">
        <f>IF(D161="","",(D161*$G$129)-D161)</f>
      </c>
      <c r="E162" s="214">
        <f>IF(E161="","",(E161*$G$129)-E161)</f>
      </c>
      <c r="F162" s="214">
        <f>IF(F161="","",(F161*$G$129)-F161)</f>
      </c>
      <c r="G162" s="213">
        <f>IF(G161="","",(G161*$G$129)-G161)</f>
      </c>
    </row>
    <row r="163" spans="1:7" s="6" customFormat="1" ht="15.75" customHeight="1">
      <c r="A163" s="156" t="s">
        <v>131</v>
      </c>
      <c r="B163" s="157" t="s">
        <v>132</v>
      </c>
      <c r="C163" s="214">
        <f>IF('Wks 6-Headend Upgrd-True-Up'!$G$35="0",0,IF('Wks 6-Headend Upgrd-True-Up'!$G$35="","",'Wks 6-Headend Upgrd-True-Up'!$G$35))</f>
      </c>
      <c r="D163" s="214">
        <f>IF('Wks 6-Headend Upgrd-True-Up'!$G$87="0",0,IF('Wks 6-Headend Upgrd-True-Up'!$G$87="","",'Wks 6-Headend Upgrd-True-Up'!$G$87))</f>
      </c>
      <c r="E163" s="214">
        <f>IF('Wks 6-Headend Upgrd-True-Up'!$G$139="0",0,IF('Wks 6-Headend Upgrd-True-Up'!$G$139="","",'Wks 6-Headend Upgrd-True-Up'!$G$139))</f>
      </c>
      <c r="F163" s="214">
        <f>IF('Wks 6-Headend Upgrd-True-Up'!$G$191="0",0,IF('Wks 6-Headend Upgrd-True-Up'!$G$191="","",'Wks 6-Headend Upgrd-True-Up'!$G$191))</f>
      </c>
      <c r="G163" s="213">
        <f>IF('Wks 6-Headend Upgrd-True-Up'!$G$243="0",0,IF('Wks 6-Headend Upgrd-True-Up'!$G$243="","",'Wks 6-Headend Upgrd-True-Up'!$G$243))</f>
      </c>
    </row>
    <row r="164" spans="1:7" s="6" customFormat="1" ht="15.75" customHeight="1">
      <c r="A164" s="156" t="s">
        <v>133</v>
      </c>
      <c r="B164" s="157" t="s">
        <v>134</v>
      </c>
      <c r="C164" s="214">
        <f>IF('Wks 7 - External Costs'!$C$26="0",0,IF('Wks 7 - External Costs'!$C$26="","",'Wks 7 - External Costs'!$C$26))</f>
      </c>
      <c r="D164" s="214">
        <f>IF('Wks 7 - External Costs'!$D$26="0",0,IF('Wks 7 - External Costs'!$D$26="","",'Wks 7 - External Costs'!$D$26))</f>
      </c>
      <c r="E164" s="214">
        <f>IF('Wks 7 - External Costs'!$E$26="0",0,IF('Wks 7 - External Costs'!$E$26="","",'Wks 7 - External Costs'!$E$26))</f>
      </c>
      <c r="F164" s="214">
        <f>IF('Wks 7 - External Costs'!$F$26="0",0,IF('Wks 7 - External Costs'!$F$26="","",'Wks 7 - External Costs'!$F$26))</f>
      </c>
      <c r="G164" s="213">
        <f>IF('Wks 7 - External Costs'!$G$26="0",0,IF('Wks 7 - External Costs'!$G$26="","",'Wks 7 - External Costs'!$G$26))</f>
      </c>
    </row>
    <row r="165" spans="1:7" s="6" customFormat="1" ht="15.75" customHeight="1">
      <c r="A165" s="156" t="s">
        <v>135</v>
      </c>
      <c r="B165" s="157" t="s">
        <v>136</v>
      </c>
      <c r="C165" s="215"/>
      <c r="D165" s="215"/>
      <c r="E165" s="215"/>
      <c r="F165" s="215"/>
      <c r="G165" s="216"/>
    </row>
    <row r="166" spans="1:7" s="6" customFormat="1" ht="15.75" customHeight="1" thickBot="1">
      <c r="A166" s="129" t="s">
        <v>137</v>
      </c>
      <c r="B166" s="217" t="s">
        <v>138</v>
      </c>
      <c r="C166" s="218">
        <f>IF(OR(C161="",AND(NOT($G$148=2),NOT($G$148=3))),"",C165+C164+C163+C162+C161)</f>
      </c>
      <c r="D166" s="218">
        <f>IF(OR(D161="",AND(NOT($G$148=2),NOT($G$148=3))),"",D165+D164+D163+D162+D161)</f>
      </c>
      <c r="E166" s="218">
        <f>IF(OR(E161="",AND(NOT($G$148=2),NOT($G$148=3))),"",E165+E164+E163+E162+E161)</f>
      </c>
      <c r="F166" s="218">
        <f>IF(OR(F161="",AND(NOT($G$148=2),NOT($G$148=3))),"",F165+F164+F163+F162+F161)</f>
      </c>
      <c r="G166" s="219">
        <f>IF(OR(G161="",AND(NOT($G$148=2),NOT($G$148=3))),"",G165+G164+G163+G162+G161)</f>
      </c>
    </row>
    <row r="167" spans="1:7" s="206" customFormat="1" ht="3" customHeight="1">
      <c r="A167" s="202"/>
      <c r="B167" s="203"/>
      <c r="C167" s="203"/>
      <c r="D167" s="204"/>
      <c r="E167" s="204"/>
      <c r="F167" s="204"/>
      <c r="G167" s="205"/>
    </row>
    <row r="168" spans="1:7" ht="15" customHeight="1">
      <c r="A168" s="207" t="s">
        <v>139</v>
      </c>
      <c r="B168" s="208"/>
      <c r="C168" s="209"/>
      <c r="D168" s="209"/>
      <c r="E168" s="209"/>
      <c r="F168" s="209"/>
      <c r="G168" s="209"/>
    </row>
    <row r="169" spans="1:7" s="6" customFormat="1" ht="9.75" customHeight="1">
      <c r="A169" s="113"/>
      <c r="B169" s="114"/>
      <c r="C169" s="115" t="s">
        <v>58</v>
      </c>
      <c r="D169" s="115" t="s">
        <v>59</v>
      </c>
      <c r="E169" s="115" t="s">
        <v>60</v>
      </c>
      <c r="F169" s="115" t="s">
        <v>61</v>
      </c>
      <c r="G169" s="116" t="s">
        <v>62</v>
      </c>
    </row>
    <row r="170" spans="1:7" s="6" customFormat="1" ht="9.75" customHeight="1" thickBot="1">
      <c r="A170" s="117" t="s">
        <v>63</v>
      </c>
      <c r="B170" s="118" t="s">
        <v>64</v>
      </c>
      <c r="C170" s="118" t="s">
        <v>65</v>
      </c>
      <c r="D170" s="118" t="s">
        <v>66</v>
      </c>
      <c r="E170" s="118" t="s">
        <v>67</v>
      </c>
      <c r="F170" s="119" t="s">
        <v>68</v>
      </c>
      <c r="G170" s="120" t="s">
        <v>69</v>
      </c>
    </row>
    <row r="171" spans="1:7" s="6" customFormat="1" ht="15.75" customHeight="1">
      <c r="A171" s="152" t="s">
        <v>140</v>
      </c>
      <c r="B171" s="153" t="s">
        <v>141</v>
      </c>
      <c r="C171" s="210">
        <f>IF('Wks 2 - Caps Method - True-Up'!$K$46="0",0,IF('Wks 2 - Caps Method - True-Up'!$K$46="","",'Wks 2 - Caps Method - True-Up'!$K$46))</f>
      </c>
      <c r="D171" s="210">
        <f>IF('Wks 2 - Caps Method - True-Up'!$K$90="0",0,IF('Wks 2 - Caps Method - True-Up'!$K$90="","",'Wks 2 - Caps Method - True-Up'!$K$90))</f>
      </c>
      <c r="E171" s="210">
        <f>IF('Wks 2 - Caps Method - True-Up'!$K$135="0",0,IF('Wks 2 - Caps Method - True-Up'!$K$135="","",'Wks 2 - Caps Method - True-Up'!$K$135))</f>
      </c>
      <c r="F171" s="210">
        <f>IF('Wks 2 - Caps Method - True-Up'!$K$180="0",0,IF('Wks 2 - Caps Method - True-Up'!$K$180="","",'Wks 2 - Caps Method - True-Up'!$K$180))</f>
      </c>
      <c r="G171" s="211">
        <f>IF('Wks 2 - Caps Method - True-Up'!$K$225="0",0,IF('Wks 2 - Caps Method - True-Up'!$K$225="","",'Wks 2 - Caps Method - True-Up'!$K$225))</f>
      </c>
    </row>
    <row r="172" spans="1:7" s="6" customFormat="1" ht="15.75" customHeight="1">
      <c r="A172" s="156" t="s">
        <v>142</v>
      </c>
      <c r="B172" s="157" t="s">
        <v>143</v>
      </c>
      <c r="C172" s="212">
        <f>IF('Wks 3-Markup Method-True-Up'!$I$46="0",0,IF('Wks 3-Markup Method-True-Up'!$I$46="","",'Wks 3-Markup Method-True-Up'!$I$46))</f>
      </c>
      <c r="D172" s="212">
        <f>IF('Wks 3-Markup Method-True-Up'!$I$92="0",0,IF('Wks 3-Markup Method-True-Up'!$I$92="","",'Wks 3-Markup Method-True-Up'!$I$92))</f>
      </c>
      <c r="E172" s="212">
        <f>IF('Wks 3-Markup Method-True-Up'!$I$138="0",0,IF('Wks 3-Markup Method-True-Up'!$I$138="","",'Wks 3-Markup Method-True-Up'!$I$138))</f>
      </c>
      <c r="F172" s="212">
        <f>IF('Wks 3-Markup Method-True-Up'!$I$184="0",0,IF('Wks 3-Markup Method-True-Up'!$I$184="","",'Wks 3-Markup Method-True-Up'!$I$184))</f>
      </c>
      <c r="G172" s="220">
        <f>IF('Wks 3-Markup Method-True-Up'!$I$230="0",0,IF('Wks 3-Markup Method-True-Up'!$I$230="","",'Wks 3-Markup Method-True-Up'!$I$230))</f>
      </c>
    </row>
    <row r="173" spans="1:7" s="6" customFormat="1" ht="15.75" customHeight="1">
      <c r="A173" s="156" t="s">
        <v>144</v>
      </c>
      <c r="B173" s="157" t="s">
        <v>145</v>
      </c>
      <c r="C173" s="214">
        <f>IF('Wks 5-Chan Move Del-True-Up'!$F$46="0",0,IF('Wks 5-Chan Move Del-True-Up'!$F$46="","",'Wks 5-Chan Move Del-True-Up'!$F$46))</f>
      </c>
      <c r="D173" s="214">
        <f>IF('Wks 5-Chan Move Del-True-Up'!$F$92="0",0,IF('Wks 5-Chan Move Del-True-Up'!$F$92="","",'Wks 5-Chan Move Del-True-Up'!$F$92))</f>
      </c>
      <c r="E173" s="214">
        <f>IF('Wks 5-Chan Move Del-True-Up'!$F$138="0",0,IF('Wks 5-Chan Move Del-True-Up'!$F$138="","",'Wks 5-Chan Move Del-True-Up'!$F$138))</f>
      </c>
      <c r="F173" s="214">
        <f>IF('Wks 5-Chan Move Del-True-Up'!$F$184="0",,IF('Wks 5-Chan Move Del-True-Up'!$F$184="","",'Wks 5-Chan Move Del-True-Up'!$F$184))</f>
      </c>
      <c r="G173" s="213">
        <f>IF('Wks 5-Chan Move Del-True-Up'!$F$46="0",0,IF('Wks 5-Chan Move Del-True-Up'!$F$46="","",'Wks 5-Chan Move Del-True-Up'!$F$230))</f>
      </c>
    </row>
    <row r="174" spans="1:7" s="6" customFormat="1" ht="15.75" customHeight="1">
      <c r="A174" s="156" t="s">
        <v>146</v>
      </c>
      <c r="B174" s="157" t="s">
        <v>147</v>
      </c>
      <c r="C174" s="214">
        <f>IF(OR(C142="",NOT($G$148=3)),"",SUM(C171:C173)+C142+C162)</f>
      </c>
      <c r="D174" s="214">
        <f>IF(OR(D142="",NOT($G$148=3)),"",SUM(D171:D173)+D142+D162)</f>
      </c>
      <c r="E174" s="214">
        <f>IF(OR(E142="",NOT($G$148=3)),"",SUM(E171:E173)+E142+E162)</f>
      </c>
      <c r="F174" s="214">
        <f>IF(OR(F142="",NOT($G$148=3)),"",SUM(F171:F173)+F142+F162)</f>
      </c>
      <c r="G174" s="213">
        <f>IF(OR(G142="",NOT($G$148=3)),"",SUM(G171:G173)+G142+G162)</f>
      </c>
    </row>
    <row r="175" spans="1:7" s="6" customFormat="1" ht="15.75" customHeight="1">
      <c r="A175" s="156" t="s">
        <v>148</v>
      </c>
      <c r="B175" s="157" t="s">
        <v>149</v>
      </c>
      <c r="C175" s="214">
        <f>IF(OR(C174="",NOT($G$148=3)),"",(C174*$G$130)-C174)</f>
      </c>
      <c r="D175" s="214">
        <f>IF(OR(D174="",NOT($G$148=3)),"",(D174*$G$130)-D174)</f>
      </c>
      <c r="E175" s="214">
        <f>IF(OR(E174="",NOT($G$148=3)),"",(E174*$G$130)-E174)</f>
      </c>
      <c r="F175" s="214">
        <f>IF(OR(F174="",NOT($G$148=3)),"",(F174*$G$130)-F174)</f>
      </c>
      <c r="G175" s="213">
        <f>IF(OR(G174="",NOT($G$148=3)),"",(G174*$G$130)-G174)</f>
      </c>
    </row>
    <row r="176" spans="1:7" s="6" customFormat="1" ht="15.75" customHeight="1">
      <c r="A176" s="156" t="s">
        <v>150</v>
      </c>
      <c r="B176" s="157" t="s">
        <v>151</v>
      </c>
      <c r="C176" s="214">
        <f>IF('Wks 6-Headend Upgrd-True-Up'!$G$52="0",0,IF('Wks 6-Headend Upgrd-True-Up'!$G$52="","",'Wks 6-Headend Upgrd-True-Up'!$G$52))</f>
      </c>
      <c r="D176" s="214">
        <f>IF('Wks 6-Headend Upgrd-True-Up'!$G$104="0",0,IF('Wks 6-Headend Upgrd-True-Up'!$G$104="","",'Wks 6-Headend Upgrd-True-Up'!$G$104))</f>
      </c>
      <c r="E176" s="214">
        <f>IF('Wks 6-Headend Upgrd-True-Up'!$G$156="0",0,IF('Wks 6-Headend Upgrd-True-Up'!$G$156="","",'Wks 6-Headend Upgrd-True-Up'!$G$156))</f>
      </c>
      <c r="F176" s="214">
        <f>IF('Wks 6-Headend Upgrd-True-Up'!$G$208="0",0,IF('Wks 6-Headend Upgrd-True-Up'!$G$208="","",'Wks 6-Headend Upgrd-True-Up'!$G$208))</f>
      </c>
      <c r="G176" s="213">
        <f>IF('Wks 6-Headend Upgrd-True-Up'!$G$260="0",0,IF('Wks 6-Headend Upgrd-True-Up'!$G$260="","",'Wks 6-Headend Upgrd-True-Up'!$G$260))</f>
      </c>
    </row>
    <row r="177" spans="1:7" s="6" customFormat="1" ht="15.75" customHeight="1">
      <c r="A177" s="156" t="s">
        <v>152</v>
      </c>
      <c r="B177" s="157" t="s">
        <v>153</v>
      </c>
      <c r="C177" s="214">
        <f>IF('Wks 7 - External Costs'!$C$39="0",0,IF('Wks 7 - External Costs'!$C$39="","",'Wks 7 - External Costs'!$C$39))</f>
      </c>
      <c r="D177" s="214">
        <f>IF('Wks 7 - External Costs'!$D$39="0",0,IF('Wks 7 - External Costs'!$D$39="","",'Wks 7 - External Costs'!$D$39))</f>
      </c>
      <c r="E177" s="214">
        <f>IF('Wks 7 - External Costs'!$E$39="0",0,IF('Wks 7 - External Costs'!$E$39="","",'Wks 7 - External Costs'!$E$39))</f>
      </c>
      <c r="F177" s="214">
        <f>IF('Wks 7 - External Costs'!$F$39="0",0,IF('Wks 7 - External Costs'!$F$39="","",'Wks 7 - External Costs'!$F$39))</f>
      </c>
      <c r="G177" s="213">
        <f>IF('Wks 7 - External Costs'!$G$39="0",0,IF('Wks 7 - External Costs'!$G$39="","",'Wks 7 - External Costs'!$G$39))</f>
      </c>
    </row>
    <row r="178" spans="1:7" s="6" customFormat="1" ht="15.75" customHeight="1">
      <c r="A178" s="156" t="s">
        <v>154</v>
      </c>
      <c r="B178" s="157" t="s">
        <v>155</v>
      </c>
      <c r="C178" s="215"/>
      <c r="D178" s="215"/>
      <c r="E178" s="215"/>
      <c r="F178" s="215"/>
      <c r="G178" s="216"/>
    </row>
    <row r="179" spans="1:7" s="6" customFormat="1" ht="15.75" customHeight="1" thickBot="1">
      <c r="A179" s="129" t="s">
        <v>156</v>
      </c>
      <c r="B179" s="217" t="s">
        <v>157</v>
      </c>
      <c r="C179" s="221">
        <f>IF(OR(C174="",NOT($G$148=3)),"",C178+C177+C176+C175+C174)</f>
      </c>
      <c r="D179" s="221">
        <f>IF(OR(D174="",NOT($G$148=3)),"",D178+D177+D176+D175+D174)</f>
      </c>
      <c r="E179" s="221">
        <f>IF(OR(E174="",NOT($G$148=3)),"",E178+E177+E176+E175+E174)</f>
      </c>
      <c r="F179" s="221">
        <f>IF(OR(F174="",NOT($G$148=3)),"",F178+F177+F176+F175+F174)</f>
      </c>
      <c r="G179" s="222">
        <f>IF(OR(G174="",NOT($G$148=3)),"",G178+G177+G176+G175+G174)</f>
      </c>
    </row>
    <row r="180" spans="1:7" s="6" customFormat="1" ht="15" customHeight="1">
      <c r="A180" s="133"/>
      <c r="B180" s="223"/>
      <c r="C180" s="224"/>
      <c r="D180" s="224"/>
      <c r="E180" s="224"/>
      <c r="F180" s="224"/>
      <c r="G180" s="224"/>
    </row>
    <row r="181" spans="1:7" s="6" customFormat="1" ht="15" customHeight="1">
      <c r="A181" s="94" t="s">
        <v>158</v>
      </c>
      <c r="B181" s="111"/>
      <c r="C181" s="112"/>
      <c r="D181" s="112"/>
      <c r="E181" s="112"/>
      <c r="F181" s="112"/>
      <c r="G181" s="112"/>
    </row>
    <row r="182" spans="1:7" s="6" customFormat="1" ht="9.75" customHeight="1">
      <c r="A182" s="113"/>
      <c r="B182" s="114"/>
      <c r="C182" s="115" t="s">
        <v>58</v>
      </c>
      <c r="D182" s="115" t="s">
        <v>59</v>
      </c>
      <c r="E182" s="115" t="s">
        <v>60</v>
      </c>
      <c r="F182" s="115" t="s">
        <v>61</v>
      </c>
      <c r="G182" s="116" t="s">
        <v>62</v>
      </c>
    </row>
    <row r="183" spans="1:7" s="6" customFormat="1" ht="9.75" customHeight="1" thickBot="1">
      <c r="A183" s="117" t="s">
        <v>63</v>
      </c>
      <c r="B183" s="118" t="s">
        <v>64</v>
      </c>
      <c r="C183" s="118" t="s">
        <v>65</v>
      </c>
      <c r="D183" s="118" t="s">
        <v>66</v>
      </c>
      <c r="E183" s="118" t="s">
        <v>67</v>
      </c>
      <c r="F183" s="119" t="s">
        <v>68</v>
      </c>
      <c r="G183" s="120" t="s">
        <v>69</v>
      </c>
    </row>
    <row r="184" spans="1:7" s="6" customFormat="1" ht="12" customHeight="1">
      <c r="A184" s="225" t="s">
        <v>159</v>
      </c>
      <c r="B184" s="226"/>
      <c r="C184" s="226"/>
      <c r="D184" s="226"/>
      <c r="E184" s="226"/>
      <c r="F184" s="227"/>
      <c r="G184" s="228"/>
    </row>
    <row r="185" spans="1:7" s="6" customFormat="1" ht="15" customHeight="1">
      <c r="A185" s="138" t="s">
        <v>160</v>
      </c>
      <c r="B185" s="139" t="s">
        <v>161</v>
      </c>
      <c r="C185" s="229">
        <f>IF('Wks 8 - True-Up Rate Charged'!$C$22="","",IF(OR($G$148=2,$G$148=3),'Wks 8 - True-Up Rate Charged'!$C$22*C120*$G$150,""))</f>
      </c>
      <c r="D185" s="229">
        <f>IF('Wks 8 - True-Up Rate Charged'!$D$22="","",IF(OR($G$148=2,$G$148=3),'Wks 8 - True-Up Rate Charged'!$D$22*D120*$G$150,""))</f>
      </c>
      <c r="E185" s="229">
        <f>IF('Wks 8 - True-Up Rate Charged'!$E$22="","",IF(OR($G$148=2,$G$148=3),'Wks 8 - True-Up Rate Charged'!$E$22*E120*$G$150,""))</f>
      </c>
      <c r="F185" s="229">
        <f>IF('Wks 8 - True-Up Rate Charged'!$F$22="","",IF(OR($G$148=2,$G$148=3),'Wks 8 - True-Up Rate Charged'!$F$22*F120*$G$150,""))</f>
      </c>
      <c r="G185" s="230">
        <f>IF('Wks 8 - True-Up Rate Charged'!$G$22="","",IF(OR($G$148=2,$G$148=3),'Wks 8 - True-Up Rate Charged'!$G$22*G120*$G$150,""))</f>
      </c>
    </row>
    <row r="186" spans="1:7" s="6" customFormat="1" ht="15" customHeight="1">
      <c r="A186" s="138" t="s">
        <v>162</v>
      </c>
      <c r="B186" s="139" t="s">
        <v>163</v>
      </c>
      <c r="C186" s="229">
        <f>IF(C166="","",IF(OR($G$148=2,$G$148=3),C166*C120*$G$150,""))</f>
      </c>
      <c r="D186" s="229">
        <f>IF(D166="","",IF(OR($G$148=2,$G$148=3),D166*D120*$G$150,""))</f>
      </c>
      <c r="E186" s="229">
        <f>IF(E166="","",IF(OR($G$148=2,$G$148=3),E166*E120*$G$150,""))</f>
      </c>
      <c r="F186" s="229">
        <f>IF(F166="","",IF(OR($G$148=2,$G$148=3),F166*F120*$G$150,""))</f>
      </c>
      <c r="G186" s="230">
        <f>IF(G166="","",IF(OR($G$148=2,$G$148=3),G166*G120*$G$150,""))</f>
      </c>
    </row>
    <row r="187" spans="1:7" s="6" customFormat="1" ht="15" customHeight="1">
      <c r="A187" s="138" t="s">
        <v>164</v>
      </c>
      <c r="B187" s="139" t="s">
        <v>165</v>
      </c>
      <c r="C187" s="229">
        <f>IF(OR(C185="",C186=""),"",C186-C185)</f>
      </c>
      <c r="D187" s="229">
        <f>IF(OR(D185="",D186=""),"",D186-D185)</f>
      </c>
      <c r="E187" s="229">
        <f>IF(OR(E185="",E186=""),"",E186-E185)</f>
      </c>
      <c r="F187" s="229">
        <f>IF(OR(F185="",F186=""),"",F186-F185)</f>
      </c>
      <c r="G187" s="230">
        <f>IF(OR(G185="",G186=""),"",G186-G185)</f>
      </c>
    </row>
    <row r="188" spans="1:7" s="6" customFormat="1" ht="15" customHeight="1">
      <c r="A188" s="138" t="s">
        <v>166</v>
      </c>
      <c r="B188" s="139" t="s">
        <v>167</v>
      </c>
      <c r="C188" s="229">
        <f>IF(C187="","",IF(OR($G$148=2,$G$148=3),((C187/2)*0.1125*($G$150/12))+((C187+((C187/2)*0.1125*($G$150/12)))*(0.1125*($G$151/12))),""))</f>
      </c>
      <c r="D188" s="229">
        <f>IF(D187="","",IF(OR($G$148=2,$G$148=3),((D187/2)*0.1125*($G$150/12))+((D187+((D187/2)*0.1125*($G$150/12)))*(0.1125*($G$151/12))),""))</f>
      </c>
      <c r="E188" s="229">
        <f>IF(E187="","",IF(OR($G$148=2,$G$148=3),((E187/2)*0.1125*($G$150/12))+((E187+((E187/2)*0.1125*($G$150/12)))*(0.1125*($G$151/12))),""))</f>
      </c>
      <c r="F188" s="229">
        <f>IF(F187="","",IF(OR($G$148=2,$G$148=3),((F187/2)*0.1125*($G$150/12))+((F187+((F187/2)*0.1125*($G$150/12)))*(0.1125*($G$151/12))),""))</f>
      </c>
      <c r="G188" s="230">
        <f>IF(G187="","",IF(OR($G$148=2,$G$148=3),((G187/2)*0.1125*($G$150/12))+((G187+((G187/2)*0.1125*($G$150/12)))*(0.1125*($G$151/12))),""))</f>
      </c>
    </row>
    <row r="189" spans="1:256" s="6" customFormat="1" ht="12" customHeight="1">
      <c r="A189" s="231" t="s">
        <v>168</v>
      </c>
      <c r="B189" s="139"/>
      <c r="C189" s="232"/>
      <c r="D189" s="232"/>
      <c r="E189" s="232"/>
      <c r="F189" s="232"/>
      <c r="G189" s="233"/>
      <c r="IV189" s="234"/>
    </row>
    <row r="190" spans="1:256" s="6" customFormat="1" ht="15" customHeight="1">
      <c r="A190" s="138" t="s">
        <v>169</v>
      </c>
      <c r="B190" s="139" t="s">
        <v>170</v>
      </c>
      <c r="C190" s="229">
        <f>IF(OR(NOT($G$148=3),'Wks 8 - True-Up Rate Charged'!$C$36=""),"",'Wks 8 - True-Up Rate Charged'!$C$36*C121*$G$152)</f>
      </c>
      <c r="D190" s="229">
        <f>IF(OR(NOT($G$148=3),'Wks 8 - True-Up Rate Charged'!$D$36=""),"",'Wks 8 - True-Up Rate Charged'!$D$36*D121*$G$152)</f>
      </c>
      <c r="E190" s="229">
        <f>IF(OR(NOT($G$148=3),'Wks 8 - True-Up Rate Charged'!$E$36=""),"",'Wks 8 - True-Up Rate Charged'!$E$36*E121*$G$152)</f>
      </c>
      <c r="F190" s="229">
        <f>IF(OR(NOT($G$148=3),'Wks 8 - True-Up Rate Charged'!$F$36=""),"",'Wks 8 - True-Up Rate Charged'!$F$36*F121*$G$152)</f>
      </c>
      <c r="G190" s="230">
        <f>IF(OR(NOT($G$148=3),'Wks 8 - True-Up Rate Charged'!$G$36=""),"",'Wks 8 - True-Up Rate Charged'!$G$36*G121*$G$152)</f>
      </c>
      <c r="IV190" s="234"/>
    </row>
    <row r="191" spans="1:256" s="6" customFormat="1" ht="15" customHeight="1">
      <c r="A191" s="138" t="s">
        <v>171</v>
      </c>
      <c r="B191" s="139" t="s">
        <v>172</v>
      </c>
      <c r="C191" s="229">
        <f>IF(OR(NOT($G$148=3),C179=""),"",C179*C121*$G$152)</f>
      </c>
      <c r="D191" s="229">
        <f>IF(OR(NOT($G$148=3),D179=""),"",D179*D121*$G$152)</f>
      </c>
      <c r="E191" s="229">
        <f>IF(OR(NOT($G$148=3),E179=""),"",E179*E121*$G$152)</f>
      </c>
      <c r="F191" s="229">
        <f>IF(OR(NOT($G$148=3),F179=""),"",F179*F121*$G$152)</f>
      </c>
      <c r="G191" s="230">
        <f>IF(OR(NOT($G$148=3),G179=""),"",G179*G121*$G$152)</f>
      </c>
      <c r="IV191" s="234"/>
    </row>
    <row r="192" spans="1:256" s="6" customFormat="1" ht="15" customHeight="1">
      <c r="A192" s="138" t="s">
        <v>173</v>
      </c>
      <c r="B192" s="139" t="s">
        <v>174</v>
      </c>
      <c r="C192" s="229">
        <f>IF(AND(C190&gt;0,$G$148=3),C191-C190,"")</f>
      </c>
      <c r="D192" s="229">
        <f>IF(AND(D190&gt;0,$G$148=3),D191-D190,"")</f>
      </c>
      <c r="E192" s="229">
        <f>IF(AND(E190&gt;0,$G$148=3),E191-E190,"")</f>
      </c>
      <c r="F192" s="229">
        <f>IF(AND(F190&gt;0,$G$148=3),F191-F190,"")</f>
      </c>
      <c r="G192" s="230">
        <f>IF(AND(G190&gt;0,$G$148=3),G191-G190,"")</f>
      </c>
      <c r="IV192" s="234"/>
    </row>
    <row r="193" spans="1:256" s="6" customFormat="1" ht="15" customHeight="1">
      <c r="A193" s="138" t="s">
        <v>175</v>
      </c>
      <c r="B193" s="139" t="s">
        <v>176</v>
      </c>
      <c r="C193" s="229">
        <f>IF(OR(NOT($G$148=3),C192=""),"",(C192/2)*0.1125*($G$152/12))</f>
      </c>
      <c r="D193" s="229">
        <f>IF(OR(NOT($G$148=3),D192=""),"",(D192/2)*0.1125*($G$152/12))</f>
      </c>
      <c r="E193" s="229">
        <f>IF(OR(NOT($G$148=3),E192=""),"",(E192/2)*0.1125*($G$152/12))</f>
      </c>
      <c r="F193" s="229">
        <f>IF(OR(NOT($G$148=3),F192=""),"",(F192/2)*0.1125*($G$152/12))</f>
      </c>
      <c r="G193" s="230">
        <f>IF(OR(NOT($G$148=3),G192=""),"",(G192/2)*0.1125*($G$152/12))</f>
      </c>
      <c r="IV193" s="234"/>
    </row>
    <row r="194" spans="1:256" s="6" customFormat="1" ht="15" customHeight="1">
      <c r="A194" s="138" t="s">
        <v>177</v>
      </c>
      <c r="B194" s="139" t="s">
        <v>178</v>
      </c>
      <c r="C194" s="229">
        <f>IF(OR(NOT($G$148=3),'Wks 8 - True-Up Rate Charged'!$C$36=""),"",'Wks 8 - True-Up Rate Charged'!$C$36*C121*$G$153)</f>
      </c>
      <c r="D194" s="229">
        <f>IF(OR(NOT($G$148=3),'Wks 8 - True-Up Rate Charged'!$D$36=""),"",'Wks 8 - True-Up Rate Charged'!$D$36*D121*$G$153)</f>
      </c>
      <c r="E194" s="229">
        <f>IF(OR(NOT($G$148=3),'Wks 8 - True-Up Rate Charged'!$E$36=""),"",'Wks 8 - True-Up Rate Charged'!$E$36*E121*$G$153)</f>
      </c>
      <c r="F194" s="229">
        <f>IF(OR(NOT($G$148=3),'Wks 8 - True-Up Rate Charged'!$F$36=""),"",'Wks 8 - True-Up Rate Charged'!$F$36*F121*$G$153)</f>
      </c>
      <c r="G194" s="230">
        <f>IF(OR(NOT($G$148=3),'Wks 8 - True-Up Rate Charged'!$G$36=""),"",'Wks 8 - True-Up Rate Charged'!$G$36*G121*$G$153)</f>
      </c>
      <c r="IV194" s="234"/>
    </row>
    <row r="195" spans="1:256" s="6" customFormat="1" ht="15" customHeight="1">
      <c r="A195" s="138" t="s">
        <v>179</v>
      </c>
      <c r="B195" s="139" t="s">
        <v>180</v>
      </c>
      <c r="C195" s="229">
        <f>IF(OR(NOT($G$148=3),C179=""),"",C179*C121*$G$153)</f>
      </c>
      <c r="D195" s="229">
        <f>IF(OR(NOT($G$148=3),D179=""),"",D179*D121*$G$153)</f>
      </c>
      <c r="E195" s="229">
        <f>IF(OR(NOT($G$148=3),E179=""),"",E179*E121*$G$153)</f>
      </c>
      <c r="F195" s="229">
        <f>IF(OR(NOT($G$148=3),F179=""),"",F179*F121*$G$153)</f>
      </c>
      <c r="G195" s="230">
        <f>IF(OR(NOT($G$148=3),G179=""),"",G179*G121*$G$153)</f>
      </c>
      <c r="IV195" s="234"/>
    </row>
    <row r="196" spans="1:256" s="6" customFormat="1" ht="15" customHeight="1">
      <c r="A196" s="138" t="s">
        <v>181</v>
      </c>
      <c r="B196" s="139" t="s">
        <v>182</v>
      </c>
      <c r="C196" s="229">
        <f>IF(OR(C195="",C194=""),"",C195-C194)</f>
      </c>
      <c r="D196" s="229">
        <f>IF(OR(D195="",D194=""),"",D195-D194)</f>
      </c>
      <c r="E196" s="229">
        <f>IF(OR(E195="",E194=""),"",E195-E194)</f>
      </c>
      <c r="F196" s="229">
        <f>IF(OR(F195="",F194=""),"",F195-F194)</f>
      </c>
      <c r="G196" s="230">
        <f>IF(OR(G195="",G194=""),"",G195-G194)</f>
      </c>
      <c r="IV196" s="234"/>
    </row>
    <row r="197" spans="1:7" ht="12" customHeight="1">
      <c r="A197" s="235" t="s">
        <v>183</v>
      </c>
      <c r="B197" s="236"/>
      <c r="C197" s="237"/>
      <c r="D197" s="237"/>
      <c r="E197" s="237"/>
      <c r="F197" s="237"/>
      <c r="G197" s="238"/>
    </row>
    <row r="198" spans="1:7" ht="15" customHeight="1">
      <c r="A198" s="239" t="s">
        <v>184</v>
      </c>
      <c r="B198" s="236" t="s">
        <v>185</v>
      </c>
      <c r="C198" s="240"/>
      <c r="D198" s="240"/>
      <c r="E198" s="240"/>
      <c r="F198" s="240"/>
      <c r="G198" s="241"/>
    </row>
    <row r="199" spans="1:7" ht="15" customHeight="1">
      <c r="A199" s="239" t="s">
        <v>186</v>
      </c>
      <c r="B199" s="236" t="s">
        <v>187</v>
      </c>
      <c r="C199" s="242">
        <f>IF(AND(C196="",C193="",C192="",C188="",C187=""),"",C198+C196+C193+C192+C188+C187)</f>
      </c>
      <c r="D199" s="242">
        <f>IF(AND(D196="",D193="",D192="",D188="",D187=""),"",D198+D196+D193+D192+D188+D187)</f>
      </c>
      <c r="E199" s="242">
        <f>IF(AND(E196="",E193="",E192="",E188="",E187=""),"",E198+E196+E193+E192+E188+E187)</f>
      </c>
      <c r="F199" s="242">
        <f>IF(AND(F196="",F193="",F192="",F188="",F187=""),"",F198+F196+F193+F192+F188+F187)</f>
      </c>
      <c r="G199" s="243">
        <f>IF(AND(G196="",G193="",G192="",G188="",G187=""),"",G198+G196+G193+G192+G188+G187)</f>
      </c>
    </row>
    <row r="200" spans="1:7" ht="15" customHeight="1">
      <c r="A200" s="239" t="s">
        <v>188</v>
      </c>
      <c r="B200" s="236" t="s">
        <v>189</v>
      </c>
      <c r="C200" s="240"/>
      <c r="D200" s="240"/>
      <c r="E200" s="240"/>
      <c r="F200" s="240"/>
      <c r="G200" s="241"/>
    </row>
    <row r="201" spans="1:7" ht="15" customHeight="1" thickBot="1">
      <c r="A201" s="244" t="s">
        <v>190</v>
      </c>
      <c r="B201" s="245" t="s">
        <v>191</v>
      </c>
      <c r="C201" s="246">
        <f>IF(C199="","",C199-C200)</f>
      </c>
      <c r="D201" s="246">
        <f>IF(D199="","",D199-D200)</f>
      </c>
      <c r="E201" s="246">
        <f>IF(E199="","",E199-E200)</f>
      </c>
      <c r="F201" s="246">
        <f>IF(F199="","",F199-F200)</f>
      </c>
      <c r="G201" s="247">
        <f>IF(G199="","",G199-G200)</f>
      </c>
    </row>
    <row r="202" spans="1:7" ht="6" customHeight="1">
      <c r="A202" s="248"/>
      <c r="B202" s="249"/>
      <c r="C202" s="250"/>
      <c r="D202" s="250"/>
      <c r="E202" s="250"/>
      <c r="F202" s="250"/>
      <c r="G202" s="250"/>
    </row>
    <row r="203" spans="1:7" ht="15" customHeight="1">
      <c r="A203" s="91" t="s">
        <v>192</v>
      </c>
      <c r="B203" s="92"/>
      <c r="C203" s="92"/>
      <c r="D203" s="92"/>
      <c r="E203" s="92"/>
      <c r="F203" s="93"/>
      <c r="G203" s="92"/>
    </row>
    <row r="204" spans="1:7" ht="15" customHeight="1">
      <c r="A204" s="207" t="s">
        <v>193</v>
      </c>
      <c r="B204" s="208"/>
      <c r="C204" s="209"/>
      <c r="D204" s="209"/>
      <c r="E204" s="209"/>
      <c r="F204" s="209"/>
      <c r="G204" s="209"/>
    </row>
    <row r="205" spans="1:7" s="168" customFormat="1" ht="9.75" customHeight="1">
      <c r="A205" s="164"/>
      <c r="B205" s="165"/>
      <c r="C205" s="166" t="s">
        <v>58</v>
      </c>
      <c r="D205" s="166" t="s">
        <v>59</v>
      </c>
      <c r="E205" s="166" t="s">
        <v>60</v>
      </c>
      <c r="F205" s="166" t="s">
        <v>61</v>
      </c>
      <c r="G205" s="167" t="s">
        <v>62</v>
      </c>
    </row>
    <row r="206" spans="1:7" s="168" customFormat="1" ht="9.75" customHeight="1" thickBot="1">
      <c r="A206" s="169" t="s">
        <v>63</v>
      </c>
      <c r="B206" s="170" t="s">
        <v>64</v>
      </c>
      <c r="C206" s="170" t="s">
        <v>65</v>
      </c>
      <c r="D206" s="170" t="s">
        <v>66</v>
      </c>
      <c r="E206" s="170" t="s">
        <v>67</v>
      </c>
      <c r="F206" s="171" t="s">
        <v>68</v>
      </c>
      <c r="G206" s="172" t="s">
        <v>69</v>
      </c>
    </row>
    <row r="207" spans="1:7" s="6" customFormat="1" ht="15" customHeight="1">
      <c r="A207" s="152" t="s">
        <v>194</v>
      </c>
      <c r="B207" s="153" t="s">
        <v>195</v>
      </c>
      <c r="C207" s="251">
        <f>IF('Wks 2 - Caps Method - Projected'!$K$32="0",0,IF('Wks 2 - Caps Method - Projected'!$K$32="","",'Wks 2 - Caps Method - Projected'!$K$32))</f>
      </c>
      <c r="D207" s="251">
        <f>IF('Wks 2 - Caps Method - Projected'!$K$63="0",0,IF('Wks 2 - Caps Method - Projected'!$K$63="","",'Wks 2 - Caps Method - Projected'!$K$63))</f>
      </c>
      <c r="E207" s="251">
        <f>IF('Wks 2 - Caps Method - Projected'!$K$95="0",0,IF('Wks 2 - Caps Method - Projected'!$K$95="","",'Wks 2 - Caps Method - Projected'!$K$95))</f>
      </c>
      <c r="F207" s="251">
        <f>IF('Wks 2 - Caps Method - Projected'!$K$126="0",0,IF('Wks 2 - Caps Method - Projected'!$K$126="","",'Wks 2 - Caps Method - Projected'!$K$126))</f>
      </c>
      <c r="G207" s="252">
        <f>IF('Wks 2 - Caps Method - Projected'!$K$157="0",0,IF('Wks 2 - Caps Method - Projected'!$K$157="","",'Wks 2 - Caps Method - Projected'!$K$157))</f>
      </c>
    </row>
    <row r="208" spans="1:7" s="6" customFormat="1" ht="15" customHeight="1">
      <c r="A208" s="156" t="s">
        <v>196</v>
      </c>
      <c r="B208" s="157" t="s">
        <v>197</v>
      </c>
      <c r="C208" s="253">
        <f>IF('Wks 3-Markup Method-Projected'!$I$32="0",0,IF('Wks 3-Markup Method-Projected'!$I$32="","",'Wks 3-Markup Method-Projected'!$I$32))</f>
      </c>
      <c r="D208" s="253">
        <f>IF('Wks 3-Markup Method-Projected'!$I$64="0",0,IF('Wks 3-Markup Method-Projected'!$I$64="","",'Wks 3-Markup Method-Projected'!$I$64))</f>
      </c>
      <c r="E208" s="253">
        <f>IF('Wks 3-Markup Method-Projected'!$I$96="0",0,IF('Wks 3-Markup Method-Projected'!$I$96="","",'Wks 3-Markup Method-Projected'!$I$96))</f>
      </c>
      <c r="F208" s="253">
        <f>IF('Wks 3-Markup Method-Projected'!$I$128="0",0,IF('Wks 3-Markup Method-Projected'!$I$128="","",'Wks 3-Markup Method-Projected'!$I$128))</f>
      </c>
      <c r="G208" s="254">
        <f>IF('Wks 3-Markup Method-Projected'!$I$160="0",0,IF('Wks 3-Markup Method-Projected'!$I$160="","",'Wks 3-Markup Method-Projected'!$I$160))</f>
      </c>
    </row>
    <row r="209" spans="1:7" s="6" customFormat="1" ht="15" customHeight="1">
      <c r="A209" s="156" t="s">
        <v>198</v>
      </c>
      <c r="B209" s="157" t="s">
        <v>199</v>
      </c>
      <c r="C209" s="255">
        <f>IF('Wks 5-Chan Move Del-Projected'!$F$32="0",0,IF('Wks 5-Chan Move Del-Projected'!$F$32="","",'Wks 5-Chan Move Del-Projected'!$F$32))</f>
      </c>
      <c r="D209" s="255">
        <f>IF('Wks 5-Chan Move Del-Projected'!$F$64="0",0,IF('Wks 5-Chan Move Del-Projected'!$F$64="","",'Wks 5-Chan Move Del-Projected'!$F$64))</f>
      </c>
      <c r="E209" s="255">
        <f>IF('Wks 5-Chan Move Del-Projected'!$F$96="0",0,IF('Wks 5-Chan Move Del-Projected'!$F$96="","",'Wks 5-Chan Move Del-Projected'!$F$96))</f>
      </c>
      <c r="F209" s="255">
        <f>IF('Wks 5-Chan Move Del-Projected'!$F$128="0",0,IF('Wks 5-Chan Move Del-Projected'!$F$128="","",'Wks 5-Chan Move Del-Projected'!$F$128))</f>
      </c>
      <c r="G209" s="256">
        <f>IF('Wks 5-Chan Move Del-Projected'!$F$160="0",0,IF('Wks 5-Chan Move Del-Projected'!$F$160="","",'Wks 5-Chan Move Del-Projected'!$F$160))</f>
      </c>
    </row>
    <row r="210" spans="1:7" s="6" customFormat="1" ht="15" customHeight="1">
      <c r="A210" s="156" t="s">
        <v>200</v>
      </c>
      <c r="B210" s="157" t="s">
        <v>201</v>
      </c>
      <c r="C210" s="255">
        <f>IF(C142="","",SUM(C207:C209,C142,C162,C175))</f>
      </c>
      <c r="D210" s="255">
        <f>IF(D142="","",SUM(D207:D209)+D142+D162+D175)</f>
      </c>
      <c r="E210" s="255">
        <f>IF(E142="","",SUM(E207:E209)+E142+E162+E175)</f>
      </c>
      <c r="F210" s="255">
        <f>IF(F142="","",SUM(F207:F209)+F142+F162+F175)</f>
      </c>
      <c r="G210" s="256">
        <f>IF(G142="","",SUM(G207:G209)+G142+G162+G175)</f>
      </c>
    </row>
    <row r="211" spans="1:7" s="6" customFormat="1" ht="15" customHeight="1">
      <c r="A211" s="156" t="s">
        <v>202</v>
      </c>
      <c r="B211" s="157" t="s">
        <v>203</v>
      </c>
      <c r="C211" s="255">
        <f>IF(C210="","",(C210*$G$131)-C210)</f>
      </c>
      <c r="D211" s="255">
        <f>IF(D210="","",(D210*$G$131)-D210)</f>
      </c>
      <c r="E211" s="255">
        <f>IF(E210="","",(E210*$G$131)-E210)</f>
      </c>
      <c r="F211" s="255">
        <f>IF(F210="","",(F210*$G$131)-F210)</f>
      </c>
      <c r="G211" s="256">
        <f>IF(G210="","",(G210*$G$131)-G210)</f>
      </c>
    </row>
    <row r="212" spans="1:7" s="6" customFormat="1" ht="15" customHeight="1">
      <c r="A212" s="156" t="s">
        <v>204</v>
      </c>
      <c r="B212" s="157" t="s">
        <v>205</v>
      </c>
      <c r="C212" s="255">
        <f>IF('Wks 6-Headend Upgrd-Projected'!$G$35="0",,IF('Wks 6-Headend Upgrd-Projected'!$G$35="","",'Wks 6-Headend Upgrd-Projected'!$G$35))</f>
      </c>
      <c r="D212" s="255">
        <f>IF('Wks 6-Headend Upgrd-Projected'!$G$70="0",0,IF('Wks 6-Headend Upgrd-Projected'!$G$70="","",'Wks 6-Headend Upgrd-Projected'!$G$70))</f>
      </c>
      <c r="E212" s="255">
        <f>IF('Wks 6-Headend Upgrd-Projected'!$G$105="0",0,IF('Wks 6-Headend Upgrd-Projected'!$G$105="","",'Wks 6-Headend Upgrd-Projected'!$G$105))</f>
      </c>
      <c r="F212" s="255">
        <f>IF('Wks 6-Headend Upgrd-Projected'!$G$140="0",0,IF('Wks 6-Headend Upgrd-Projected'!$G$140="","",'Wks 6-Headend Upgrd-Projected'!$G$140))</f>
      </c>
      <c r="G212" s="256">
        <f>IF('Wks 6-Headend Upgrd-Projected'!$G$175="0",0,IF('Wks 6-Headend Upgrd-Projected'!$G$175="","",'Wks 6-Headend Upgrd-Projected'!$G$175))</f>
      </c>
    </row>
    <row r="213" spans="1:7" s="6" customFormat="1" ht="15" customHeight="1">
      <c r="A213" s="156" t="s">
        <v>206</v>
      </c>
      <c r="B213" s="157" t="s">
        <v>207</v>
      </c>
      <c r="C213" s="255">
        <f>IF('Wks 7 - External Costs'!$C$65="0",0,IF('Wks 7 - External Costs'!$C$65="","",'Wks 7 - External Costs'!$C$65))</f>
      </c>
      <c r="D213" s="255">
        <f>IF('Wks 7 - External Costs'!$D$65="0",0,IF('Wks 7 - External Costs'!$D$65="","",'Wks 7 - External Costs'!$D$65))</f>
      </c>
      <c r="E213" s="255">
        <f>IF('Wks 7 - External Costs'!$E$65="0",0,IF('Wks 7 - External Costs'!$E$65="","",'Wks 7 - External Costs'!$E$65))</f>
      </c>
      <c r="F213" s="255">
        <f>IF('Wks 7 - External Costs'!$F$65="0",0,IF('Wks 7 - External Costs'!$F$65="","",'Wks 7 - External Costs'!$F$65))</f>
      </c>
      <c r="G213" s="256">
        <f>IF('Wks 7 - External Costs'!$G$65="0",0,IF('Wks 7 - External Costs'!$G$65="","",'Wks 7 - External Costs'!$G$65))</f>
      </c>
    </row>
    <row r="214" spans="1:7" s="6" customFormat="1" ht="15" customHeight="1">
      <c r="A214" s="156" t="s">
        <v>208</v>
      </c>
      <c r="B214" s="157" t="s">
        <v>209</v>
      </c>
      <c r="C214" s="255">
        <f>IF(C200="","",C200/12/C122)</f>
      </c>
      <c r="D214" s="255">
        <f>IF(D200="","",D200/12/D122)</f>
      </c>
      <c r="E214" s="255">
        <f>IF(E200="","",E200/12/E122)</f>
      </c>
      <c r="F214" s="255">
        <f>IF(F200="","",F200/12/F122)</f>
      </c>
      <c r="G214" s="256">
        <f>IF(G200="","",G200/12/G122)</f>
      </c>
    </row>
    <row r="215" spans="1:7" s="6" customFormat="1" ht="15" customHeight="1">
      <c r="A215" s="143" t="s">
        <v>210</v>
      </c>
      <c r="B215" s="144" t="s">
        <v>211</v>
      </c>
      <c r="C215" s="257">
        <f>IF(C210="","",SUM(C210:C214))</f>
      </c>
      <c r="D215" s="257">
        <f>IF(D210="","",SUM(D210:D214))</f>
      </c>
      <c r="E215" s="257">
        <f>IF(E210="","",SUM(E210:E214))</f>
      </c>
      <c r="F215" s="257">
        <f>IF(F210="","",SUM(F210:F214))</f>
      </c>
      <c r="G215" s="230">
        <f>IF(G210="","",SUM(G210:G214))</f>
      </c>
    </row>
    <row r="216" spans="1:7" s="6" customFormat="1" ht="15" customHeight="1" thickBot="1">
      <c r="A216" s="129" t="s">
        <v>212</v>
      </c>
      <c r="B216" s="130" t="s">
        <v>213</v>
      </c>
      <c r="C216" s="258"/>
      <c r="D216" s="258"/>
      <c r="E216" s="258"/>
      <c r="F216" s="258"/>
      <c r="G216" s="259"/>
    </row>
    <row r="217" spans="1:7" ht="15" customHeight="1">
      <c r="A217" s="260"/>
      <c r="B217" s="261"/>
      <c r="C217" s="250"/>
      <c r="D217" s="250"/>
      <c r="E217" s="250"/>
      <c r="F217" s="250"/>
      <c r="G217" s="250"/>
    </row>
    <row r="218" spans="1:7" ht="21" customHeight="1">
      <c r="A218" s="262"/>
      <c r="B218" s="263"/>
      <c r="C218" s="264"/>
      <c r="D218" s="264"/>
      <c r="E218" s="264"/>
      <c r="F218" s="264"/>
      <c r="G218" s="264"/>
    </row>
    <row r="219" spans="1:7" ht="7.5" customHeight="1">
      <c r="A219" s="262"/>
      <c r="B219" s="263"/>
      <c r="C219" s="264"/>
      <c r="D219" s="264"/>
      <c r="E219" s="264"/>
      <c r="F219" s="264"/>
      <c r="G219" s="264"/>
    </row>
    <row r="220" spans="1:7" ht="13.5" customHeight="1">
      <c r="A220" s="265"/>
      <c r="B220" s="266" t="s">
        <v>214</v>
      </c>
      <c r="C220" s="267"/>
      <c r="D220" s="267"/>
      <c r="E220" s="267"/>
      <c r="F220" s="267"/>
      <c r="G220" s="267"/>
    </row>
    <row r="221" spans="1:7" ht="19.5" customHeight="1">
      <c r="A221" s="268"/>
      <c r="B221" s="269" t="s">
        <v>215</v>
      </c>
      <c r="C221" s="270"/>
      <c r="D221" s="270"/>
      <c r="E221" s="270"/>
      <c r="F221" s="270"/>
      <c r="G221" s="270"/>
    </row>
    <row r="222" spans="1:7" ht="9.75" customHeight="1">
      <c r="A222" s="268"/>
      <c r="B222" s="271" t="s">
        <v>216</v>
      </c>
      <c r="C222" s="270"/>
      <c r="D222" s="270"/>
      <c r="E222" s="270"/>
      <c r="F222" s="270"/>
      <c r="G222" s="270"/>
    </row>
    <row r="223" spans="1:7" ht="9.75" customHeight="1">
      <c r="A223" s="268"/>
      <c r="B223" s="271" t="s">
        <v>217</v>
      </c>
      <c r="C223" s="270"/>
      <c r="D223" s="270"/>
      <c r="E223" s="270"/>
      <c r="F223" s="270"/>
      <c r="G223" s="270"/>
    </row>
    <row r="224" spans="1:7" ht="9.75" customHeight="1">
      <c r="A224" s="268"/>
      <c r="B224" s="15" t="s">
        <v>218</v>
      </c>
      <c r="C224" s="17"/>
      <c r="D224" s="15" t="s">
        <v>219</v>
      </c>
      <c r="E224" s="16"/>
      <c r="F224" s="17"/>
      <c r="G224" s="272"/>
    </row>
    <row r="225" spans="1:7" ht="15" customHeight="1">
      <c r="A225" s="268"/>
      <c r="B225" s="273"/>
      <c r="C225" s="274"/>
      <c r="D225" s="275"/>
      <c r="E225" s="276"/>
      <c r="F225" s="277"/>
      <c r="G225" s="272"/>
    </row>
    <row r="226" spans="1:7" ht="15" customHeight="1">
      <c r="A226" s="268"/>
      <c r="B226" s="15" t="s">
        <v>220</v>
      </c>
      <c r="C226" s="16"/>
      <c r="D226" s="16"/>
      <c r="E226" s="16"/>
      <c r="F226" s="17"/>
      <c r="G226" s="278"/>
    </row>
    <row r="227" spans="1:7" ht="3" customHeight="1">
      <c r="A227" s="268"/>
      <c r="B227" s="19"/>
      <c r="C227" s="20"/>
      <c r="D227" s="20"/>
      <c r="E227" s="20"/>
      <c r="F227" s="21"/>
      <c r="G227" s="278"/>
    </row>
    <row r="228" spans="1:7" ht="15" customHeight="1">
      <c r="A228" s="279"/>
      <c r="B228" s="15" t="s">
        <v>20</v>
      </c>
      <c r="C228" s="12"/>
      <c r="D228" s="22" t="s">
        <v>21</v>
      </c>
      <c r="E228" s="60"/>
      <c r="F228" s="23"/>
      <c r="G228" s="280"/>
    </row>
    <row r="229" spans="1:7" ht="15" customHeight="1">
      <c r="A229" s="279"/>
      <c r="B229" s="19"/>
      <c r="C229" s="20"/>
      <c r="D229" s="19"/>
      <c r="E229" s="62"/>
      <c r="F229" s="21"/>
      <c r="G229" s="280"/>
    </row>
    <row r="230" ht="15" customHeight="1">
      <c r="C230" s="282"/>
    </row>
    <row r="231" ht="15" customHeight="1">
      <c r="C231" s="282"/>
    </row>
    <row r="232" ht="15" customHeight="1">
      <c r="C232" s="282"/>
    </row>
    <row r="233" ht="15" customHeight="1">
      <c r="B233"/>
    </row>
    <row r="234" ht="15" customHeight="1">
      <c r="B234" s="283"/>
    </row>
    <row r="235" spans="1:5" ht="15" customHeight="1">
      <c r="A235"/>
      <c r="B235"/>
      <c r="C235"/>
      <c r="D235"/>
      <c r="E235"/>
    </row>
    <row r="236" spans="1:5" ht="15" customHeight="1">
      <c r="A236"/>
      <c r="B236"/>
      <c r="C236"/>
      <c r="D236"/>
      <c r="E236"/>
    </row>
    <row r="237" spans="1:5" ht="15" customHeight="1">
      <c r="A237"/>
      <c r="B237"/>
      <c r="C237"/>
      <c r="D237"/>
      <c r="E237"/>
    </row>
    <row r="238" spans="1:5" ht="15" customHeight="1">
      <c r="A238"/>
      <c r="B238"/>
      <c r="C238"/>
      <c r="D238"/>
      <c r="E238"/>
    </row>
    <row r="239" spans="1:5" ht="15" customHeight="1">
      <c r="A239"/>
      <c r="B239"/>
      <c r="C239"/>
      <c r="D239"/>
      <c r="E239"/>
    </row>
    <row r="240" spans="1:5" ht="15" customHeight="1">
      <c r="A240"/>
      <c r="B240"/>
      <c r="C240"/>
      <c r="D240"/>
      <c r="E240"/>
    </row>
    <row r="241" spans="1:5" ht="15" customHeight="1">
      <c r="A241"/>
      <c r="B241"/>
      <c r="C241"/>
      <c r="D241"/>
      <c r="E241"/>
    </row>
    <row r="242" spans="1:5" ht="15" customHeight="1">
      <c r="A242"/>
      <c r="B242"/>
      <c r="C242"/>
      <c r="D242"/>
      <c r="E242"/>
    </row>
    <row r="243" spans="1:5" ht="15" customHeight="1">
      <c r="A243"/>
      <c r="B243"/>
      <c r="C243"/>
      <c r="D243"/>
      <c r="E243"/>
    </row>
    <row r="244" spans="1:5" ht="15" customHeight="1">
      <c r="A244"/>
      <c r="B244"/>
      <c r="C244"/>
      <c r="D244"/>
      <c r="E244"/>
    </row>
    <row r="245" spans="1:5" ht="15" customHeight="1">
      <c r="A245"/>
      <c r="B245"/>
      <c r="C245"/>
      <c r="D245"/>
      <c r="E245"/>
    </row>
    <row r="246" spans="1:5" ht="15" customHeight="1">
      <c r="A246"/>
      <c r="B246"/>
      <c r="C246"/>
      <c r="D246"/>
      <c r="E246"/>
    </row>
    <row r="247" spans="1:5" ht="15" customHeight="1">
      <c r="A247"/>
      <c r="B247"/>
      <c r="C247"/>
      <c r="D247"/>
      <c r="E247"/>
    </row>
    <row r="248" spans="1:5" ht="15" customHeight="1">
      <c r="A248"/>
      <c r="B248"/>
      <c r="C248"/>
      <c r="D248"/>
      <c r="E248"/>
    </row>
    <row r="249" spans="1:5" ht="15" customHeight="1">
      <c r="A249"/>
      <c r="B249"/>
      <c r="C249"/>
      <c r="D249"/>
      <c r="E249"/>
    </row>
    <row r="250" spans="1:5" ht="15" customHeight="1">
      <c r="A250"/>
      <c r="B250"/>
      <c r="C250"/>
      <c r="D250"/>
      <c r="E250"/>
    </row>
    <row r="251" spans="1:5" ht="15" customHeight="1">
      <c r="A251"/>
      <c r="B251"/>
      <c r="C251"/>
      <c r="D251"/>
      <c r="E251"/>
    </row>
    <row r="252" spans="1:5" ht="15" customHeight="1">
      <c r="A252"/>
      <c r="B252"/>
      <c r="C252"/>
      <c r="D252"/>
      <c r="E252"/>
    </row>
    <row r="253" spans="1:5" ht="15" customHeight="1">
      <c r="A253"/>
      <c r="B253"/>
      <c r="C253"/>
      <c r="D253"/>
      <c r="E253"/>
    </row>
    <row r="254" spans="1:5" ht="15" customHeight="1">
      <c r="A254"/>
      <c r="B254"/>
      <c r="C254"/>
      <c r="D254"/>
      <c r="E254"/>
    </row>
    <row r="255" spans="1:5" ht="15" customHeight="1">
      <c r="A255"/>
      <c r="B255"/>
      <c r="C255"/>
      <c r="D255"/>
      <c r="E255"/>
    </row>
    <row r="256" spans="1:5" ht="15" customHeight="1">
      <c r="A256"/>
      <c r="B256"/>
      <c r="C256"/>
      <c r="D256"/>
      <c r="E256"/>
    </row>
    <row r="257" spans="1:5" ht="15" customHeight="1">
      <c r="A257"/>
      <c r="B257"/>
      <c r="C257"/>
      <c r="D257"/>
      <c r="E257"/>
    </row>
    <row r="258" spans="1:5" ht="15" customHeight="1">
      <c r="A258"/>
      <c r="B258"/>
      <c r="C258"/>
      <c r="D258"/>
      <c r="E258"/>
    </row>
    <row r="259" spans="1:5" ht="15" customHeight="1">
      <c r="A259"/>
      <c r="B259"/>
      <c r="C259"/>
      <c r="D259"/>
      <c r="E259"/>
    </row>
    <row r="260" spans="1:5" ht="15" customHeight="1">
      <c r="A260"/>
      <c r="B260"/>
      <c r="C260"/>
      <c r="D260"/>
      <c r="E260"/>
    </row>
    <row r="261" spans="1:5" ht="15" customHeight="1">
      <c r="A261"/>
      <c r="B261"/>
      <c r="C261"/>
      <c r="D261"/>
      <c r="E261"/>
    </row>
    <row r="262" spans="1:5" ht="15" customHeight="1">
      <c r="A262"/>
      <c r="B262"/>
      <c r="C262"/>
      <c r="D262"/>
      <c r="E262"/>
    </row>
    <row r="263" spans="1:5" ht="15" customHeight="1">
      <c r="A263"/>
      <c r="B263"/>
      <c r="C263"/>
      <c r="D263"/>
      <c r="E263"/>
    </row>
    <row r="264" spans="1:5" ht="15" customHeight="1">
      <c r="A264"/>
      <c r="B264"/>
      <c r="C264"/>
      <c r="D264"/>
      <c r="E264"/>
    </row>
    <row r="265" spans="1:5" ht="15" customHeight="1">
      <c r="A265"/>
      <c r="B265"/>
      <c r="C265"/>
      <c r="D265"/>
      <c r="E265"/>
    </row>
    <row r="266" spans="1:5" ht="15" customHeight="1">
      <c r="A266"/>
      <c r="B266"/>
      <c r="C266"/>
      <c r="D266"/>
      <c r="E266"/>
    </row>
    <row r="267" spans="1:5" ht="15" customHeight="1">
      <c r="A267"/>
      <c r="B267"/>
      <c r="C267"/>
      <c r="D267"/>
      <c r="E267"/>
    </row>
    <row r="268" spans="1:5" ht="15" customHeight="1">
      <c r="A268"/>
      <c r="B268"/>
      <c r="C268"/>
      <c r="D268"/>
      <c r="E268"/>
    </row>
    <row r="269" spans="1:5" ht="15" customHeight="1">
      <c r="A269"/>
      <c r="B269"/>
      <c r="C269"/>
      <c r="D269"/>
      <c r="E269"/>
    </row>
    <row r="270" spans="3:5" ht="9.75" customHeight="1">
      <c r="C270" s="282"/>
      <c r="D270" s="282"/>
      <c r="E270" s="282"/>
    </row>
    <row r="271" ht="9.75" customHeight="1">
      <c r="C271" s="282"/>
    </row>
    <row r="272" ht="9.75" customHeight="1">
      <c r="C272" s="282"/>
    </row>
    <row r="273" spans="1:7" ht="9.75" customHeight="1">
      <c r="A273" s="284"/>
      <c r="B273"/>
      <c r="C273"/>
      <c r="D273"/>
      <c r="E273"/>
      <c r="F273"/>
      <c r="G273"/>
    </row>
    <row r="274" spans="1:7" ht="9.75" customHeight="1">
      <c r="A274" s="284"/>
      <c r="B274"/>
      <c r="C274"/>
      <c r="D274"/>
      <c r="E274"/>
      <c r="F274"/>
      <c r="G274"/>
    </row>
    <row r="275" spans="1:7" ht="9.75" customHeight="1">
      <c r="A275" s="284"/>
      <c r="B275"/>
      <c r="C275"/>
      <c r="D275"/>
      <c r="E275"/>
      <c r="F275"/>
      <c r="G275"/>
    </row>
    <row r="276" spans="1:7" ht="9.75" customHeight="1">
      <c r="A276" s="284"/>
      <c r="B276"/>
      <c r="C276"/>
      <c r="D276"/>
      <c r="E276"/>
      <c r="F276"/>
      <c r="G276"/>
    </row>
    <row r="277" spans="1:7" ht="9.75" customHeight="1">
      <c r="A277" s="284"/>
      <c r="B277"/>
      <c r="C277"/>
      <c r="D277"/>
      <c r="E277"/>
      <c r="F277"/>
      <c r="G277"/>
    </row>
    <row r="278" spans="1:7" ht="9.75" customHeight="1">
      <c r="A278" s="284"/>
      <c r="B278"/>
      <c r="C278"/>
      <c r="D278"/>
      <c r="E278"/>
      <c r="F278"/>
      <c r="G278"/>
    </row>
    <row r="279" spans="1:7" ht="9.75" customHeight="1">
      <c r="A279" s="284"/>
      <c r="B279"/>
      <c r="C279"/>
      <c r="D279"/>
      <c r="E279"/>
      <c r="F279"/>
      <c r="G279"/>
    </row>
    <row r="280" spans="1:7" ht="9.75" customHeight="1">
      <c r="A280" s="284"/>
      <c r="B280"/>
      <c r="C280"/>
      <c r="D280"/>
      <c r="E280"/>
      <c r="F280"/>
      <c r="G280"/>
    </row>
    <row r="281" spans="1:7" ht="9.75" customHeight="1">
      <c r="A281" s="284"/>
      <c r="B281"/>
      <c r="C281"/>
      <c r="D281"/>
      <c r="E281"/>
      <c r="F281"/>
      <c r="G281"/>
    </row>
    <row r="282" spans="1:7" ht="9.75" customHeight="1">
      <c r="A282" s="284"/>
      <c r="B282"/>
      <c r="C282"/>
      <c r="D282"/>
      <c r="E282"/>
      <c r="F282"/>
      <c r="G282"/>
    </row>
    <row r="283" spans="1:7" ht="9.75" customHeight="1">
      <c r="A283" s="284"/>
      <c r="B283"/>
      <c r="C283"/>
      <c r="D283"/>
      <c r="E283"/>
      <c r="F283"/>
      <c r="G283"/>
    </row>
    <row r="284" ht="9.75" customHeight="1">
      <c r="C284" s="282"/>
    </row>
    <row r="285" ht="9.75" customHeight="1">
      <c r="C285" s="282"/>
    </row>
    <row r="286" ht="9.75" customHeight="1">
      <c r="C286" s="282"/>
    </row>
    <row r="287" ht="9.75" customHeight="1">
      <c r="C287" s="282"/>
    </row>
    <row r="288" ht="9.75" customHeight="1">
      <c r="C288" s="282"/>
    </row>
    <row r="289" ht="9.75" customHeight="1">
      <c r="C289" s="282"/>
    </row>
    <row r="290" ht="9.75" customHeight="1">
      <c r="C290" s="282"/>
    </row>
    <row r="291" ht="9.75" customHeight="1">
      <c r="C291" s="282"/>
    </row>
    <row r="292" ht="9.75" customHeight="1">
      <c r="C292" s="282"/>
    </row>
    <row r="293" ht="9.75" customHeight="1">
      <c r="C293" s="282"/>
    </row>
    <row r="294" ht="9.75" customHeight="1">
      <c r="C294" s="282"/>
    </row>
    <row r="295" ht="9.75" customHeight="1">
      <c r="C295" s="282"/>
    </row>
    <row r="296" ht="9.75" customHeight="1">
      <c r="C296" s="282"/>
    </row>
    <row r="297" ht="9.75" customHeight="1">
      <c r="C297" s="282"/>
    </row>
    <row r="298" ht="9.75" customHeight="1">
      <c r="C298" s="282"/>
    </row>
    <row r="299" ht="9.75" customHeight="1">
      <c r="C299" s="282"/>
    </row>
    <row r="300" ht="9.75" customHeight="1">
      <c r="C300" s="282"/>
    </row>
    <row r="301" ht="9.75" customHeight="1">
      <c r="C301" s="282"/>
    </row>
    <row r="302" ht="9.75" customHeight="1">
      <c r="C302" s="282"/>
    </row>
    <row r="303" ht="9.75" customHeight="1">
      <c r="C303" s="282"/>
    </row>
    <row r="304" ht="9.75" customHeight="1">
      <c r="C304" s="282"/>
    </row>
    <row r="305" ht="9.75" customHeight="1">
      <c r="C305" s="282"/>
    </row>
    <row r="306" ht="9.75" customHeight="1">
      <c r="C306" s="282"/>
    </row>
    <row r="307" ht="9.75" customHeight="1">
      <c r="C307" s="282"/>
    </row>
    <row r="308" ht="9.75" customHeight="1">
      <c r="C308" s="282"/>
    </row>
    <row r="309" ht="9.75" customHeight="1">
      <c r="C309" s="282"/>
    </row>
    <row r="310" ht="9.75" customHeight="1">
      <c r="C310" s="282"/>
    </row>
    <row r="311" ht="9.75" customHeight="1">
      <c r="C311" s="282"/>
    </row>
    <row r="312" ht="20.25" customHeight="1">
      <c r="C312" s="282"/>
    </row>
    <row r="313" ht="20.25" customHeight="1">
      <c r="C313" s="282"/>
    </row>
    <row r="314" ht="20.25" customHeight="1">
      <c r="C314" s="282"/>
    </row>
    <row r="315" ht="20.25" customHeight="1">
      <c r="C315" s="282"/>
    </row>
    <row r="316" ht="20.25" customHeight="1">
      <c r="C316" s="282"/>
    </row>
    <row r="317" ht="20.25" customHeight="1">
      <c r="C317" s="282"/>
    </row>
    <row r="318" ht="20.25" customHeight="1">
      <c r="C318" s="282"/>
    </row>
    <row r="319" ht="20.25" customHeight="1">
      <c r="C319" s="282"/>
    </row>
    <row r="320" ht="20.25" customHeight="1">
      <c r="C320" s="282"/>
    </row>
    <row r="321" ht="20.25" customHeight="1">
      <c r="C321" s="282"/>
    </row>
    <row r="326" ht="9.75" customHeight="1"/>
  </sheetData>
  <sheetProtection sheet="1" objects="1"/>
  <printOptions horizontalCentered="1"/>
  <pageMargins left="0.25" right="0.24" top="0.8" bottom="0.81" header="0.5" footer="0.5"/>
  <pageSetup orientation="portrait"/>
  <headerFooter alignWithMargins="0">
    <oddHeader>&amp;L&amp;"Times,Regular"Federal Communications Commission
Washington, DC 20554&amp;RApproved by OMB 3060-0685</oddHeader>
    <oddFooter>&amp;LPage &amp;P&amp;CMicrosoft Excel 4.0 Version&amp;RFCC Form 1240
July 1996</oddFooter>
  </headerFooter>
  <rowBreaks count="2" manualBreakCount="2">
    <brk id="65" max="65535" man="1"/>
    <brk id="180" max="65535" man="1"/>
  </rowBreaks>
  <drawing r:id="rId1"/>
</worksheet>
</file>

<file path=xl/worksheets/sheet10.xml><?xml version="1.0" encoding="utf-8"?>
<worksheet xmlns="http://schemas.openxmlformats.org/spreadsheetml/2006/main" xmlns:r="http://schemas.openxmlformats.org/officeDocument/2006/relationships">
  <dimension ref="A2:K260"/>
  <sheetViews>
    <sheetView showGridLines="0" workbookViewId="0" topLeftCell="A1">
      <selection activeCell="A1" sqref="A1"/>
    </sheetView>
  </sheetViews>
  <sheetFormatPr defaultColWidth="9.140625" defaultRowHeight="12"/>
  <cols>
    <col min="1" max="1" width="7.8515625" style="453" customWidth="1"/>
    <col min="2" max="2" width="14.8515625" style="453" customWidth="1"/>
    <col min="3" max="5" width="18.8515625" style="5" customWidth="1"/>
    <col min="6" max="6" width="19.57421875" style="5" customWidth="1"/>
    <col min="7" max="7" width="21.8515625" style="5" customWidth="1"/>
    <col min="8" max="16384" width="9.57421875" style="5" customWidth="1"/>
  </cols>
  <sheetData>
    <row r="1" ht="12.75" customHeight="1"/>
    <row r="2" spans="1:7" ht="16.5" customHeight="1">
      <c r="A2" s="288" t="s">
        <v>321</v>
      </c>
      <c r="B2" s="287"/>
      <c r="C2" s="287"/>
      <c r="D2" s="288"/>
      <c r="E2" s="287"/>
      <c r="F2" s="287"/>
      <c r="G2" s="287"/>
    </row>
    <row r="3" spans="1:7" ht="16.5" customHeight="1">
      <c r="A3" s="288" t="s">
        <v>252</v>
      </c>
      <c r="B3" s="287"/>
      <c r="C3" s="287"/>
      <c r="D3" s="288"/>
      <c r="E3" s="287"/>
      <c r="F3" s="287"/>
      <c r="G3" s="287"/>
    </row>
    <row r="4" spans="1:7" ht="6" customHeight="1">
      <c r="A4" s="288"/>
      <c r="B4" s="287"/>
      <c r="C4" s="287"/>
      <c r="D4" s="288"/>
      <c r="E4" s="287"/>
      <c r="F4" s="287"/>
      <c r="G4" s="287"/>
    </row>
    <row r="5" spans="1:7" ht="12" customHeight="1">
      <c r="A5" s="286" t="s">
        <v>222</v>
      </c>
      <c r="B5" s="287"/>
      <c r="C5" s="287"/>
      <c r="D5" s="288"/>
      <c r="E5" s="287"/>
      <c r="F5" s="287"/>
      <c r="G5" s="287"/>
    </row>
    <row r="6" spans="1:7" ht="12" customHeight="1">
      <c r="A6" s="286" t="s">
        <v>255</v>
      </c>
      <c r="B6" s="287"/>
      <c r="C6" s="287"/>
      <c r="D6" s="288"/>
      <c r="E6" s="287"/>
      <c r="F6" s="287"/>
      <c r="G6" s="287"/>
    </row>
    <row r="7" spans="1:7" ht="12" customHeight="1">
      <c r="A7" s="286"/>
      <c r="B7" s="286"/>
      <c r="C7" s="286"/>
      <c r="D7" s="286"/>
      <c r="E7" s="286"/>
      <c r="F7" s="454" t="s">
        <v>253</v>
      </c>
      <c r="G7" s="454" t="s">
        <v>254</v>
      </c>
    </row>
    <row r="8" spans="1:7" ht="12" customHeight="1">
      <c r="A8" s="5"/>
      <c r="B8" s="5"/>
      <c r="C8" s="286"/>
      <c r="D8" s="286"/>
      <c r="E8" s="286"/>
      <c r="F8" s="312" t="s">
        <v>256</v>
      </c>
      <c r="G8" s="312"/>
    </row>
    <row r="9" spans="1:7" ht="3" customHeight="1">
      <c r="A9" s="286"/>
      <c r="B9" s="5"/>
      <c r="C9" s="286"/>
      <c r="D9" s="286"/>
      <c r="E9" s="286"/>
      <c r="F9" s="313"/>
      <c r="G9" s="313"/>
    </row>
    <row r="10" spans="1:7" ht="12.75" customHeight="1">
      <c r="A10" s="286" t="s">
        <v>257</v>
      </c>
      <c r="B10" s="286"/>
      <c r="C10" s="286"/>
      <c r="D10" s="286"/>
      <c r="E10" s="286"/>
      <c r="F10" s="286"/>
      <c r="G10" s="286"/>
    </row>
    <row r="11" spans="1:7" s="6" customFormat="1" ht="3.75" customHeight="1">
      <c r="A11" s="314"/>
      <c r="B11" s="39"/>
      <c r="C11" s="101"/>
      <c r="D11" s="101"/>
      <c r="E11" s="101"/>
      <c r="F11" s="101"/>
      <c r="G11" s="101"/>
    </row>
    <row r="12" spans="1:7" s="6" customFormat="1" ht="9.75" customHeight="1">
      <c r="A12" s="314"/>
      <c r="B12" s="101"/>
      <c r="C12" s="315" t="s">
        <v>65</v>
      </c>
      <c r="D12" s="315" t="s">
        <v>66</v>
      </c>
      <c r="E12" s="315" t="s">
        <v>67</v>
      </c>
      <c r="F12" s="316" t="s">
        <v>68</v>
      </c>
      <c r="G12" s="316" t="s">
        <v>69</v>
      </c>
    </row>
    <row r="13" spans="1:7" ht="12" customHeight="1">
      <c r="A13" s="313"/>
      <c r="B13" s="313"/>
      <c r="C13" s="312" t="s">
        <v>256</v>
      </c>
      <c r="D13" s="312"/>
      <c r="E13" s="312"/>
      <c r="F13" s="312"/>
      <c r="G13" s="312"/>
    </row>
    <row r="14" spans="1:7" ht="3" customHeight="1">
      <c r="A14" s="286"/>
      <c r="B14" s="5"/>
      <c r="C14" s="286"/>
      <c r="D14" s="286"/>
      <c r="E14" s="286"/>
      <c r="F14" s="313"/>
      <c r="G14" s="313"/>
    </row>
    <row r="15" spans="1:10" s="292" customFormat="1" ht="12" customHeight="1">
      <c r="A15" s="286" t="s">
        <v>282</v>
      </c>
      <c r="C15" s="286"/>
      <c r="D15" s="286"/>
      <c r="E15" s="286"/>
      <c r="F15" s="5"/>
      <c r="G15" s="317"/>
      <c r="I15" s="5"/>
      <c r="J15" s="5"/>
    </row>
    <row r="16" spans="1:11" s="292" customFormat="1" ht="12" customHeight="1">
      <c r="A16" s="286" t="s">
        <v>283</v>
      </c>
      <c r="C16" s="286"/>
      <c r="D16" s="286"/>
      <c r="E16" s="286"/>
      <c r="F16" s="5"/>
      <c r="G16" s="317"/>
      <c r="I16" s="5"/>
      <c r="K16" s="5"/>
    </row>
    <row r="17" spans="1:7" ht="6.75" customHeight="1" thickBot="1">
      <c r="A17" s="286"/>
      <c r="B17" s="286"/>
      <c r="C17" s="286"/>
      <c r="D17" s="286"/>
      <c r="E17" s="286"/>
      <c r="F17" s="286"/>
      <c r="G17" s="286"/>
    </row>
    <row r="18" spans="1:7" ht="10.5">
      <c r="A18" s="455"/>
      <c r="B18" s="456"/>
      <c r="C18" s="457">
        <v>1</v>
      </c>
      <c r="D18" s="457">
        <v>2</v>
      </c>
      <c r="E18" s="457">
        <v>3</v>
      </c>
      <c r="F18" s="457">
        <v>4</v>
      </c>
      <c r="G18" s="458">
        <v>5</v>
      </c>
    </row>
    <row r="19" spans="1:7" s="463" customFormat="1" ht="38.25" customHeight="1" thickBot="1">
      <c r="A19" s="459" t="s">
        <v>63</v>
      </c>
      <c r="B19" s="357" t="s">
        <v>223</v>
      </c>
      <c r="C19" s="460" t="s">
        <v>322</v>
      </c>
      <c r="D19" s="461" t="s">
        <v>323</v>
      </c>
      <c r="E19" s="461" t="s">
        <v>324</v>
      </c>
      <c r="F19" s="461" t="s">
        <v>325</v>
      </c>
      <c r="G19" s="462" t="s">
        <v>326</v>
      </c>
    </row>
    <row r="20" spans="1:7" s="468" customFormat="1" ht="21" customHeight="1">
      <c r="A20" s="464">
        <v>601</v>
      </c>
      <c r="B20" s="328" t="s">
        <v>327</v>
      </c>
      <c r="C20" s="465"/>
      <c r="D20" s="465"/>
      <c r="E20" s="466">
        <f>IF(D20="","",D20*0.1125)</f>
      </c>
      <c r="F20" s="465"/>
      <c r="G20" s="467">
        <f>IF(OR(D20="",F20=""),"",F20+E20)</f>
      </c>
    </row>
    <row r="21" spans="1:7" ht="12" customHeight="1">
      <c r="A21" s="125">
        <f aca="true" t="shared" si="0" ref="A21:A35">A20+1</f>
        <v>602</v>
      </c>
      <c r="B21" s="133" t="s">
        <v>225</v>
      </c>
      <c r="C21" s="469"/>
      <c r="D21" s="470">
        <f aca="true" t="shared" si="1" ref="D21:D32">IF(C21="","",C21)</f>
      </c>
      <c r="E21" s="437">
        <f aca="true" t="shared" si="2" ref="E21:E32">IF($G$15&lt;(A21-601),"",IF(C21="","",D21*0.1125*((630-A21)/12)))</f>
      </c>
      <c r="F21" s="336">
        <v>0</v>
      </c>
      <c r="G21" s="438">
        <f aca="true" t="shared" si="3" ref="G21:G32">IF($G$15&lt;(A21-601),"",IF(C21="","",E21))</f>
      </c>
    </row>
    <row r="22" spans="1:7" ht="12" customHeight="1">
      <c r="A22" s="125">
        <f t="shared" si="0"/>
        <v>603</v>
      </c>
      <c r="B22" s="133" t="s">
        <v>226</v>
      </c>
      <c r="C22" s="469"/>
      <c r="D22" s="470">
        <f t="shared" si="1"/>
      </c>
      <c r="E22" s="437">
        <f t="shared" si="2"/>
      </c>
      <c r="F22" s="336">
        <v>0</v>
      </c>
      <c r="G22" s="438">
        <f t="shared" si="3"/>
      </c>
    </row>
    <row r="23" spans="1:7" ht="12" customHeight="1">
      <c r="A23" s="125">
        <f t="shared" si="0"/>
        <v>604</v>
      </c>
      <c r="B23" s="133" t="s">
        <v>227</v>
      </c>
      <c r="C23" s="469"/>
      <c r="D23" s="470">
        <f t="shared" si="1"/>
      </c>
      <c r="E23" s="437">
        <f t="shared" si="2"/>
      </c>
      <c r="F23" s="336">
        <v>0</v>
      </c>
      <c r="G23" s="438">
        <f t="shared" si="3"/>
      </c>
    </row>
    <row r="24" spans="1:7" ht="12" customHeight="1">
      <c r="A24" s="125">
        <f t="shared" si="0"/>
        <v>605</v>
      </c>
      <c r="B24" s="133" t="s">
        <v>228</v>
      </c>
      <c r="C24" s="469"/>
      <c r="D24" s="470">
        <f t="shared" si="1"/>
      </c>
      <c r="E24" s="437">
        <f t="shared" si="2"/>
      </c>
      <c r="F24" s="336">
        <v>0</v>
      </c>
      <c r="G24" s="438">
        <f t="shared" si="3"/>
      </c>
    </row>
    <row r="25" spans="1:7" ht="12" customHeight="1">
      <c r="A25" s="125">
        <f t="shared" si="0"/>
        <v>606</v>
      </c>
      <c r="B25" s="133" t="s">
        <v>229</v>
      </c>
      <c r="C25" s="469"/>
      <c r="D25" s="470">
        <f t="shared" si="1"/>
      </c>
      <c r="E25" s="437">
        <f t="shared" si="2"/>
      </c>
      <c r="F25" s="336">
        <v>0</v>
      </c>
      <c r="G25" s="438">
        <f t="shared" si="3"/>
      </c>
    </row>
    <row r="26" spans="1:7" ht="12" customHeight="1">
      <c r="A26" s="125">
        <f t="shared" si="0"/>
        <v>607</v>
      </c>
      <c r="B26" s="133" t="s">
        <v>230</v>
      </c>
      <c r="C26" s="469"/>
      <c r="D26" s="470">
        <f t="shared" si="1"/>
      </c>
      <c r="E26" s="437">
        <f t="shared" si="2"/>
      </c>
      <c r="F26" s="336">
        <v>0</v>
      </c>
      <c r="G26" s="438">
        <f t="shared" si="3"/>
      </c>
    </row>
    <row r="27" spans="1:7" ht="12" customHeight="1">
      <c r="A27" s="125">
        <f t="shared" si="0"/>
        <v>608</v>
      </c>
      <c r="B27" s="133" t="s">
        <v>231</v>
      </c>
      <c r="C27" s="469"/>
      <c r="D27" s="470">
        <f t="shared" si="1"/>
      </c>
      <c r="E27" s="437">
        <f t="shared" si="2"/>
      </c>
      <c r="F27" s="336">
        <v>0</v>
      </c>
      <c r="G27" s="438">
        <f t="shared" si="3"/>
      </c>
    </row>
    <row r="28" spans="1:7" ht="12" customHeight="1">
      <c r="A28" s="125">
        <f t="shared" si="0"/>
        <v>609</v>
      </c>
      <c r="B28" s="133" t="s">
        <v>232</v>
      </c>
      <c r="C28" s="469"/>
      <c r="D28" s="470">
        <f t="shared" si="1"/>
      </c>
      <c r="E28" s="437">
        <f t="shared" si="2"/>
      </c>
      <c r="F28" s="336">
        <v>0</v>
      </c>
      <c r="G28" s="438">
        <f t="shared" si="3"/>
      </c>
    </row>
    <row r="29" spans="1:7" ht="12" customHeight="1">
      <c r="A29" s="125">
        <f t="shared" si="0"/>
        <v>610</v>
      </c>
      <c r="B29" s="133" t="s">
        <v>233</v>
      </c>
      <c r="C29" s="469"/>
      <c r="D29" s="470">
        <f t="shared" si="1"/>
      </c>
      <c r="E29" s="437">
        <f t="shared" si="2"/>
      </c>
      <c r="F29" s="336">
        <v>0</v>
      </c>
      <c r="G29" s="438">
        <f t="shared" si="3"/>
      </c>
    </row>
    <row r="30" spans="1:7" ht="12" customHeight="1">
      <c r="A30" s="125">
        <f t="shared" si="0"/>
        <v>611</v>
      </c>
      <c r="B30" s="133" t="s">
        <v>234</v>
      </c>
      <c r="C30" s="469"/>
      <c r="D30" s="470">
        <f t="shared" si="1"/>
      </c>
      <c r="E30" s="437">
        <f t="shared" si="2"/>
      </c>
      <c r="F30" s="336">
        <v>0</v>
      </c>
      <c r="G30" s="438">
        <f t="shared" si="3"/>
      </c>
    </row>
    <row r="31" spans="1:7" ht="12" customHeight="1">
      <c r="A31" s="125">
        <f t="shared" si="0"/>
        <v>612</v>
      </c>
      <c r="B31" s="133" t="s">
        <v>235</v>
      </c>
      <c r="C31" s="469"/>
      <c r="D31" s="470">
        <f t="shared" si="1"/>
      </c>
      <c r="E31" s="437">
        <f t="shared" si="2"/>
      </c>
      <c r="F31" s="336">
        <v>0</v>
      </c>
      <c r="G31" s="438">
        <f t="shared" si="3"/>
      </c>
    </row>
    <row r="32" spans="1:7" ht="12" customHeight="1">
      <c r="A32" s="125">
        <f t="shared" si="0"/>
        <v>613</v>
      </c>
      <c r="B32" s="133" t="s">
        <v>236</v>
      </c>
      <c r="C32" s="469"/>
      <c r="D32" s="470">
        <f t="shared" si="1"/>
      </c>
      <c r="E32" s="437">
        <f t="shared" si="2"/>
      </c>
      <c r="F32" s="336">
        <v>0</v>
      </c>
      <c r="G32" s="438">
        <f t="shared" si="3"/>
      </c>
    </row>
    <row r="33" spans="1:7" ht="12" customHeight="1">
      <c r="A33" s="125">
        <f t="shared" si="0"/>
        <v>614</v>
      </c>
      <c r="B33" s="133" t="s">
        <v>328</v>
      </c>
      <c r="C33" s="345"/>
      <c r="D33" s="345"/>
      <c r="E33" s="471"/>
      <c r="F33" s="472"/>
      <c r="G33" s="438">
        <f>IF(OR(G20="",G15=""),"",SUM(G20:G32))</f>
      </c>
    </row>
    <row r="34" spans="1:7" ht="12" customHeight="1" thickBot="1">
      <c r="A34" s="125">
        <f t="shared" si="0"/>
        <v>615</v>
      </c>
      <c r="B34" s="133" t="s">
        <v>329</v>
      </c>
      <c r="C34" s="345"/>
      <c r="D34" s="345"/>
      <c r="E34" s="471"/>
      <c r="F34" s="472"/>
      <c r="G34" s="438">
        <f>IF(G33="","",G33/Main!$C$120)</f>
      </c>
    </row>
    <row r="35" spans="1:7" ht="12" customHeight="1" thickBot="1">
      <c r="A35" s="147">
        <f t="shared" si="0"/>
        <v>616</v>
      </c>
      <c r="B35" s="338" t="s">
        <v>330</v>
      </c>
      <c r="C35" s="473"/>
      <c r="D35" s="473"/>
      <c r="E35" s="474"/>
      <c r="F35" s="475"/>
      <c r="G35" s="343">
        <f>IF(OR(G15="",G34=""),"",G34/G15)</f>
      </c>
    </row>
    <row r="36" spans="1:7" ht="6" customHeight="1" thickBot="1">
      <c r="A36" s="133"/>
      <c r="B36" s="133"/>
      <c r="C36" s="345"/>
      <c r="D36" s="345"/>
      <c r="E36" s="345"/>
      <c r="F36" s="345"/>
      <c r="G36" s="345"/>
    </row>
    <row r="37" spans="1:7" s="468" customFormat="1" ht="21" customHeight="1">
      <c r="A37" s="464">
        <f>A35+1</f>
        <v>617</v>
      </c>
      <c r="B37" s="328" t="s">
        <v>327</v>
      </c>
      <c r="C37" s="476"/>
      <c r="D37" s="349"/>
      <c r="E37" s="443">
        <f>IF(D37="","",D37*0.1125)</f>
      </c>
      <c r="F37" s="349"/>
      <c r="G37" s="477">
        <f>IF(OR(D37="",F37=""),"",F37+E37)</f>
      </c>
    </row>
    <row r="38" spans="1:7" ht="12" customHeight="1">
      <c r="A38" s="125">
        <f aca="true" t="shared" si="4" ref="A38:A52">A37+1</f>
        <v>618</v>
      </c>
      <c r="B38" s="133" t="s">
        <v>238</v>
      </c>
      <c r="C38" s="478"/>
      <c r="D38" s="336">
        <f aca="true" t="shared" si="5" ref="D38:D49">IF(C38="","",C38)</f>
      </c>
      <c r="E38" s="437">
        <f aca="true" t="shared" si="6" ref="E38:E49">IF($G$16&lt;(A38-617),"",IF(C38="","",D38*0.1125*((630-A38)/12)))</f>
      </c>
      <c r="F38" s="336">
        <v>0</v>
      </c>
      <c r="G38" s="479">
        <f aca="true" t="shared" si="7" ref="G38:G49">IF(($G$16&lt;(A38-617)),"",IF(C38="","",F38+E38))</f>
      </c>
    </row>
    <row r="39" spans="1:7" ht="12" customHeight="1">
      <c r="A39" s="125">
        <f t="shared" si="4"/>
        <v>619</v>
      </c>
      <c r="B39" s="133" t="s">
        <v>239</v>
      </c>
      <c r="C39" s="478"/>
      <c r="D39" s="336">
        <f t="shared" si="5"/>
      </c>
      <c r="E39" s="437">
        <f t="shared" si="6"/>
      </c>
      <c r="F39" s="336">
        <v>0</v>
      </c>
      <c r="G39" s="479">
        <f t="shared" si="7"/>
      </c>
    </row>
    <row r="40" spans="1:7" ht="12" customHeight="1">
      <c r="A40" s="125">
        <f t="shared" si="4"/>
        <v>620</v>
      </c>
      <c r="B40" s="133" t="s">
        <v>240</v>
      </c>
      <c r="C40" s="478"/>
      <c r="D40" s="336">
        <f t="shared" si="5"/>
      </c>
      <c r="E40" s="437">
        <f t="shared" si="6"/>
      </c>
      <c r="F40" s="336">
        <v>0</v>
      </c>
      <c r="G40" s="479">
        <f t="shared" si="7"/>
      </c>
    </row>
    <row r="41" spans="1:7" ht="12" customHeight="1">
      <c r="A41" s="125">
        <f t="shared" si="4"/>
        <v>621</v>
      </c>
      <c r="B41" s="133" t="s">
        <v>241</v>
      </c>
      <c r="C41" s="478"/>
      <c r="D41" s="336">
        <f t="shared" si="5"/>
      </c>
      <c r="E41" s="437">
        <f t="shared" si="6"/>
      </c>
      <c r="F41" s="336">
        <v>0</v>
      </c>
      <c r="G41" s="479">
        <f t="shared" si="7"/>
      </c>
    </row>
    <row r="42" spans="1:7" ht="12.75" customHeight="1">
      <c r="A42" s="125">
        <f t="shared" si="4"/>
        <v>622</v>
      </c>
      <c r="B42" s="133" t="s">
        <v>242</v>
      </c>
      <c r="C42" s="478"/>
      <c r="D42" s="336">
        <f t="shared" si="5"/>
      </c>
      <c r="E42" s="437">
        <f t="shared" si="6"/>
      </c>
      <c r="F42" s="336">
        <v>0</v>
      </c>
      <c r="G42" s="479">
        <f t="shared" si="7"/>
      </c>
    </row>
    <row r="43" spans="1:7" ht="12.75" customHeight="1">
      <c r="A43" s="125">
        <f t="shared" si="4"/>
        <v>623</v>
      </c>
      <c r="B43" s="133" t="s">
        <v>243</v>
      </c>
      <c r="C43" s="478"/>
      <c r="D43" s="336">
        <f t="shared" si="5"/>
      </c>
      <c r="E43" s="437">
        <f t="shared" si="6"/>
      </c>
      <c r="F43" s="336">
        <v>0</v>
      </c>
      <c r="G43" s="479">
        <f t="shared" si="7"/>
      </c>
    </row>
    <row r="44" spans="1:7" ht="12.75" customHeight="1">
      <c r="A44" s="125">
        <f t="shared" si="4"/>
        <v>624</v>
      </c>
      <c r="B44" s="133" t="s">
        <v>244</v>
      </c>
      <c r="C44" s="478"/>
      <c r="D44" s="336">
        <f t="shared" si="5"/>
      </c>
      <c r="E44" s="437">
        <f t="shared" si="6"/>
      </c>
      <c r="F44" s="336">
        <v>0</v>
      </c>
      <c r="G44" s="479">
        <f t="shared" si="7"/>
      </c>
    </row>
    <row r="45" spans="1:7" ht="12" customHeight="1">
      <c r="A45" s="125">
        <f t="shared" si="4"/>
        <v>625</v>
      </c>
      <c r="B45" s="133" t="s">
        <v>245</v>
      </c>
      <c r="C45" s="478"/>
      <c r="D45" s="336">
        <f t="shared" si="5"/>
      </c>
      <c r="E45" s="437">
        <f t="shared" si="6"/>
      </c>
      <c r="F45" s="336">
        <v>0</v>
      </c>
      <c r="G45" s="479">
        <f t="shared" si="7"/>
      </c>
    </row>
    <row r="46" spans="1:7" ht="12" customHeight="1">
      <c r="A46" s="125">
        <f t="shared" si="4"/>
        <v>626</v>
      </c>
      <c r="B46" s="133" t="s">
        <v>246</v>
      </c>
      <c r="C46" s="478"/>
      <c r="D46" s="336">
        <f t="shared" si="5"/>
      </c>
      <c r="E46" s="437">
        <f t="shared" si="6"/>
      </c>
      <c r="F46" s="336">
        <v>0</v>
      </c>
      <c r="G46" s="479">
        <f t="shared" si="7"/>
      </c>
    </row>
    <row r="47" spans="1:7" ht="12" customHeight="1">
      <c r="A47" s="125">
        <f t="shared" si="4"/>
        <v>627</v>
      </c>
      <c r="B47" s="133" t="s">
        <v>247</v>
      </c>
      <c r="C47" s="478"/>
      <c r="D47" s="336">
        <f t="shared" si="5"/>
      </c>
      <c r="E47" s="437">
        <f t="shared" si="6"/>
      </c>
      <c r="F47" s="336">
        <v>0</v>
      </c>
      <c r="G47" s="479">
        <f t="shared" si="7"/>
      </c>
    </row>
    <row r="48" spans="1:7" ht="12" customHeight="1">
      <c r="A48" s="125">
        <f t="shared" si="4"/>
        <v>628</v>
      </c>
      <c r="B48" s="133" t="s">
        <v>248</v>
      </c>
      <c r="C48" s="478"/>
      <c r="D48" s="336">
        <f t="shared" si="5"/>
      </c>
      <c r="E48" s="437">
        <f t="shared" si="6"/>
      </c>
      <c r="F48" s="336">
        <v>0</v>
      </c>
      <c r="G48" s="479">
        <f t="shared" si="7"/>
      </c>
    </row>
    <row r="49" spans="1:7" ht="12" customHeight="1">
      <c r="A49" s="125">
        <f t="shared" si="4"/>
        <v>629</v>
      </c>
      <c r="B49" s="133" t="s">
        <v>249</v>
      </c>
      <c r="C49" s="469"/>
      <c r="D49" s="470">
        <f t="shared" si="5"/>
      </c>
      <c r="E49" s="437">
        <f t="shared" si="6"/>
      </c>
      <c r="F49" s="336">
        <v>0</v>
      </c>
      <c r="G49" s="479">
        <f t="shared" si="7"/>
      </c>
    </row>
    <row r="50" spans="1:7" ht="12" customHeight="1">
      <c r="A50" s="125">
        <f t="shared" si="4"/>
        <v>630</v>
      </c>
      <c r="B50" s="133" t="s">
        <v>328</v>
      </c>
      <c r="C50" s="344"/>
      <c r="D50" s="345"/>
      <c r="E50" s="471"/>
      <c r="F50" s="472"/>
      <c r="G50" s="438">
        <f>IF(OR(NOT(G15&gt;0),G16=0,G37="",G16=""),"",SUM(G37:G49))</f>
      </c>
    </row>
    <row r="51" spans="1:7" ht="12" customHeight="1" thickBot="1">
      <c r="A51" s="125">
        <f t="shared" si="4"/>
        <v>631</v>
      </c>
      <c r="B51" s="133" t="s">
        <v>329</v>
      </c>
      <c r="C51" s="344"/>
      <c r="D51" s="345"/>
      <c r="E51" s="471"/>
      <c r="F51" s="472"/>
      <c r="G51" s="438">
        <f>IF(G50="","",G50/Main!$C$121)</f>
      </c>
    </row>
    <row r="52" spans="1:7" ht="12" customHeight="1" thickBot="1">
      <c r="A52" s="147">
        <f t="shared" si="4"/>
        <v>632</v>
      </c>
      <c r="B52" s="338" t="s">
        <v>331</v>
      </c>
      <c r="C52" s="339"/>
      <c r="D52" s="473"/>
      <c r="E52" s="474"/>
      <c r="F52" s="475"/>
      <c r="G52" s="343">
        <f>IF(G51="","",G51/G16)</f>
      </c>
    </row>
    <row r="54" spans="1:7" ht="16.5" customHeight="1">
      <c r="A54" s="288" t="s">
        <v>321</v>
      </c>
      <c r="B54" s="287"/>
      <c r="C54" s="287"/>
      <c r="D54" s="288"/>
      <c r="E54" s="287"/>
      <c r="F54" s="287"/>
      <c r="G54" s="287"/>
    </row>
    <row r="55" spans="1:7" ht="16.5" customHeight="1">
      <c r="A55" s="288" t="s">
        <v>272</v>
      </c>
      <c r="B55" s="287"/>
      <c r="C55" s="287"/>
      <c r="D55" s="288"/>
      <c r="E55" s="287"/>
      <c r="F55" s="287"/>
      <c r="G55" s="287"/>
    </row>
    <row r="56" spans="1:7" ht="6" customHeight="1">
      <c r="A56" s="288"/>
      <c r="B56" s="287"/>
      <c r="C56" s="287"/>
      <c r="D56" s="288"/>
      <c r="E56" s="287"/>
      <c r="F56" s="287"/>
      <c r="G56" s="287"/>
    </row>
    <row r="57" spans="1:7" ht="12" customHeight="1">
      <c r="A57" s="286" t="s">
        <v>222</v>
      </c>
      <c r="B57" s="287"/>
      <c r="C57" s="287"/>
      <c r="D57" s="288"/>
      <c r="E57" s="287"/>
      <c r="F57" s="287"/>
      <c r="G57" s="287"/>
    </row>
    <row r="58" spans="1:7" ht="12" customHeight="1">
      <c r="A58" s="286" t="s">
        <v>255</v>
      </c>
      <c r="B58" s="287"/>
      <c r="C58" s="287"/>
      <c r="D58" s="288"/>
      <c r="E58" s="287"/>
      <c r="F58" s="287"/>
      <c r="G58" s="287"/>
    </row>
    <row r="59" spans="1:7" ht="12" customHeight="1">
      <c r="A59" s="286"/>
      <c r="B59" s="286"/>
      <c r="C59" s="286"/>
      <c r="D59" s="286"/>
      <c r="E59" s="286"/>
      <c r="F59" s="454" t="s">
        <v>253</v>
      </c>
      <c r="G59" s="454" t="s">
        <v>254</v>
      </c>
    </row>
    <row r="60" spans="1:7" ht="12" customHeight="1">
      <c r="A60" s="5"/>
      <c r="B60" s="5"/>
      <c r="C60" s="286"/>
      <c r="D60" s="286"/>
      <c r="E60" s="286"/>
      <c r="F60" s="312" t="s">
        <v>256</v>
      </c>
      <c r="G60" s="312"/>
    </row>
    <row r="61" spans="1:7" ht="3" customHeight="1">
      <c r="A61" s="286"/>
      <c r="B61" s="5"/>
      <c r="C61" s="286"/>
      <c r="D61" s="286"/>
      <c r="E61" s="286"/>
      <c r="F61" s="313"/>
      <c r="G61" s="313"/>
    </row>
    <row r="62" spans="1:7" ht="12.75" customHeight="1">
      <c r="A62" s="286" t="s">
        <v>257</v>
      </c>
      <c r="B62" s="286"/>
      <c r="C62" s="286"/>
      <c r="D62" s="286"/>
      <c r="E62" s="286"/>
      <c r="F62" s="286"/>
      <c r="G62" s="286"/>
    </row>
    <row r="63" spans="1:7" s="6" customFormat="1" ht="3.75" customHeight="1">
      <c r="A63" s="314"/>
      <c r="B63" s="39"/>
      <c r="C63" s="101"/>
      <c r="D63" s="101"/>
      <c r="E63" s="101"/>
      <c r="F63" s="101"/>
      <c r="G63" s="101"/>
    </row>
    <row r="64" spans="1:7" s="6" customFormat="1" ht="9.75" customHeight="1">
      <c r="A64" s="314"/>
      <c r="B64" s="101"/>
      <c r="C64" s="315" t="s">
        <v>65</v>
      </c>
      <c r="D64" s="315" t="s">
        <v>66</v>
      </c>
      <c r="E64" s="315" t="s">
        <v>67</v>
      </c>
      <c r="F64" s="316" t="s">
        <v>68</v>
      </c>
      <c r="G64" s="316" t="s">
        <v>69</v>
      </c>
    </row>
    <row r="65" spans="1:7" ht="12" customHeight="1">
      <c r="A65" s="313"/>
      <c r="B65" s="313"/>
      <c r="C65" s="312"/>
      <c r="D65" s="312" t="s">
        <v>256</v>
      </c>
      <c r="E65" s="312"/>
      <c r="F65" s="312"/>
      <c r="G65" s="312"/>
    </row>
    <row r="66" spans="1:7" ht="3" customHeight="1">
      <c r="A66" s="286"/>
      <c r="B66" s="5"/>
      <c r="C66" s="286"/>
      <c r="D66" s="286"/>
      <c r="E66" s="286"/>
      <c r="F66" s="313"/>
      <c r="G66" s="313"/>
    </row>
    <row r="67" spans="1:10" s="292" customFormat="1" ht="12" customHeight="1">
      <c r="A67" s="286" t="s">
        <v>282</v>
      </c>
      <c r="C67" s="286"/>
      <c r="D67" s="286"/>
      <c r="E67" s="286"/>
      <c r="F67" s="5"/>
      <c r="G67" s="317"/>
      <c r="I67" s="5"/>
      <c r="J67" s="5"/>
    </row>
    <row r="68" spans="1:11" s="292" customFormat="1" ht="12" customHeight="1">
      <c r="A68" s="286" t="s">
        <v>283</v>
      </c>
      <c r="C68" s="286"/>
      <c r="D68" s="286"/>
      <c r="E68" s="286"/>
      <c r="F68" s="5"/>
      <c r="G68" s="317"/>
      <c r="I68" s="5"/>
      <c r="K68" s="5"/>
    </row>
    <row r="69" spans="1:7" ht="6.75" customHeight="1" thickBot="1">
      <c r="A69" s="286"/>
      <c r="B69" s="286"/>
      <c r="C69" s="286"/>
      <c r="D69" s="286"/>
      <c r="E69" s="286"/>
      <c r="F69" s="286"/>
      <c r="G69" s="286"/>
    </row>
    <row r="70" spans="1:7" ht="10.5">
      <c r="A70" s="455"/>
      <c r="B70" s="456"/>
      <c r="C70" s="457">
        <v>1</v>
      </c>
      <c r="D70" s="457">
        <v>2</v>
      </c>
      <c r="E70" s="457">
        <v>3</v>
      </c>
      <c r="F70" s="457">
        <v>4</v>
      </c>
      <c r="G70" s="458">
        <v>5</v>
      </c>
    </row>
    <row r="71" spans="1:7" s="463" customFormat="1" ht="38.25" customHeight="1" thickBot="1">
      <c r="A71" s="459" t="s">
        <v>63</v>
      </c>
      <c r="B71" s="357" t="s">
        <v>223</v>
      </c>
      <c r="C71" s="460" t="s">
        <v>322</v>
      </c>
      <c r="D71" s="461" t="s">
        <v>323</v>
      </c>
      <c r="E71" s="461" t="s">
        <v>324</v>
      </c>
      <c r="F71" s="461" t="s">
        <v>325</v>
      </c>
      <c r="G71" s="462" t="s">
        <v>326</v>
      </c>
    </row>
    <row r="72" spans="1:7" s="468" customFormat="1" ht="21" customHeight="1">
      <c r="A72" s="464">
        <v>601</v>
      </c>
      <c r="B72" s="328" t="s">
        <v>327</v>
      </c>
      <c r="C72" s="465"/>
      <c r="D72" s="465"/>
      <c r="E72" s="466">
        <f>IF(D72="","",D72*0.1125)</f>
      </c>
      <c r="F72" s="465"/>
      <c r="G72" s="467">
        <f>IF(OR(D72="",F72=""),"",F72+E72)</f>
      </c>
    </row>
    <row r="73" spans="1:7" ht="12" customHeight="1">
      <c r="A73" s="125">
        <f aca="true" t="shared" si="8" ref="A73:A87">A72+1</f>
        <v>602</v>
      </c>
      <c r="B73" s="133" t="s">
        <v>225</v>
      </c>
      <c r="C73" s="469"/>
      <c r="D73" s="470">
        <f aca="true" t="shared" si="9" ref="D73:D84">IF(C73="","",C73)</f>
      </c>
      <c r="E73" s="437">
        <f aca="true" t="shared" si="10" ref="E73:E84">IF($G$67&lt;(A73-601),"",IF(C73="","",D73*0.1125*((630-A73)/12)))</f>
      </c>
      <c r="F73" s="336">
        <v>0</v>
      </c>
      <c r="G73" s="438">
        <f aca="true" t="shared" si="11" ref="G73:G84">IF($G$67&lt;(A73-601),"",IF(C73="","",E73))</f>
      </c>
    </row>
    <row r="74" spans="1:7" ht="12" customHeight="1">
      <c r="A74" s="125">
        <f t="shared" si="8"/>
        <v>603</v>
      </c>
      <c r="B74" s="133" t="s">
        <v>226</v>
      </c>
      <c r="C74" s="469"/>
      <c r="D74" s="470">
        <f t="shared" si="9"/>
      </c>
      <c r="E74" s="437">
        <f t="shared" si="10"/>
      </c>
      <c r="F74" s="336">
        <v>0</v>
      </c>
      <c r="G74" s="438">
        <f t="shared" si="11"/>
      </c>
    </row>
    <row r="75" spans="1:7" ht="12" customHeight="1">
      <c r="A75" s="125">
        <f t="shared" si="8"/>
        <v>604</v>
      </c>
      <c r="B75" s="133" t="s">
        <v>227</v>
      </c>
      <c r="C75" s="469"/>
      <c r="D75" s="470">
        <f t="shared" si="9"/>
      </c>
      <c r="E75" s="437">
        <f t="shared" si="10"/>
      </c>
      <c r="F75" s="336">
        <v>0</v>
      </c>
      <c r="G75" s="438">
        <f t="shared" si="11"/>
      </c>
    </row>
    <row r="76" spans="1:7" ht="12" customHeight="1">
      <c r="A76" s="125">
        <f t="shared" si="8"/>
        <v>605</v>
      </c>
      <c r="B76" s="133" t="s">
        <v>228</v>
      </c>
      <c r="C76" s="469"/>
      <c r="D76" s="470">
        <f t="shared" si="9"/>
      </c>
      <c r="E76" s="437">
        <f t="shared" si="10"/>
      </c>
      <c r="F76" s="336">
        <v>0</v>
      </c>
      <c r="G76" s="438">
        <f t="shared" si="11"/>
      </c>
    </row>
    <row r="77" spans="1:7" ht="12" customHeight="1">
      <c r="A77" s="125">
        <f t="shared" si="8"/>
        <v>606</v>
      </c>
      <c r="B77" s="133" t="s">
        <v>229</v>
      </c>
      <c r="C77" s="469"/>
      <c r="D77" s="470">
        <f t="shared" si="9"/>
      </c>
      <c r="E77" s="437">
        <f t="shared" si="10"/>
      </c>
      <c r="F77" s="336">
        <v>0</v>
      </c>
      <c r="G77" s="438">
        <f t="shared" si="11"/>
      </c>
    </row>
    <row r="78" spans="1:7" ht="12" customHeight="1">
      <c r="A78" s="125">
        <f t="shared" si="8"/>
        <v>607</v>
      </c>
      <c r="B78" s="133" t="s">
        <v>230</v>
      </c>
      <c r="C78" s="469"/>
      <c r="D78" s="470">
        <f t="shared" si="9"/>
      </c>
      <c r="E78" s="437">
        <f t="shared" si="10"/>
      </c>
      <c r="F78" s="336">
        <v>0</v>
      </c>
      <c r="G78" s="438">
        <f t="shared" si="11"/>
      </c>
    </row>
    <row r="79" spans="1:7" ht="12" customHeight="1">
      <c r="A79" s="125">
        <f t="shared" si="8"/>
        <v>608</v>
      </c>
      <c r="B79" s="133" t="s">
        <v>231</v>
      </c>
      <c r="C79" s="469"/>
      <c r="D79" s="470">
        <f t="shared" si="9"/>
      </c>
      <c r="E79" s="437">
        <f t="shared" si="10"/>
      </c>
      <c r="F79" s="336">
        <v>0</v>
      </c>
      <c r="G79" s="438">
        <f t="shared" si="11"/>
      </c>
    </row>
    <row r="80" spans="1:7" ht="12" customHeight="1">
      <c r="A80" s="125">
        <f t="shared" si="8"/>
        <v>609</v>
      </c>
      <c r="B80" s="133" t="s">
        <v>232</v>
      </c>
      <c r="C80" s="469"/>
      <c r="D80" s="470">
        <f t="shared" si="9"/>
      </c>
      <c r="E80" s="437">
        <f t="shared" si="10"/>
      </c>
      <c r="F80" s="336">
        <v>0</v>
      </c>
      <c r="G80" s="438">
        <f t="shared" si="11"/>
      </c>
    </row>
    <row r="81" spans="1:7" ht="12" customHeight="1">
      <c r="A81" s="125">
        <f t="shared" si="8"/>
        <v>610</v>
      </c>
      <c r="B81" s="133" t="s">
        <v>233</v>
      </c>
      <c r="C81" s="469"/>
      <c r="D81" s="470">
        <f t="shared" si="9"/>
      </c>
      <c r="E81" s="437">
        <f t="shared" si="10"/>
      </c>
      <c r="F81" s="336">
        <v>0</v>
      </c>
      <c r="G81" s="438">
        <f t="shared" si="11"/>
      </c>
    </row>
    <row r="82" spans="1:7" ht="12" customHeight="1">
      <c r="A82" s="125">
        <f t="shared" si="8"/>
        <v>611</v>
      </c>
      <c r="B82" s="133" t="s">
        <v>234</v>
      </c>
      <c r="C82" s="469"/>
      <c r="D82" s="470">
        <f t="shared" si="9"/>
      </c>
      <c r="E82" s="437">
        <f t="shared" si="10"/>
      </c>
      <c r="F82" s="336">
        <v>0</v>
      </c>
      <c r="G82" s="438">
        <f t="shared" si="11"/>
      </c>
    </row>
    <row r="83" spans="1:7" ht="12" customHeight="1">
      <c r="A83" s="125">
        <f t="shared" si="8"/>
        <v>612</v>
      </c>
      <c r="B83" s="133" t="s">
        <v>235</v>
      </c>
      <c r="C83" s="469"/>
      <c r="D83" s="470">
        <f t="shared" si="9"/>
      </c>
      <c r="E83" s="437">
        <f t="shared" si="10"/>
      </c>
      <c r="F83" s="336">
        <v>0</v>
      </c>
      <c r="G83" s="438">
        <f t="shared" si="11"/>
      </c>
    </row>
    <row r="84" spans="1:7" ht="12" customHeight="1">
      <c r="A84" s="125">
        <f t="shared" si="8"/>
        <v>613</v>
      </c>
      <c r="B84" s="133" t="s">
        <v>236</v>
      </c>
      <c r="C84" s="469"/>
      <c r="D84" s="470">
        <f t="shared" si="9"/>
      </c>
      <c r="E84" s="437">
        <f t="shared" si="10"/>
      </c>
      <c r="F84" s="336">
        <v>0</v>
      </c>
      <c r="G84" s="438">
        <f t="shared" si="11"/>
      </c>
    </row>
    <row r="85" spans="1:7" ht="12" customHeight="1">
      <c r="A85" s="125">
        <f t="shared" si="8"/>
        <v>614</v>
      </c>
      <c r="B85" s="133" t="s">
        <v>328</v>
      </c>
      <c r="C85" s="344"/>
      <c r="D85" s="345"/>
      <c r="E85" s="471"/>
      <c r="F85" s="472"/>
      <c r="G85" s="438">
        <f>IF(OR(G72="",G67=""),"",SUM(G72:G84))</f>
      </c>
    </row>
    <row r="86" spans="1:7" ht="12" customHeight="1" thickBot="1">
      <c r="A86" s="125">
        <f t="shared" si="8"/>
        <v>615</v>
      </c>
      <c r="B86" s="133" t="s">
        <v>329</v>
      </c>
      <c r="C86" s="344"/>
      <c r="D86" s="345"/>
      <c r="E86" s="471"/>
      <c r="F86" s="472"/>
      <c r="G86" s="438">
        <f>IF(G85="","",G85/Main!$C$120)</f>
      </c>
    </row>
    <row r="87" spans="1:7" ht="12" customHeight="1" thickBot="1">
      <c r="A87" s="147">
        <f t="shared" si="8"/>
        <v>616</v>
      </c>
      <c r="B87" s="338" t="s">
        <v>330</v>
      </c>
      <c r="C87" s="339"/>
      <c r="D87" s="473"/>
      <c r="E87" s="474"/>
      <c r="F87" s="475"/>
      <c r="G87" s="343">
        <f>IF(OR(G67="",G86=""),"",G86/G67)</f>
      </c>
    </row>
    <row r="88" spans="1:7" ht="6" customHeight="1" thickBot="1">
      <c r="A88" s="133"/>
      <c r="B88" s="133"/>
      <c r="C88" s="344"/>
      <c r="D88" s="345"/>
      <c r="E88" s="345"/>
      <c r="F88" s="345"/>
      <c r="G88" s="345"/>
    </row>
    <row r="89" spans="1:7" s="468" customFormat="1" ht="21" customHeight="1">
      <c r="A89" s="464">
        <f>A87+1</f>
        <v>617</v>
      </c>
      <c r="B89" s="328" t="s">
        <v>327</v>
      </c>
      <c r="C89" s="476"/>
      <c r="D89" s="349"/>
      <c r="E89" s="443">
        <f>IF(D89="","",D89*0.1125)</f>
      </c>
      <c r="F89" s="349"/>
      <c r="G89" s="477">
        <f>IF(OR(D89="",F89=""),"",F89+E89)</f>
      </c>
    </row>
    <row r="90" spans="1:7" ht="12" customHeight="1">
      <c r="A90" s="125">
        <f aca="true" t="shared" si="12" ref="A90:A104">A89+1</f>
        <v>618</v>
      </c>
      <c r="B90" s="133" t="s">
        <v>238</v>
      </c>
      <c r="C90" s="478"/>
      <c r="D90" s="336">
        <f aca="true" t="shared" si="13" ref="D90:D101">IF(C90="","",C90)</f>
      </c>
      <c r="E90" s="437">
        <f aca="true" t="shared" si="14" ref="E90:E101">IF($G$68&lt;(A90-617),"",IF(C90="","",D90*0.1125*((630-A90)/12)))</f>
      </c>
      <c r="F90" s="336">
        <v>0</v>
      </c>
      <c r="G90" s="479">
        <f aca="true" t="shared" si="15" ref="G90:G101">IF(($G$68&lt;(A90-617)),"",IF(C90="","",F90+E90))</f>
      </c>
    </row>
    <row r="91" spans="1:7" ht="12" customHeight="1">
      <c r="A91" s="125">
        <f t="shared" si="12"/>
        <v>619</v>
      </c>
      <c r="B91" s="133" t="s">
        <v>239</v>
      </c>
      <c r="C91" s="478"/>
      <c r="D91" s="336">
        <f t="shared" si="13"/>
      </c>
      <c r="E91" s="437">
        <f t="shared" si="14"/>
      </c>
      <c r="F91" s="336">
        <v>0</v>
      </c>
      <c r="G91" s="479">
        <f t="shared" si="15"/>
      </c>
    </row>
    <row r="92" spans="1:7" ht="12" customHeight="1">
      <c r="A92" s="125">
        <f t="shared" si="12"/>
        <v>620</v>
      </c>
      <c r="B92" s="133" t="s">
        <v>240</v>
      </c>
      <c r="C92" s="478"/>
      <c r="D92" s="336">
        <f t="shared" si="13"/>
      </c>
      <c r="E92" s="437">
        <f t="shared" si="14"/>
      </c>
      <c r="F92" s="336">
        <v>0</v>
      </c>
      <c r="G92" s="479">
        <f t="shared" si="15"/>
      </c>
    </row>
    <row r="93" spans="1:7" ht="12" customHeight="1">
      <c r="A93" s="125">
        <f t="shared" si="12"/>
        <v>621</v>
      </c>
      <c r="B93" s="133" t="s">
        <v>241</v>
      </c>
      <c r="C93" s="478"/>
      <c r="D93" s="336">
        <f t="shared" si="13"/>
      </c>
      <c r="E93" s="437">
        <f t="shared" si="14"/>
      </c>
      <c r="F93" s="336">
        <v>0</v>
      </c>
      <c r="G93" s="479">
        <f t="shared" si="15"/>
      </c>
    </row>
    <row r="94" spans="1:7" ht="12.75" customHeight="1">
      <c r="A94" s="125">
        <f t="shared" si="12"/>
        <v>622</v>
      </c>
      <c r="B94" s="133" t="s">
        <v>242</v>
      </c>
      <c r="C94" s="478"/>
      <c r="D94" s="336">
        <f t="shared" si="13"/>
      </c>
      <c r="E94" s="437">
        <f t="shared" si="14"/>
      </c>
      <c r="F94" s="336">
        <v>0</v>
      </c>
      <c r="G94" s="479">
        <f t="shared" si="15"/>
      </c>
    </row>
    <row r="95" spans="1:7" ht="12.75" customHeight="1">
      <c r="A95" s="125">
        <f t="shared" si="12"/>
        <v>623</v>
      </c>
      <c r="B95" s="133" t="s">
        <v>243</v>
      </c>
      <c r="C95" s="478"/>
      <c r="D95" s="336">
        <f t="shared" si="13"/>
      </c>
      <c r="E95" s="437">
        <f t="shared" si="14"/>
      </c>
      <c r="F95" s="336">
        <v>0</v>
      </c>
      <c r="G95" s="479">
        <f t="shared" si="15"/>
      </c>
    </row>
    <row r="96" spans="1:7" ht="12.75" customHeight="1">
      <c r="A96" s="125">
        <f t="shared" si="12"/>
        <v>624</v>
      </c>
      <c r="B96" s="133" t="s">
        <v>244</v>
      </c>
      <c r="C96" s="478"/>
      <c r="D96" s="336">
        <f t="shared" si="13"/>
      </c>
      <c r="E96" s="437">
        <f t="shared" si="14"/>
      </c>
      <c r="F96" s="336">
        <v>0</v>
      </c>
      <c r="G96" s="479">
        <f t="shared" si="15"/>
      </c>
    </row>
    <row r="97" spans="1:7" ht="12" customHeight="1">
      <c r="A97" s="125">
        <f t="shared" si="12"/>
        <v>625</v>
      </c>
      <c r="B97" s="133" t="s">
        <v>245</v>
      </c>
      <c r="C97" s="478"/>
      <c r="D97" s="336">
        <f t="shared" si="13"/>
      </c>
      <c r="E97" s="437">
        <f t="shared" si="14"/>
      </c>
      <c r="F97" s="336">
        <v>0</v>
      </c>
      <c r="G97" s="479">
        <f t="shared" si="15"/>
      </c>
    </row>
    <row r="98" spans="1:7" ht="12" customHeight="1">
      <c r="A98" s="125">
        <f t="shared" si="12"/>
        <v>626</v>
      </c>
      <c r="B98" s="133" t="s">
        <v>246</v>
      </c>
      <c r="C98" s="478"/>
      <c r="D98" s="336">
        <f t="shared" si="13"/>
      </c>
      <c r="E98" s="437">
        <f t="shared" si="14"/>
      </c>
      <c r="F98" s="336">
        <v>0</v>
      </c>
      <c r="G98" s="479">
        <f t="shared" si="15"/>
      </c>
    </row>
    <row r="99" spans="1:7" ht="12" customHeight="1">
      <c r="A99" s="125">
        <f t="shared" si="12"/>
        <v>627</v>
      </c>
      <c r="B99" s="133" t="s">
        <v>247</v>
      </c>
      <c r="C99" s="478"/>
      <c r="D99" s="336">
        <f t="shared" si="13"/>
      </c>
      <c r="E99" s="437">
        <f t="shared" si="14"/>
      </c>
      <c r="F99" s="336">
        <v>0</v>
      </c>
      <c r="G99" s="479">
        <f t="shared" si="15"/>
      </c>
    </row>
    <row r="100" spans="1:7" ht="12" customHeight="1">
      <c r="A100" s="125">
        <f t="shared" si="12"/>
        <v>628</v>
      </c>
      <c r="B100" s="133" t="s">
        <v>248</v>
      </c>
      <c r="C100" s="478"/>
      <c r="D100" s="336">
        <f t="shared" si="13"/>
      </c>
      <c r="E100" s="437">
        <f t="shared" si="14"/>
      </c>
      <c r="F100" s="336">
        <v>0</v>
      </c>
      <c r="G100" s="479">
        <f t="shared" si="15"/>
      </c>
    </row>
    <row r="101" spans="1:7" ht="12" customHeight="1">
      <c r="A101" s="125">
        <f t="shared" si="12"/>
        <v>629</v>
      </c>
      <c r="B101" s="133" t="s">
        <v>249</v>
      </c>
      <c r="C101" s="469"/>
      <c r="D101" s="470">
        <f t="shared" si="13"/>
      </c>
      <c r="E101" s="437">
        <f t="shared" si="14"/>
      </c>
      <c r="F101" s="336">
        <v>0</v>
      </c>
      <c r="G101" s="479">
        <f t="shared" si="15"/>
      </c>
    </row>
    <row r="102" spans="1:7" ht="12" customHeight="1">
      <c r="A102" s="125">
        <f t="shared" si="12"/>
        <v>630</v>
      </c>
      <c r="B102" s="133" t="s">
        <v>328</v>
      </c>
      <c r="C102" s="344"/>
      <c r="D102" s="345"/>
      <c r="E102" s="471"/>
      <c r="F102" s="472"/>
      <c r="G102" s="438">
        <f>IF(OR(NOT(G67&gt;0),G68=0,G89="",G68=""),"",SUM(G89:G101))</f>
      </c>
    </row>
    <row r="103" spans="1:7" ht="12" customHeight="1" thickBot="1">
      <c r="A103" s="125">
        <f t="shared" si="12"/>
        <v>631</v>
      </c>
      <c r="B103" s="133" t="s">
        <v>329</v>
      </c>
      <c r="C103" s="344"/>
      <c r="D103" s="345"/>
      <c r="E103" s="471"/>
      <c r="F103" s="472"/>
      <c r="G103" s="438">
        <f>IF(G102="","",G102/Main!$D$121)</f>
      </c>
    </row>
    <row r="104" spans="1:7" ht="12" customHeight="1" thickBot="1">
      <c r="A104" s="147">
        <f t="shared" si="12"/>
        <v>632</v>
      </c>
      <c r="B104" s="338" t="s">
        <v>331</v>
      </c>
      <c r="C104" s="339"/>
      <c r="D104" s="473"/>
      <c r="E104" s="474"/>
      <c r="F104" s="475"/>
      <c r="G104" s="343">
        <f>IF(G103="","",G103/G68)</f>
      </c>
    </row>
    <row r="106" spans="1:7" ht="16.5" customHeight="1">
      <c r="A106" s="288" t="s">
        <v>321</v>
      </c>
      <c r="B106" s="287"/>
      <c r="C106" s="287"/>
      <c r="D106" s="288"/>
      <c r="E106" s="287"/>
      <c r="F106" s="287"/>
      <c r="G106" s="287"/>
    </row>
    <row r="107" spans="1:7" ht="16.5" customHeight="1">
      <c r="A107" s="288" t="s">
        <v>273</v>
      </c>
      <c r="B107" s="287"/>
      <c r="C107" s="287"/>
      <c r="D107" s="288"/>
      <c r="E107" s="287"/>
      <c r="F107" s="287"/>
      <c r="G107" s="287"/>
    </row>
    <row r="108" spans="1:7" ht="6" customHeight="1">
      <c r="A108" s="288"/>
      <c r="B108" s="287"/>
      <c r="C108" s="287"/>
      <c r="D108" s="288"/>
      <c r="E108" s="287"/>
      <c r="F108" s="287"/>
      <c r="G108" s="287"/>
    </row>
    <row r="109" spans="1:7" ht="12" customHeight="1">
      <c r="A109" s="286" t="s">
        <v>222</v>
      </c>
      <c r="B109" s="287"/>
      <c r="C109" s="287"/>
      <c r="D109" s="288"/>
      <c r="E109" s="287"/>
      <c r="F109" s="287"/>
      <c r="G109" s="287"/>
    </row>
    <row r="110" spans="1:7" ht="12" customHeight="1">
      <c r="A110" s="286" t="s">
        <v>255</v>
      </c>
      <c r="B110" s="287"/>
      <c r="C110" s="287"/>
      <c r="D110" s="288"/>
      <c r="E110" s="287"/>
      <c r="F110" s="287"/>
      <c r="G110" s="287"/>
    </row>
    <row r="111" spans="1:7" ht="12" customHeight="1">
      <c r="A111" s="286"/>
      <c r="B111" s="286"/>
      <c r="C111" s="286"/>
      <c r="D111" s="286"/>
      <c r="E111" s="286"/>
      <c r="F111" s="454" t="s">
        <v>253</v>
      </c>
      <c r="G111" s="454" t="s">
        <v>254</v>
      </c>
    </row>
    <row r="112" spans="1:7" ht="12" customHeight="1">
      <c r="A112" s="5"/>
      <c r="B112" s="5"/>
      <c r="C112" s="286"/>
      <c r="D112" s="286"/>
      <c r="E112" s="286"/>
      <c r="F112" s="312" t="s">
        <v>256</v>
      </c>
      <c r="G112" s="312"/>
    </row>
    <row r="113" spans="1:7" ht="3" customHeight="1">
      <c r="A113" s="286"/>
      <c r="B113" s="5"/>
      <c r="C113" s="286"/>
      <c r="D113" s="286"/>
      <c r="E113" s="286"/>
      <c r="F113" s="313"/>
      <c r="G113" s="313"/>
    </row>
    <row r="114" spans="1:7" ht="12.75" customHeight="1">
      <c r="A114" s="286" t="s">
        <v>257</v>
      </c>
      <c r="B114" s="286"/>
      <c r="C114" s="286"/>
      <c r="D114" s="286"/>
      <c r="E114" s="286"/>
      <c r="F114" s="286"/>
      <c r="G114" s="286"/>
    </row>
    <row r="115" spans="1:7" s="6" customFormat="1" ht="3.75" customHeight="1">
      <c r="A115" s="314"/>
      <c r="B115" s="39"/>
      <c r="C115" s="101"/>
      <c r="D115" s="101"/>
      <c r="E115" s="101"/>
      <c r="F115" s="101"/>
      <c r="G115" s="101"/>
    </row>
    <row r="116" spans="1:7" s="6" customFormat="1" ht="9.75" customHeight="1">
      <c r="A116" s="314"/>
      <c r="B116" s="101"/>
      <c r="C116" s="315" t="s">
        <v>65</v>
      </c>
      <c r="D116" s="315" t="s">
        <v>66</v>
      </c>
      <c r="E116" s="315" t="s">
        <v>67</v>
      </c>
      <c r="F116" s="316" t="s">
        <v>68</v>
      </c>
      <c r="G116" s="316" t="s">
        <v>69</v>
      </c>
    </row>
    <row r="117" spans="1:7" ht="12" customHeight="1">
      <c r="A117" s="313"/>
      <c r="B117" s="313"/>
      <c r="C117" s="312"/>
      <c r="D117" s="312"/>
      <c r="E117" s="312" t="s">
        <v>256</v>
      </c>
      <c r="F117" s="312"/>
      <c r="G117" s="312"/>
    </row>
    <row r="118" spans="1:7" ht="3" customHeight="1">
      <c r="A118" s="286"/>
      <c r="B118" s="5"/>
      <c r="C118" s="286"/>
      <c r="D118" s="286"/>
      <c r="E118" s="286"/>
      <c r="F118" s="313"/>
      <c r="G118" s="313"/>
    </row>
    <row r="119" spans="1:10" s="292" customFormat="1" ht="12" customHeight="1">
      <c r="A119" s="286" t="s">
        <v>282</v>
      </c>
      <c r="C119" s="286"/>
      <c r="D119" s="286"/>
      <c r="E119" s="286"/>
      <c r="F119" s="5"/>
      <c r="G119" s="317"/>
      <c r="I119" s="5"/>
      <c r="J119" s="5"/>
    </row>
    <row r="120" spans="1:11" s="292" customFormat="1" ht="12" customHeight="1">
      <c r="A120" s="286" t="s">
        <v>283</v>
      </c>
      <c r="C120" s="286"/>
      <c r="D120" s="286"/>
      <c r="E120" s="286"/>
      <c r="F120" s="5"/>
      <c r="G120" s="317"/>
      <c r="I120" s="5"/>
      <c r="K120" s="5"/>
    </row>
    <row r="121" spans="1:7" ht="6.75" customHeight="1" thickBot="1">
      <c r="A121" s="286"/>
      <c r="B121" s="286"/>
      <c r="C121" s="286"/>
      <c r="D121" s="286"/>
      <c r="E121" s="286"/>
      <c r="F121" s="286"/>
      <c r="G121" s="286"/>
    </row>
    <row r="122" spans="1:7" ht="10.5">
      <c r="A122" s="455"/>
      <c r="B122" s="456"/>
      <c r="C122" s="457">
        <v>1</v>
      </c>
      <c r="D122" s="457">
        <v>2</v>
      </c>
      <c r="E122" s="457">
        <v>3</v>
      </c>
      <c r="F122" s="457">
        <v>4</v>
      </c>
      <c r="G122" s="458">
        <v>5</v>
      </c>
    </row>
    <row r="123" spans="1:7" s="463" customFormat="1" ht="38.25" customHeight="1" thickBot="1">
      <c r="A123" s="459" t="s">
        <v>63</v>
      </c>
      <c r="B123" s="357" t="s">
        <v>223</v>
      </c>
      <c r="C123" s="460" t="s">
        <v>322</v>
      </c>
      <c r="D123" s="461" t="s">
        <v>323</v>
      </c>
      <c r="E123" s="461" t="s">
        <v>324</v>
      </c>
      <c r="F123" s="461" t="s">
        <v>325</v>
      </c>
      <c r="G123" s="462" t="s">
        <v>326</v>
      </c>
    </row>
    <row r="124" spans="1:7" s="468" customFormat="1" ht="21" customHeight="1">
      <c r="A124" s="464">
        <v>601</v>
      </c>
      <c r="B124" s="328" t="s">
        <v>327</v>
      </c>
      <c r="C124" s="480"/>
      <c r="D124" s="481"/>
      <c r="E124" s="466">
        <f>IF(D124="","",D124*0.1125)</f>
      </c>
      <c r="F124" s="465"/>
      <c r="G124" s="467">
        <f>IF(OR(D124="",F124=""),"",F124+E124)</f>
      </c>
    </row>
    <row r="125" spans="1:7" ht="12" customHeight="1">
      <c r="A125" s="125">
        <f aca="true" t="shared" si="16" ref="A125:A139">A124+1</f>
        <v>602</v>
      </c>
      <c r="B125" s="133" t="s">
        <v>225</v>
      </c>
      <c r="C125" s="469"/>
      <c r="D125" s="470">
        <f aca="true" t="shared" si="17" ref="D125:D136">IF(C125="","",C125)</f>
      </c>
      <c r="E125" s="437">
        <f aca="true" t="shared" si="18" ref="E125:E136">IF($G$119&lt;(A125-601),"",IF(C125="","",D125*0.1125*((630-A125)/12)))</f>
      </c>
      <c r="F125" s="336">
        <v>0</v>
      </c>
      <c r="G125" s="438">
        <f aca="true" t="shared" si="19" ref="G125:G136">IF($G$119&lt;(A125-601),"",IF(C125="","",E125))</f>
      </c>
    </row>
    <row r="126" spans="1:7" ht="12" customHeight="1">
      <c r="A126" s="125">
        <f t="shared" si="16"/>
        <v>603</v>
      </c>
      <c r="B126" s="133" t="s">
        <v>226</v>
      </c>
      <c r="C126" s="469"/>
      <c r="D126" s="470">
        <f t="shared" si="17"/>
      </c>
      <c r="E126" s="437">
        <f t="shared" si="18"/>
      </c>
      <c r="F126" s="336">
        <v>0</v>
      </c>
      <c r="G126" s="438">
        <f t="shared" si="19"/>
      </c>
    </row>
    <row r="127" spans="1:7" ht="12" customHeight="1">
      <c r="A127" s="125">
        <f t="shared" si="16"/>
        <v>604</v>
      </c>
      <c r="B127" s="133" t="s">
        <v>227</v>
      </c>
      <c r="C127" s="469"/>
      <c r="D127" s="470">
        <f t="shared" si="17"/>
      </c>
      <c r="E127" s="437">
        <f t="shared" si="18"/>
      </c>
      <c r="F127" s="336">
        <v>0</v>
      </c>
      <c r="G127" s="438">
        <f t="shared" si="19"/>
      </c>
    </row>
    <row r="128" spans="1:7" ht="12" customHeight="1">
      <c r="A128" s="125">
        <f t="shared" si="16"/>
        <v>605</v>
      </c>
      <c r="B128" s="133" t="s">
        <v>228</v>
      </c>
      <c r="C128" s="469"/>
      <c r="D128" s="470">
        <f t="shared" si="17"/>
      </c>
      <c r="E128" s="437">
        <f t="shared" si="18"/>
      </c>
      <c r="F128" s="336">
        <v>0</v>
      </c>
      <c r="G128" s="438">
        <f t="shared" si="19"/>
      </c>
    </row>
    <row r="129" spans="1:7" ht="12" customHeight="1">
      <c r="A129" s="125">
        <f t="shared" si="16"/>
        <v>606</v>
      </c>
      <c r="B129" s="133" t="s">
        <v>229</v>
      </c>
      <c r="C129" s="469"/>
      <c r="D129" s="470">
        <f t="shared" si="17"/>
      </c>
      <c r="E129" s="437">
        <f t="shared" si="18"/>
      </c>
      <c r="F129" s="336">
        <v>0</v>
      </c>
      <c r="G129" s="438">
        <f t="shared" si="19"/>
      </c>
    </row>
    <row r="130" spans="1:7" ht="12" customHeight="1">
      <c r="A130" s="125">
        <f t="shared" si="16"/>
        <v>607</v>
      </c>
      <c r="B130" s="133" t="s">
        <v>230</v>
      </c>
      <c r="C130" s="469"/>
      <c r="D130" s="470">
        <f t="shared" si="17"/>
      </c>
      <c r="E130" s="437">
        <f t="shared" si="18"/>
      </c>
      <c r="F130" s="336">
        <v>0</v>
      </c>
      <c r="G130" s="438">
        <f t="shared" si="19"/>
      </c>
    </row>
    <row r="131" spans="1:7" ht="12" customHeight="1">
      <c r="A131" s="125">
        <f t="shared" si="16"/>
        <v>608</v>
      </c>
      <c r="B131" s="133" t="s">
        <v>231</v>
      </c>
      <c r="C131" s="469"/>
      <c r="D131" s="470">
        <f t="shared" si="17"/>
      </c>
      <c r="E131" s="437">
        <f t="shared" si="18"/>
      </c>
      <c r="F131" s="336">
        <v>0</v>
      </c>
      <c r="G131" s="438">
        <f t="shared" si="19"/>
      </c>
    </row>
    <row r="132" spans="1:7" ht="12" customHeight="1">
      <c r="A132" s="125">
        <f t="shared" si="16"/>
        <v>609</v>
      </c>
      <c r="B132" s="133" t="s">
        <v>232</v>
      </c>
      <c r="C132" s="469"/>
      <c r="D132" s="470">
        <f t="shared" si="17"/>
      </c>
      <c r="E132" s="437">
        <f t="shared" si="18"/>
      </c>
      <c r="F132" s="336">
        <v>0</v>
      </c>
      <c r="G132" s="438">
        <f t="shared" si="19"/>
      </c>
    </row>
    <row r="133" spans="1:7" ht="12" customHeight="1">
      <c r="A133" s="125">
        <f t="shared" si="16"/>
        <v>610</v>
      </c>
      <c r="B133" s="133" t="s">
        <v>233</v>
      </c>
      <c r="C133" s="469"/>
      <c r="D133" s="470">
        <f t="shared" si="17"/>
      </c>
      <c r="E133" s="437">
        <f t="shared" si="18"/>
      </c>
      <c r="F133" s="336">
        <v>0</v>
      </c>
      <c r="G133" s="438">
        <f t="shared" si="19"/>
      </c>
    </row>
    <row r="134" spans="1:7" ht="12" customHeight="1">
      <c r="A134" s="125">
        <f t="shared" si="16"/>
        <v>611</v>
      </c>
      <c r="B134" s="133" t="s">
        <v>234</v>
      </c>
      <c r="C134" s="469"/>
      <c r="D134" s="470">
        <f t="shared" si="17"/>
      </c>
      <c r="E134" s="437">
        <f t="shared" si="18"/>
      </c>
      <c r="F134" s="336">
        <v>0</v>
      </c>
      <c r="G134" s="438">
        <f t="shared" si="19"/>
      </c>
    </row>
    <row r="135" spans="1:7" ht="12" customHeight="1">
      <c r="A135" s="125">
        <f t="shared" si="16"/>
        <v>612</v>
      </c>
      <c r="B135" s="133" t="s">
        <v>235</v>
      </c>
      <c r="C135" s="469"/>
      <c r="D135" s="470">
        <f t="shared" si="17"/>
      </c>
      <c r="E135" s="437">
        <f t="shared" si="18"/>
      </c>
      <c r="F135" s="336">
        <v>0</v>
      </c>
      <c r="G135" s="438">
        <f t="shared" si="19"/>
      </c>
    </row>
    <row r="136" spans="1:7" ht="12" customHeight="1">
      <c r="A136" s="125">
        <f t="shared" si="16"/>
        <v>613</v>
      </c>
      <c r="B136" s="133" t="s">
        <v>236</v>
      </c>
      <c r="C136" s="469"/>
      <c r="D136" s="470">
        <f t="shared" si="17"/>
      </c>
      <c r="E136" s="437">
        <f t="shared" si="18"/>
      </c>
      <c r="F136" s="336">
        <v>0</v>
      </c>
      <c r="G136" s="438">
        <f t="shared" si="19"/>
      </c>
    </row>
    <row r="137" spans="1:7" ht="12" customHeight="1">
      <c r="A137" s="125">
        <f t="shared" si="16"/>
        <v>614</v>
      </c>
      <c r="B137" s="133" t="s">
        <v>328</v>
      </c>
      <c r="C137" s="344"/>
      <c r="D137" s="345"/>
      <c r="E137" s="471"/>
      <c r="F137" s="472"/>
      <c r="G137" s="438">
        <f>IF(OR(G124="",G119=""),"",SUM(G124:G136))</f>
      </c>
    </row>
    <row r="138" spans="1:7" ht="12" customHeight="1" thickBot="1">
      <c r="A138" s="125">
        <f t="shared" si="16"/>
        <v>615</v>
      </c>
      <c r="B138" s="133" t="s">
        <v>329</v>
      </c>
      <c r="C138" s="344"/>
      <c r="D138" s="345"/>
      <c r="E138" s="471"/>
      <c r="F138" s="472"/>
      <c r="G138" s="438">
        <f>IF(G137="","",G137/Main!$E$120)</f>
      </c>
    </row>
    <row r="139" spans="1:7" ht="12" customHeight="1" thickBot="1">
      <c r="A139" s="147">
        <f t="shared" si="16"/>
        <v>616</v>
      </c>
      <c r="B139" s="338" t="s">
        <v>330</v>
      </c>
      <c r="C139" s="339"/>
      <c r="D139" s="473"/>
      <c r="E139" s="474"/>
      <c r="F139" s="475"/>
      <c r="G139" s="343">
        <f>IF(OR(G119="",G138=""),"",G138/G119)</f>
      </c>
    </row>
    <row r="140" spans="1:7" ht="6" customHeight="1" thickBot="1">
      <c r="A140" s="133"/>
      <c r="B140" s="133"/>
      <c r="C140" s="344"/>
      <c r="D140" s="345"/>
      <c r="E140" s="345"/>
      <c r="F140" s="345"/>
      <c r="G140" s="345"/>
    </row>
    <row r="141" spans="1:7" s="468" customFormat="1" ht="21" customHeight="1">
      <c r="A141" s="464">
        <f>A139+1</f>
        <v>617</v>
      </c>
      <c r="B141" s="328" t="s">
        <v>327</v>
      </c>
      <c r="C141" s="482"/>
      <c r="D141" s="349"/>
      <c r="E141" s="443">
        <f>IF(D141="","",D141*0.1125)</f>
      </c>
      <c r="F141" s="349"/>
      <c r="G141" s="477">
        <f>IF(OR(D141="",F141=""),"",F141+E141)</f>
      </c>
    </row>
    <row r="142" spans="1:7" ht="12" customHeight="1">
      <c r="A142" s="125">
        <f aca="true" t="shared" si="20" ref="A142:A156">A141+1</f>
        <v>618</v>
      </c>
      <c r="B142" s="133" t="s">
        <v>238</v>
      </c>
      <c r="C142" s="483"/>
      <c r="D142" s="336">
        <f aca="true" t="shared" si="21" ref="D142:D153">IF(C142="","",C142)</f>
      </c>
      <c r="E142" s="437">
        <f aca="true" t="shared" si="22" ref="E142:E153">IF($G$120&lt;(A142-617),"",IF(C142="","",D142*0.1125*((630-A142)/12)))</f>
      </c>
      <c r="F142" s="336">
        <v>0</v>
      </c>
      <c r="G142" s="479">
        <f aca="true" t="shared" si="23" ref="G142:G153">IF(($G$120&lt;(A142-617)),"",IF(C142="","",F142+E142))</f>
      </c>
    </row>
    <row r="143" spans="1:7" ht="12" customHeight="1">
      <c r="A143" s="125">
        <f t="shared" si="20"/>
        <v>619</v>
      </c>
      <c r="B143" s="133" t="s">
        <v>239</v>
      </c>
      <c r="C143" s="483"/>
      <c r="D143" s="336">
        <f t="shared" si="21"/>
      </c>
      <c r="E143" s="437">
        <f t="shared" si="22"/>
      </c>
      <c r="F143" s="336">
        <v>0</v>
      </c>
      <c r="G143" s="479">
        <f t="shared" si="23"/>
      </c>
    </row>
    <row r="144" spans="1:7" ht="12" customHeight="1">
      <c r="A144" s="125">
        <f t="shared" si="20"/>
        <v>620</v>
      </c>
      <c r="B144" s="133" t="s">
        <v>240</v>
      </c>
      <c r="C144" s="483"/>
      <c r="D144" s="336">
        <f t="shared" si="21"/>
      </c>
      <c r="E144" s="437">
        <f t="shared" si="22"/>
      </c>
      <c r="F144" s="336">
        <v>0</v>
      </c>
      <c r="G144" s="479">
        <f t="shared" si="23"/>
      </c>
    </row>
    <row r="145" spans="1:7" ht="12" customHeight="1">
      <c r="A145" s="125">
        <f t="shared" si="20"/>
        <v>621</v>
      </c>
      <c r="B145" s="133" t="s">
        <v>241</v>
      </c>
      <c r="C145" s="483"/>
      <c r="D145" s="336">
        <f t="shared" si="21"/>
      </c>
      <c r="E145" s="437">
        <f t="shared" si="22"/>
      </c>
      <c r="F145" s="336">
        <v>0</v>
      </c>
      <c r="G145" s="479">
        <f t="shared" si="23"/>
      </c>
    </row>
    <row r="146" spans="1:7" ht="12" customHeight="1">
      <c r="A146" s="125">
        <f t="shared" si="20"/>
        <v>622</v>
      </c>
      <c r="B146" s="133" t="s">
        <v>242</v>
      </c>
      <c r="C146" s="483"/>
      <c r="D146" s="336">
        <f t="shared" si="21"/>
      </c>
      <c r="E146" s="437">
        <f t="shared" si="22"/>
      </c>
      <c r="F146" s="336">
        <v>0</v>
      </c>
      <c r="G146" s="479">
        <f t="shared" si="23"/>
      </c>
    </row>
    <row r="147" spans="1:7" ht="12" customHeight="1">
      <c r="A147" s="125">
        <f t="shared" si="20"/>
        <v>623</v>
      </c>
      <c r="B147" s="133" t="s">
        <v>243</v>
      </c>
      <c r="C147" s="483"/>
      <c r="D147" s="336">
        <f t="shared" si="21"/>
      </c>
      <c r="E147" s="437">
        <f t="shared" si="22"/>
      </c>
      <c r="F147" s="336">
        <v>0</v>
      </c>
      <c r="G147" s="479">
        <f t="shared" si="23"/>
      </c>
    </row>
    <row r="148" spans="1:7" ht="12" customHeight="1">
      <c r="A148" s="125">
        <f t="shared" si="20"/>
        <v>624</v>
      </c>
      <c r="B148" s="133" t="s">
        <v>244</v>
      </c>
      <c r="C148" s="483"/>
      <c r="D148" s="336">
        <f t="shared" si="21"/>
      </c>
      <c r="E148" s="437">
        <f t="shared" si="22"/>
      </c>
      <c r="F148" s="336">
        <v>0</v>
      </c>
      <c r="G148" s="479">
        <f t="shared" si="23"/>
      </c>
    </row>
    <row r="149" spans="1:7" ht="12" customHeight="1">
      <c r="A149" s="125">
        <f t="shared" si="20"/>
        <v>625</v>
      </c>
      <c r="B149" s="133" t="s">
        <v>245</v>
      </c>
      <c r="C149" s="483"/>
      <c r="D149" s="336">
        <f t="shared" si="21"/>
      </c>
      <c r="E149" s="437">
        <f t="shared" si="22"/>
      </c>
      <c r="F149" s="336">
        <v>0</v>
      </c>
      <c r="G149" s="479">
        <f t="shared" si="23"/>
      </c>
    </row>
    <row r="150" spans="1:7" ht="12" customHeight="1">
      <c r="A150" s="125">
        <f t="shared" si="20"/>
        <v>626</v>
      </c>
      <c r="B150" s="133" t="s">
        <v>246</v>
      </c>
      <c r="C150" s="483"/>
      <c r="D150" s="336">
        <f t="shared" si="21"/>
      </c>
      <c r="E150" s="437">
        <f t="shared" si="22"/>
      </c>
      <c r="F150" s="336">
        <v>0</v>
      </c>
      <c r="G150" s="479">
        <f t="shared" si="23"/>
      </c>
    </row>
    <row r="151" spans="1:7" ht="12" customHeight="1">
      <c r="A151" s="125">
        <f t="shared" si="20"/>
        <v>627</v>
      </c>
      <c r="B151" s="133" t="s">
        <v>247</v>
      </c>
      <c r="C151" s="483"/>
      <c r="D151" s="336">
        <f t="shared" si="21"/>
      </c>
      <c r="E151" s="437">
        <f t="shared" si="22"/>
      </c>
      <c r="F151" s="336">
        <v>0</v>
      </c>
      <c r="G151" s="479">
        <f t="shared" si="23"/>
      </c>
    </row>
    <row r="152" spans="1:7" ht="12" customHeight="1">
      <c r="A152" s="125">
        <f t="shared" si="20"/>
        <v>628</v>
      </c>
      <c r="B152" s="133" t="s">
        <v>248</v>
      </c>
      <c r="C152" s="483"/>
      <c r="D152" s="336">
        <f t="shared" si="21"/>
      </c>
      <c r="E152" s="437">
        <f t="shared" si="22"/>
      </c>
      <c r="F152" s="336">
        <v>0</v>
      </c>
      <c r="G152" s="479">
        <f t="shared" si="23"/>
      </c>
    </row>
    <row r="153" spans="1:7" ht="12" customHeight="1">
      <c r="A153" s="125">
        <f t="shared" si="20"/>
        <v>629</v>
      </c>
      <c r="B153" s="133" t="s">
        <v>249</v>
      </c>
      <c r="C153" s="469"/>
      <c r="D153" s="470">
        <f t="shared" si="21"/>
      </c>
      <c r="E153" s="437">
        <f t="shared" si="22"/>
      </c>
      <c r="F153" s="336">
        <v>0</v>
      </c>
      <c r="G153" s="479">
        <f t="shared" si="23"/>
      </c>
    </row>
    <row r="154" spans="1:7" ht="12" customHeight="1">
      <c r="A154" s="125">
        <f t="shared" si="20"/>
        <v>630</v>
      </c>
      <c r="B154" s="133" t="s">
        <v>328</v>
      </c>
      <c r="C154" s="344"/>
      <c r="D154" s="345"/>
      <c r="E154" s="471"/>
      <c r="F154" s="472"/>
      <c r="G154" s="438">
        <f>IF(OR(NOT(G119=12),G120=0,G141="",G120=""),"",SUM(G141:G153))</f>
      </c>
    </row>
    <row r="155" spans="1:7" ht="12" customHeight="1" thickBot="1">
      <c r="A155" s="125">
        <f t="shared" si="20"/>
        <v>631</v>
      </c>
      <c r="B155" s="133" t="s">
        <v>329</v>
      </c>
      <c r="C155" s="344"/>
      <c r="D155" s="345"/>
      <c r="E155" s="471"/>
      <c r="F155" s="472"/>
      <c r="G155" s="438">
        <f>IF(G154="","",G154/Main!$E$121)</f>
      </c>
    </row>
    <row r="156" spans="1:7" ht="12" customHeight="1" thickBot="1">
      <c r="A156" s="147">
        <f t="shared" si="20"/>
        <v>632</v>
      </c>
      <c r="B156" s="338" t="s">
        <v>331</v>
      </c>
      <c r="C156" s="339"/>
      <c r="D156" s="473"/>
      <c r="E156" s="474"/>
      <c r="F156" s="475"/>
      <c r="G156" s="343">
        <f>IF(G155="","",G155/G120)</f>
      </c>
    </row>
    <row r="158" spans="1:7" ht="16.5" customHeight="1">
      <c r="A158" s="288" t="s">
        <v>321</v>
      </c>
      <c r="B158" s="287"/>
      <c r="C158" s="287"/>
      <c r="D158" s="288"/>
      <c r="E158" s="287"/>
      <c r="F158" s="287"/>
      <c r="G158" s="287"/>
    </row>
    <row r="159" spans="1:7" ht="16.5" customHeight="1">
      <c r="A159" s="288" t="s">
        <v>274</v>
      </c>
      <c r="B159" s="287"/>
      <c r="C159" s="287"/>
      <c r="D159" s="288"/>
      <c r="E159" s="287"/>
      <c r="F159" s="287"/>
      <c r="G159" s="287"/>
    </row>
    <row r="160" spans="1:7" ht="6" customHeight="1">
      <c r="A160" s="288"/>
      <c r="B160" s="287"/>
      <c r="C160" s="287"/>
      <c r="D160" s="288"/>
      <c r="E160" s="287"/>
      <c r="F160" s="287"/>
      <c r="G160" s="287"/>
    </row>
    <row r="161" spans="1:7" ht="12" customHeight="1">
      <c r="A161" s="286" t="s">
        <v>222</v>
      </c>
      <c r="B161" s="287"/>
      <c r="C161" s="287"/>
      <c r="D161" s="288"/>
      <c r="E161" s="287"/>
      <c r="F161" s="287"/>
      <c r="G161" s="287"/>
    </row>
    <row r="162" spans="1:7" ht="12" customHeight="1">
      <c r="A162" s="286" t="s">
        <v>255</v>
      </c>
      <c r="B162" s="287"/>
      <c r="C162" s="287"/>
      <c r="D162" s="288"/>
      <c r="E162" s="287"/>
      <c r="F162" s="287"/>
      <c r="G162" s="287"/>
    </row>
    <row r="163" spans="1:7" ht="12" customHeight="1">
      <c r="A163" s="286"/>
      <c r="B163" s="286"/>
      <c r="C163" s="286"/>
      <c r="D163" s="286"/>
      <c r="E163" s="286"/>
      <c r="F163" s="454" t="s">
        <v>253</v>
      </c>
      <c r="G163" s="454" t="s">
        <v>254</v>
      </c>
    </row>
    <row r="164" spans="1:7" ht="12" customHeight="1">
      <c r="A164" s="5"/>
      <c r="B164" s="5"/>
      <c r="C164" s="286"/>
      <c r="D164" s="286"/>
      <c r="E164" s="286"/>
      <c r="F164" s="312" t="s">
        <v>256</v>
      </c>
      <c r="G164" s="312"/>
    </row>
    <row r="165" spans="1:7" ht="3" customHeight="1">
      <c r="A165" s="286"/>
      <c r="B165" s="5"/>
      <c r="C165" s="286"/>
      <c r="D165" s="286"/>
      <c r="E165" s="286"/>
      <c r="F165" s="313"/>
      <c r="G165" s="313"/>
    </row>
    <row r="166" spans="1:7" ht="12.75" customHeight="1">
      <c r="A166" s="286" t="s">
        <v>257</v>
      </c>
      <c r="B166" s="286"/>
      <c r="C166" s="286"/>
      <c r="D166" s="286"/>
      <c r="E166" s="286"/>
      <c r="F166" s="286"/>
      <c r="G166" s="286"/>
    </row>
    <row r="167" spans="1:7" s="6" customFormat="1" ht="3.75" customHeight="1">
      <c r="A167" s="314"/>
      <c r="B167" s="39"/>
      <c r="C167" s="101"/>
      <c r="D167" s="101"/>
      <c r="E167" s="101"/>
      <c r="F167" s="101"/>
      <c r="G167" s="101"/>
    </row>
    <row r="168" spans="1:7" s="6" customFormat="1" ht="9.75" customHeight="1">
      <c r="A168" s="314"/>
      <c r="B168" s="101"/>
      <c r="C168" s="315" t="s">
        <v>65</v>
      </c>
      <c r="D168" s="315" t="s">
        <v>66</v>
      </c>
      <c r="E168" s="315" t="s">
        <v>67</v>
      </c>
      <c r="F168" s="316" t="s">
        <v>68</v>
      </c>
      <c r="G168" s="316" t="s">
        <v>69</v>
      </c>
    </row>
    <row r="169" spans="1:7" ht="12" customHeight="1">
      <c r="A169" s="313"/>
      <c r="B169" s="313"/>
      <c r="C169" s="312"/>
      <c r="D169" s="312"/>
      <c r="E169" s="312"/>
      <c r="F169" s="312" t="s">
        <v>256</v>
      </c>
      <c r="G169" s="312"/>
    </row>
    <row r="170" spans="1:7" ht="3" customHeight="1">
      <c r="A170" s="286"/>
      <c r="B170" s="5"/>
      <c r="C170" s="286"/>
      <c r="D170" s="286"/>
      <c r="E170" s="286"/>
      <c r="F170" s="313"/>
      <c r="G170" s="313"/>
    </row>
    <row r="171" spans="1:10" s="292" customFormat="1" ht="12" customHeight="1">
      <c r="A171" s="286" t="s">
        <v>282</v>
      </c>
      <c r="C171" s="286"/>
      <c r="D171" s="286"/>
      <c r="E171" s="286"/>
      <c r="F171" s="5"/>
      <c r="G171" s="317"/>
      <c r="I171" s="5"/>
      <c r="J171" s="5"/>
    </row>
    <row r="172" spans="1:11" s="292" customFormat="1" ht="12" customHeight="1">
      <c r="A172" s="286" t="s">
        <v>283</v>
      </c>
      <c r="C172" s="286"/>
      <c r="D172" s="286"/>
      <c r="E172" s="286"/>
      <c r="F172" s="5"/>
      <c r="G172" s="317"/>
      <c r="I172" s="5"/>
      <c r="K172" s="5"/>
    </row>
    <row r="173" spans="1:7" ht="6.75" customHeight="1" thickBot="1">
      <c r="A173" s="286"/>
      <c r="B173" s="286"/>
      <c r="C173" s="286"/>
      <c r="D173" s="286"/>
      <c r="E173" s="286"/>
      <c r="F173" s="286"/>
      <c r="G173" s="286"/>
    </row>
    <row r="174" spans="1:7" ht="10.5">
      <c r="A174" s="455"/>
      <c r="B174" s="456"/>
      <c r="C174" s="457">
        <v>1</v>
      </c>
      <c r="D174" s="457">
        <v>2</v>
      </c>
      <c r="E174" s="457">
        <v>3</v>
      </c>
      <c r="F174" s="457">
        <v>4</v>
      </c>
      <c r="G174" s="458">
        <v>5</v>
      </c>
    </row>
    <row r="175" spans="1:7" s="463" customFormat="1" ht="38.25" customHeight="1" thickBot="1">
      <c r="A175" s="459" t="s">
        <v>63</v>
      </c>
      <c r="B175" s="357" t="s">
        <v>223</v>
      </c>
      <c r="C175" s="460" t="s">
        <v>322</v>
      </c>
      <c r="D175" s="461" t="s">
        <v>323</v>
      </c>
      <c r="E175" s="461" t="s">
        <v>324</v>
      </c>
      <c r="F175" s="461" t="s">
        <v>325</v>
      </c>
      <c r="G175" s="462" t="s">
        <v>326</v>
      </c>
    </row>
    <row r="176" spans="1:7" s="468" customFormat="1" ht="21" customHeight="1">
      <c r="A176" s="464">
        <v>601</v>
      </c>
      <c r="B176" s="328" t="s">
        <v>327</v>
      </c>
      <c r="C176" s="465"/>
      <c r="D176" s="481"/>
      <c r="E176" s="466">
        <f>IF(D176="","",D176*0.1125)</f>
      </c>
      <c r="F176" s="465"/>
      <c r="G176" s="467">
        <f>IF(OR(D176="",F176=""),"",F176+E176)</f>
      </c>
    </row>
    <row r="177" spans="1:7" ht="12" customHeight="1">
      <c r="A177" s="125">
        <f aca="true" t="shared" si="24" ref="A177:A191">A176+1</f>
        <v>602</v>
      </c>
      <c r="B177" s="133" t="s">
        <v>225</v>
      </c>
      <c r="C177" s="469"/>
      <c r="D177" s="470">
        <f aca="true" t="shared" si="25" ref="D177:D188">IF(C177="","",C177)</f>
      </c>
      <c r="E177" s="437">
        <f aca="true" t="shared" si="26" ref="E177:E188">IF($G$171&lt;(A177-601),"",IF(C177="","",D177*0.1125*((630-A177)/12)))</f>
      </c>
      <c r="F177" s="336">
        <v>0</v>
      </c>
      <c r="G177" s="438">
        <f aca="true" t="shared" si="27" ref="G177:G188">IF($G$171&lt;(A177-601),"",IF(C177="","",E177))</f>
      </c>
    </row>
    <row r="178" spans="1:7" ht="12" customHeight="1">
      <c r="A178" s="125">
        <f t="shared" si="24"/>
        <v>603</v>
      </c>
      <c r="B178" s="133" t="s">
        <v>226</v>
      </c>
      <c r="C178" s="469"/>
      <c r="D178" s="470">
        <f t="shared" si="25"/>
      </c>
      <c r="E178" s="437">
        <f t="shared" si="26"/>
      </c>
      <c r="F178" s="336">
        <v>0</v>
      </c>
      <c r="G178" s="438">
        <f t="shared" si="27"/>
      </c>
    </row>
    <row r="179" spans="1:7" ht="12" customHeight="1">
      <c r="A179" s="125">
        <f t="shared" si="24"/>
        <v>604</v>
      </c>
      <c r="B179" s="133" t="s">
        <v>227</v>
      </c>
      <c r="C179" s="469"/>
      <c r="D179" s="470">
        <f t="shared" si="25"/>
      </c>
      <c r="E179" s="437">
        <f t="shared" si="26"/>
      </c>
      <c r="F179" s="336">
        <v>0</v>
      </c>
      <c r="G179" s="438">
        <f t="shared" si="27"/>
      </c>
    </row>
    <row r="180" spans="1:7" ht="12" customHeight="1">
      <c r="A180" s="125">
        <f t="shared" si="24"/>
        <v>605</v>
      </c>
      <c r="B180" s="133" t="s">
        <v>228</v>
      </c>
      <c r="C180" s="469"/>
      <c r="D180" s="470">
        <f t="shared" si="25"/>
      </c>
      <c r="E180" s="437">
        <f t="shared" si="26"/>
      </c>
      <c r="F180" s="336">
        <v>0</v>
      </c>
      <c r="G180" s="438">
        <f t="shared" si="27"/>
      </c>
    </row>
    <row r="181" spans="1:7" ht="12" customHeight="1">
      <c r="A181" s="125">
        <f t="shared" si="24"/>
        <v>606</v>
      </c>
      <c r="B181" s="133" t="s">
        <v>229</v>
      </c>
      <c r="C181" s="469"/>
      <c r="D181" s="470">
        <f t="shared" si="25"/>
      </c>
      <c r="E181" s="437">
        <f t="shared" si="26"/>
      </c>
      <c r="F181" s="336">
        <v>0</v>
      </c>
      <c r="G181" s="438">
        <f t="shared" si="27"/>
      </c>
    </row>
    <row r="182" spans="1:7" ht="12" customHeight="1">
      <c r="A182" s="125">
        <f t="shared" si="24"/>
        <v>607</v>
      </c>
      <c r="B182" s="133" t="s">
        <v>230</v>
      </c>
      <c r="C182" s="469"/>
      <c r="D182" s="470">
        <f t="shared" si="25"/>
      </c>
      <c r="E182" s="437">
        <f t="shared" si="26"/>
      </c>
      <c r="F182" s="336">
        <v>0</v>
      </c>
      <c r="G182" s="438">
        <f t="shared" si="27"/>
      </c>
    </row>
    <row r="183" spans="1:7" ht="12" customHeight="1">
      <c r="A183" s="125">
        <f t="shared" si="24"/>
        <v>608</v>
      </c>
      <c r="B183" s="133" t="s">
        <v>231</v>
      </c>
      <c r="C183" s="469"/>
      <c r="D183" s="470">
        <f t="shared" si="25"/>
      </c>
      <c r="E183" s="437">
        <f t="shared" si="26"/>
      </c>
      <c r="F183" s="336">
        <v>0</v>
      </c>
      <c r="G183" s="438">
        <f t="shared" si="27"/>
      </c>
    </row>
    <row r="184" spans="1:7" ht="12" customHeight="1">
      <c r="A184" s="125">
        <f t="shared" si="24"/>
        <v>609</v>
      </c>
      <c r="B184" s="133" t="s">
        <v>232</v>
      </c>
      <c r="C184" s="469"/>
      <c r="D184" s="470">
        <f t="shared" si="25"/>
      </c>
      <c r="E184" s="437">
        <f t="shared" si="26"/>
      </c>
      <c r="F184" s="336">
        <v>0</v>
      </c>
      <c r="G184" s="438">
        <f t="shared" si="27"/>
      </c>
    </row>
    <row r="185" spans="1:7" ht="12" customHeight="1">
      <c r="A185" s="125">
        <f t="shared" si="24"/>
        <v>610</v>
      </c>
      <c r="B185" s="133" t="s">
        <v>233</v>
      </c>
      <c r="C185" s="469"/>
      <c r="D185" s="470">
        <f t="shared" si="25"/>
      </c>
      <c r="E185" s="437">
        <f t="shared" si="26"/>
      </c>
      <c r="F185" s="336">
        <v>0</v>
      </c>
      <c r="G185" s="438">
        <f t="shared" si="27"/>
      </c>
    </row>
    <row r="186" spans="1:7" ht="12" customHeight="1">
      <c r="A186" s="125">
        <f t="shared" si="24"/>
        <v>611</v>
      </c>
      <c r="B186" s="133" t="s">
        <v>234</v>
      </c>
      <c r="C186" s="469"/>
      <c r="D186" s="470">
        <f t="shared" si="25"/>
      </c>
      <c r="E186" s="437">
        <f t="shared" si="26"/>
      </c>
      <c r="F186" s="336">
        <v>0</v>
      </c>
      <c r="G186" s="438">
        <f t="shared" si="27"/>
      </c>
    </row>
    <row r="187" spans="1:7" ht="12" customHeight="1">
      <c r="A187" s="125">
        <f t="shared" si="24"/>
        <v>612</v>
      </c>
      <c r="B187" s="133" t="s">
        <v>235</v>
      </c>
      <c r="C187" s="469"/>
      <c r="D187" s="470">
        <f t="shared" si="25"/>
      </c>
      <c r="E187" s="437">
        <f t="shared" si="26"/>
      </c>
      <c r="F187" s="336">
        <v>0</v>
      </c>
      <c r="G187" s="438">
        <f t="shared" si="27"/>
      </c>
    </row>
    <row r="188" spans="1:7" ht="12" customHeight="1">
      <c r="A188" s="125">
        <f t="shared" si="24"/>
        <v>613</v>
      </c>
      <c r="B188" s="133" t="s">
        <v>236</v>
      </c>
      <c r="C188" s="469"/>
      <c r="D188" s="470">
        <f t="shared" si="25"/>
      </c>
      <c r="E188" s="437">
        <f t="shared" si="26"/>
      </c>
      <c r="F188" s="336">
        <v>0</v>
      </c>
      <c r="G188" s="438">
        <f t="shared" si="27"/>
      </c>
    </row>
    <row r="189" spans="1:7" ht="12" customHeight="1">
      <c r="A189" s="125">
        <f t="shared" si="24"/>
        <v>614</v>
      </c>
      <c r="B189" s="133" t="s">
        <v>328</v>
      </c>
      <c r="C189" s="344"/>
      <c r="D189" s="345"/>
      <c r="E189" s="471"/>
      <c r="F189" s="472"/>
      <c r="G189" s="438">
        <f>IF(OR(G176="",G171=""),"",SUM(G176:G188))</f>
      </c>
    </row>
    <row r="190" spans="1:7" ht="12" customHeight="1" thickBot="1">
      <c r="A190" s="125">
        <f t="shared" si="24"/>
        <v>615</v>
      </c>
      <c r="B190" s="133" t="s">
        <v>329</v>
      </c>
      <c r="C190" s="344"/>
      <c r="D190" s="345"/>
      <c r="E190" s="471"/>
      <c r="F190" s="472"/>
      <c r="G190" s="438">
        <f>IF(G189="","",G189/Main!$E$120)</f>
      </c>
    </row>
    <row r="191" spans="1:7" ht="12" customHeight="1" thickBot="1">
      <c r="A191" s="147">
        <f t="shared" si="24"/>
        <v>616</v>
      </c>
      <c r="B191" s="338" t="s">
        <v>330</v>
      </c>
      <c r="C191" s="339"/>
      <c r="D191" s="473"/>
      <c r="E191" s="474"/>
      <c r="F191" s="475"/>
      <c r="G191" s="343">
        <f>IF(OR(G171="",G190=""),"",G190/G171)</f>
      </c>
    </row>
    <row r="192" spans="1:7" ht="6" customHeight="1" thickBot="1">
      <c r="A192" s="133"/>
      <c r="B192" s="133"/>
      <c r="C192" s="344"/>
      <c r="D192" s="345"/>
      <c r="E192" s="345"/>
      <c r="F192" s="345"/>
      <c r="G192" s="345"/>
    </row>
    <row r="193" spans="1:7" s="468" customFormat="1" ht="21" customHeight="1">
      <c r="A193" s="464">
        <f>A191+1</f>
        <v>617</v>
      </c>
      <c r="B193" s="328" t="s">
        <v>327</v>
      </c>
      <c r="C193" s="482"/>
      <c r="D193" s="349"/>
      <c r="E193" s="443">
        <f>IF(D193="","",D193*0.1125)</f>
      </c>
      <c r="F193" s="349"/>
      <c r="G193" s="477">
        <f>IF(OR(D193="",F193=""),"",F193+E193)</f>
      </c>
    </row>
    <row r="194" spans="1:7" ht="12" customHeight="1">
      <c r="A194" s="125">
        <f aca="true" t="shared" si="28" ref="A194:A208">A193+1</f>
        <v>618</v>
      </c>
      <c r="B194" s="133" t="s">
        <v>238</v>
      </c>
      <c r="C194" s="483"/>
      <c r="D194" s="336">
        <f aca="true" t="shared" si="29" ref="D194:D205">IF(C194="","",C194)</f>
      </c>
      <c r="E194" s="437">
        <f aca="true" t="shared" si="30" ref="E194:E205">IF($G$172&lt;(A194-617),"",IF(C194="","",D194*0.1125*((630-A194)/12)))</f>
      </c>
      <c r="F194" s="336">
        <v>0</v>
      </c>
      <c r="G194" s="479">
        <f aca="true" t="shared" si="31" ref="G194:G205">IF(($G$172&lt;(A194-617)),"",IF(C194="","",F194+E194))</f>
      </c>
    </row>
    <row r="195" spans="1:7" ht="12" customHeight="1">
      <c r="A195" s="125">
        <f t="shared" si="28"/>
        <v>619</v>
      </c>
      <c r="B195" s="133" t="s">
        <v>239</v>
      </c>
      <c r="C195" s="483"/>
      <c r="D195" s="336">
        <f t="shared" si="29"/>
      </c>
      <c r="E195" s="437">
        <f t="shared" si="30"/>
      </c>
      <c r="F195" s="336">
        <v>0</v>
      </c>
      <c r="G195" s="479">
        <f t="shared" si="31"/>
      </c>
    </row>
    <row r="196" spans="1:7" ht="12" customHeight="1">
      <c r="A196" s="125">
        <f t="shared" si="28"/>
        <v>620</v>
      </c>
      <c r="B196" s="133" t="s">
        <v>240</v>
      </c>
      <c r="C196" s="483"/>
      <c r="D196" s="336">
        <f t="shared" si="29"/>
      </c>
      <c r="E196" s="437">
        <f t="shared" si="30"/>
      </c>
      <c r="F196" s="336">
        <v>0</v>
      </c>
      <c r="G196" s="479">
        <f t="shared" si="31"/>
      </c>
    </row>
    <row r="197" spans="1:7" ht="12" customHeight="1">
      <c r="A197" s="125">
        <f t="shared" si="28"/>
        <v>621</v>
      </c>
      <c r="B197" s="133" t="s">
        <v>241</v>
      </c>
      <c r="C197" s="483"/>
      <c r="D197" s="336">
        <f t="shared" si="29"/>
      </c>
      <c r="E197" s="437">
        <f t="shared" si="30"/>
      </c>
      <c r="F197" s="336">
        <v>0</v>
      </c>
      <c r="G197" s="479">
        <f t="shared" si="31"/>
      </c>
    </row>
    <row r="198" spans="1:7" ht="12" customHeight="1">
      <c r="A198" s="125">
        <f t="shared" si="28"/>
        <v>622</v>
      </c>
      <c r="B198" s="133" t="s">
        <v>242</v>
      </c>
      <c r="C198" s="483"/>
      <c r="D198" s="336">
        <f t="shared" si="29"/>
      </c>
      <c r="E198" s="437">
        <f t="shared" si="30"/>
      </c>
      <c r="F198" s="336">
        <v>0</v>
      </c>
      <c r="G198" s="479">
        <f t="shared" si="31"/>
      </c>
    </row>
    <row r="199" spans="1:7" ht="12" customHeight="1">
      <c r="A199" s="125">
        <f t="shared" si="28"/>
        <v>623</v>
      </c>
      <c r="B199" s="133" t="s">
        <v>243</v>
      </c>
      <c r="C199" s="483"/>
      <c r="D199" s="336">
        <f t="shared" si="29"/>
      </c>
      <c r="E199" s="437">
        <f t="shared" si="30"/>
      </c>
      <c r="F199" s="336">
        <v>0</v>
      </c>
      <c r="G199" s="479">
        <f t="shared" si="31"/>
      </c>
    </row>
    <row r="200" spans="1:7" ht="12" customHeight="1">
      <c r="A200" s="125">
        <f t="shared" si="28"/>
        <v>624</v>
      </c>
      <c r="B200" s="133" t="s">
        <v>244</v>
      </c>
      <c r="C200" s="483"/>
      <c r="D200" s="336">
        <f t="shared" si="29"/>
      </c>
      <c r="E200" s="437">
        <f t="shared" si="30"/>
      </c>
      <c r="F200" s="336">
        <v>0</v>
      </c>
      <c r="G200" s="479">
        <f t="shared" si="31"/>
      </c>
    </row>
    <row r="201" spans="1:7" ht="12" customHeight="1">
      <c r="A201" s="125">
        <f t="shared" si="28"/>
        <v>625</v>
      </c>
      <c r="B201" s="133" t="s">
        <v>245</v>
      </c>
      <c r="C201" s="483"/>
      <c r="D201" s="336">
        <f t="shared" si="29"/>
      </c>
      <c r="E201" s="437">
        <f t="shared" si="30"/>
      </c>
      <c r="F201" s="336">
        <v>0</v>
      </c>
      <c r="G201" s="479">
        <f t="shared" si="31"/>
      </c>
    </row>
    <row r="202" spans="1:7" ht="12" customHeight="1">
      <c r="A202" s="125">
        <f t="shared" si="28"/>
        <v>626</v>
      </c>
      <c r="B202" s="133" t="s">
        <v>246</v>
      </c>
      <c r="C202" s="483"/>
      <c r="D202" s="336">
        <f t="shared" si="29"/>
      </c>
      <c r="E202" s="437">
        <f t="shared" si="30"/>
      </c>
      <c r="F202" s="336">
        <v>0</v>
      </c>
      <c r="G202" s="479">
        <f t="shared" si="31"/>
      </c>
    </row>
    <row r="203" spans="1:7" ht="12" customHeight="1">
      <c r="A203" s="125">
        <f t="shared" si="28"/>
        <v>627</v>
      </c>
      <c r="B203" s="133" t="s">
        <v>247</v>
      </c>
      <c r="C203" s="483"/>
      <c r="D203" s="336">
        <f t="shared" si="29"/>
      </c>
      <c r="E203" s="437">
        <f t="shared" si="30"/>
      </c>
      <c r="F203" s="336">
        <v>0</v>
      </c>
      <c r="G203" s="479">
        <f t="shared" si="31"/>
      </c>
    </row>
    <row r="204" spans="1:7" ht="12" customHeight="1">
      <c r="A204" s="125">
        <f t="shared" si="28"/>
        <v>628</v>
      </c>
      <c r="B204" s="133" t="s">
        <v>248</v>
      </c>
      <c r="C204" s="483"/>
      <c r="D204" s="336">
        <f t="shared" si="29"/>
      </c>
      <c r="E204" s="437">
        <f t="shared" si="30"/>
      </c>
      <c r="F204" s="336">
        <v>0</v>
      </c>
      <c r="G204" s="479">
        <f t="shared" si="31"/>
      </c>
    </row>
    <row r="205" spans="1:7" ht="12" customHeight="1">
      <c r="A205" s="125">
        <f t="shared" si="28"/>
        <v>629</v>
      </c>
      <c r="B205" s="133" t="s">
        <v>249</v>
      </c>
      <c r="C205" s="469"/>
      <c r="D205" s="470">
        <f t="shared" si="29"/>
      </c>
      <c r="E205" s="437">
        <f t="shared" si="30"/>
      </c>
      <c r="F205" s="336">
        <v>0</v>
      </c>
      <c r="G205" s="479">
        <f t="shared" si="31"/>
      </c>
    </row>
    <row r="206" spans="1:7" ht="12" customHeight="1">
      <c r="A206" s="125">
        <f t="shared" si="28"/>
        <v>630</v>
      </c>
      <c r="B206" s="133" t="s">
        <v>328</v>
      </c>
      <c r="C206" s="344"/>
      <c r="D206" s="345"/>
      <c r="E206" s="471"/>
      <c r="F206" s="472"/>
      <c r="G206" s="438">
        <f>IF(OR(NOT(G171=12),G172=0,G193="",G172=""),"",SUM(G193:G205))</f>
      </c>
    </row>
    <row r="207" spans="1:7" ht="12" customHeight="1" thickBot="1">
      <c r="A207" s="125">
        <f t="shared" si="28"/>
        <v>631</v>
      </c>
      <c r="B207" s="133" t="s">
        <v>329</v>
      </c>
      <c r="C207" s="344"/>
      <c r="D207" s="345"/>
      <c r="E207" s="471"/>
      <c r="F207" s="472"/>
      <c r="G207" s="438">
        <f>IF(G206="","",G206/Main!$F$121)</f>
      </c>
    </row>
    <row r="208" spans="1:7" ht="12" customHeight="1" thickBot="1">
      <c r="A208" s="147">
        <f t="shared" si="28"/>
        <v>632</v>
      </c>
      <c r="B208" s="338" t="s">
        <v>331</v>
      </c>
      <c r="C208" s="339"/>
      <c r="D208" s="473"/>
      <c r="E208" s="474"/>
      <c r="F208" s="475"/>
      <c r="G208" s="484">
        <f>IF(G207="","",G207/G172)</f>
      </c>
    </row>
    <row r="210" spans="1:7" ht="16.5" customHeight="1">
      <c r="A210" s="288" t="s">
        <v>321</v>
      </c>
      <c r="B210" s="287"/>
      <c r="C210" s="287"/>
      <c r="D210" s="288"/>
      <c r="E210" s="287"/>
      <c r="F210" s="287"/>
      <c r="G210" s="287"/>
    </row>
    <row r="211" spans="1:7" ht="16.5" customHeight="1">
      <c r="A211" s="288" t="s">
        <v>275</v>
      </c>
      <c r="B211" s="287"/>
      <c r="C211" s="287"/>
      <c r="D211" s="288"/>
      <c r="E211" s="287"/>
      <c r="F211" s="287"/>
      <c r="G211" s="287"/>
    </row>
    <row r="212" spans="1:7" ht="6" customHeight="1">
      <c r="A212" s="288"/>
      <c r="B212" s="287"/>
      <c r="C212" s="287"/>
      <c r="D212" s="288"/>
      <c r="E212" s="287"/>
      <c r="F212" s="287"/>
      <c r="G212" s="287"/>
    </row>
    <row r="213" spans="1:7" ht="12" customHeight="1">
      <c r="A213" s="286" t="s">
        <v>222</v>
      </c>
      <c r="B213" s="287"/>
      <c r="C213" s="287"/>
      <c r="D213" s="288"/>
      <c r="E213" s="287"/>
      <c r="F213" s="287"/>
      <c r="G213" s="287"/>
    </row>
    <row r="214" spans="1:7" ht="12" customHeight="1">
      <c r="A214" s="286" t="s">
        <v>255</v>
      </c>
      <c r="B214" s="287"/>
      <c r="C214" s="287"/>
      <c r="D214" s="288"/>
      <c r="E214" s="287"/>
      <c r="F214" s="287"/>
      <c r="G214" s="287"/>
    </row>
    <row r="215" spans="1:7" ht="12" customHeight="1">
      <c r="A215" s="286"/>
      <c r="B215" s="286"/>
      <c r="C215" s="286"/>
      <c r="D215" s="286"/>
      <c r="E215" s="286"/>
      <c r="F215" s="454" t="s">
        <v>253</v>
      </c>
      <c r="G215" s="454" t="s">
        <v>254</v>
      </c>
    </row>
    <row r="216" spans="1:7" ht="12" customHeight="1">
      <c r="A216" s="5"/>
      <c r="B216" s="5"/>
      <c r="C216" s="286"/>
      <c r="D216" s="286"/>
      <c r="E216" s="286"/>
      <c r="F216" s="312" t="s">
        <v>256</v>
      </c>
      <c r="G216" s="312"/>
    </row>
    <row r="217" spans="1:7" ht="3" customHeight="1">
      <c r="A217" s="286"/>
      <c r="B217" s="5"/>
      <c r="C217" s="286"/>
      <c r="D217" s="286"/>
      <c r="E217" s="286"/>
      <c r="F217" s="313"/>
      <c r="G217" s="313"/>
    </row>
    <row r="218" spans="1:7" ht="12.75" customHeight="1">
      <c r="A218" s="286" t="s">
        <v>257</v>
      </c>
      <c r="B218" s="286"/>
      <c r="C218" s="286"/>
      <c r="D218" s="286"/>
      <c r="E218" s="286"/>
      <c r="F218" s="286"/>
      <c r="G218" s="286"/>
    </row>
    <row r="219" spans="1:7" s="6" customFormat="1" ht="3.75" customHeight="1">
      <c r="A219" s="314"/>
      <c r="B219" s="39"/>
      <c r="C219" s="101"/>
      <c r="D219" s="101"/>
      <c r="E219" s="101"/>
      <c r="F219" s="101"/>
      <c r="G219" s="101"/>
    </row>
    <row r="220" spans="1:7" s="6" customFormat="1" ht="9.75" customHeight="1">
      <c r="A220" s="314"/>
      <c r="B220" s="101"/>
      <c r="C220" s="315" t="s">
        <v>65</v>
      </c>
      <c r="D220" s="315" t="s">
        <v>66</v>
      </c>
      <c r="E220" s="315" t="s">
        <v>67</v>
      </c>
      <c r="F220" s="316" t="s">
        <v>68</v>
      </c>
      <c r="G220" s="316" t="s">
        <v>69</v>
      </c>
    </row>
    <row r="221" spans="1:7" ht="12" customHeight="1">
      <c r="A221" s="313"/>
      <c r="B221" s="313"/>
      <c r="C221" s="312"/>
      <c r="D221" s="312"/>
      <c r="E221" s="312"/>
      <c r="F221" s="312"/>
      <c r="G221" s="312" t="s">
        <v>256</v>
      </c>
    </row>
    <row r="222" spans="1:7" ht="3" customHeight="1">
      <c r="A222" s="286"/>
      <c r="B222" s="5"/>
      <c r="C222" s="286"/>
      <c r="D222" s="286"/>
      <c r="E222" s="286"/>
      <c r="F222" s="313"/>
      <c r="G222" s="313"/>
    </row>
    <row r="223" spans="1:10" s="292" customFormat="1" ht="12" customHeight="1">
      <c r="A223" s="286" t="s">
        <v>282</v>
      </c>
      <c r="C223" s="286"/>
      <c r="D223" s="286"/>
      <c r="E223" s="286"/>
      <c r="F223" s="5"/>
      <c r="G223" s="317"/>
      <c r="I223" s="5"/>
      <c r="J223" s="5"/>
    </row>
    <row r="224" spans="1:11" s="292" customFormat="1" ht="12" customHeight="1">
      <c r="A224" s="286" t="s">
        <v>283</v>
      </c>
      <c r="C224" s="286"/>
      <c r="D224" s="286"/>
      <c r="E224" s="286"/>
      <c r="F224" s="5"/>
      <c r="G224" s="317"/>
      <c r="I224" s="5"/>
      <c r="K224" s="5"/>
    </row>
    <row r="225" spans="1:7" ht="6.75" customHeight="1" thickBot="1">
      <c r="A225" s="286"/>
      <c r="B225" s="286"/>
      <c r="C225" s="286"/>
      <c r="D225" s="286"/>
      <c r="E225" s="286"/>
      <c r="F225" s="286"/>
      <c r="G225" s="286"/>
    </row>
    <row r="226" spans="1:7" ht="10.5">
      <c r="A226" s="455"/>
      <c r="B226" s="456"/>
      <c r="C226" s="457">
        <v>1</v>
      </c>
      <c r="D226" s="457">
        <v>2</v>
      </c>
      <c r="E226" s="457">
        <v>3</v>
      </c>
      <c r="F226" s="457">
        <v>4</v>
      </c>
      <c r="G226" s="458">
        <v>5</v>
      </c>
    </row>
    <row r="227" spans="1:7" s="463" customFormat="1" ht="38.25" customHeight="1" thickBot="1">
      <c r="A227" s="459" t="s">
        <v>63</v>
      </c>
      <c r="B227" s="357" t="s">
        <v>223</v>
      </c>
      <c r="C227" s="460" t="s">
        <v>322</v>
      </c>
      <c r="D227" s="461" t="s">
        <v>323</v>
      </c>
      <c r="E227" s="461" t="s">
        <v>324</v>
      </c>
      <c r="F227" s="461" t="s">
        <v>325</v>
      </c>
      <c r="G227" s="462" t="s">
        <v>326</v>
      </c>
    </row>
    <row r="228" spans="1:7" s="468" customFormat="1" ht="21" customHeight="1">
      <c r="A228" s="464">
        <v>601</v>
      </c>
      <c r="B228" s="328" t="s">
        <v>327</v>
      </c>
      <c r="C228" s="465"/>
      <c r="D228" s="481"/>
      <c r="E228" s="466">
        <f>IF(D228="","",D228*0.1125)</f>
      </c>
      <c r="F228" s="465"/>
      <c r="G228" s="467">
        <f>IF(OR(D228="",F228=""),"",F228+E228)</f>
      </c>
    </row>
    <row r="229" spans="1:7" ht="12" customHeight="1">
      <c r="A229" s="125">
        <f aca="true" t="shared" si="32" ref="A229:A243">A228+1</f>
        <v>602</v>
      </c>
      <c r="B229" s="133" t="s">
        <v>225</v>
      </c>
      <c r="C229" s="469"/>
      <c r="D229" s="470">
        <f aca="true" t="shared" si="33" ref="D229:D240">IF(C229="","",C229)</f>
      </c>
      <c r="E229" s="437">
        <f aca="true" t="shared" si="34" ref="E229:E240">IF($G$223&lt;(A229-601),"",IF(C229="","",D229*0.1125*((630-A229)/12)))</f>
      </c>
      <c r="F229" s="336">
        <v>0</v>
      </c>
      <c r="G229" s="438">
        <f aca="true" t="shared" si="35" ref="G229:G240">IF($G$223&lt;(A229-601),"",IF(C229="","",E229))</f>
      </c>
    </row>
    <row r="230" spans="1:7" ht="12" customHeight="1">
      <c r="A230" s="125">
        <f t="shared" si="32"/>
        <v>603</v>
      </c>
      <c r="B230" s="133" t="s">
        <v>226</v>
      </c>
      <c r="C230" s="469"/>
      <c r="D230" s="470">
        <f t="shared" si="33"/>
      </c>
      <c r="E230" s="437">
        <f t="shared" si="34"/>
      </c>
      <c r="F230" s="336">
        <v>0</v>
      </c>
      <c r="G230" s="438">
        <f t="shared" si="35"/>
      </c>
    </row>
    <row r="231" spans="1:7" ht="12" customHeight="1">
      <c r="A231" s="125">
        <f t="shared" si="32"/>
        <v>604</v>
      </c>
      <c r="B231" s="133" t="s">
        <v>227</v>
      </c>
      <c r="C231" s="469"/>
      <c r="D231" s="470">
        <f t="shared" si="33"/>
      </c>
      <c r="E231" s="437">
        <f t="shared" si="34"/>
      </c>
      <c r="F231" s="336">
        <v>0</v>
      </c>
      <c r="G231" s="438">
        <f t="shared" si="35"/>
      </c>
    </row>
    <row r="232" spans="1:7" ht="12" customHeight="1">
      <c r="A232" s="125">
        <f t="shared" si="32"/>
        <v>605</v>
      </c>
      <c r="B232" s="133" t="s">
        <v>228</v>
      </c>
      <c r="C232" s="469"/>
      <c r="D232" s="470">
        <f t="shared" si="33"/>
      </c>
      <c r="E232" s="437">
        <f t="shared" si="34"/>
      </c>
      <c r="F232" s="336">
        <v>0</v>
      </c>
      <c r="G232" s="438">
        <f t="shared" si="35"/>
      </c>
    </row>
    <row r="233" spans="1:7" ht="12" customHeight="1">
      <c r="A233" s="125">
        <f t="shared" si="32"/>
        <v>606</v>
      </c>
      <c r="B233" s="133" t="s">
        <v>229</v>
      </c>
      <c r="C233" s="469"/>
      <c r="D233" s="470">
        <f t="shared" si="33"/>
      </c>
      <c r="E233" s="437">
        <f t="shared" si="34"/>
      </c>
      <c r="F233" s="336">
        <v>0</v>
      </c>
      <c r="G233" s="438">
        <f t="shared" si="35"/>
      </c>
    </row>
    <row r="234" spans="1:7" ht="12" customHeight="1">
      <c r="A234" s="125">
        <f t="shared" si="32"/>
        <v>607</v>
      </c>
      <c r="B234" s="133" t="s">
        <v>230</v>
      </c>
      <c r="C234" s="469"/>
      <c r="D234" s="470">
        <f t="shared" si="33"/>
      </c>
      <c r="E234" s="437">
        <f t="shared" si="34"/>
      </c>
      <c r="F234" s="336">
        <v>0</v>
      </c>
      <c r="G234" s="438">
        <f t="shared" si="35"/>
      </c>
    </row>
    <row r="235" spans="1:7" ht="12" customHeight="1">
      <c r="A235" s="125">
        <f t="shared" si="32"/>
        <v>608</v>
      </c>
      <c r="B235" s="133" t="s">
        <v>231</v>
      </c>
      <c r="C235" s="469"/>
      <c r="D235" s="470">
        <f t="shared" si="33"/>
      </c>
      <c r="E235" s="437">
        <f t="shared" si="34"/>
      </c>
      <c r="F235" s="336">
        <v>0</v>
      </c>
      <c r="G235" s="438">
        <f t="shared" si="35"/>
      </c>
    </row>
    <row r="236" spans="1:7" ht="12" customHeight="1">
      <c r="A236" s="125">
        <f t="shared" si="32"/>
        <v>609</v>
      </c>
      <c r="B236" s="133" t="s">
        <v>232</v>
      </c>
      <c r="C236" s="469"/>
      <c r="D236" s="470">
        <f t="shared" si="33"/>
      </c>
      <c r="E236" s="437">
        <f t="shared" si="34"/>
      </c>
      <c r="F236" s="336">
        <v>0</v>
      </c>
      <c r="G236" s="438">
        <f t="shared" si="35"/>
      </c>
    </row>
    <row r="237" spans="1:7" ht="12" customHeight="1">
      <c r="A237" s="125">
        <f t="shared" si="32"/>
        <v>610</v>
      </c>
      <c r="B237" s="133" t="s">
        <v>233</v>
      </c>
      <c r="C237" s="469"/>
      <c r="D237" s="470">
        <f t="shared" si="33"/>
      </c>
      <c r="E237" s="437">
        <f t="shared" si="34"/>
      </c>
      <c r="F237" s="336">
        <v>0</v>
      </c>
      <c r="G237" s="438">
        <f t="shared" si="35"/>
      </c>
    </row>
    <row r="238" spans="1:7" ht="12" customHeight="1">
      <c r="A238" s="125">
        <f t="shared" si="32"/>
        <v>611</v>
      </c>
      <c r="B238" s="133" t="s">
        <v>234</v>
      </c>
      <c r="C238" s="469"/>
      <c r="D238" s="470">
        <f t="shared" si="33"/>
      </c>
      <c r="E238" s="437">
        <f t="shared" si="34"/>
      </c>
      <c r="F238" s="336">
        <v>0</v>
      </c>
      <c r="G238" s="438">
        <f t="shared" si="35"/>
      </c>
    </row>
    <row r="239" spans="1:7" ht="12" customHeight="1">
      <c r="A239" s="125">
        <f t="shared" si="32"/>
        <v>612</v>
      </c>
      <c r="B239" s="133" t="s">
        <v>235</v>
      </c>
      <c r="C239" s="469"/>
      <c r="D239" s="470">
        <f t="shared" si="33"/>
      </c>
      <c r="E239" s="437">
        <f t="shared" si="34"/>
      </c>
      <c r="F239" s="336">
        <v>0</v>
      </c>
      <c r="G239" s="438">
        <f t="shared" si="35"/>
      </c>
    </row>
    <row r="240" spans="1:7" ht="12" customHeight="1">
      <c r="A240" s="125">
        <f t="shared" si="32"/>
        <v>613</v>
      </c>
      <c r="B240" s="133" t="s">
        <v>236</v>
      </c>
      <c r="C240" s="469"/>
      <c r="D240" s="470">
        <f t="shared" si="33"/>
      </c>
      <c r="E240" s="437">
        <f t="shared" si="34"/>
      </c>
      <c r="F240" s="336">
        <v>0</v>
      </c>
      <c r="G240" s="438">
        <f t="shared" si="35"/>
      </c>
    </row>
    <row r="241" spans="1:7" ht="12" customHeight="1">
      <c r="A241" s="125">
        <f t="shared" si="32"/>
        <v>614</v>
      </c>
      <c r="B241" s="133" t="s">
        <v>328</v>
      </c>
      <c r="C241" s="344"/>
      <c r="D241" s="345"/>
      <c r="E241" s="471"/>
      <c r="F241" s="472"/>
      <c r="G241" s="438">
        <f>IF(OR(G228="",G223=""),"",SUM(G228:G240))</f>
      </c>
    </row>
    <row r="242" spans="1:7" ht="12" customHeight="1" thickBot="1">
      <c r="A242" s="125">
        <f t="shared" si="32"/>
        <v>615</v>
      </c>
      <c r="B242" s="133" t="s">
        <v>329</v>
      </c>
      <c r="C242" s="344"/>
      <c r="D242" s="345"/>
      <c r="E242" s="471"/>
      <c r="F242" s="472"/>
      <c r="G242" s="438">
        <f>IF(G241="","",G241/Main!$G$120)</f>
      </c>
    </row>
    <row r="243" spans="1:7" ht="12" customHeight="1" thickBot="1">
      <c r="A243" s="147">
        <f t="shared" si="32"/>
        <v>616</v>
      </c>
      <c r="B243" s="338" t="s">
        <v>330</v>
      </c>
      <c r="C243" s="339"/>
      <c r="D243" s="473"/>
      <c r="E243" s="474"/>
      <c r="F243" s="475"/>
      <c r="G243" s="343">
        <f>IF(OR(G223="",G242=""),"",G242/G223)</f>
      </c>
    </row>
    <row r="244" spans="1:7" ht="6" customHeight="1" thickBot="1">
      <c r="A244" s="133"/>
      <c r="B244" s="133"/>
      <c r="C244" s="344"/>
      <c r="D244" s="345"/>
      <c r="E244" s="345"/>
      <c r="F244" s="345"/>
      <c r="G244" s="345"/>
    </row>
    <row r="245" spans="1:7" s="468" customFormat="1" ht="21" customHeight="1">
      <c r="A245" s="464">
        <f>A243+1</f>
        <v>617</v>
      </c>
      <c r="B245" s="328" t="s">
        <v>327</v>
      </c>
      <c r="C245" s="482">
        <v>100</v>
      </c>
      <c r="D245" s="349">
        <v>100</v>
      </c>
      <c r="E245" s="443">
        <f>IF(D245="","",D245*0.1125)</f>
        <v>11.25</v>
      </c>
      <c r="F245" s="349">
        <v>100</v>
      </c>
      <c r="G245" s="477">
        <f>IF(OR(D245="",F245=""),"",F245+E245)</f>
        <v>111.25</v>
      </c>
    </row>
    <row r="246" spans="1:7" ht="12" customHeight="1">
      <c r="A246" s="125">
        <f aca="true" t="shared" si="36" ref="A246:A260">A245+1</f>
        <v>618</v>
      </c>
      <c r="B246" s="133" t="s">
        <v>238</v>
      </c>
      <c r="C246" s="483">
        <v>1</v>
      </c>
      <c r="D246" s="336">
        <f aca="true" t="shared" si="37" ref="D246:D257">IF(C246="","",C246)</f>
        <v>1</v>
      </c>
      <c r="E246" s="437">
        <f aca="true" t="shared" si="38" ref="E246:E257">IF($G$224&lt;(A246-617),"",IF(C246="","",D246*0.1125*((630-A246)/12)))</f>
      </c>
      <c r="F246" s="336">
        <v>0</v>
      </c>
      <c r="G246" s="479">
        <f aca="true" t="shared" si="39" ref="G246:G257">IF(($G$224&lt;(A246-617)),"",IF(C246="","",F246+E246))</f>
      </c>
    </row>
    <row r="247" spans="1:7" ht="12" customHeight="1">
      <c r="A247" s="125">
        <f t="shared" si="36"/>
        <v>619</v>
      </c>
      <c r="B247" s="133" t="s">
        <v>239</v>
      </c>
      <c r="C247" s="483">
        <v>1</v>
      </c>
      <c r="D247" s="336">
        <f t="shared" si="37"/>
        <v>1</v>
      </c>
      <c r="E247" s="437">
        <f t="shared" si="38"/>
      </c>
      <c r="F247" s="336">
        <v>0</v>
      </c>
      <c r="G247" s="479">
        <f t="shared" si="39"/>
      </c>
    </row>
    <row r="248" spans="1:7" ht="12" customHeight="1">
      <c r="A248" s="125">
        <f t="shared" si="36"/>
        <v>620</v>
      </c>
      <c r="B248" s="133" t="s">
        <v>240</v>
      </c>
      <c r="C248" s="483">
        <v>1</v>
      </c>
      <c r="D248" s="336">
        <f t="shared" si="37"/>
        <v>1</v>
      </c>
      <c r="E248" s="437">
        <f t="shared" si="38"/>
      </c>
      <c r="F248" s="336">
        <v>0</v>
      </c>
      <c r="G248" s="479">
        <f t="shared" si="39"/>
      </c>
    </row>
    <row r="249" spans="1:7" ht="12" customHeight="1">
      <c r="A249" s="125">
        <f t="shared" si="36"/>
        <v>621</v>
      </c>
      <c r="B249" s="133" t="s">
        <v>241</v>
      </c>
      <c r="C249" s="483">
        <v>1</v>
      </c>
      <c r="D249" s="336">
        <f t="shared" si="37"/>
        <v>1</v>
      </c>
      <c r="E249" s="437">
        <f t="shared" si="38"/>
      </c>
      <c r="F249" s="336">
        <v>0</v>
      </c>
      <c r="G249" s="479">
        <f t="shared" si="39"/>
      </c>
    </row>
    <row r="250" spans="1:7" ht="12" customHeight="1">
      <c r="A250" s="125">
        <f t="shared" si="36"/>
        <v>622</v>
      </c>
      <c r="B250" s="133" t="s">
        <v>242</v>
      </c>
      <c r="C250" s="483">
        <v>1</v>
      </c>
      <c r="D250" s="336">
        <f t="shared" si="37"/>
        <v>1</v>
      </c>
      <c r="E250" s="437">
        <f t="shared" si="38"/>
      </c>
      <c r="F250" s="336">
        <v>0</v>
      </c>
      <c r="G250" s="479">
        <f t="shared" si="39"/>
      </c>
    </row>
    <row r="251" spans="1:7" ht="12" customHeight="1">
      <c r="A251" s="125">
        <f t="shared" si="36"/>
        <v>623</v>
      </c>
      <c r="B251" s="133" t="s">
        <v>243</v>
      </c>
      <c r="C251" s="483">
        <v>1</v>
      </c>
      <c r="D251" s="336">
        <f t="shared" si="37"/>
        <v>1</v>
      </c>
      <c r="E251" s="437">
        <f t="shared" si="38"/>
      </c>
      <c r="F251" s="336">
        <v>0</v>
      </c>
      <c r="G251" s="479">
        <f t="shared" si="39"/>
      </c>
    </row>
    <row r="252" spans="1:7" ht="12" customHeight="1">
      <c r="A252" s="125">
        <f t="shared" si="36"/>
        <v>624</v>
      </c>
      <c r="B252" s="133" t="s">
        <v>244</v>
      </c>
      <c r="C252" s="483">
        <v>1</v>
      </c>
      <c r="D252" s="336">
        <f t="shared" si="37"/>
        <v>1</v>
      </c>
      <c r="E252" s="437">
        <f t="shared" si="38"/>
      </c>
      <c r="F252" s="336">
        <v>0</v>
      </c>
      <c r="G252" s="479">
        <f t="shared" si="39"/>
      </c>
    </row>
    <row r="253" spans="1:7" ht="12" customHeight="1">
      <c r="A253" s="125">
        <f t="shared" si="36"/>
        <v>625</v>
      </c>
      <c r="B253" s="133" t="s">
        <v>245</v>
      </c>
      <c r="C253" s="483">
        <v>1</v>
      </c>
      <c r="D253" s="336">
        <f t="shared" si="37"/>
        <v>1</v>
      </c>
      <c r="E253" s="437">
        <f t="shared" si="38"/>
      </c>
      <c r="F253" s="336">
        <v>0</v>
      </c>
      <c r="G253" s="479">
        <f t="shared" si="39"/>
      </c>
    </row>
    <row r="254" spans="1:7" ht="12" customHeight="1">
      <c r="A254" s="125">
        <f t="shared" si="36"/>
        <v>626</v>
      </c>
      <c r="B254" s="133" t="s">
        <v>246</v>
      </c>
      <c r="C254" s="483">
        <v>1</v>
      </c>
      <c r="D254" s="336">
        <f t="shared" si="37"/>
        <v>1</v>
      </c>
      <c r="E254" s="437">
        <f t="shared" si="38"/>
      </c>
      <c r="F254" s="336">
        <v>0</v>
      </c>
      <c r="G254" s="479">
        <f t="shared" si="39"/>
      </c>
    </row>
    <row r="255" spans="1:7" ht="12" customHeight="1">
      <c r="A255" s="125">
        <f t="shared" si="36"/>
        <v>627</v>
      </c>
      <c r="B255" s="133" t="s">
        <v>247</v>
      </c>
      <c r="C255" s="483">
        <v>1</v>
      </c>
      <c r="D255" s="336">
        <f t="shared" si="37"/>
        <v>1</v>
      </c>
      <c r="E255" s="437">
        <f t="shared" si="38"/>
      </c>
      <c r="F255" s="336">
        <v>0</v>
      </c>
      <c r="G255" s="479">
        <f t="shared" si="39"/>
      </c>
    </row>
    <row r="256" spans="1:7" ht="12" customHeight="1">
      <c r="A256" s="125">
        <f t="shared" si="36"/>
        <v>628</v>
      </c>
      <c r="B256" s="133" t="s">
        <v>248</v>
      </c>
      <c r="C256" s="483">
        <v>1</v>
      </c>
      <c r="D256" s="336">
        <f t="shared" si="37"/>
        <v>1</v>
      </c>
      <c r="E256" s="437">
        <f t="shared" si="38"/>
      </c>
      <c r="F256" s="336">
        <v>0</v>
      </c>
      <c r="G256" s="479">
        <f t="shared" si="39"/>
      </c>
    </row>
    <row r="257" spans="1:7" ht="12" customHeight="1">
      <c r="A257" s="125">
        <f t="shared" si="36"/>
        <v>629</v>
      </c>
      <c r="B257" s="133" t="s">
        <v>249</v>
      </c>
      <c r="C257" s="469">
        <v>1</v>
      </c>
      <c r="D257" s="470">
        <f t="shared" si="37"/>
        <v>1</v>
      </c>
      <c r="E257" s="437">
        <f t="shared" si="38"/>
      </c>
      <c r="F257" s="336">
        <v>0</v>
      </c>
      <c r="G257" s="479">
        <f t="shared" si="39"/>
      </c>
    </row>
    <row r="258" spans="1:7" ht="12" customHeight="1">
      <c r="A258" s="125">
        <f t="shared" si="36"/>
        <v>630</v>
      </c>
      <c r="B258" s="133" t="s">
        <v>328</v>
      </c>
      <c r="C258" s="344"/>
      <c r="D258" s="345"/>
      <c r="E258" s="471"/>
      <c r="F258" s="485"/>
      <c r="G258" s="438">
        <f>IF(OR(NOT(G223=12),G224=0,G245="",G224=""),"",SUM(G245:G257))</f>
      </c>
    </row>
    <row r="259" spans="1:7" ht="12" customHeight="1" thickBot="1">
      <c r="A259" s="125">
        <f t="shared" si="36"/>
        <v>631</v>
      </c>
      <c r="B259" s="133" t="s">
        <v>329</v>
      </c>
      <c r="C259" s="344"/>
      <c r="D259" s="345"/>
      <c r="E259" s="471"/>
      <c r="F259" s="472"/>
      <c r="G259" s="438">
        <f>IF(G258="","",G258/Main!$G$121)</f>
      </c>
    </row>
    <row r="260" spans="1:7" ht="12" customHeight="1" thickBot="1">
      <c r="A260" s="147">
        <f t="shared" si="36"/>
        <v>632</v>
      </c>
      <c r="B260" s="338" t="s">
        <v>331</v>
      </c>
      <c r="C260" s="339"/>
      <c r="D260" s="473"/>
      <c r="E260" s="474"/>
      <c r="F260" s="475"/>
      <c r="G260" s="343">
        <f>IF(G259="","",G259/G224)</f>
      </c>
    </row>
  </sheetData>
  <sheetProtection sheet="1" objects="1"/>
  <printOptions horizontalCentered="1"/>
  <pageMargins left="0.21" right="0.21" top="1.02" bottom="0.6" header="0.5" footer="0.5"/>
  <pageSetup orientation="portrait"/>
  <headerFooter alignWithMargins="0">
    <oddHeader>&amp;LFederal Communications Commission
Washington, DC 20554&amp;RApproved By OMB 3060-0685</oddHeader>
    <oddFooter>&amp;LPage &amp;P&amp;CMicrosoft Excel 4.0 Version&amp;RFCC Form 1240
July 1996</oddFooter>
  </headerFooter>
  <rowBreaks count="4" manualBreakCount="4">
    <brk id="52" max="65535" man="1"/>
    <brk id="104" max="65535" man="1"/>
    <brk id="156" max="65535" man="1"/>
    <brk id="208" max="65535" man="1"/>
  </rowBreaks>
</worksheet>
</file>

<file path=xl/worksheets/sheet11.xml><?xml version="1.0" encoding="utf-8"?>
<worksheet xmlns="http://schemas.openxmlformats.org/spreadsheetml/2006/main" xmlns:r="http://schemas.openxmlformats.org/officeDocument/2006/relationships">
  <dimension ref="A2:K175"/>
  <sheetViews>
    <sheetView showGridLines="0" workbookViewId="0" topLeftCell="A1">
      <selection activeCell="A1" sqref="A1"/>
    </sheetView>
  </sheetViews>
  <sheetFormatPr defaultColWidth="9.140625" defaultRowHeight="12"/>
  <cols>
    <col min="1" max="1" width="7.8515625" style="453" customWidth="1"/>
    <col min="2" max="2" width="14.8515625" style="453" customWidth="1"/>
    <col min="3" max="5" width="18.8515625" style="5" customWidth="1"/>
    <col min="6" max="6" width="19.57421875" style="5" customWidth="1"/>
    <col min="7" max="7" width="21.8515625" style="5" customWidth="1"/>
    <col min="8" max="16384" width="9.57421875" style="5" customWidth="1"/>
  </cols>
  <sheetData>
    <row r="1" ht="12.75" customHeight="1"/>
    <row r="2" spans="1:7" ht="16.5" customHeight="1">
      <c r="A2" s="288" t="s">
        <v>321</v>
      </c>
      <c r="B2" s="287"/>
      <c r="C2" s="287"/>
      <c r="D2" s="288"/>
      <c r="E2" s="287"/>
      <c r="F2" s="287"/>
      <c r="G2" s="287"/>
    </row>
    <row r="3" spans="1:7" ht="16.5" customHeight="1">
      <c r="A3" s="288" t="s">
        <v>276</v>
      </c>
      <c r="B3" s="287"/>
      <c r="C3" s="287"/>
      <c r="D3" s="288"/>
      <c r="E3" s="287"/>
      <c r="F3" s="287"/>
      <c r="G3" s="287"/>
    </row>
    <row r="4" spans="1:7" ht="6.75" customHeight="1">
      <c r="A4" s="288"/>
      <c r="B4" s="287"/>
      <c r="C4" s="287"/>
      <c r="D4" s="288"/>
      <c r="E4" s="287"/>
      <c r="F4" s="287"/>
      <c r="G4" s="287"/>
    </row>
    <row r="5" spans="1:7" ht="12" customHeight="1">
      <c r="A5" s="286" t="s">
        <v>222</v>
      </c>
      <c r="B5" s="287"/>
      <c r="C5" s="287"/>
      <c r="D5" s="288"/>
      <c r="E5" s="287"/>
      <c r="F5" s="287"/>
      <c r="G5" s="287"/>
    </row>
    <row r="6" spans="1:7" ht="12" customHeight="1">
      <c r="A6" s="286" t="s">
        <v>255</v>
      </c>
      <c r="B6" s="287"/>
      <c r="C6" s="287"/>
      <c r="D6" s="288"/>
      <c r="E6" s="287"/>
      <c r="F6" s="287"/>
      <c r="G6" s="287"/>
    </row>
    <row r="7" spans="1:7" ht="12" customHeight="1">
      <c r="A7" s="286"/>
      <c r="B7" s="286"/>
      <c r="C7" s="286"/>
      <c r="D7" s="286"/>
      <c r="E7" s="286"/>
      <c r="F7" s="454" t="s">
        <v>253</v>
      </c>
      <c r="G7" s="454" t="s">
        <v>254</v>
      </c>
    </row>
    <row r="8" spans="1:7" ht="12" customHeight="1">
      <c r="A8" s="5"/>
      <c r="B8" s="5"/>
      <c r="C8" s="286"/>
      <c r="D8" s="286"/>
      <c r="E8" s="286"/>
      <c r="F8" s="312"/>
      <c r="G8" s="312" t="s">
        <v>256</v>
      </c>
    </row>
    <row r="9" spans="1:7" ht="3" customHeight="1">
      <c r="A9" s="286"/>
      <c r="B9" s="5"/>
      <c r="C9" s="286"/>
      <c r="D9" s="286"/>
      <c r="E9" s="286"/>
      <c r="F9" s="313"/>
      <c r="G9" s="313"/>
    </row>
    <row r="10" spans="1:7" ht="12.75" customHeight="1">
      <c r="A10" s="286" t="s">
        <v>257</v>
      </c>
      <c r="B10" s="286"/>
      <c r="C10" s="286"/>
      <c r="D10" s="286"/>
      <c r="E10" s="286"/>
      <c r="F10" s="286"/>
      <c r="G10" s="286"/>
    </row>
    <row r="11" spans="1:7" s="6" customFormat="1" ht="3.75" customHeight="1">
      <c r="A11" s="314"/>
      <c r="B11" s="39"/>
      <c r="C11" s="101"/>
      <c r="D11" s="101"/>
      <c r="E11" s="101"/>
      <c r="F11" s="101"/>
      <c r="G11" s="101"/>
    </row>
    <row r="12" spans="1:7" s="6" customFormat="1" ht="9.75" customHeight="1">
      <c r="A12" s="314"/>
      <c r="B12" s="101"/>
      <c r="C12" s="315" t="s">
        <v>65</v>
      </c>
      <c r="D12" s="315" t="s">
        <v>66</v>
      </c>
      <c r="E12" s="315" t="s">
        <v>67</v>
      </c>
      <c r="F12" s="316" t="s">
        <v>68</v>
      </c>
      <c r="G12" s="316" t="s">
        <v>69</v>
      </c>
    </row>
    <row r="13" spans="1:7" ht="12" customHeight="1">
      <c r="A13" s="313"/>
      <c r="B13" s="313"/>
      <c r="C13" s="312" t="s">
        <v>256</v>
      </c>
      <c r="D13" s="312"/>
      <c r="E13" s="312"/>
      <c r="F13" s="312"/>
      <c r="G13" s="312"/>
    </row>
    <row r="14" spans="1:7" ht="3" customHeight="1">
      <c r="A14" s="286"/>
      <c r="B14" s="5"/>
      <c r="C14" s="286"/>
      <c r="D14" s="286"/>
      <c r="E14" s="286"/>
      <c r="F14" s="313"/>
      <c r="G14" s="313"/>
    </row>
    <row r="15" spans="1:10" s="292" customFormat="1" ht="12" customHeight="1">
      <c r="A15" s="286" t="s">
        <v>282</v>
      </c>
      <c r="C15" s="286"/>
      <c r="D15" s="286"/>
      <c r="E15" s="286"/>
      <c r="F15" s="5"/>
      <c r="G15" s="317"/>
      <c r="I15" s="5"/>
      <c r="J15" s="5"/>
    </row>
    <row r="16" spans="1:11" s="292" customFormat="1" ht="12" customHeight="1">
      <c r="A16" s="286" t="s">
        <v>283</v>
      </c>
      <c r="C16" s="286"/>
      <c r="D16" s="286"/>
      <c r="E16" s="286"/>
      <c r="F16" s="5"/>
      <c r="G16" s="317">
        <v>0</v>
      </c>
      <c r="I16" s="5"/>
      <c r="K16" s="5"/>
    </row>
    <row r="17" spans="1:7" ht="6.75" customHeight="1" thickBot="1">
      <c r="A17" s="286"/>
      <c r="B17" s="286"/>
      <c r="C17" s="286"/>
      <c r="D17" s="286"/>
      <c r="E17" s="286"/>
      <c r="F17" s="286"/>
      <c r="G17" s="286"/>
    </row>
    <row r="18" spans="1:7" ht="10.5">
      <c r="A18" s="455"/>
      <c r="B18" s="456"/>
      <c r="C18" s="457">
        <v>1</v>
      </c>
      <c r="D18" s="457">
        <v>2</v>
      </c>
      <c r="E18" s="457">
        <v>3</v>
      </c>
      <c r="F18" s="457">
        <v>4</v>
      </c>
      <c r="G18" s="458">
        <v>5</v>
      </c>
    </row>
    <row r="19" spans="1:7" s="463" customFormat="1" ht="38.25" customHeight="1" thickBot="1">
      <c r="A19" s="459" t="s">
        <v>63</v>
      </c>
      <c r="B19" s="357" t="s">
        <v>223</v>
      </c>
      <c r="C19" s="460" t="s">
        <v>322</v>
      </c>
      <c r="D19" s="461" t="s">
        <v>323</v>
      </c>
      <c r="E19" s="461" t="s">
        <v>324</v>
      </c>
      <c r="F19" s="461" t="s">
        <v>325</v>
      </c>
      <c r="G19" s="462" t="s">
        <v>326</v>
      </c>
    </row>
    <row r="20" spans="1:7" s="468" customFormat="1" ht="21" customHeight="1">
      <c r="A20" s="464">
        <v>601</v>
      </c>
      <c r="B20" s="328" t="s">
        <v>327</v>
      </c>
      <c r="C20" s="465"/>
      <c r="D20" s="465"/>
      <c r="E20" s="466">
        <f>IF(D20="","",D20*0.1125)</f>
      </c>
      <c r="F20" s="465"/>
      <c r="G20" s="467">
        <f>IF(OR(D20="",F20=""),"",F20+E20)</f>
      </c>
    </row>
    <row r="21" spans="1:7" ht="12" customHeight="1">
      <c r="A21" s="125">
        <f aca="true" t="shared" si="0" ref="A21:A35">A20+1</f>
        <v>602</v>
      </c>
      <c r="B21" s="133" t="s">
        <v>225</v>
      </c>
      <c r="C21" s="469"/>
      <c r="D21" s="470">
        <f aca="true" t="shared" si="1" ref="D21:D32">IF(C21="","",C21)</f>
      </c>
      <c r="E21" s="437">
        <f aca="true" t="shared" si="2" ref="E21:E32">IF(C21="","",D21*0.1125*((612-A21+2)/12))</f>
      </c>
      <c r="F21" s="336">
        <v>0</v>
      </c>
      <c r="G21" s="438">
        <f aca="true" t="shared" si="3" ref="G21:G32">IF($G$15&lt;(A21-601),"",IF(C21="","",F21+E21))</f>
      </c>
    </row>
    <row r="22" spans="1:7" ht="12" customHeight="1">
      <c r="A22" s="125">
        <f t="shared" si="0"/>
        <v>603</v>
      </c>
      <c r="B22" s="133" t="s">
        <v>226</v>
      </c>
      <c r="C22" s="469"/>
      <c r="D22" s="470">
        <f t="shared" si="1"/>
      </c>
      <c r="E22" s="437">
        <f t="shared" si="2"/>
      </c>
      <c r="F22" s="336">
        <v>0</v>
      </c>
      <c r="G22" s="438">
        <f t="shared" si="3"/>
      </c>
    </row>
    <row r="23" spans="1:7" ht="12" customHeight="1">
      <c r="A23" s="125">
        <f t="shared" si="0"/>
        <v>604</v>
      </c>
      <c r="B23" s="133" t="s">
        <v>227</v>
      </c>
      <c r="C23" s="469"/>
      <c r="D23" s="470">
        <f t="shared" si="1"/>
      </c>
      <c r="E23" s="437">
        <f t="shared" si="2"/>
      </c>
      <c r="F23" s="336">
        <v>0</v>
      </c>
      <c r="G23" s="438">
        <f t="shared" si="3"/>
      </c>
    </row>
    <row r="24" spans="1:7" ht="12" customHeight="1">
      <c r="A24" s="125">
        <f t="shared" si="0"/>
        <v>605</v>
      </c>
      <c r="B24" s="133" t="s">
        <v>228</v>
      </c>
      <c r="C24" s="469"/>
      <c r="D24" s="470">
        <f t="shared" si="1"/>
      </c>
      <c r="E24" s="437">
        <f t="shared" si="2"/>
      </c>
      <c r="F24" s="336">
        <v>0</v>
      </c>
      <c r="G24" s="438">
        <f t="shared" si="3"/>
      </c>
    </row>
    <row r="25" spans="1:7" ht="12" customHeight="1">
      <c r="A25" s="125">
        <f t="shared" si="0"/>
        <v>606</v>
      </c>
      <c r="B25" s="133" t="s">
        <v>229</v>
      </c>
      <c r="C25" s="469"/>
      <c r="D25" s="470">
        <f t="shared" si="1"/>
      </c>
      <c r="E25" s="437">
        <f t="shared" si="2"/>
      </c>
      <c r="F25" s="336">
        <v>0</v>
      </c>
      <c r="G25" s="438">
        <f t="shared" si="3"/>
      </c>
    </row>
    <row r="26" spans="1:7" ht="12" customHeight="1">
      <c r="A26" s="125">
        <f t="shared" si="0"/>
        <v>607</v>
      </c>
      <c r="B26" s="133" t="s">
        <v>230</v>
      </c>
      <c r="C26" s="469"/>
      <c r="D26" s="470">
        <f t="shared" si="1"/>
      </c>
      <c r="E26" s="437">
        <f t="shared" si="2"/>
      </c>
      <c r="F26" s="336">
        <v>0</v>
      </c>
      <c r="G26" s="438">
        <f t="shared" si="3"/>
      </c>
    </row>
    <row r="27" spans="1:7" ht="12" customHeight="1">
      <c r="A27" s="125">
        <f t="shared" si="0"/>
        <v>608</v>
      </c>
      <c r="B27" s="133" t="s">
        <v>231</v>
      </c>
      <c r="C27" s="469"/>
      <c r="D27" s="470">
        <f t="shared" si="1"/>
      </c>
      <c r="E27" s="437">
        <f t="shared" si="2"/>
      </c>
      <c r="F27" s="336">
        <v>0</v>
      </c>
      <c r="G27" s="438">
        <f t="shared" si="3"/>
      </c>
    </row>
    <row r="28" spans="1:7" ht="12" customHeight="1">
      <c r="A28" s="125">
        <f t="shared" si="0"/>
        <v>609</v>
      </c>
      <c r="B28" s="133" t="s">
        <v>232</v>
      </c>
      <c r="C28" s="469"/>
      <c r="D28" s="470">
        <f t="shared" si="1"/>
      </c>
      <c r="E28" s="437">
        <f t="shared" si="2"/>
      </c>
      <c r="F28" s="336">
        <v>0</v>
      </c>
      <c r="G28" s="438">
        <f t="shared" si="3"/>
      </c>
    </row>
    <row r="29" spans="1:7" ht="12" customHeight="1">
      <c r="A29" s="125">
        <f t="shared" si="0"/>
        <v>610</v>
      </c>
      <c r="B29" s="133" t="s">
        <v>233</v>
      </c>
      <c r="C29" s="469"/>
      <c r="D29" s="470">
        <f t="shared" si="1"/>
      </c>
      <c r="E29" s="437">
        <f t="shared" si="2"/>
      </c>
      <c r="F29" s="336">
        <v>0</v>
      </c>
      <c r="G29" s="438">
        <f t="shared" si="3"/>
      </c>
    </row>
    <row r="30" spans="1:7" ht="12" customHeight="1">
      <c r="A30" s="125">
        <f t="shared" si="0"/>
        <v>611</v>
      </c>
      <c r="B30" s="133" t="s">
        <v>234</v>
      </c>
      <c r="C30" s="469"/>
      <c r="D30" s="470">
        <f t="shared" si="1"/>
      </c>
      <c r="E30" s="437">
        <f t="shared" si="2"/>
      </c>
      <c r="F30" s="336">
        <v>0</v>
      </c>
      <c r="G30" s="438">
        <f t="shared" si="3"/>
      </c>
    </row>
    <row r="31" spans="1:7" ht="12" customHeight="1">
      <c r="A31" s="125">
        <f t="shared" si="0"/>
        <v>612</v>
      </c>
      <c r="B31" s="133" t="s">
        <v>235</v>
      </c>
      <c r="C31" s="469"/>
      <c r="D31" s="470">
        <f t="shared" si="1"/>
      </c>
      <c r="E31" s="437">
        <f t="shared" si="2"/>
      </c>
      <c r="F31" s="336">
        <v>0</v>
      </c>
      <c r="G31" s="438">
        <f t="shared" si="3"/>
      </c>
    </row>
    <row r="32" spans="1:7" ht="12" customHeight="1">
      <c r="A32" s="125">
        <f t="shared" si="0"/>
        <v>613</v>
      </c>
      <c r="B32" s="133" t="s">
        <v>236</v>
      </c>
      <c r="C32" s="469"/>
      <c r="D32" s="470">
        <f t="shared" si="1"/>
      </c>
      <c r="E32" s="437">
        <f t="shared" si="2"/>
      </c>
      <c r="F32" s="336">
        <v>0</v>
      </c>
      <c r="G32" s="438">
        <f t="shared" si="3"/>
      </c>
    </row>
    <row r="33" spans="1:7" ht="12" customHeight="1">
      <c r="A33" s="125">
        <f t="shared" si="0"/>
        <v>614</v>
      </c>
      <c r="B33" s="133" t="s">
        <v>328</v>
      </c>
      <c r="C33" s="345"/>
      <c r="D33" s="345"/>
      <c r="E33" s="471"/>
      <c r="F33" s="472"/>
      <c r="G33" s="438">
        <f>IF(OR(G20="",G15=""),"",SUM(G20:G32))</f>
      </c>
    </row>
    <row r="34" spans="1:7" ht="12" customHeight="1" thickBot="1">
      <c r="A34" s="125">
        <f t="shared" si="0"/>
        <v>615</v>
      </c>
      <c r="B34" s="133" t="s">
        <v>329</v>
      </c>
      <c r="C34" s="345"/>
      <c r="D34" s="345"/>
      <c r="E34" s="471"/>
      <c r="F34" s="472"/>
      <c r="G34" s="438">
        <f>IF(G33="","",G33/Main!$C$122)</f>
      </c>
    </row>
    <row r="35" spans="1:7" ht="12" customHeight="1" thickBot="1">
      <c r="A35" s="147">
        <f t="shared" si="0"/>
        <v>616</v>
      </c>
      <c r="B35" s="338" t="s">
        <v>330</v>
      </c>
      <c r="C35" s="473"/>
      <c r="D35" s="473"/>
      <c r="E35" s="474"/>
      <c r="F35" s="475"/>
      <c r="G35" s="343">
        <f>IF(OR(G15="",G34=""),"",G34/G15)</f>
      </c>
    </row>
    <row r="37" spans="1:7" ht="16.5" customHeight="1">
      <c r="A37" s="288" t="s">
        <v>321</v>
      </c>
      <c r="B37" s="287"/>
      <c r="C37" s="287"/>
      <c r="D37" s="288"/>
      <c r="E37" s="287"/>
      <c r="F37" s="287"/>
      <c r="G37" s="287"/>
    </row>
    <row r="38" spans="1:7" ht="16.5" customHeight="1">
      <c r="A38" s="288" t="s">
        <v>277</v>
      </c>
      <c r="B38" s="287"/>
      <c r="C38" s="287"/>
      <c r="D38" s="288"/>
      <c r="E38" s="287"/>
      <c r="F38" s="287"/>
      <c r="G38" s="287"/>
    </row>
    <row r="39" spans="1:7" ht="6.75" customHeight="1">
      <c r="A39" s="288"/>
      <c r="B39" s="287"/>
      <c r="C39" s="287"/>
      <c r="D39" s="288"/>
      <c r="E39" s="287"/>
      <c r="F39" s="287"/>
      <c r="G39" s="287"/>
    </row>
    <row r="40" spans="1:7" ht="12" customHeight="1">
      <c r="A40" s="286" t="s">
        <v>222</v>
      </c>
      <c r="B40" s="287"/>
      <c r="C40" s="287"/>
      <c r="D40" s="288"/>
      <c r="E40" s="287"/>
      <c r="F40" s="287"/>
      <c r="G40" s="287"/>
    </row>
    <row r="41" spans="1:7" ht="12" customHeight="1">
      <c r="A41" s="286" t="s">
        <v>255</v>
      </c>
      <c r="B41" s="287"/>
      <c r="C41" s="287"/>
      <c r="D41" s="288"/>
      <c r="E41" s="287"/>
      <c r="F41" s="287"/>
      <c r="G41" s="287"/>
    </row>
    <row r="42" spans="1:7" ht="12" customHeight="1">
      <c r="A42" s="286"/>
      <c r="B42" s="286"/>
      <c r="C42" s="286"/>
      <c r="D42" s="286"/>
      <c r="E42" s="286"/>
      <c r="F42" s="454" t="s">
        <v>253</v>
      </c>
      <c r="G42" s="454" t="s">
        <v>254</v>
      </c>
    </row>
    <row r="43" spans="1:7" ht="12" customHeight="1">
      <c r="A43" s="5"/>
      <c r="B43" s="5"/>
      <c r="C43" s="286"/>
      <c r="D43" s="286"/>
      <c r="E43" s="286"/>
      <c r="F43" s="312"/>
      <c r="G43" s="312" t="s">
        <v>256</v>
      </c>
    </row>
    <row r="44" spans="1:7" ht="3" customHeight="1">
      <c r="A44" s="286"/>
      <c r="B44" s="5"/>
      <c r="C44" s="286"/>
      <c r="D44" s="286"/>
      <c r="E44" s="286"/>
      <c r="F44" s="313"/>
      <c r="G44" s="313"/>
    </row>
    <row r="45" spans="1:7" ht="12.75" customHeight="1">
      <c r="A45" s="286" t="s">
        <v>257</v>
      </c>
      <c r="B45" s="286"/>
      <c r="C45" s="286"/>
      <c r="D45" s="286"/>
      <c r="E45" s="286"/>
      <c r="F45" s="286"/>
      <c r="G45" s="286"/>
    </row>
    <row r="46" spans="1:7" s="6" customFormat="1" ht="3.75" customHeight="1">
      <c r="A46" s="314"/>
      <c r="B46" s="39"/>
      <c r="C46" s="101"/>
      <c r="D46" s="101"/>
      <c r="E46" s="101"/>
      <c r="F46" s="101"/>
      <c r="G46" s="101"/>
    </row>
    <row r="47" spans="1:7" s="6" customFormat="1" ht="9.75" customHeight="1">
      <c r="A47" s="314"/>
      <c r="B47" s="101"/>
      <c r="C47" s="315" t="s">
        <v>65</v>
      </c>
      <c r="D47" s="315" t="s">
        <v>66</v>
      </c>
      <c r="E47" s="315" t="s">
        <v>67</v>
      </c>
      <c r="F47" s="316" t="s">
        <v>68</v>
      </c>
      <c r="G47" s="316" t="s">
        <v>69</v>
      </c>
    </row>
    <row r="48" spans="1:7" ht="12" customHeight="1">
      <c r="A48" s="313"/>
      <c r="B48" s="313"/>
      <c r="C48" s="312"/>
      <c r="D48" s="312" t="s">
        <v>256</v>
      </c>
      <c r="E48" s="312"/>
      <c r="F48" s="312"/>
      <c r="G48" s="312"/>
    </row>
    <row r="49" spans="1:7" ht="3" customHeight="1">
      <c r="A49" s="286"/>
      <c r="B49" s="5"/>
      <c r="C49" s="286"/>
      <c r="D49" s="286"/>
      <c r="E49" s="286"/>
      <c r="F49" s="313"/>
      <c r="G49" s="313"/>
    </row>
    <row r="50" spans="1:10" s="292" customFormat="1" ht="12" customHeight="1">
      <c r="A50" s="286" t="s">
        <v>282</v>
      </c>
      <c r="C50" s="286"/>
      <c r="D50" s="286"/>
      <c r="E50" s="286"/>
      <c r="F50" s="5"/>
      <c r="G50" s="317"/>
      <c r="I50" s="5"/>
      <c r="J50" s="5"/>
    </row>
    <row r="51" spans="1:11" s="292" customFormat="1" ht="12" customHeight="1">
      <c r="A51" s="286" t="s">
        <v>283</v>
      </c>
      <c r="C51" s="286"/>
      <c r="D51" s="286"/>
      <c r="E51" s="286"/>
      <c r="F51" s="5"/>
      <c r="G51" s="317">
        <v>0</v>
      </c>
      <c r="I51" s="5"/>
      <c r="K51" s="5"/>
    </row>
    <row r="52" spans="1:7" ht="6.75" customHeight="1" thickBot="1">
      <c r="A52" s="286"/>
      <c r="B52" s="286"/>
      <c r="C52" s="286"/>
      <c r="D52" s="286"/>
      <c r="E52" s="286"/>
      <c r="F52" s="286"/>
      <c r="G52" s="286"/>
    </row>
    <row r="53" spans="1:7" ht="10.5">
      <c r="A53" s="455"/>
      <c r="B53" s="456"/>
      <c r="C53" s="457">
        <v>1</v>
      </c>
      <c r="D53" s="457">
        <v>2</v>
      </c>
      <c r="E53" s="457">
        <v>3</v>
      </c>
      <c r="F53" s="457">
        <v>4</v>
      </c>
      <c r="G53" s="458">
        <v>5</v>
      </c>
    </row>
    <row r="54" spans="1:7" s="463" customFormat="1" ht="38.25" customHeight="1" thickBot="1">
      <c r="A54" s="459" t="s">
        <v>63</v>
      </c>
      <c r="B54" s="357" t="s">
        <v>223</v>
      </c>
      <c r="C54" s="460" t="s">
        <v>322</v>
      </c>
      <c r="D54" s="461" t="s">
        <v>323</v>
      </c>
      <c r="E54" s="461" t="s">
        <v>324</v>
      </c>
      <c r="F54" s="461" t="s">
        <v>325</v>
      </c>
      <c r="G54" s="462" t="s">
        <v>326</v>
      </c>
    </row>
    <row r="55" spans="1:7" s="468" customFormat="1" ht="21" customHeight="1">
      <c r="A55" s="464">
        <v>601</v>
      </c>
      <c r="B55" s="328" t="s">
        <v>327</v>
      </c>
      <c r="C55" s="465"/>
      <c r="D55" s="465"/>
      <c r="E55" s="466">
        <f>IF(D55="","",D55*0.1125)</f>
      </c>
      <c r="F55" s="465"/>
      <c r="G55" s="467">
        <f>IF(OR(D55="",F55=""),"",F55+E55)</f>
      </c>
    </row>
    <row r="56" spans="1:7" ht="12" customHeight="1">
      <c r="A56" s="125">
        <f aca="true" t="shared" si="4" ref="A56:A70">A55+1</f>
        <v>602</v>
      </c>
      <c r="B56" s="133" t="s">
        <v>225</v>
      </c>
      <c r="C56" s="469"/>
      <c r="D56" s="470">
        <f aca="true" t="shared" si="5" ref="D56:D67">IF(C56="","",C56)</f>
      </c>
      <c r="E56" s="437">
        <f aca="true" t="shared" si="6" ref="E56:E67">IF(C56="","",D56*0.1125*((612-A56+2)/12))</f>
      </c>
      <c r="F56" s="336">
        <v>0</v>
      </c>
      <c r="G56" s="438">
        <f aca="true" t="shared" si="7" ref="G56:G67">IF($G$50&lt;(A56-601),"",IF(C56="","",F56+E56))</f>
      </c>
    </row>
    <row r="57" spans="1:7" ht="12" customHeight="1">
      <c r="A57" s="125">
        <f t="shared" si="4"/>
        <v>603</v>
      </c>
      <c r="B57" s="133" t="s">
        <v>226</v>
      </c>
      <c r="C57" s="469"/>
      <c r="D57" s="470">
        <f t="shared" si="5"/>
      </c>
      <c r="E57" s="437">
        <f t="shared" si="6"/>
      </c>
      <c r="F57" s="336">
        <v>0</v>
      </c>
      <c r="G57" s="438">
        <f t="shared" si="7"/>
      </c>
    </row>
    <row r="58" spans="1:7" ht="12" customHeight="1">
      <c r="A58" s="125">
        <f t="shared" si="4"/>
        <v>604</v>
      </c>
      <c r="B58" s="133" t="s">
        <v>227</v>
      </c>
      <c r="C58" s="469"/>
      <c r="D58" s="470">
        <f t="shared" si="5"/>
      </c>
      <c r="E58" s="437">
        <f t="shared" si="6"/>
      </c>
      <c r="F58" s="336">
        <v>0</v>
      </c>
      <c r="G58" s="438">
        <f t="shared" si="7"/>
      </c>
    </row>
    <row r="59" spans="1:7" ht="12" customHeight="1">
      <c r="A59" s="125">
        <f t="shared" si="4"/>
        <v>605</v>
      </c>
      <c r="B59" s="133" t="s">
        <v>228</v>
      </c>
      <c r="C59" s="469"/>
      <c r="D59" s="470">
        <f t="shared" si="5"/>
      </c>
      <c r="E59" s="437">
        <f t="shared" si="6"/>
      </c>
      <c r="F59" s="336">
        <v>0</v>
      </c>
      <c r="G59" s="438">
        <f t="shared" si="7"/>
      </c>
    </row>
    <row r="60" spans="1:7" ht="12" customHeight="1">
      <c r="A60" s="125">
        <f t="shared" si="4"/>
        <v>606</v>
      </c>
      <c r="B60" s="133" t="s">
        <v>229</v>
      </c>
      <c r="C60" s="469"/>
      <c r="D60" s="470">
        <f t="shared" si="5"/>
      </c>
      <c r="E60" s="437">
        <f t="shared" si="6"/>
      </c>
      <c r="F60" s="336">
        <v>0</v>
      </c>
      <c r="G60" s="438">
        <f t="shared" si="7"/>
      </c>
    </row>
    <row r="61" spans="1:7" ht="12" customHeight="1">
      <c r="A61" s="125">
        <f t="shared" si="4"/>
        <v>607</v>
      </c>
      <c r="B61" s="133" t="s">
        <v>230</v>
      </c>
      <c r="C61" s="469"/>
      <c r="D61" s="470">
        <f t="shared" si="5"/>
      </c>
      <c r="E61" s="437">
        <f t="shared" si="6"/>
      </c>
      <c r="F61" s="336">
        <v>0</v>
      </c>
      <c r="G61" s="438">
        <f t="shared" si="7"/>
      </c>
    </row>
    <row r="62" spans="1:7" ht="12" customHeight="1">
      <c r="A62" s="125">
        <f t="shared" si="4"/>
        <v>608</v>
      </c>
      <c r="B62" s="133" t="s">
        <v>231</v>
      </c>
      <c r="C62" s="469"/>
      <c r="D62" s="470">
        <f t="shared" si="5"/>
      </c>
      <c r="E62" s="437">
        <f t="shared" si="6"/>
      </c>
      <c r="F62" s="336">
        <v>0</v>
      </c>
      <c r="G62" s="438">
        <f t="shared" si="7"/>
      </c>
    </row>
    <row r="63" spans="1:7" ht="12" customHeight="1">
      <c r="A63" s="125">
        <f t="shared" si="4"/>
        <v>609</v>
      </c>
      <c r="B63" s="133" t="s">
        <v>232</v>
      </c>
      <c r="C63" s="469"/>
      <c r="D63" s="470">
        <f t="shared" si="5"/>
      </c>
      <c r="E63" s="437">
        <f t="shared" si="6"/>
      </c>
      <c r="F63" s="336">
        <v>0</v>
      </c>
      <c r="G63" s="438">
        <f t="shared" si="7"/>
      </c>
    </row>
    <row r="64" spans="1:7" ht="12" customHeight="1">
      <c r="A64" s="125">
        <f t="shared" si="4"/>
        <v>610</v>
      </c>
      <c r="B64" s="133" t="s">
        <v>233</v>
      </c>
      <c r="C64" s="469"/>
      <c r="D64" s="470">
        <f t="shared" si="5"/>
      </c>
      <c r="E64" s="437">
        <f t="shared" si="6"/>
      </c>
      <c r="F64" s="336">
        <v>0</v>
      </c>
      <c r="G64" s="438">
        <f t="shared" si="7"/>
      </c>
    </row>
    <row r="65" spans="1:7" ht="12" customHeight="1">
      <c r="A65" s="125">
        <f t="shared" si="4"/>
        <v>611</v>
      </c>
      <c r="B65" s="133" t="s">
        <v>234</v>
      </c>
      <c r="C65" s="469"/>
      <c r="D65" s="470">
        <f t="shared" si="5"/>
      </c>
      <c r="E65" s="437">
        <f t="shared" si="6"/>
      </c>
      <c r="F65" s="336">
        <v>0</v>
      </c>
      <c r="G65" s="438">
        <f t="shared" si="7"/>
      </c>
    </row>
    <row r="66" spans="1:7" ht="12" customHeight="1">
      <c r="A66" s="125">
        <f t="shared" si="4"/>
        <v>612</v>
      </c>
      <c r="B66" s="133" t="s">
        <v>235</v>
      </c>
      <c r="C66" s="469"/>
      <c r="D66" s="470">
        <f t="shared" si="5"/>
      </c>
      <c r="E66" s="437">
        <f t="shared" si="6"/>
      </c>
      <c r="F66" s="336">
        <v>0</v>
      </c>
      <c r="G66" s="438">
        <f t="shared" si="7"/>
      </c>
    </row>
    <row r="67" spans="1:7" ht="12" customHeight="1">
      <c r="A67" s="125">
        <f t="shared" si="4"/>
        <v>613</v>
      </c>
      <c r="B67" s="133" t="s">
        <v>236</v>
      </c>
      <c r="C67" s="469"/>
      <c r="D67" s="470">
        <f t="shared" si="5"/>
      </c>
      <c r="E67" s="437">
        <f t="shared" si="6"/>
      </c>
      <c r="F67" s="336">
        <v>0</v>
      </c>
      <c r="G67" s="438">
        <f t="shared" si="7"/>
      </c>
    </row>
    <row r="68" spans="1:7" ht="12" customHeight="1">
      <c r="A68" s="125">
        <f t="shared" si="4"/>
        <v>614</v>
      </c>
      <c r="B68" s="133" t="s">
        <v>328</v>
      </c>
      <c r="C68" s="345"/>
      <c r="D68" s="345"/>
      <c r="E68" s="471"/>
      <c r="F68" s="472"/>
      <c r="G68" s="438">
        <f>IF(OR(G55="",G50=""),"",SUM(G55:G67))</f>
      </c>
    </row>
    <row r="69" spans="1:7" ht="12" customHeight="1" thickBot="1">
      <c r="A69" s="125">
        <f t="shared" si="4"/>
        <v>615</v>
      </c>
      <c r="B69" s="133" t="s">
        <v>329</v>
      </c>
      <c r="C69" s="345"/>
      <c r="D69" s="345"/>
      <c r="E69" s="471"/>
      <c r="F69" s="472"/>
      <c r="G69" s="438">
        <f>IF(G68="","",G68/Main!$D$122)</f>
      </c>
    </row>
    <row r="70" spans="1:7" ht="12" customHeight="1" thickBot="1">
      <c r="A70" s="147">
        <f t="shared" si="4"/>
        <v>616</v>
      </c>
      <c r="B70" s="338" t="s">
        <v>330</v>
      </c>
      <c r="C70" s="473"/>
      <c r="D70" s="473"/>
      <c r="E70" s="474"/>
      <c r="F70" s="475"/>
      <c r="G70" s="343">
        <f>IF(OR(G50="",G69=""),"",G69/G50)</f>
      </c>
    </row>
    <row r="72" spans="1:7" ht="16.5" customHeight="1">
      <c r="A72" s="288" t="s">
        <v>321</v>
      </c>
      <c r="B72" s="287"/>
      <c r="C72" s="287"/>
      <c r="D72" s="288"/>
      <c r="E72" s="287"/>
      <c r="F72" s="287"/>
      <c r="G72" s="287"/>
    </row>
    <row r="73" spans="1:7" ht="16.5" customHeight="1">
      <c r="A73" s="288" t="s">
        <v>278</v>
      </c>
      <c r="B73" s="287"/>
      <c r="C73" s="287"/>
      <c r="D73" s="288"/>
      <c r="E73" s="287"/>
      <c r="F73" s="287"/>
      <c r="G73" s="287"/>
    </row>
    <row r="74" spans="1:7" ht="6.75" customHeight="1">
      <c r="A74" s="288"/>
      <c r="B74" s="287"/>
      <c r="C74" s="287"/>
      <c r="D74" s="288"/>
      <c r="E74" s="287"/>
      <c r="F74" s="287"/>
      <c r="G74" s="287"/>
    </row>
    <row r="75" spans="1:7" ht="12" customHeight="1">
      <c r="A75" s="286" t="s">
        <v>222</v>
      </c>
      <c r="B75" s="287"/>
      <c r="C75" s="287"/>
      <c r="D75" s="288"/>
      <c r="E75" s="287"/>
      <c r="F75" s="287"/>
      <c r="G75" s="287"/>
    </row>
    <row r="76" spans="1:7" ht="12" customHeight="1">
      <c r="A76" s="286" t="s">
        <v>255</v>
      </c>
      <c r="B76" s="287"/>
      <c r="C76" s="287"/>
      <c r="D76" s="288"/>
      <c r="E76" s="287"/>
      <c r="F76" s="287"/>
      <c r="G76" s="287"/>
    </row>
    <row r="77" spans="1:7" ht="12" customHeight="1">
      <c r="A77" s="286"/>
      <c r="B77" s="286"/>
      <c r="C77" s="286"/>
      <c r="D77" s="286"/>
      <c r="E77" s="286"/>
      <c r="F77" s="454" t="s">
        <v>253</v>
      </c>
      <c r="G77" s="454" t="s">
        <v>254</v>
      </c>
    </row>
    <row r="78" spans="1:7" ht="12" customHeight="1">
      <c r="A78" s="5"/>
      <c r="B78" s="5"/>
      <c r="C78" s="286"/>
      <c r="D78" s="286"/>
      <c r="E78" s="286"/>
      <c r="F78" s="312"/>
      <c r="G78" s="312" t="s">
        <v>256</v>
      </c>
    </row>
    <row r="79" spans="1:7" ht="3" customHeight="1">
      <c r="A79" s="286"/>
      <c r="B79" s="5"/>
      <c r="C79" s="286"/>
      <c r="D79" s="286"/>
      <c r="E79" s="286"/>
      <c r="F79" s="313"/>
      <c r="G79" s="313"/>
    </row>
    <row r="80" spans="1:7" ht="12.75" customHeight="1">
      <c r="A80" s="286" t="s">
        <v>257</v>
      </c>
      <c r="B80" s="286"/>
      <c r="C80" s="286"/>
      <c r="D80" s="286"/>
      <c r="E80" s="286"/>
      <c r="F80" s="286"/>
      <c r="G80" s="286"/>
    </row>
    <row r="81" spans="1:7" s="6" customFormat="1" ht="3.75" customHeight="1">
      <c r="A81" s="314"/>
      <c r="B81" s="39"/>
      <c r="C81" s="101"/>
      <c r="D81" s="101"/>
      <c r="E81" s="101"/>
      <c r="F81" s="101"/>
      <c r="G81" s="101"/>
    </row>
    <row r="82" spans="1:7" s="6" customFormat="1" ht="9.75" customHeight="1">
      <c r="A82" s="314"/>
      <c r="B82" s="101"/>
      <c r="C82" s="315" t="s">
        <v>65</v>
      </c>
      <c r="D82" s="315" t="s">
        <v>66</v>
      </c>
      <c r="E82" s="315" t="s">
        <v>67</v>
      </c>
      <c r="F82" s="316" t="s">
        <v>68</v>
      </c>
      <c r="G82" s="316" t="s">
        <v>69</v>
      </c>
    </row>
    <row r="83" spans="1:7" ht="12" customHeight="1">
      <c r="A83" s="313"/>
      <c r="B83" s="313"/>
      <c r="C83" s="312"/>
      <c r="D83" s="312"/>
      <c r="E83" s="312" t="s">
        <v>256</v>
      </c>
      <c r="F83" s="312"/>
      <c r="G83" s="312"/>
    </row>
    <row r="84" spans="1:7" ht="3" customHeight="1">
      <c r="A84" s="286"/>
      <c r="B84" s="5"/>
      <c r="C84" s="286"/>
      <c r="D84" s="286"/>
      <c r="E84" s="286"/>
      <c r="F84" s="313"/>
      <c r="G84" s="313"/>
    </row>
    <row r="85" spans="1:10" s="292" customFormat="1" ht="12" customHeight="1">
      <c r="A85" s="286" t="s">
        <v>282</v>
      </c>
      <c r="C85" s="286"/>
      <c r="D85" s="286"/>
      <c r="E85" s="286"/>
      <c r="F85" s="5"/>
      <c r="G85" s="317"/>
      <c r="I85" s="5"/>
      <c r="J85" s="5"/>
    </row>
    <row r="86" spans="1:11" s="292" customFormat="1" ht="12" customHeight="1">
      <c r="A86" s="286" t="s">
        <v>283</v>
      </c>
      <c r="C86" s="286"/>
      <c r="D86" s="286"/>
      <c r="E86" s="286"/>
      <c r="F86" s="5"/>
      <c r="G86" s="317">
        <v>0</v>
      </c>
      <c r="I86" s="5"/>
      <c r="K86" s="5"/>
    </row>
    <row r="87" spans="1:7" ht="6.75" customHeight="1" thickBot="1">
      <c r="A87" s="286"/>
      <c r="B87" s="286"/>
      <c r="C87" s="286"/>
      <c r="D87" s="286"/>
      <c r="E87" s="286"/>
      <c r="F87" s="286"/>
      <c r="G87" s="286"/>
    </row>
    <row r="88" spans="1:7" ht="10.5">
      <c r="A88" s="455"/>
      <c r="B88" s="456"/>
      <c r="C88" s="457">
        <v>1</v>
      </c>
      <c r="D88" s="457">
        <v>2</v>
      </c>
      <c r="E88" s="457">
        <v>3</v>
      </c>
      <c r="F88" s="457">
        <v>4</v>
      </c>
      <c r="G88" s="458">
        <v>5</v>
      </c>
    </row>
    <row r="89" spans="1:7" s="463" customFormat="1" ht="38.25" customHeight="1" thickBot="1">
      <c r="A89" s="459" t="s">
        <v>63</v>
      </c>
      <c r="B89" s="357" t="s">
        <v>223</v>
      </c>
      <c r="C89" s="460" t="s">
        <v>322</v>
      </c>
      <c r="D89" s="461" t="s">
        <v>323</v>
      </c>
      <c r="E89" s="461" t="s">
        <v>324</v>
      </c>
      <c r="F89" s="461" t="s">
        <v>325</v>
      </c>
      <c r="G89" s="462" t="s">
        <v>326</v>
      </c>
    </row>
    <row r="90" spans="1:7" s="468" customFormat="1" ht="21" customHeight="1">
      <c r="A90" s="464">
        <v>601</v>
      </c>
      <c r="B90" s="328" t="s">
        <v>327</v>
      </c>
      <c r="C90" s="465"/>
      <c r="D90" s="465"/>
      <c r="E90" s="466">
        <f>IF(D90="","",D90*0.1125)</f>
      </c>
      <c r="F90" s="465"/>
      <c r="G90" s="467">
        <f>IF(OR(D90="",F90=""),"",F90+E90)</f>
      </c>
    </row>
    <row r="91" spans="1:7" ht="12" customHeight="1">
      <c r="A91" s="125">
        <f aca="true" t="shared" si="8" ref="A91:A105">A90+1</f>
        <v>602</v>
      </c>
      <c r="B91" s="133" t="s">
        <v>225</v>
      </c>
      <c r="C91" s="469"/>
      <c r="D91" s="470">
        <f aca="true" t="shared" si="9" ref="D91:D102">IF(C91="","",C91)</f>
      </c>
      <c r="E91" s="437">
        <f aca="true" t="shared" si="10" ref="E91:E102">IF(C91="","",D91*0.1125*((612-A91+2)/12))</f>
      </c>
      <c r="F91" s="336">
        <v>0</v>
      </c>
      <c r="G91" s="438">
        <f aca="true" t="shared" si="11" ref="G91:G102">IF($G$85&lt;(A91-601),"",IF(C91="","",F91+E91))</f>
      </c>
    </row>
    <row r="92" spans="1:7" ht="12" customHeight="1">
      <c r="A92" s="125">
        <f t="shared" si="8"/>
        <v>603</v>
      </c>
      <c r="B92" s="133" t="s">
        <v>226</v>
      </c>
      <c r="C92" s="469"/>
      <c r="D92" s="470">
        <f t="shared" si="9"/>
      </c>
      <c r="E92" s="437">
        <f t="shared" si="10"/>
      </c>
      <c r="F92" s="336">
        <v>0</v>
      </c>
      <c r="G92" s="438">
        <f t="shared" si="11"/>
      </c>
    </row>
    <row r="93" spans="1:7" ht="12" customHeight="1">
      <c r="A93" s="125">
        <f t="shared" si="8"/>
        <v>604</v>
      </c>
      <c r="B93" s="133" t="s">
        <v>227</v>
      </c>
      <c r="C93" s="469"/>
      <c r="D93" s="470">
        <f t="shared" si="9"/>
      </c>
      <c r="E93" s="437">
        <f t="shared" si="10"/>
      </c>
      <c r="F93" s="336">
        <v>0</v>
      </c>
      <c r="G93" s="438">
        <f t="shared" si="11"/>
      </c>
    </row>
    <row r="94" spans="1:7" ht="12" customHeight="1">
      <c r="A94" s="125">
        <f t="shared" si="8"/>
        <v>605</v>
      </c>
      <c r="B94" s="133" t="s">
        <v>228</v>
      </c>
      <c r="C94" s="469"/>
      <c r="D94" s="470">
        <f t="shared" si="9"/>
      </c>
      <c r="E94" s="437">
        <f t="shared" si="10"/>
      </c>
      <c r="F94" s="336">
        <v>0</v>
      </c>
      <c r="G94" s="438">
        <f t="shared" si="11"/>
      </c>
    </row>
    <row r="95" spans="1:7" ht="12" customHeight="1">
      <c r="A95" s="125">
        <f t="shared" si="8"/>
        <v>606</v>
      </c>
      <c r="B95" s="133" t="s">
        <v>229</v>
      </c>
      <c r="C95" s="469"/>
      <c r="D95" s="470">
        <f t="shared" si="9"/>
      </c>
      <c r="E95" s="437">
        <f t="shared" si="10"/>
      </c>
      <c r="F95" s="336">
        <v>0</v>
      </c>
      <c r="G95" s="438">
        <f t="shared" si="11"/>
      </c>
    </row>
    <row r="96" spans="1:7" ht="12" customHeight="1">
      <c r="A96" s="125">
        <f t="shared" si="8"/>
        <v>607</v>
      </c>
      <c r="B96" s="133" t="s">
        <v>230</v>
      </c>
      <c r="C96" s="469"/>
      <c r="D96" s="470">
        <f t="shared" si="9"/>
      </c>
      <c r="E96" s="437">
        <f t="shared" si="10"/>
      </c>
      <c r="F96" s="336">
        <v>0</v>
      </c>
      <c r="G96" s="438">
        <f t="shared" si="11"/>
      </c>
    </row>
    <row r="97" spans="1:7" ht="12" customHeight="1">
      <c r="A97" s="125">
        <f t="shared" si="8"/>
        <v>608</v>
      </c>
      <c r="B97" s="133" t="s">
        <v>231</v>
      </c>
      <c r="C97" s="469"/>
      <c r="D97" s="470">
        <f t="shared" si="9"/>
      </c>
      <c r="E97" s="437">
        <f t="shared" si="10"/>
      </c>
      <c r="F97" s="336">
        <v>0</v>
      </c>
      <c r="G97" s="438">
        <f t="shared" si="11"/>
      </c>
    </row>
    <row r="98" spans="1:7" ht="12" customHeight="1">
      <c r="A98" s="125">
        <f t="shared" si="8"/>
        <v>609</v>
      </c>
      <c r="B98" s="133" t="s">
        <v>232</v>
      </c>
      <c r="C98" s="469"/>
      <c r="D98" s="470">
        <f t="shared" si="9"/>
      </c>
      <c r="E98" s="437">
        <f t="shared" si="10"/>
      </c>
      <c r="F98" s="336">
        <v>0</v>
      </c>
      <c r="G98" s="438">
        <f t="shared" si="11"/>
      </c>
    </row>
    <row r="99" spans="1:7" ht="12" customHeight="1">
      <c r="A99" s="125">
        <f t="shared" si="8"/>
        <v>610</v>
      </c>
      <c r="B99" s="133" t="s">
        <v>233</v>
      </c>
      <c r="C99" s="469"/>
      <c r="D99" s="470">
        <f t="shared" si="9"/>
      </c>
      <c r="E99" s="437">
        <f t="shared" si="10"/>
      </c>
      <c r="F99" s="336">
        <v>0</v>
      </c>
      <c r="G99" s="438">
        <f t="shared" si="11"/>
      </c>
    </row>
    <row r="100" spans="1:7" ht="12" customHeight="1">
      <c r="A100" s="125">
        <f t="shared" si="8"/>
        <v>611</v>
      </c>
      <c r="B100" s="133" t="s">
        <v>234</v>
      </c>
      <c r="C100" s="469"/>
      <c r="D100" s="470">
        <f t="shared" si="9"/>
      </c>
      <c r="E100" s="437">
        <f t="shared" si="10"/>
      </c>
      <c r="F100" s="336">
        <v>0</v>
      </c>
      <c r="G100" s="438">
        <f t="shared" si="11"/>
      </c>
    </row>
    <row r="101" spans="1:7" ht="12" customHeight="1">
      <c r="A101" s="125">
        <f t="shared" si="8"/>
        <v>612</v>
      </c>
      <c r="B101" s="133" t="s">
        <v>235</v>
      </c>
      <c r="C101" s="469"/>
      <c r="D101" s="470">
        <f t="shared" si="9"/>
      </c>
      <c r="E101" s="437">
        <f t="shared" si="10"/>
      </c>
      <c r="F101" s="336">
        <v>0</v>
      </c>
      <c r="G101" s="438">
        <f t="shared" si="11"/>
      </c>
    </row>
    <row r="102" spans="1:7" ht="12" customHeight="1">
      <c r="A102" s="125">
        <f t="shared" si="8"/>
        <v>613</v>
      </c>
      <c r="B102" s="133" t="s">
        <v>236</v>
      </c>
      <c r="C102" s="469"/>
      <c r="D102" s="470">
        <f t="shared" si="9"/>
      </c>
      <c r="E102" s="437">
        <f t="shared" si="10"/>
      </c>
      <c r="F102" s="336">
        <v>0</v>
      </c>
      <c r="G102" s="438">
        <f t="shared" si="11"/>
      </c>
    </row>
    <row r="103" spans="1:7" ht="12" customHeight="1">
      <c r="A103" s="125">
        <f t="shared" si="8"/>
        <v>614</v>
      </c>
      <c r="B103" s="133" t="s">
        <v>328</v>
      </c>
      <c r="C103" s="345"/>
      <c r="D103" s="345"/>
      <c r="E103" s="471"/>
      <c r="F103" s="472"/>
      <c r="G103" s="438">
        <f>IF(OR(G90="",G85=""),"",SUM(G90:G102))</f>
      </c>
    </row>
    <row r="104" spans="1:7" ht="12" customHeight="1" thickBot="1">
      <c r="A104" s="125">
        <f t="shared" si="8"/>
        <v>615</v>
      </c>
      <c r="B104" s="133" t="s">
        <v>329</v>
      </c>
      <c r="C104" s="345"/>
      <c r="D104" s="345"/>
      <c r="E104" s="471"/>
      <c r="F104" s="472"/>
      <c r="G104" s="438">
        <f>IF(G103="","",G103/Main!$E$122)</f>
      </c>
    </row>
    <row r="105" spans="1:7" ht="12" customHeight="1" thickBot="1">
      <c r="A105" s="147">
        <f t="shared" si="8"/>
        <v>616</v>
      </c>
      <c r="B105" s="338" t="s">
        <v>330</v>
      </c>
      <c r="C105" s="473"/>
      <c r="D105" s="473"/>
      <c r="E105" s="474"/>
      <c r="F105" s="475"/>
      <c r="G105" s="343">
        <f>IF(OR(G85="",G104=""),"",G104/G85)</f>
      </c>
    </row>
    <row r="107" spans="1:7" ht="16.5" customHeight="1">
      <c r="A107" s="288" t="s">
        <v>321</v>
      </c>
      <c r="B107" s="287"/>
      <c r="C107" s="287"/>
      <c r="D107" s="288"/>
      <c r="E107" s="287"/>
      <c r="F107" s="287"/>
      <c r="G107" s="287"/>
    </row>
    <row r="108" spans="1:7" ht="16.5" customHeight="1">
      <c r="A108" s="288" t="s">
        <v>279</v>
      </c>
      <c r="B108" s="287"/>
      <c r="C108" s="287"/>
      <c r="D108" s="288"/>
      <c r="E108" s="287"/>
      <c r="F108" s="287"/>
      <c r="G108" s="287"/>
    </row>
    <row r="109" spans="1:7" ht="6.75" customHeight="1">
      <c r="A109" s="288"/>
      <c r="B109" s="287"/>
      <c r="C109" s="287"/>
      <c r="D109" s="288"/>
      <c r="E109" s="287"/>
      <c r="F109" s="287"/>
      <c r="G109" s="287"/>
    </row>
    <row r="110" spans="1:7" ht="12" customHeight="1">
      <c r="A110" s="286" t="s">
        <v>222</v>
      </c>
      <c r="B110" s="287"/>
      <c r="C110" s="287"/>
      <c r="D110" s="288"/>
      <c r="E110" s="287"/>
      <c r="F110" s="287"/>
      <c r="G110" s="287"/>
    </row>
    <row r="111" spans="1:7" ht="12" customHeight="1">
      <c r="A111" s="286" t="s">
        <v>255</v>
      </c>
      <c r="B111" s="287"/>
      <c r="C111" s="287"/>
      <c r="D111" s="288"/>
      <c r="E111" s="287"/>
      <c r="F111" s="287"/>
      <c r="G111" s="287"/>
    </row>
    <row r="112" spans="1:7" ht="12" customHeight="1">
      <c r="A112" s="286"/>
      <c r="B112" s="286"/>
      <c r="C112" s="286"/>
      <c r="D112" s="286"/>
      <c r="E112" s="286"/>
      <c r="F112" s="454" t="s">
        <v>253</v>
      </c>
      <c r="G112" s="454" t="s">
        <v>254</v>
      </c>
    </row>
    <row r="113" spans="1:7" ht="12" customHeight="1">
      <c r="A113" s="5"/>
      <c r="B113" s="5"/>
      <c r="C113" s="286"/>
      <c r="D113" s="286"/>
      <c r="E113" s="286"/>
      <c r="F113" s="312"/>
      <c r="G113" s="312" t="s">
        <v>256</v>
      </c>
    </row>
    <row r="114" spans="1:7" ht="3" customHeight="1">
      <c r="A114" s="286"/>
      <c r="B114" s="5"/>
      <c r="C114" s="286"/>
      <c r="D114" s="286"/>
      <c r="E114" s="286"/>
      <c r="F114" s="313"/>
      <c r="G114" s="313"/>
    </row>
    <row r="115" spans="1:7" ht="12.75" customHeight="1">
      <c r="A115" s="286" t="s">
        <v>257</v>
      </c>
      <c r="B115" s="286"/>
      <c r="C115" s="286"/>
      <c r="D115" s="286"/>
      <c r="E115" s="286"/>
      <c r="F115" s="286"/>
      <c r="G115" s="286"/>
    </row>
    <row r="116" spans="1:7" s="6" customFormat="1" ht="3.75" customHeight="1">
      <c r="A116" s="314"/>
      <c r="B116" s="39"/>
      <c r="C116" s="101"/>
      <c r="D116" s="101"/>
      <c r="E116" s="101"/>
      <c r="F116" s="101"/>
      <c r="G116" s="101"/>
    </row>
    <row r="117" spans="1:7" s="6" customFormat="1" ht="9.75" customHeight="1">
      <c r="A117" s="314"/>
      <c r="B117" s="101"/>
      <c r="C117" s="315" t="s">
        <v>65</v>
      </c>
      <c r="D117" s="315" t="s">
        <v>66</v>
      </c>
      <c r="E117" s="315" t="s">
        <v>67</v>
      </c>
      <c r="F117" s="316" t="s">
        <v>68</v>
      </c>
      <c r="G117" s="316" t="s">
        <v>69</v>
      </c>
    </row>
    <row r="118" spans="1:7" ht="12" customHeight="1">
      <c r="A118" s="313"/>
      <c r="B118" s="313"/>
      <c r="C118" s="312"/>
      <c r="D118" s="312"/>
      <c r="E118" s="312"/>
      <c r="F118" s="312" t="s">
        <v>256</v>
      </c>
      <c r="G118" s="312"/>
    </row>
    <row r="119" spans="1:7" ht="3" customHeight="1">
      <c r="A119" s="286"/>
      <c r="B119" s="5"/>
      <c r="C119" s="286"/>
      <c r="D119" s="286"/>
      <c r="E119" s="286"/>
      <c r="F119" s="313"/>
      <c r="G119" s="313"/>
    </row>
    <row r="120" spans="1:10" s="292" customFormat="1" ht="12" customHeight="1">
      <c r="A120" s="286" t="s">
        <v>282</v>
      </c>
      <c r="C120" s="286"/>
      <c r="D120" s="286"/>
      <c r="E120" s="286"/>
      <c r="F120" s="5"/>
      <c r="G120" s="317"/>
      <c r="I120" s="5"/>
      <c r="J120" s="5"/>
    </row>
    <row r="121" spans="1:11" s="292" customFormat="1" ht="12" customHeight="1">
      <c r="A121" s="286" t="s">
        <v>283</v>
      </c>
      <c r="C121" s="286"/>
      <c r="D121" s="286"/>
      <c r="E121" s="286"/>
      <c r="F121" s="5"/>
      <c r="G121" s="317">
        <v>0</v>
      </c>
      <c r="I121" s="5"/>
      <c r="K121" s="5"/>
    </row>
    <row r="122" spans="1:7" ht="6.75" customHeight="1" thickBot="1">
      <c r="A122" s="286"/>
      <c r="B122" s="286"/>
      <c r="C122" s="286"/>
      <c r="D122" s="286"/>
      <c r="E122" s="286"/>
      <c r="F122" s="286"/>
      <c r="G122" s="286"/>
    </row>
    <row r="123" spans="1:7" ht="10.5">
      <c r="A123" s="455"/>
      <c r="B123" s="456"/>
      <c r="C123" s="457">
        <v>1</v>
      </c>
      <c r="D123" s="457">
        <v>2</v>
      </c>
      <c r="E123" s="457">
        <v>3</v>
      </c>
      <c r="F123" s="457">
        <v>4</v>
      </c>
      <c r="G123" s="458">
        <v>5</v>
      </c>
    </row>
    <row r="124" spans="1:7" s="463" customFormat="1" ht="38.25" customHeight="1" thickBot="1">
      <c r="A124" s="459" t="s">
        <v>63</v>
      </c>
      <c r="B124" s="357" t="s">
        <v>223</v>
      </c>
      <c r="C124" s="460" t="s">
        <v>322</v>
      </c>
      <c r="D124" s="461" t="s">
        <v>323</v>
      </c>
      <c r="E124" s="461" t="s">
        <v>324</v>
      </c>
      <c r="F124" s="461" t="s">
        <v>325</v>
      </c>
      <c r="G124" s="462" t="s">
        <v>326</v>
      </c>
    </row>
    <row r="125" spans="1:7" s="468" customFormat="1" ht="21" customHeight="1">
      <c r="A125" s="464">
        <v>601</v>
      </c>
      <c r="B125" s="328" t="s">
        <v>327</v>
      </c>
      <c r="C125" s="465"/>
      <c r="D125" s="465"/>
      <c r="E125" s="466">
        <f>IF(D125="","",D125*0.1125)</f>
      </c>
      <c r="F125" s="465"/>
      <c r="G125" s="467">
        <f>IF(OR(D125="",F125=""),"",F125+E125)</f>
      </c>
    </row>
    <row r="126" spans="1:7" ht="12" customHeight="1">
      <c r="A126" s="125">
        <f aca="true" t="shared" si="12" ref="A126:A140">A125+1</f>
        <v>602</v>
      </c>
      <c r="B126" s="133" t="s">
        <v>225</v>
      </c>
      <c r="C126" s="469"/>
      <c r="D126" s="470">
        <f aca="true" t="shared" si="13" ref="D126:D137">IF(C126="","",C126)</f>
      </c>
      <c r="E126" s="437">
        <f aca="true" t="shared" si="14" ref="E126:E137">IF(C126="","",D126*0.1125*((612-A126+2)/12))</f>
      </c>
      <c r="F126" s="336">
        <v>0</v>
      </c>
      <c r="G126" s="438">
        <f aca="true" t="shared" si="15" ref="G126:G137">IF($G$120&lt;(A126-601),"",IF(C126="","",F126+E126))</f>
      </c>
    </row>
    <row r="127" spans="1:7" ht="12" customHeight="1">
      <c r="A127" s="125">
        <f t="shared" si="12"/>
        <v>603</v>
      </c>
      <c r="B127" s="133" t="s">
        <v>226</v>
      </c>
      <c r="C127" s="469"/>
      <c r="D127" s="470">
        <f t="shared" si="13"/>
      </c>
      <c r="E127" s="437">
        <f t="shared" si="14"/>
      </c>
      <c r="F127" s="336">
        <v>0</v>
      </c>
      <c r="G127" s="438">
        <f t="shared" si="15"/>
      </c>
    </row>
    <row r="128" spans="1:7" ht="12" customHeight="1">
      <c r="A128" s="125">
        <f t="shared" si="12"/>
        <v>604</v>
      </c>
      <c r="B128" s="133" t="s">
        <v>227</v>
      </c>
      <c r="C128" s="469"/>
      <c r="D128" s="470">
        <f t="shared" si="13"/>
      </c>
      <c r="E128" s="437">
        <f t="shared" si="14"/>
      </c>
      <c r="F128" s="336">
        <v>0</v>
      </c>
      <c r="G128" s="438">
        <f t="shared" si="15"/>
      </c>
    </row>
    <row r="129" spans="1:7" ht="12" customHeight="1">
      <c r="A129" s="125">
        <f t="shared" si="12"/>
        <v>605</v>
      </c>
      <c r="B129" s="133" t="s">
        <v>228</v>
      </c>
      <c r="C129" s="469"/>
      <c r="D129" s="470">
        <f t="shared" si="13"/>
      </c>
      <c r="E129" s="437">
        <f t="shared" si="14"/>
      </c>
      <c r="F129" s="336">
        <v>0</v>
      </c>
      <c r="G129" s="438">
        <f t="shared" si="15"/>
      </c>
    </row>
    <row r="130" spans="1:7" ht="12" customHeight="1">
      <c r="A130" s="125">
        <f t="shared" si="12"/>
        <v>606</v>
      </c>
      <c r="B130" s="133" t="s">
        <v>229</v>
      </c>
      <c r="C130" s="469"/>
      <c r="D130" s="470">
        <f t="shared" si="13"/>
      </c>
      <c r="E130" s="437">
        <f t="shared" si="14"/>
      </c>
      <c r="F130" s="336">
        <v>0</v>
      </c>
      <c r="G130" s="438">
        <f t="shared" si="15"/>
      </c>
    </row>
    <row r="131" spans="1:7" ht="12" customHeight="1">
      <c r="A131" s="125">
        <f t="shared" si="12"/>
        <v>607</v>
      </c>
      <c r="B131" s="133" t="s">
        <v>230</v>
      </c>
      <c r="C131" s="469"/>
      <c r="D131" s="470">
        <f t="shared" si="13"/>
      </c>
      <c r="E131" s="437">
        <f t="shared" si="14"/>
      </c>
      <c r="F131" s="336">
        <v>0</v>
      </c>
      <c r="G131" s="438">
        <f t="shared" si="15"/>
      </c>
    </row>
    <row r="132" spans="1:7" ht="12" customHeight="1">
      <c r="A132" s="125">
        <f t="shared" si="12"/>
        <v>608</v>
      </c>
      <c r="B132" s="133" t="s">
        <v>231</v>
      </c>
      <c r="C132" s="469"/>
      <c r="D132" s="470">
        <f t="shared" si="13"/>
      </c>
      <c r="E132" s="437">
        <f t="shared" si="14"/>
      </c>
      <c r="F132" s="336">
        <v>0</v>
      </c>
      <c r="G132" s="438">
        <f t="shared" si="15"/>
      </c>
    </row>
    <row r="133" spans="1:7" ht="12" customHeight="1">
      <c r="A133" s="125">
        <f t="shared" si="12"/>
        <v>609</v>
      </c>
      <c r="B133" s="133" t="s">
        <v>232</v>
      </c>
      <c r="C133" s="469"/>
      <c r="D133" s="470">
        <f t="shared" si="13"/>
      </c>
      <c r="E133" s="437">
        <f t="shared" si="14"/>
      </c>
      <c r="F133" s="336">
        <v>0</v>
      </c>
      <c r="G133" s="438">
        <f t="shared" si="15"/>
      </c>
    </row>
    <row r="134" spans="1:7" ht="12" customHeight="1">
      <c r="A134" s="125">
        <f t="shared" si="12"/>
        <v>610</v>
      </c>
      <c r="B134" s="133" t="s">
        <v>233</v>
      </c>
      <c r="C134" s="469"/>
      <c r="D134" s="470">
        <f t="shared" si="13"/>
      </c>
      <c r="E134" s="437">
        <f t="shared" si="14"/>
      </c>
      <c r="F134" s="336">
        <v>0</v>
      </c>
      <c r="G134" s="438">
        <f t="shared" si="15"/>
      </c>
    </row>
    <row r="135" spans="1:7" ht="12" customHeight="1">
      <c r="A135" s="125">
        <f t="shared" si="12"/>
        <v>611</v>
      </c>
      <c r="B135" s="133" t="s">
        <v>234</v>
      </c>
      <c r="C135" s="469"/>
      <c r="D135" s="470">
        <f t="shared" si="13"/>
      </c>
      <c r="E135" s="437">
        <f t="shared" si="14"/>
      </c>
      <c r="F135" s="336">
        <v>0</v>
      </c>
      <c r="G135" s="438">
        <f t="shared" si="15"/>
      </c>
    </row>
    <row r="136" spans="1:7" ht="12" customHeight="1">
      <c r="A136" s="125">
        <f t="shared" si="12"/>
        <v>612</v>
      </c>
      <c r="B136" s="133" t="s">
        <v>235</v>
      </c>
      <c r="C136" s="469"/>
      <c r="D136" s="470">
        <f t="shared" si="13"/>
      </c>
      <c r="E136" s="437">
        <f t="shared" si="14"/>
      </c>
      <c r="F136" s="336">
        <v>0</v>
      </c>
      <c r="G136" s="438">
        <f t="shared" si="15"/>
      </c>
    </row>
    <row r="137" spans="1:7" ht="12" customHeight="1">
      <c r="A137" s="125">
        <f t="shared" si="12"/>
        <v>613</v>
      </c>
      <c r="B137" s="133" t="s">
        <v>236</v>
      </c>
      <c r="C137" s="469"/>
      <c r="D137" s="470">
        <f t="shared" si="13"/>
      </c>
      <c r="E137" s="437">
        <f t="shared" si="14"/>
      </c>
      <c r="F137" s="336">
        <v>0</v>
      </c>
      <c r="G137" s="438">
        <f t="shared" si="15"/>
      </c>
    </row>
    <row r="138" spans="1:7" ht="12" customHeight="1">
      <c r="A138" s="125">
        <f t="shared" si="12"/>
        <v>614</v>
      </c>
      <c r="B138" s="133" t="s">
        <v>328</v>
      </c>
      <c r="C138" s="345"/>
      <c r="D138" s="345"/>
      <c r="E138" s="471"/>
      <c r="F138" s="472"/>
      <c r="G138" s="438">
        <f>IF(OR(G125="",G120=""),"",SUM(G125:G137))</f>
      </c>
    </row>
    <row r="139" spans="1:7" ht="12" customHeight="1" thickBot="1">
      <c r="A139" s="125">
        <f t="shared" si="12"/>
        <v>615</v>
      </c>
      <c r="B139" s="133" t="s">
        <v>329</v>
      </c>
      <c r="C139" s="345"/>
      <c r="D139" s="345"/>
      <c r="E139" s="471"/>
      <c r="F139" s="472"/>
      <c r="G139" s="438">
        <f>IF(G138="","",G138/Main!$F$122)</f>
      </c>
    </row>
    <row r="140" spans="1:7" ht="12" customHeight="1" thickBot="1">
      <c r="A140" s="147">
        <f t="shared" si="12"/>
        <v>616</v>
      </c>
      <c r="B140" s="338" t="s">
        <v>330</v>
      </c>
      <c r="C140" s="473"/>
      <c r="D140" s="473"/>
      <c r="E140" s="474"/>
      <c r="F140" s="475"/>
      <c r="G140" s="343">
        <f>IF(OR(G120="",G139=""),"",G139/G120)</f>
      </c>
    </row>
    <row r="142" spans="1:7" ht="16.5" customHeight="1">
      <c r="A142" s="288" t="s">
        <v>321</v>
      </c>
      <c r="B142" s="287"/>
      <c r="C142" s="287"/>
      <c r="D142" s="288"/>
      <c r="E142" s="287"/>
      <c r="F142" s="287"/>
      <c r="G142" s="287"/>
    </row>
    <row r="143" spans="1:7" ht="16.5" customHeight="1">
      <c r="A143" s="288" t="s">
        <v>280</v>
      </c>
      <c r="B143" s="287"/>
      <c r="C143" s="287"/>
      <c r="D143" s="288"/>
      <c r="E143" s="287"/>
      <c r="F143" s="287"/>
      <c r="G143" s="287"/>
    </row>
    <row r="144" spans="1:7" ht="6.75" customHeight="1">
      <c r="A144" s="288"/>
      <c r="B144" s="287"/>
      <c r="C144" s="287"/>
      <c r="D144" s="288"/>
      <c r="E144" s="287"/>
      <c r="F144" s="287"/>
      <c r="G144" s="287"/>
    </row>
    <row r="145" spans="1:7" ht="12" customHeight="1">
      <c r="A145" s="286" t="s">
        <v>222</v>
      </c>
      <c r="B145" s="287"/>
      <c r="C145" s="287"/>
      <c r="D145" s="288"/>
      <c r="E145" s="287"/>
      <c r="F145" s="287"/>
      <c r="G145" s="287"/>
    </row>
    <row r="146" spans="1:7" ht="12" customHeight="1">
      <c r="A146" s="286" t="s">
        <v>255</v>
      </c>
      <c r="B146" s="287"/>
      <c r="C146" s="287"/>
      <c r="D146" s="288"/>
      <c r="E146" s="287"/>
      <c r="F146" s="287"/>
      <c r="G146" s="287"/>
    </row>
    <row r="147" spans="1:7" ht="12" customHeight="1">
      <c r="A147" s="286"/>
      <c r="B147" s="286"/>
      <c r="C147" s="286"/>
      <c r="D147" s="286"/>
      <c r="E147" s="286"/>
      <c r="F147" s="454" t="s">
        <v>253</v>
      </c>
      <c r="G147" s="454" t="s">
        <v>254</v>
      </c>
    </row>
    <row r="148" spans="1:7" ht="12" customHeight="1">
      <c r="A148" s="5"/>
      <c r="B148" s="5"/>
      <c r="C148" s="286"/>
      <c r="D148" s="286"/>
      <c r="E148" s="286"/>
      <c r="F148" s="312"/>
      <c r="G148" s="312" t="s">
        <v>256</v>
      </c>
    </row>
    <row r="149" spans="1:7" ht="3" customHeight="1">
      <c r="A149" s="286"/>
      <c r="B149" s="5"/>
      <c r="C149" s="286"/>
      <c r="D149" s="286"/>
      <c r="E149" s="286"/>
      <c r="F149" s="313"/>
      <c r="G149" s="313"/>
    </row>
    <row r="150" spans="1:7" ht="12.75" customHeight="1">
      <c r="A150" s="286" t="s">
        <v>257</v>
      </c>
      <c r="B150" s="286"/>
      <c r="C150" s="286"/>
      <c r="D150" s="286"/>
      <c r="E150" s="286"/>
      <c r="F150" s="286"/>
      <c r="G150" s="286"/>
    </row>
    <row r="151" spans="1:7" s="6" customFormat="1" ht="3.75" customHeight="1">
      <c r="A151" s="314"/>
      <c r="B151" s="39"/>
      <c r="C151" s="101"/>
      <c r="D151" s="101"/>
      <c r="E151" s="101"/>
      <c r="F151" s="101"/>
      <c r="G151" s="101"/>
    </row>
    <row r="152" spans="1:7" s="6" customFormat="1" ht="9.75" customHeight="1">
      <c r="A152" s="314"/>
      <c r="B152" s="101"/>
      <c r="C152" s="315" t="s">
        <v>65</v>
      </c>
      <c r="D152" s="315" t="s">
        <v>66</v>
      </c>
      <c r="E152" s="315" t="s">
        <v>67</v>
      </c>
      <c r="F152" s="316" t="s">
        <v>68</v>
      </c>
      <c r="G152" s="316" t="s">
        <v>69</v>
      </c>
    </row>
    <row r="153" spans="1:7" ht="12" customHeight="1">
      <c r="A153" s="313"/>
      <c r="B153" s="313"/>
      <c r="C153" s="312"/>
      <c r="D153" s="312"/>
      <c r="E153" s="312"/>
      <c r="F153" s="312"/>
      <c r="G153" s="312" t="s">
        <v>256</v>
      </c>
    </row>
    <row r="154" spans="1:7" ht="3" customHeight="1">
      <c r="A154" s="286"/>
      <c r="B154" s="5"/>
      <c r="C154" s="286"/>
      <c r="D154" s="286"/>
      <c r="E154" s="286"/>
      <c r="F154" s="313"/>
      <c r="G154" s="313"/>
    </row>
    <row r="155" spans="1:10" s="292" customFormat="1" ht="12" customHeight="1">
      <c r="A155" s="286" t="s">
        <v>282</v>
      </c>
      <c r="C155" s="286"/>
      <c r="D155" s="286"/>
      <c r="E155" s="286"/>
      <c r="F155" s="5"/>
      <c r="G155" s="317"/>
      <c r="I155" s="5"/>
      <c r="J155" s="5"/>
    </row>
    <row r="156" spans="1:11" s="292" customFormat="1" ht="12" customHeight="1">
      <c r="A156" s="286" t="s">
        <v>283</v>
      </c>
      <c r="C156" s="286"/>
      <c r="D156" s="286"/>
      <c r="E156" s="286"/>
      <c r="F156" s="5"/>
      <c r="G156" s="317">
        <v>0</v>
      </c>
      <c r="I156" s="5"/>
      <c r="K156" s="5"/>
    </row>
    <row r="157" spans="1:7" ht="6.75" customHeight="1" thickBot="1">
      <c r="A157" s="286"/>
      <c r="B157" s="286"/>
      <c r="C157" s="286"/>
      <c r="D157" s="286"/>
      <c r="E157" s="286"/>
      <c r="F157" s="286"/>
      <c r="G157" s="286"/>
    </row>
    <row r="158" spans="1:7" ht="10.5">
      <c r="A158" s="455"/>
      <c r="B158" s="456"/>
      <c r="C158" s="457">
        <v>1</v>
      </c>
      <c r="D158" s="457">
        <v>2</v>
      </c>
      <c r="E158" s="457">
        <v>3</v>
      </c>
      <c r="F158" s="457">
        <v>4</v>
      </c>
      <c r="G158" s="458">
        <v>5</v>
      </c>
    </row>
    <row r="159" spans="1:7" s="463" customFormat="1" ht="38.25" customHeight="1" thickBot="1">
      <c r="A159" s="459" t="s">
        <v>63</v>
      </c>
      <c r="B159" s="357" t="s">
        <v>223</v>
      </c>
      <c r="C159" s="460" t="s">
        <v>322</v>
      </c>
      <c r="D159" s="461" t="s">
        <v>323</v>
      </c>
      <c r="E159" s="461" t="s">
        <v>324</v>
      </c>
      <c r="F159" s="461" t="s">
        <v>325</v>
      </c>
      <c r="G159" s="462" t="s">
        <v>326</v>
      </c>
    </row>
    <row r="160" spans="1:7" s="468" customFormat="1" ht="21" customHeight="1">
      <c r="A160" s="464">
        <v>601</v>
      </c>
      <c r="B160" s="328" t="s">
        <v>327</v>
      </c>
      <c r="C160" s="465"/>
      <c r="D160" s="465"/>
      <c r="E160" s="466">
        <f>IF(D160="","",D160*0.1125)</f>
      </c>
      <c r="F160" s="465"/>
      <c r="G160" s="467">
        <f>IF(OR(D160="",F160=""),"",F160+E160)</f>
      </c>
    </row>
    <row r="161" spans="1:7" ht="12" customHeight="1">
      <c r="A161" s="125">
        <f aca="true" t="shared" si="16" ref="A161:A175">A160+1</f>
        <v>602</v>
      </c>
      <c r="B161" s="133" t="s">
        <v>225</v>
      </c>
      <c r="C161" s="469"/>
      <c r="D161" s="470">
        <f aca="true" t="shared" si="17" ref="D161:D172">IF(C161="","",C161)</f>
      </c>
      <c r="E161" s="437">
        <f aca="true" t="shared" si="18" ref="E161:E172">IF(C161="","",D161*0.1125*((612-A161+2)/12))</f>
      </c>
      <c r="F161" s="336">
        <v>0</v>
      </c>
      <c r="G161" s="438">
        <f aca="true" t="shared" si="19" ref="G161:G172">IF($G$155&lt;(A161-601),"",IF(C161="","",F161+E161))</f>
      </c>
    </row>
    <row r="162" spans="1:7" ht="12" customHeight="1">
      <c r="A162" s="125">
        <f t="shared" si="16"/>
        <v>603</v>
      </c>
      <c r="B162" s="133" t="s">
        <v>226</v>
      </c>
      <c r="C162" s="469"/>
      <c r="D162" s="470">
        <f t="shared" si="17"/>
      </c>
      <c r="E162" s="437">
        <f t="shared" si="18"/>
      </c>
      <c r="F162" s="336">
        <v>0</v>
      </c>
      <c r="G162" s="438">
        <f t="shared" si="19"/>
      </c>
    </row>
    <row r="163" spans="1:7" ht="12" customHeight="1">
      <c r="A163" s="125">
        <f t="shared" si="16"/>
        <v>604</v>
      </c>
      <c r="B163" s="133" t="s">
        <v>227</v>
      </c>
      <c r="C163" s="469"/>
      <c r="D163" s="470">
        <f t="shared" si="17"/>
      </c>
      <c r="E163" s="437">
        <f t="shared" si="18"/>
      </c>
      <c r="F163" s="336">
        <v>0</v>
      </c>
      <c r="G163" s="438">
        <f t="shared" si="19"/>
      </c>
    </row>
    <row r="164" spans="1:7" ht="12" customHeight="1">
      <c r="A164" s="125">
        <f t="shared" si="16"/>
        <v>605</v>
      </c>
      <c r="B164" s="133" t="s">
        <v>228</v>
      </c>
      <c r="C164" s="469"/>
      <c r="D164" s="470">
        <f t="shared" si="17"/>
      </c>
      <c r="E164" s="437">
        <f t="shared" si="18"/>
      </c>
      <c r="F164" s="336">
        <v>0</v>
      </c>
      <c r="G164" s="438">
        <f t="shared" si="19"/>
      </c>
    </row>
    <row r="165" spans="1:7" ht="12" customHeight="1">
      <c r="A165" s="125">
        <f t="shared" si="16"/>
        <v>606</v>
      </c>
      <c r="B165" s="133" t="s">
        <v>229</v>
      </c>
      <c r="C165" s="469"/>
      <c r="D165" s="470">
        <f t="shared" si="17"/>
      </c>
      <c r="E165" s="437">
        <f t="shared" si="18"/>
      </c>
      <c r="F165" s="336">
        <v>0</v>
      </c>
      <c r="G165" s="438">
        <f t="shared" si="19"/>
      </c>
    </row>
    <row r="166" spans="1:7" ht="12" customHeight="1">
      <c r="A166" s="125">
        <f t="shared" si="16"/>
        <v>607</v>
      </c>
      <c r="B166" s="133" t="s">
        <v>230</v>
      </c>
      <c r="C166" s="469"/>
      <c r="D166" s="470">
        <f t="shared" si="17"/>
      </c>
      <c r="E166" s="437">
        <f t="shared" si="18"/>
      </c>
      <c r="F166" s="336">
        <v>0</v>
      </c>
      <c r="G166" s="438">
        <f t="shared" si="19"/>
      </c>
    </row>
    <row r="167" spans="1:7" ht="12" customHeight="1">
      <c r="A167" s="125">
        <f t="shared" si="16"/>
        <v>608</v>
      </c>
      <c r="B167" s="133" t="s">
        <v>231</v>
      </c>
      <c r="C167" s="469"/>
      <c r="D167" s="470">
        <f t="shared" si="17"/>
      </c>
      <c r="E167" s="437">
        <f t="shared" si="18"/>
      </c>
      <c r="F167" s="336">
        <v>0</v>
      </c>
      <c r="G167" s="438">
        <f t="shared" si="19"/>
      </c>
    </row>
    <row r="168" spans="1:7" ht="12" customHeight="1">
      <c r="A168" s="125">
        <f t="shared" si="16"/>
        <v>609</v>
      </c>
      <c r="B168" s="133" t="s">
        <v>232</v>
      </c>
      <c r="C168" s="469"/>
      <c r="D168" s="470">
        <f t="shared" si="17"/>
      </c>
      <c r="E168" s="437">
        <f t="shared" si="18"/>
      </c>
      <c r="F168" s="336">
        <v>0</v>
      </c>
      <c r="G168" s="438">
        <f t="shared" si="19"/>
      </c>
    </row>
    <row r="169" spans="1:7" ht="12" customHeight="1">
      <c r="A169" s="125">
        <f t="shared" si="16"/>
        <v>610</v>
      </c>
      <c r="B169" s="133" t="s">
        <v>233</v>
      </c>
      <c r="C169" s="469"/>
      <c r="D169" s="470">
        <f t="shared" si="17"/>
      </c>
      <c r="E169" s="437">
        <f t="shared" si="18"/>
      </c>
      <c r="F169" s="336">
        <v>0</v>
      </c>
      <c r="G169" s="438">
        <f t="shared" si="19"/>
      </c>
    </row>
    <row r="170" spans="1:7" ht="12" customHeight="1">
      <c r="A170" s="125">
        <f t="shared" si="16"/>
        <v>611</v>
      </c>
      <c r="B170" s="133" t="s">
        <v>234</v>
      </c>
      <c r="C170" s="469"/>
      <c r="D170" s="470">
        <f t="shared" si="17"/>
      </c>
      <c r="E170" s="437">
        <f t="shared" si="18"/>
      </c>
      <c r="F170" s="336">
        <v>0</v>
      </c>
      <c r="G170" s="438">
        <f t="shared" si="19"/>
      </c>
    </row>
    <row r="171" spans="1:7" ht="12" customHeight="1">
      <c r="A171" s="125">
        <f t="shared" si="16"/>
        <v>612</v>
      </c>
      <c r="B171" s="133" t="s">
        <v>235</v>
      </c>
      <c r="C171" s="469"/>
      <c r="D171" s="470">
        <f t="shared" si="17"/>
      </c>
      <c r="E171" s="437">
        <f t="shared" si="18"/>
      </c>
      <c r="F171" s="336">
        <v>0</v>
      </c>
      <c r="G171" s="438">
        <f t="shared" si="19"/>
      </c>
    </row>
    <row r="172" spans="1:7" ht="12" customHeight="1">
      <c r="A172" s="125">
        <f t="shared" si="16"/>
        <v>613</v>
      </c>
      <c r="B172" s="133" t="s">
        <v>236</v>
      </c>
      <c r="C172" s="469"/>
      <c r="D172" s="470">
        <f t="shared" si="17"/>
      </c>
      <c r="E172" s="437">
        <f t="shared" si="18"/>
      </c>
      <c r="F172" s="336">
        <v>0</v>
      </c>
      <c r="G172" s="438">
        <f t="shared" si="19"/>
      </c>
    </row>
    <row r="173" spans="1:7" ht="12" customHeight="1">
      <c r="A173" s="125">
        <f t="shared" si="16"/>
        <v>614</v>
      </c>
      <c r="B173" s="133" t="s">
        <v>328</v>
      </c>
      <c r="C173" s="345"/>
      <c r="D173" s="345"/>
      <c r="E173" s="471"/>
      <c r="F173" s="472"/>
      <c r="G173" s="438">
        <f>IF(OR(G160="",G155=""),"",SUM(G160:G172))</f>
      </c>
    </row>
    <row r="174" spans="1:7" ht="12" customHeight="1" thickBot="1">
      <c r="A174" s="125">
        <f t="shared" si="16"/>
        <v>615</v>
      </c>
      <c r="B174" s="133" t="s">
        <v>329</v>
      </c>
      <c r="C174" s="345"/>
      <c r="D174" s="345"/>
      <c r="E174" s="471"/>
      <c r="F174" s="472"/>
      <c r="G174" s="438">
        <f>IF(G173="","",G173/Main!$G$122)</f>
      </c>
    </row>
    <row r="175" spans="1:7" ht="12" customHeight="1" thickBot="1">
      <c r="A175" s="147">
        <f t="shared" si="16"/>
        <v>616</v>
      </c>
      <c r="B175" s="338" t="s">
        <v>330</v>
      </c>
      <c r="C175" s="473"/>
      <c r="D175" s="473"/>
      <c r="E175" s="474"/>
      <c r="F175" s="475"/>
      <c r="G175" s="343">
        <f>IF(OR(G155="",G174=""),"",G174/G155)</f>
      </c>
    </row>
  </sheetData>
  <sheetProtection sheet="1" objects="1"/>
  <printOptions horizontalCentered="1"/>
  <pageMargins left="0.21" right="0.21" top="1.02" bottom="0.6" header="0.5" footer="0.5"/>
  <pageSetup orientation="portrait"/>
  <headerFooter alignWithMargins="0">
    <oddHeader>&amp;LFederal Communications Commission
Washington, DC 20554&amp;RApproved By OMB 3060-0685</oddHeader>
    <oddFooter>&amp;LPage &amp;P&amp;CMicrosoft Excel 4.0 Version&amp;RFCC Form 1240
July 1996</oddFooter>
  </headerFooter>
  <rowBreaks count="4" manualBreakCount="4">
    <brk id="35" max="65535" man="1"/>
    <brk id="70" max="65535" man="1"/>
    <brk id="105" max="65535" man="1"/>
    <brk id="140" max="65535" man="1"/>
  </rowBreaks>
</worksheet>
</file>

<file path=xl/worksheets/sheet12.xml><?xml version="1.0" encoding="utf-8"?>
<worksheet xmlns="http://schemas.openxmlformats.org/spreadsheetml/2006/main" xmlns:r="http://schemas.openxmlformats.org/officeDocument/2006/relationships">
  <dimension ref="A2:K65"/>
  <sheetViews>
    <sheetView showGridLines="0" workbookViewId="0" topLeftCell="A1">
      <selection activeCell="A1" sqref="A1"/>
    </sheetView>
  </sheetViews>
  <sheetFormatPr defaultColWidth="9.140625" defaultRowHeight="12"/>
  <cols>
    <col min="1" max="1" width="6.140625" style="292" customWidth="1"/>
    <col min="2" max="2" width="40.421875" style="486" customWidth="1"/>
    <col min="3" max="4" width="18.57421875" style="486" customWidth="1"/>
    <col min="5" max="5" width="18.57421875" style="487" customWidth="1"/>
    <col min="6" max="7" width="18.57421875" style="292" customWidth="1"/>
    <col min="8" max="8" width="11.140625" style="292" customWidth="1"/>
    <col min="9" max="9" width="15.00390625" style="292" customWidth="1"/>
    <col min="10" max="16384" width="9.57421875" style="292" customWidth="1"/>
  </cols>
  <sheetData>
    <row r="1" ht="12.75" customHeight="1"/>
    <row r="2" spans="1:7" ht="18.75" customHeight="1">
      <c r="A2" s="488" t="s">
        <v>332</v>
      </c>
      <c r="B2" s="489"/>
      <c r="C2" s="489"/>
      <c r="D2" s="489"/>
      <c r="E2" s="490"/>
      <c r="F2" s="490"/>
      <c r="G2" s="491"/>
    </row>
    <row r="3" spans="1:7" ht="18.75" customHeight="1">
      <c r="A3" s="488" t="s">
        <v>253</v>
      </c>
      <c r="B3" s="489"/>
      <c r="C3" s="489"/>
      <c r="D3" s="489"/>
      <c r="E3" s="490"/>
      <c r="F3" s="490"/>
      <c r="G3" s="491"/>
    </row>
    <row r="4" spans="1:7" ht="6" customHeight="1">
      <c r="A4" s="488"/>
      <c r="B4" s="489"/>
      <c r="C4" s="489"/>
      <c r="D4" s="489"/>
      <c r="E4" s="490"/>
      <c r="F4" s="490"/>
      <c r="G4" s="491"/>
    </row>
    <row r="5" spans="1:7" s="5" customFormat="1" ht="15" customHeight="1">
      <c r="A5" s="286" t="s">
        <v>222</v>
      </c>
      <c r="B5" s="287"/>
      <c r="C5" s="287"/>
      <c r="D5" s="288"/>
      <c r="E5" s="287"/>
      <c r="F5" s="287"/>
      <c r="G5" s="287"/>
    </row>
    <row r="6" spans="1:7" ht="23.25" customHeight="1">
      <c r="A6" s="492"/>
      <c r="B6" s="290"/>
      <c r="C6" s="290"/>
      <c r="D6" s="290"/>
      <c r="E6" s="5"/>
      <c r="F6" s="311" t="s">
        <v>253</v>
      </c>
      <c r="G6" s="311" t="s">
        <v>254</v>
      </c>
    </row>
    <row r="7" spans="1:7" ht="12.75" customHeight="1">
      <c r="A7" s="298" t="s">
        <v>333</v>
      </c>
      <c r="B7" s="292"/>
      <c r="C7" s="293"/>
      <c r="D7" s="493"/>
      <c r="E7" s="5"/>
      <c r="F7" s="312" t="s">
        <v>256</v>
      </c>
      <c r="G7" s="312"/>
    </row>
    <row r="8" spans="1:7" s="293" customFormat="1" ht="3.75" customHeight="1">
      <c r="A8" s="298"/>
      <c r="D8" s="494"/>
      <c r="E8" s="291"/>
      <c r="F8" s="291"/>
      <c r="G8" s="495"/>
    </row>
    <row r="9" spans="1:10" ht="12" customHeight="1">
      <c r="A9" s="286" t="s">
        <v>334</v>
      </c>
      <c r="B9" s="292"/>
      <c r="C9" s="286"/>
      <c r="D9" s="286"/>
      <c r="E9" s="286"/>
      <c r="F9" s="5"/>
      <c r="G9" s="317"/>
      <c r="I9" s="5"/>
      <c r="J9" s="5"/>
    </row>
    <row r="10" spans="1:11" ht="12" customHeight="1">
      <c r="A10" s="286" t="s">
        <v>335</v>
      </c>
      <c r="B10" s="292"/>
      <c r="C10" s="286"/>
      <c r="D10" s="286"/>
      <c r="E10" s="286"/>
      <c r="F10" s="5"/>
      <c r="G10" s="317"/>
      <c r="I10" s="5"/>
      <c r="K10" s="5"/>
    </row>
    <row r="11" spans="1:7" ht="12.75" customHeight="1">
      <c r="A11" s="496"/>
      <c r="B11" s="497"/>
      <c r="C11" s="497"/>
      <c r="D11" s="497"/>
      <c r="E11" s="496"/>
      <c r="F11" s="496"/>
      <c r="G11" s="496"/>
    </row>
    <row r="12" spans="1:7" ht="7.5" customHeight="1">
      <c r="A12" s="498"/>
      <c r="B12" s="499"/>
      <c r="C12" s="500" t="s">
        <v>58</v>
      </c>
      <c r="D12" s="500" t="s">
        <v>59</v>
      </c>
      <c r="E12" s="500" t="s">
        <v>60</v>
      </c>
      <c r="F12" s="500" t="s">
        <v>61</v>
      </c>
      <c r="G12" s="501" t="s">
        <v>62</v>
      </c>
    </row>
    <row r="13" spans="1:7" ht="9.75" customHeight="1">
      <c r="A13" s="502" t="s">
        <v>63</v>
      </c>
      <c r="B13" s="503" t="s">
        <v>64</v>
      </c>
      <c r="C13" s="504" t="s">
        <v>65</v>
      </c>
      <c r="D13" s="504" t="s">
        <v>66</v>
      </c>
      <c r="E13" s="504" t="s">
        <v>67</v>
      </c>
      <c r="F13" s="505" t="s">
        <v>68</v>
      </c>
      <c r="G13" s="506" t="s">
        <v>69</v>
      </c>
    </row>
    <row r="14" spans="1:7" ht="12" customHeight="1" thickBot="1">
      <c r="A14" s="507" t="s">
        <v>336</v>
      </c>
      <c r="B14" s="508"/>
      <c r="C14" s="505"/>
      <c r="D14" s="505"/>
      <c r="E14" s="505"/>
      <c r="F14" s="505"/>
      <c r="G14" s="505"/>
    </row>
    <row r="15" spans="1:7" ht="12" customHeight="1">
      <c r="A15" s="509" t="s">
        <v>337</v>
      </c>
      <c r="B15" s="510"/>
      <c r="C15" s="511"/>
      <c r="D15" s="511"/>
      <c r="E15" s="511"/>
      <c r="F15" s="511"/>
      <c r="G15" s="512"/>
    </row>
    <row r="16" spans="1:7" ht="31.5" customHeight="1">
      <c r="A16" s="513">
        <v>701</v>
      </c>
      <c r="B16" s="514" t="s">
        <v>338</v>
      </c>
      <c r="C16" s="515"/>
      <c r="D16" s="515"/>
      <c r="E16" s="515"/>
      <c r="F16" s="515"/>
      <c r="G16" s="516"/>
    </row>
    <row r="17" spans="1:7" ht="12.75" customHeight="1">
      <c r="A17" s="517">
        <f>A16+1</f>
        <v>702</v>
      </c>
      <c r="B17" s="518" t="s">
        <v>339</v>
      </c>
      <c r="C17" s="515"/>
      <c r="D17" s="515"/>
      <c r="E17" s="515"/>
      <c r="F17" s="515"/>
      <c r="G17" s="516"/>
    </row>
    <row r="18" spans="1:7" ht="12.75" customHeight="1">
      <c r="A18" s="517">
        <f>A17+1</f>
        <v>703</v>
      </c>
      <c r="B18" s="518" t="s">
        <v>340</v>
      </c>
      <c r="C18" s="515"/>
      <c r="D18" s="515"/>
      <c r="E18" s="515"/>
      <c r="F18" s="515"/>
      <c r="G18" s="516"/>
    </row>
    <row r="19" spans="1:7" ht="12.75" customHeight="1">
      <c r="A19" s="517">
        <f>A18+1</f>
        <v>704</v>
      </c>
      <c r="B19" s="518" t="s">
        <v>341</v>
      </c>
      <c r="C19" s="519">
        <f>IF(AND(C18="",C17="",C16=""),"",SUM(C16:C18))</f>
      </c>
      <c r="D19" s="519">
        <f>IF(AND(D18="",D17="",D16=""),"",SUM(D16:D18))</f>
      </c>
      <c r="E19" s="519">
        <f>IF(AND(E18="",E17="",E16=""),"",SUM(E16:E18))</f>
      </c>
      <c r="F19" s="519">
        <f>IF(AND(F18="",F17="",F16=""),"",SUM(F16:F18))</f>
      </c>
      <c r="G19" s="520">
        <f>IF(AND(G18="",G17="",G16=""),"",SUM(G16:G18))</f>
      </c>
    </row>
    <row r="20" spans="1:7" ht="12.75" customHeight="1">
      <c r="A20" s="517">
        <f>A19+1</f>
        <v>705</v>
      </c>
      <c r="B20" s="518" t="s">
        <v>342</v>
      </c>
      <c r="C20" s="521">
        <f>IF(AND(C18="",C17="",C16=""),"",C19*1.075)</f>
      </c>
      <c r="D20" s="521">
        <f>IF(AND(D18="",D17="",D16=""),"",D19*1.075)</f>
      </c>
      <c r="E20" s="521">
        <f>IF(AND(E18="",E17="",E16=""),"",E19*1.075)</f>
      </c>
      <c r="F20" s="521">
        <f>IF(AND(F18="",F17="",F16=""),"",F19*1.075)</f>
      </c>
      <c r="G20" s="522">
        <f>IF(AND(G18="",G17="",G16=""),"",G19*1.075)</f>
      </c>
    </row>
    <row r="21" spans="1:7" ht="12.75" customHeight="1">
      <c r="A21" s="523" t="s">
        <v>343</v>
      </c>
      <c r="B21" s="524"/>
      <c r="C21" s="525"/>
      <c r="D21" s="526"/>
      <c r="E21" s="526"/>
      <c r="F21" s="526"/>
      <c r="G21" s="527"/>
    </row>
    <row r="22" spans="1:7" ht="12.75" customHeight="1">
      <c r="A22" s="513">
        <f>A20+1</f>
        <v>706</v>
      </c>
      <c r="B22" s="514" t="s">
        <v>344</v>
      </c>
      <c r="C22" s="515"/>
      <c r="D22" s="515"/>
      <c r="E22" s="515"/>
      <c r="F22" s="515"/>
      <c r="G22" s="516"/>
    </row>
    <row r="23" spans="1:7" ht="12.75" customHeight="1">
      <c r="A23" s="517">
        <f>A22+1</f>
        <v>707</v>
      </c>
      <c r="B23" s="518" t="s">
        <v>345</v>
      </c>
      <c r="C23" s="515"/>
      <c r="D23" s="515"/>
      <c r="E23" s="515"/>
      <c r="F23" s="515"/>
      <c r="G23" s="516"/>
    </row>
    <row r="24" spans="1:7" ht="12.75" customHeight="1">
      <c r="A24" s="517">
        <f>A23+1</f>
        <v>708</v>
      </c>
      <c r="B24" s="518" t="s">
        <v>346</v>
      </c>
      <c r="C24" s="515"/>
      <c r="D24" s="515"/>
      <c r="E24" s="515"/>
      <c r="F24" s="515"/>
      <c r="G24" s="516"/>
    </row>
    <row r="25" spans="1:7" ht="12.75" customHeight="1">
      <c r="A25" s="517">
        <f>A24+1</f>
        <v>709</v>
      </c>
      <c r="B25" s="518" t="s">
        <v>347</v>
      </c>
      <c r="C25" s="521">
        <f>IF(AND(C23="",C22="",C18="",C17="",C16="",C24=""),"",SUM(C20,C22:C24))</f>
      </c>
      <c r="D25" s="521">
        <f>IF(AND(D23="",D22="",D18="",D17="",D16="",D24=""),"",SUM(D20,D22:D24))</f>
      </c>
      <c r="E25" s="521">
        <f>IF(AND(E23="",E22="",E18="",E17="",E16="",E24=""),"",SUM(E20,E22:E24))</f>
      </c>
      <c r="F25" s="521">
        <f>IF(AND(F23="",F22="",F18="",F17="",F16="",F24=""),"",SUM(F20,F22:F24))</f>
      </c>
      <c r="G25" s="522">
        <f>IF(AND(G23="",G22="",G18="",G17="",G16="",G24=""),"",SUM(G20,G22:G24))</f>
      </c>
    </row>
    <row r="26" spans="1:7" ht="24" customHeight="1" thickBot="1">
      <c r="A26" s="306">
        <f>A25+1</f>
        <v>710</v>
      </c>
      <c r="B26" s="528" t="s">
        <v>348</v>
      </c>
      <c r="C26" s="529">
        <f>IF(OR($G9="",C25=""),"",C25/$G9/Main!$C$120)</f>
      </c>
      <c r="D26" s="529">
        <f>IF(OR($G9="",D25=""),"",D25/$G9/Main!$D$120)</f>
      </c>
      <c r="E26" s="529">
        <f>IF(OR($G9="",E25=""),"",E25/$G9/Main!$E$120)</f>
      </c>
      <c r="F26" s="529">
        <f>IF(OR($G9="",F25=""),"",F25/$G9/Main!$F$120)</f>
      </c>
      <c r="G26" s="530">
        <f>IF(OR($G9="",G25=""),"",G25/$G9/Main!$G$120)</f>
      </c>
    </row>
    <row r="27" spans="1:7" ht="13.5" thickBot="1">
      <c r="A27" s="531" t="s">
        <v>349</v>
      </c>
      <c r="B27" s="493"/>
      <c r="C27" s="493"/>
      <c r="D27" s="493"/>
      <c r="E27" s="491"/>
      <c r="F27" s="491"/>
      <c r="G27" s="491"/>
    </row>
    <row r="28" spans="1:7" ht="12.75" customHeight="1">
      <c r="A28" s="509" t="s">
        <v>337</v>
      </c>
      <c r="B28" s="510"/>
      <c r="C28" s="511"/>
      <c r="D28" s="511"/>
      <c r="E28" s="511"/>
      <c r="F28" s="511"/>
      <c r="G28" s="512"/>
    </row>
    <row r="29" spans="1:7" ht="31.5" customHeight="1">
      <c r="A29" s="513">
        <f>A26+1</f>
        <v>711</v>
      </c>
      <c r="B29" s="514" t="s">
        <v>338</v>
      </c>
      <c r="C29" s="515"/>
      <c r="D29" s="515"/>
      <c r="E29" s="515"/>
      <c r="F29" s="515"/>
      <c r="G29" s="516"/>
    </row>
    <row r="30" spans="1:7" ht="13.5" customHeight="1">
      <c r="A30" s="517">
        <f>A29+1</f>
        <v>712</v>
      </c>
      <c r="B30" s="518" t="s">
        <v>339</v>
      </c>
      <c r="C30" s="515"/>
      <c r="D30" s="515"/>
      <c r="E30" s="515"/>
      <c r="F30" s="515"/>
      <c r="G30" s="516"/>
    </row>
    <row r="31" spans="1:7" ht="13.5" customHeight="1">
      <c r="A31" s="517">
        <f>A30+1</f>
        <v>713</v>
      </c>
      <c r="B31" s="518" t="s">
        <v>340</v>
      </c>
      <c r="C31" s="515"/>
      <c r="D31" s="515"/>
      <c r="E31" s="515"/>
      <c r="F31" s="515"/>
      <c r="G31" s="516"/>
    </row>
    <row r="32" spans="1:7" ht="13.5" customHeight="1">
      <c r="A32" s="517">
        <f>A31+1</f>
        <v>714</v>
      </c>
      <c r="B32" s="518" t="s">
        <v>341</v>
      </c>
      <c r="C32" s="519">
        <f>IF(AND(C31="",C30="",C29=""),"",SUM(C29:C31))</f>
      </c>
      <c r="D32" s="519">
        <f>IF(AND(D31="",D30="",D29=""),"",SUM(D29:D31))</f>
      </c>
      <c r="E32" s="519">
        <f>IF(AND(E31="",E30="",E29=""),"",SUM(E29:E31))</f>
      </c>
      <c r="F32" s="519">
        <f>IF(AND(F31="",F30="",F29=""),"",SUM(F29:F31))</f>
      </c>
      <c r="G32" s="520">
        <f>IF(AND(G31="",G30="",G29=""),"",SUM(G29:G31))</f>
      </c>
    </row>
    <row r="33" spans="1:7" ht="13.5" customHeight="1">
      <c r="A33" s="517">
        <f>A32+1</f>
        <v>715</v>
      </c>
      <c r="B33" s="518" t="s">
        <v>342</v>
      </c>
      <c r="C33" s="521">
        <f>IF(AND(C31="",C30="",C29=""),"",C32*1.075)</f>
      </c>
      <c r="D33" s="521">
        <f>IF(AND(D31="",D30="",D29=""),"",D32*1.075)</f>
      </c>
      <c r="E33" s="521">
        <f>IF(AND(E31="",E30="",E29=""),"",E32*1.075)</f>
      </c>
      <c r="F33" s="521">
        <f>IF(AND(F31="",F30="",F29=""),"",F32*1.075)</f>
      </c>
      <c r="G33" s="522">
        <f>IF(AND(G31="",G30="",G29=""),"",G32*1.075)</f>
      </c>
    </row>
    <row r="34" spans="1:7" ht="13.5" customHeight="1">
      <c r="A34" s="523" t="s">
        <v>343</v>
      </c>
      <c r="B34" s="524"/>
      <c r="C34" s="525"/>
      <c r="D34" s="525"/>
      <c r="E34" s="525"/>
      <c r="F34" s="525"/>
      <c r="G34" s="532"/>
    </row>
    <row r="35" spans="1:7" ht="13.5" customHeight="1">
      <c r="A35" s="513">
        <f>A33+1</f>
        <v>716</v>
      </c>
      <c r="B35" s="514" t="s">
        <v>344</v>
      </c>
      <c r="C35" s="515"/>
      <c r="D35" s="515"/>
      <c r="E35" s="515"/>
      <c r="F35" s="515"/>
      <c r="G35" s="516"/>
    </row>
    <row r="36" spans="1:7" ht="13.5" customHeight="1">
      <c r="A36" s="517">
        <f>A35+1</f>
        <v>717</v>
      </c>
      <c r="B36" s="518" t="s">
        <v>345</v>
      </c>
      <c r="C36" s="515"/>
      <c r="D36" s="515"/>
      <c r="E36" s="515"/>
      <c r="F36" s="515"/>
      <c r="G36" s="516"/>
    </row>
    <row r="37" spans="1:7" ht="13.5" customHeight="1">
      <c r="A37" s="517">
        <f>A36+1</f>
        <v>718</v>
      </c>
      <c r="B37" s="518" t="s">
        <v>346</v>
      </c>
      <c r="C37" s="515"/>
      <c r="D37" s="515"/>
      <c r="E37" s="515"/>
      <c r="F37" s="515"/>
      <c r="G37" s="516"/>
    </row>
    <row r="38" spans="1:7" ht="11.25">
      <c r="A38" s="517">
        <f>A37+1</f>
        <v>719</v>
      </c>
      <c r="B38" s="518" t="s">
        <v>347</v>
      </c>
      <c r="C38" s="521">
        <f>IF(AND(C36="",C35="",C31="",C30="",C29="",C37=""),"",SUM(C33,C35:C37))</f>
      </c>
      <c r="D38" s="521">
        <f>IF(AND(D36="",D35="",D31="",D30="",D29="",D37=""),"",SUM(D33,D35:D37))</f>
      </c>
      <c r="E38" s="521">
        <f>IF(AND(E36="",E35="",E31="",E30="",E29="",E37=""),"",SUM(E33,E35:E37))</f>
      </c>
      <c r="F38" s="521">
        <f>IF(AND(F36="",F35="",F31="",F30="",F29="",F37=""),"",SUM(F33,F35:F37))</f>
      </c>
      <c r="G38" s="522">
        <f>IF(AND(G36="",G35="",G31="",G30="",G29="",G37=""),"",SUM(G33,G35:G37))</f>
      </c>
    </row>
    <row r="39" spans="1:7" ht="24.75" customHeight="1" thickBot="1">
      <c r="A39" s="306">
        <f>A38+1</f>
        <v>720</v>
      </c>
      <c r="B39" s="528" t="s">
        <v>350</v>
      </c>
      <c r="C39" s="529">
        <f>IF(OR($G10="",$G$10=0,C38=""),"",C38/$G10/Main!$C$121)</f>
      </c>
      <c r="D39" s="529">
        <f>IF(OR($G10="",$G$10=0,D38=""),"",D38/$G10/Main!$D$121)</f>
      </c>
      <c r="E39" s="529">
        <f>IF(OR($G10="",$G$10=0,E38=""),"",E38/$G10/Main!$E$121)</f>
      </c>
      <c r="F39" s="529">
        <f>IF(OR($G10="",$G$10=0,F38=""),"",F38/$G10/Main!$F$121)</f>
      </c>
      <c r="G39" s="530">
        <f>IF(OR($G10="",$G$10=0,G38=""),"",G38/$G10/Main!$G$121)</f>
      </c>
    </row>
    <row r="41" spans="1:7" ht="18.75" customHeight="1">
      <c r="A41" s="488" t="s">
        <v>332</v>
      </c>
      <c r="B41" s="489"/>
      <c r="C41" s="489"/>
      <c r="D41" s="489"/>
      <c r="E41" s="490"/>
      <c r="F41" s="490"/>
      <c r="G41" s="491"/>
    </row>
    <row r="42" spans="1:7" ht="18.75" customHeight="1">
      <c r="A42" s="488" t="s">
        <v>254</v>
      </c>
      <c r="B42" s="489"/>
      <c r="C42" s="489"/>
      <c r="D42" s="489"/>
      <c r="E42" s="490"/>
      <c r="F42" s="490"/>
      <c r="G42" s="491"/>
    </row>
    <row r="43" spans="1:7" ht="6" customHeight="1">
      <c r="A43" s="488"/>
      <c r="B43" s="489"/>
      <c r="C43" s="489"/>
      <c r="D43" s="489"/>
      <c r="E43" s="490"/>
      <c r="F43" s="490"/>
      <c r="G43" s="491"/>
    </row>
    <row r="44" spans="1:7" s="5" customFormat="1" ht="15" customHeight="1">
      <c r="A44" s="286" t="s">
        <v>222</v>
      </c>
      <c r="B44" s="287"/>
      <c r="C44" s="287"/>
      <c r="D44" s="288"/>
      <c r="E44" s="287"/>
      <c r="F44" s="287"/>
      <c r="G44" s="287"/>
    </row>
    <row r="45" spans="1:7" ht="23.25" customHeight="1">
      <c r="A45" s="492"/>
      <c r="B45" s="290"/>
      <c r="C45" s="290"/>
      <c r="D45" s="290"/>
      <c r="E45" s="5"/>
      <c r="F45" s="311" t="s">
        <v>253</v>
      </c>
      <c r="G45" s="311" t="s">
        <v>254</v>
      </c>
    </row>
    <row r="46" spans="1:7" ht="12.75" customHeight="1">
      <c r="A46" s="298" t="s">
        <v>333</v>
      </c>
      <c r="B46" s="292"/>
      <c r="C46" s="293"/>
      <c r="D46" s="493"/>
      <c r="E46" s="5"/>
      <c r="F46" s="312"/>
      <c r="G46" s="312" t="s">
        <v>256</v>
      </c>
    </row>
    <row r="47" spans="1:7" s="293" customFormat="1" ht="3.75" customHeight="1">
      <c r="A47" s="298"/>
      <c r="D47" s="494"/>
      <c r="E47" s="291"/>
      <c r="F47" s="291"/>
      <c r="G47" s="495"/>
    </row>
    <row r="48" spans="1:10" ht="12" customHeight="1">
      <c r="A48" s="286" t="s">
        <v>334</v>
      </c>
      <c r="B48" s="292"/>
      <c r="C48" s="286"/>
      <c r="D48" s="286"/>
      <c r="E48" s="286"/>
      <c r="F48" s="5"/>
      <c r="G48" s="317"/>
      <c r="I48" s="5"/>
      <c r="J48" s="5"/>
    </row>
    <row r="49" spans="1:11" ht="12" customHeight="1">
      <c r="A49" s="286" t="s">
        <v>335</v>
      </c>
      <c r="B49" s="292"/>
      <c r="C49" s="286"/>
      <c r="D49" s="286"/>
      <c r="E49" s="286"/>
      <c r="F49" s="5"/>
      <c r="G49" s="317">
        <v>0</v>
      </c>
      <c r="I49" s="5"/>
      <c r="K49" s="5"/>
    </row>
    <row r="50" spans="1:7" ht="12.75" customHeight="1">
      <c r="A50" s="496"/>
      <c r="B50" s="497"/>
      <c r="C50" s="497"/>
      <c r="D50" s="497"/>
      <c r="E50" s="496"/>
      <c r="F50" s="496"/>
      <c r="G50" s="496"/>
    </row>
    <row r="51" spans="1:7" ht="7.5" customHeight="1">
      <c r="A51" s="498"/>
      <c r="B51" s="499"/>
      <c r="C51" s="500" t="s">
        <v>58</v>
      </c>
      <c r="D51" s="500" t="s">
        <v>59</v>
      </c>
      <c r="E51" s="500" t="s">
        <v>60</v>
      </c>
      <c r="F51" s="500" t="s">
        <v>61</v>
      </c>
      <c r="G51" s="501" t="s">
        <v>62</v>
      </c>
    </row>
    <row r="52" spans="1:7" ht="9.75" customHeight="1">
      <c r="A52" s="502" t="s">
        <v>63</v>
      </c>
      <c r="B52" s="503" t="s">
        <v>64</v>
      </c>
      <c r="C52" s="504" t="s">
        <v>65</v>
      </c>
      <c r="D52" s="504" t="s">
        <v>66</v>
      </c>
      <c r="E52" s="504" t="s">
        <v>67</v>
      </c>
      <c r="F52" s="505" t="s">
        <v>68</v>
      </c>
      <c r="G52" s="506" t="s">
        <v>69</v>
      </c>
    </row>
    <row r="53" spans="1:7" ht="12" customHeight="1" thickBot="1">
      <c r="A53" s="507" t="s">
        <v>336</v>
      </c>
      <c r="B53" s="508"/>
      <c r="C53" s="505"/>
      <c r="D53" s="505"/>
      <c r="E53" s="505"/>
      <c r="F53" s="505"/>
      <c r="G53" s="505"/>
    </row>
    <row r="54" spans="1:7" ht="12" customHeight="1">
      <c r="A54" s="509" t="s">
        <v>337</v>
      </c>
      <c r="B54" s="510"/>
      <c r="C54" s="511"/>
      <c r="D54" s="511"/>
      <c r="E54" s="511"/>
      <c r="F54" s="511"/>
      <c r="G54" s="512"/>
    </row>
    <row r="55" spans="1:7" ht="31.5" customHeight="1">
      <c r="A55" s="513">
        <v>701</v>
      </c>
      <c r="B55" s="514" t="s">
        <v>338</v>
      </c>
      <c r="C55" s="515"/>
      <c r="D55" s="515"/>
      <c r="E55" s="515"/>
      <c r="F55" s="515"/>
      <c r="G55" s="516"/>
    </row>
    <row r="56" spans="1:7" ht="12.75" customHeight="1">
      <c r="A56" s="517">
        <f>A55+1</f>
        <v>702</v>
      </c>
      <c r="B56" s="518" t="s">
        <v>339</v>
      </c>
      <c r="C56" s="515"/>
      <c r="D56" s="515"/>
      <c r="E56" s="515"/>
      <c r="F56" s="515"/>
      <c r="G56" s="516"/>
    </row>
    <row r="57" spans="1:7" ht="12.75" customHeight="1">
      <c r="A57" s="517">
        <f>A56+1</f>
        <v>703</v>
      </c>
      <c r="B57" s="518" t="s">
        <v>340</v>
      </c>
      <c r="C57" s="515"/>
      <c r="D57" s="515"/>
      <c r="E57" s="515"/>
      <c r="F57" s="515"/>
      <c r="G57" s="516"/>
    </row>
    <row r="58" spans="1:7" ht="12.75" customHeight="1">
      <c r="A58" s="517">
        <f>A57+1</f>
        <v>704</v>
      </c>
      <c r="B58" s="518" t="s">
        <v>341</v>
      </c>
      <c r="C58" s="533">
        <f>IF(AND(C57="",C56="",C55=""),"",SUM(C55:C57))</f>
      </c>
      <c r="D58" s="533">
        <f>IF(AND(D57="",D56="",D55=""),"",SUM(D55:D57))</f>
      </c>
      <c r="E58" s="533">
        <f>IF(AND(E57="",E56="",E55=""),"",SUM(E55:E57))</f>
      </c>
      <c r="F58" s="533">
        <f>IF(AND(F57="",F56="",F55=""),"",SUM(F55:F57))</f>
      </c>
      <c r="G58" s="534">
        <f>IF(AND(G57="",G56="",G55=""),"",SUM(G55:G57))</f>
      </c>
    </row>
    <row r="59" spans="1:7" ht="12.75" customHeight="1">
      <c r="A59" s="517">
        <f>A58+1</f>
        <v>705</v>
      </c>
      <c r="B59" s="518" t="s">
        <v>342</v>
      </c>
      <c r="C59" s="535">
        <f>IF(AND(C57="",C56="",C55=""),"",C58*1.075)</f>
      </c>
      <c r="D59" s="535">
        <f>IF(AND(D57="",D56="",D55=""),"",D58*1.075)</f>
      </c>
      <c r="E59" s="535">
        <f>IF(AND(E57="",E56="",E55=""),"",E58*1.075)</f>
      </c>
      <c r="F59" s="535">
        <f>IF(AND(F57="",F56="",F55=""),"",F58*1.075)</f>
      </c>
      <c r="G59" s="536">
        <f>IF(AND(G57="",G56="",G55=""),"",G58*1.075)</f>
      </c>
    </row>
    <row r="60" spans="1:7" ht="12.75" customHeight="1">
      <c r="A60" s="523" t="s">
        <v>343</v>
      </c>
      <c r="B60" s="524"/>
      <c r="C60" s="537"/>
      <c r="D60" s="537"/>
      <c r="E60" s="537"/>
      <c r="F60" s="537"/>
      <c r="G60" s="538"/>
    </row>
    <row r="61" spans="1:7" ht="12.75" customHeight="1">
      <c r="A61" s="513">
        <f>A59+1</f>
        <v>706</v>
      </c>
      <c r="B61" s="514" t="s">
        <v>344</v>
      </c>
      <c r="C61" s="515"/>
      <c r="D61" s="515"/>
      <c r="E61" s="515"/>
      <c r="F61" s="515"/>
      <c r="G61" s="516"/>
    </row>
    <row r="62" spans="1:7" ht="12.75" customHeight="1">
      <c r="A62" s="517">
        <f>A61+1</f>
        <v>707</v>
      </c>
      <c r="B62" s="518" t="s">
        <v>345</v>
      </c>
      <c r="C62" s="515"/>
      <c r="D62" s="515"/>
      <c r="E62" s="515"/>
      <c r="F62" s="515"/>
      <c r="G62" s="516"/>
    </row>
    <row r="63" spans="1:7" ht="12.75" customHeight="1">
      <c r="A63" s="517">
        <f>A62+1</f>
        <v>708</v>
      </c>
      <c r="B63" s="518" t="s">
        <v>346</v>
      </c>
      <c r="C63" s="515"/>
      <c r="D63" s="515"/>
      <c r="E63" s="515"/>
      <c r="F63" s="515"/>
      <c r="G63" s="516"/>
    </row>
    <row r="64" spans="1:7" ht="12.75" customHeight="1">
      <c r="A64" s="517">
        <f>A63+1</f>
        <v>709</v>
      </c>
      <c r="B64" s="518" t="s">
        <v>347</v>
      </c>
      <c r="C64" s="535">
        <f>IF(AND(C62="",C61="",C57="",C56="",C55="",C63=""),"",SUM(C59,C61:C63))</f>
      </c>
      <c r="D64" s="535">
        <f>IF(AND(D62="",D61="",D57="",D56="",D55="",D63=""),"",SUM(D59,D61:D63))</f>
      </c>
      <c r="E64" s="535">
        <f>IF(AND(E62="",E61="",E57="",E56="",E55="",E63=""),"",SUM(E59,E61:E63))</f>
      </c>
      <c r="F64" s="535">
        <f>IF(AND(F62="",F61="",F57="",F56="",F55="",F63=""),"",SUM(F59,F61:F63))</f>
      </c>
      <c r="G64" s="536">
        <f>IF(AND(G62="",G61="",G57="",G56="",G55="",G63=""),"",SUM(G59,G61:G63))</f>
      </c>
    </row>
    <row r="65" spans="1:7" ht="24" customHeight="1" thickBot="1">
      <c r="A65" s="306">
        <f>A64+1</f>
        <v>710</v>
      </c>
      <c r="B65" s="528" t="s">
        <v>348</v>
      </c>
      <c r="C65" s="539">
        <f>IF(OR($G48="",C64=""),"",C64/$G48/Main!$C$122)</f>
      </c>
      <c r="D65" s="539">
        <f>IF(OR($G48="",D64=""),"",D64/$G48/Main!$D$122)</f>
      </c>
      <c r="E65" s="539">
        <f>IF(OR($G48="",E64=""),"",E64/$G48/Main!$E$122)</f>
      </c>
      <c r="F65" s="539">
        <f>IF(OR($G48="",F64=""),"",F64/$G48/Main!$F$122)</f>
      </c>
      <c r="G65" s="540">
        <f>IF(OR($G48="",G64=""),"",G64/$G48/Main!$G$122)</f>
      </c>
    </row>
  </sheetData>
  <sheetProtection sheet="1" objects="1"/>
  <printOptions horizontalCentered="1"/>
  <pageMargins left="0.25" right="0.24" top="0.99" bottom="0.5" header="0.5" footer="0.5"/>
  <pageSetup orientation="portrait"/>
  <headerFooter alignWithMargins="0">
    <oddHeader>&amp;LFederal Communications Commission
Washington, DC 20554&amp;RApproved By OMB 3060-0685</oddHeader>
    <oddFooter>&amp;LPage &amp;P&amp;CMicrosoft Excel 4.0 Version&amp;RFCC Form 1240
July 1996</oddFooter>
  </headerFooter>
  <rowBreaks count="1" manualBreakCount="1">
    <brk id="39" max="65535" man="1"/>
  </rowBreaks>
</worksheet>
</file>

<file path=xl/worksheets/sheet13.xml><?xml version="1.0" encoding="utf-8"?>
<worksheet xmlns="http://schemas.openxmlformats.org/spreadsheetml/2006/main" xmlns:r="http://schemas.openxmlformats.org/officeDocument/2006/relationships">
  <dimension ref="A2:K36"/>
  <sheetViews>
    <sheetView showGridLines="0" workbookViewId="0" topLeftCell="A1">
      <selection activeCell="A1" sqref="A1"/>
    </sheetView>
  </sheetViews>
  <sheetFormatPr defaultColWidth="9.140625" defaultRowHeight="12"/>
  <cols>
    <col min="1" max="1" width="5.8515625" style="5" customWidth="1"/>
    <col min="2" max="2" width="29.00390625" style="5" customWidth="1"/>
    <col min="3" max="7" width="17.57421875" style="5" customWidth="1"/>
    <col min="8" max="16384" width="9.57421875" style="5" customWidth="1"/>
  </cols>
  <sheetData>
    <row r="1" ht="12.75" customHeight="1"/>
    <row r="2" spans="1:11" ht="18.75">
      <c r="A2" s="285" t="s">
        <v>351</v>
      </c>
      <c r="B2" s="285"/>
      <c r="C2" s="285"/>
      <c r="D2" s="285"/>
      <c r="E2" s="285"/>
      <c r="F2" s="285"/>
      <c r="G2" s="285"/>
      <c r="H2" s="541"/>
      <c r="I2" s="541"/>
      <c r="J2" s="541"/>
      <c r="K2" s="541"/>
    </row>
    <row r="3" spans="1:7" ht="13.5" customHeight="1">
      <c r="A3" s="286" t="s">
        <v>222</v>
      </c>
      <c r="B3" s="287"/>
      <c r="C3" s="287"/>
      <c r="D3" s="288"/>
      <c r="E3" s="287"/>
      <c r="F3" s="287"/>
      <c r="G3" s="287"/>
    </row>
    <row r="4" spans="1:5" ht="3" customHeight="1">
      <c r="A4" s="286"/>
      <c r="C4" s="286"/>
      <c r="D4" s="286"/>
      <c r="E4" s="286"/>
    </row>
    <row r="5" spans="1:9" ht="11.25">
      <c r="A5" s="286" t="s">
        <v>352</v>
      </c>
      <c r="B5" s="292"/>
      <c r="C5" s="286"/>
      <c r="D5" s="286"/>
      <c r="E5" s="286"/>
      <c r="F5" s="292"/>
      <c r="G5" s="317"/>
      <c r="H5" s="292"/>
      <c r="I5" s="292"/>
    </row>
    <row r="6" spans="1:9" ht="11.25">
      <c r="A6" s="286" t="s">
        <v>353</v>
      </c>
      <c r="B6" s="292"/>
      <c r="C6" s="286"/>
      <c r="D6" s="286"/>
      <c r="E6" s="286"/>
      <c r="F6" s="292"/>
      <c r="G6" s="317"/>
      <c r="H6" s="292"/>
      <c r="I6" s="292"/>
    </row>
    <row r="7" spans="1:11" ht="11.25" thickBot="1">
      <c r="A7" s="310"/>
      <c r="B7" s="310"/>
      <c r="C7" s="310"/>
      <c r="D7" s="310"/>
      <c r="E7" s="310"/>
      <c r="F7" s="310"/>
      <c r="G7" s="310"/>
      <c r="H7" s="310"/>
      <c r="I7" s="310"/>
      <c r="J7" s="310"/>
      <c r="K7" s="310"/>
    </row>
    <row r="8" spans="1:11" s="6" customFormat="1" ht="9.75" customHeight="1">
      <c r="A8" s="542"/>
      <c r="B8" s="543"/>
      <c r="C8" s="544" t="s">
        <v>58</v>
      </c>
      <c r="D8" s="544" t="s">
        <v>59</v>
      </c>
      <c r="E8" s="544" t="s">
        <v>60</v>
      </c>
      <c r="F8" s="544" t="s">
        <v>61</v>
      </c>
      <c r="G8" s="545" t="s">
        <v>62</v>
      </c>
      <c r="H8" s="5"/>
      <c r="I8" s="5"/>
      <c r="J8" s="5"/>
      <c r="K8" s="5"/>
    </row>
    <row r="9" spans="1:11" s="6" customFormat="1" ht="9.75" customHeight="1" thickBot="1">
      <c r="A9" s="546" t="s">
        <v>63</v>
      </c>
      <c r="B9" s="547" t="s">
        <v>64</v>
      </c>
      <c r="C9" s="547" t="s">
        <v>65</v>
      </c>
      <c r="D9" s="547" t="s">
        <v>66</v>
      </c>
      <c r="E9" s="547" t="s">
        <v>67</v>
      </c>
      <c r="F9" s="548" t="s">
        <v>68</v>
      </c>
      <c r="G9" s="549" t="s">
        <v>69</v>
      </c>
      <c r="H9" s="5"/>
      <c r="I9" s="5"/>
      <c r="J9" s="5"/>
      <c r="K9" s="5"/>
    </row>
    <row r="10" spans="1:7" ht="15" customHeight="1">
      <c r="A10" s="152">
        <v>801</v>
      </c>
      <c r="B10" s="328" t="s">
        <v>225</v>
      </c>
      <c r="C10" s="442"/>
      <c r="D10" s="442"/>
      <c r="E10" s="442"/>
      <c r="F10" s="442"/>
      <c r="G10" s="550"/>
    </row>
    <row r="11" spans="1:7" ht="15" customHeight="1">
      <c r="A11" s="125">
        <f aca="true" t="shared" si="0" ref="A11:A22">A10+1</f>
        <v>802</v>
      </c>
      <c r="B11" s="133" t="s">
        <v>226</v>
      </c>
      <c r="C11" s="445"/>
      <c r="D11" s="445"/>
      <c r="E11" s="445"/>
      <c r="F11" s="445"/>
      <c r="G11" s="551"/>
    </row>
    <row r="12" spans="1:7" ht="15" customHeight="1">
      <c r="A12" s="125">
        <f t="shared" si="0"/>
        <v>803</v>
      </c>
      <c r="B12" s="133" t="s">
        <v>227</v>
      </c>
      <c r="C12" s="445"/>
      <c r="D12" s="445"/>
      <c r="E12" s="445"/>
      <c r="F12" s="445"/>
      <c r="G12" s="551"/>
    </row>
    <row r="13" spans="1:7" ht="15" customHeight="1">
      <c r="A13" s="125">
        <f t="shared" si="0"/>
        <v>804</v>
      </c>
      <c r="B13" s="133" t="s">
        <v>228</v>
      </c>
      <c r="C13" s="445"/>
      <c r="D13" s="445"/>
      <c r="E13" s="445"/>
      <c r="F13" s="445"/>
      <c r="G13" s="551"/>
    </row>
    <row r="14" spans="1:7" ht="15" customHeight="1">
      <c r="A14" s="125">
        <f t="shared" si="0"/>
        <v>805</v>
      </c>
      <c r="B14" s="133" t="s">
        <v>229</v>
      </c>
      <c r="C14" s="445"/>
      <c r="D14" s="445"/>
      <c r="E14" s="445"/>
      <c r="F14" s="445"/>
      <c r="G14" s="551"/>
    </row>
    <row r="15" spans="1:7" ht="15" customHeight="1">
      <c r="A15" s="125">
        <f t="shared" si="0"/>
        <v>806</v>
      </c>
      <c r="B15" s="133" t="s">
        <v>230</v>
      </c>
      <c r="C15" s="445"/>
      <c r="D15" s="445"/>
      <c r="E15" s="445"/>
      <c r="F15" s="445"/>
      <c r="G15" s="551"/>
    </row>
    <row r="16" spans="1:7" ht="15" customHeight="1">
      <c r="A16" s="125">
        <f t="shared" si="0"/>
        <v>807</v>
      </c>
      <c r="B16" s="133" t="s">
        <v>231</v>
      </c>
      <c r="C16" s="445"/>
      <c r="D16" s="445"/>
      <c r="E16" s="445"/>
      <c r="F16" s="445"/>
      <c r="G16" s="551"/>
    </row>
    <row r="17" spans="1:7" ht="15" customHeight="1">
      <c r="A17" s="125">
        <f t="shared" si="0"/>
        <v>808</v>
      </c>
      <c r="B17" s="133" t="s">
        <v>232</v>
      </c>
      <c r="C17" s="445"/>
      <c r="D17" s="445"/>
      <c r="E17" s="445"/>
      <c r="F17" s="445"/>
      <c r="G17" s="551"/>
    </row>
    <row r="18" spans="1:7" ht="15" customHeight="1">
      <c r="A18" s="125">
        <f t="shared" si="0"/>
        <v>809</v>
      </c>
      <c r="B18" s="133" t="s">
        <v>233</v>
      </c>
      <c r="C18" s="445"/>
      <c r="D18" s="445"/>
      <c r="E18" s="445"/>
      <c r="F18" s="445"/>
      <c r="G18" s="551"/>
    </row>
    <row r="19" spans="1:7" ht="15" customHeight="1">
      <c r="A19" s="125">
        <f t="shared" si="0"/>
        <v>810</v>
      </c>
      <c r="B19" s="133" t="s">
        <v>234</v>
      </c>
      <c r="C19" s="445"/>
      <c r="D19" s="445"/>
      <c r="E19" s="445"/>
      <c r="F19" s="445"/>
      <c r="G19" s="551"/>
    </row>
    <row r="20" spans="1:7" ht="15" customHeight="1">
      <c r="A20" s="125">
        <f t="shared" si="0"/>
        <v>811</v>
      </c>
      <c r="B20" s="133" t="s">
        <v>235</v>
      </c>
      <c r="C20" s="445"/>
      <c r="D20" s="445"/>
      <c r="E20" s="445"/>
      <c r="F20" s="445"/>
      <c r="G20" s="551"/>
    </row>
    <row r="21" spans="1:7" ht="15" customHeight="1" thickBot="1">
      <c r="A21" s="125">
        <f t="shared" si="0"/>
        <v>812</v>
      </c>
      <c r="B21" s="133" t="s">
        <v>236</v>
      </c>
      <c r="C21" s="445"/>
      <c r="D21" s="445"/>
      <c r="E21" s="445"/>
      <c r="F21" s="445"/>
      <c r="G21" s="551"/>
    </row>
    <row r="22" spans="1:7" ht="15" customHeight="1" thickBot="1">
      <c r="A22" s="147">
        <f t="shared" si="0"/>
        <v>813</v>
      </c>
      <c r="B22" s="552" t="s">
        <v>354</v>
      </c>
      <c r="C22" s="553">
        <f>IF(OR($G$5=0,$G$5="",SUM(C10:C21)&lt;=0),"",SUM(C10:C21)/$G$5)</f>
      </c>
      <c r="D22" s="554">
        <f>IF(OR($G$5=0,$G$5="",SUM(D10:D21)&lt;=0),"",SUM(D10:D21)/$G$5)</f>
      </c>
      <c r="E22" s="554">
        <f>IF(OR($G$5=0,$G$5="",SUM(E10:E21)&lt;=0),"",SUM(E10:E21)/$G$5)</f>
      </c>
      <c r="F22" s="554">
        <f>IF(OR($G$5=0,$G$5="",SUM(F10:F21)&lt;=0),"",SUM(F10:F21)/$G$5)</f>
      </c>
      <c r="G22" s="555">
        <f>IF(OR($G$5=0,$G$5="",SUM(G10:G21)&lt;=0),"",SUM(G10:G21)/$G$5)</f>
      </c>
    </row>
    <row r="23" spans="1:7" ht="15" customHeight="1" thickBot="1">
      <c r="A23" s="133"/>
      <c r="B23" s="133"/>
      <c r="C23" s="344"/>
      <c r="D23" s="344"/>
      <c r="E23" s="344"/>
      <c r="F23" s="345"/>
      <c r="G23" s="345"/>
    </row>
    <row r="24" spans="1:7" ht="15" customHeight="1">
      <c r="A24" s="152">
        <f>A22+1</f>
        <v>814</v>
      </c>
      <c r="B24" s="346" t="s">
        <v>238</v>
      </c>
      <c r="C24" s="442"/>
      <c r="D24" s="442"/>
      <c r="E24" s="442"/>
      <c r="F24" s="442"/>
      <c r="G24" s="550"/>
    </row>
    <row r="25" spans="1:7" ht="15" customHeight="1">
      <c r="A25" s="125">
        <f aca="true" t="shared" si="1" ref="A25:A36">A24+1</f>
        <v>815</v>
      </c>
      <c r="B25" s="133" t="s">
        <v>239</v>
      </c>
      <c r="C25" s="445"/>
      <c r="D25" s="445"/>
      <c r="E25" s="445"/>
      <c r="F25" s="445"/>
      <c r="G25" s="551"/>
    </row>
    <row r="26" spans="1:7" ht="15" customHeight="1">
      <c r="A26" s="125">
        <f t="shared" si="1"/>
        <v>816</v>
      </c>
      <c r="B26" s="133" t="s">
        <v>240</v>
      </c>
      <c r="C26" s="445"/>
      <c r="D26" s="445"/>
      <c r="E26" s="445"/>
      <c r="F26" s="445"/>
      <c r="G26" s="551"/>
    </row>
    <row r="27" spans="1:7" ht="15" customHeight="1">
      <c r="A27" s="125">
        <f t="shared" si="1"/>
        <v>817</v>
      </c>
      <c r="B27" s="133" t="s">
        <v>241</v>
      </c>
      <c r="C27" s="445"/>
      <c r="D27" s="445"/>
      <c r="E27" s="445"/>
      <c r="F27" s="445"/>
      <c r="G27" s="551"/>
    </row>
    <row r="28" spans="1:7" ht="15" customHeight="1">
      <c r="A28" s="125">
        <f t="shared" si="1"/>
        <v>818</v>
      </c>
      <c r="B28" s="133" t="s">
        <v>242</v>
      </c>
      <c r="C28" s="445"/>
      <c r="D28" s="445"/>
      <c r="E28" s="445"/>
      <c r="F28" s="445"/>
      <c r="G28" s="551"/>
    </row>
    <row r="29" spans="1:7" ht="15" customHeight="1">
      <c r="A29" s="125">
        <f t="shared" si="1"/>
        <v>819</v>
      </c>
      <c r="B29" s="133" t="s">
        <v>243</v>
      </c>
      <c r="C29" s="445"/>
      <c r="D29" s="445"/>
      <c r="E29" s="445"/>
      <c r="F29" s="445"/>
      <c r="G29" s="551"/>
    </row>
    <row r="30" spans="1:7" ht="15" customHeight="1">
      <c r="A30" s="125">
        <f t="shared" si="1"/>
        <v>820</v>
      </c>
      <c r="B30" s="133" t="s">
        <v>244</v>
      </c>
      <c r="C30" s="445"/>
      <c r="D30" s="445"/>
      <c r="E30" s="445"/>
      <c r="F30" s="445"/>
      <c r="G30" s="551"/>
    </row>
    <row r="31" spans="1:7" ht="15" customHeight="1">
      <c r="A31" s="125">
        <f t="shared" si="1"/>
        <v>821</v>
      </c>
      <c r="B31" s="133" t="s">
        <v>245</v>
      </c>
      <c r="C31" s="445"/>
      <c r="D31" s="445"/>
      <c r="E31" s="445"/>
      <c r="F31" s="445"/>
      <c r="G31" s="551"/>
    </row>
    <row r="32" spans="1:7" ht="15" customHeight="1">
      <c r="A32" s="125">
        <f t="shared" si="1"/>
        <v>822</v>
      </c>
      <c r="B32" s="133" t="s">
        <v>246</v>
      </c>
      <c r="C32" s="445"/>
      <c r="D32" s="445"/>
      <c r="E32" s="445"/>
      <c r="F32" s="445"/>
      <c r="G32" s="551"/>
    </row>
    <row r="33" spans="1:7" ht="15" customHeight="1">
      <c r="A33" s="125">
        <f t="shared" si="1"/>
        <v>823</v>
      </c>
      <c r="B33" s="133" t="s">
        <v>247</v>
      </c>
      <c r="C33" s="445"/>
      <c r="D33" s="445"/>
      <c r="E33" s="445"/>
      <c r="F33" s="445"/>
      <c r="G33" s="551"/>
    </row>
    <row r="34" spans="1:7" ht="15" customHeight="1">
      <c r="A34" s="125">
        <f t="shared" si="1"/>
        <v>824</v>
      </c>
      <c r="B34" s="133" t="s">
        <v>248</v>
      </c>
      <c r="C34" s="445"/>
      <c r="D34" s="445"/>
      <c r="E34" s="445"/>
      <c r="F34" s="445"/>
      <c r="G34" s="551"/>
    </row>
    <row r="35" spans="1:7" ht="15" customHeight="1" thickBot="1">
      <c r="A35" s="125">
        <f t="shared" si="1"/>
        <v>825</v>
      </c>
      <c r="B35" s="133" t="s">
        <v>249</v>
      </c>
      <c r="C35" s="445"/>
      <c r="D35" s="445"/>
      <c r="E35" s="445"/>
      <c r="F35" s="445"/>
      <c r="G35" s="551"/>
    </row>
    <row r="36" spans="1:7" ht="15" customHeight="1" thickBot="1">
      <c r="A36" s="147">
        <f t="shared" si="1"/>
        <v>826</v>
      </c>
      <c r="B36" s="552" t="s">
        <v>355</v>
      </c>
      <c r="C36" s="553">
        <f>IF(OR($G$6=0,$G$6="",SUM(C24:C35)&lt;=0),"",SUM(C24:C35)/$G$6)</f>
      </c>
      <c r="D36" s="554">
        <f>IF(OR($G$6=0,$G$6="",SUM(D24:D35)&lt;=0),"",SUM(D24:D35)/$G$6)</f>
      </c>
      <c r="E36" s="554">
        <f>IF(OR($G$6=0,$G$6="",SUM(E24:E35)&lt;=0),"",SUM(E24:E35)/$G$6)</f>
      </c>
      <c r="F36" s="554">
        <f>IF(OR($G$6=0,$G$6="",SUM(F24:F35)&lt;=0),"",SUM(F24:F35)/$G$6)</f>
      </c>
      <c r="G36" s="555">
        <f>IF(OR($G$6=0,$G$6="",SUM(G24:G35)&lt;=0),"",SUM(G24:G35)/$G$6)</f>
      </c>
    </row>
  </sheetData>
  <sheetProtection sheet="1" objects="1"/>
  <printOptions horizontalCentered="1"/>
  <pageMargins left="0.25" right="0.25" top="1.01" bottom="0.57" header="0.5" footer="0.5"/>
  <pageSetup orientation="portrait"/>
  <headerFooter alignWithMargins="0">
    <oddHeader>&amp;LFederal Communications Commission
Washington, DC 20554&amp;RApproved By OMB 3060-0685</oddHeader>
    <oddFooter>&amp;LPage &amp;P&amp;CMicrosoft Excel 4.0 Version&amp;RFCC Form 1240
July 1996</oddFooter>
  </headerFooter>
</worksheet>
</file>

<file path=xl/worksheets/sheet14.xml><?xml version="1.0" encoding="utf-8"?>
<worksheet xmlns="http://schemas.openxmlformats.org/spreadsheetml/2006/main" xmlns:r="http://schemas.openxmlformats.org/officeDocument/2006/relationships">
  <dimension ref="A1:G58"/>
  <sheetViews>
    <sheetView showGridLines="0" workbookViewId="0" topLeftCell="A1">
      <selection activeCell="A1" sqref="A1"/>
    </sheetView>
  </sheetViews>
  <sheetFormatPr defaultColWidth="9.140625" defaultRowHeight="12"/>
  <cols>
    <col min="1" max="1" width="5.00390625" style="0" customWidth="1"/>
    <col min="2" max="2" width="52.421875" style="0" customWidth="1"/>
    <col min="3" max="7" width="16.421875" style="0" customWidth="1"/>
  </cols>
  <sheetData>
    <row r="1" spans="1:7" s="5" customFormat="1" ht="12">
      <c r="A1" s="556" t="s">
        <v>356</v>
      </c>
      <c r="B1" s="556"/>
      <c r="C1" s="556"/>
      <c r="D1" s="556"/>
      <c r="E1" s="556"/>
      <c r="F1" s="556"/>
      <c r="G1" s="556"/>
    </row>
    <row r="2" spans="1:7" s="5" customFormat="1" ht="12">
      <c r="A2" s="556" t="s">
        <v>357</v>
      </c>
      <c r="B2" s="556"/>
      <c r="C2" s="556"/>
      <c r="D2" s="556"/>
      <c r="E2" s="556"/>
      <c r="F2" s="556"/>
      <c r="G2" s="556"/>
    </row>
    <row r="3" spans="1:7" s="5" customFormat="1" ht="10.5">
      <c r="A3" s="7"/>
      <c r="B3" s="8"/>
      <c r="C3" s="8"/>
      <c r="D3" s="8"/>
      <c r="E3" s="8"/>
      <c r="F3" s="9"/>
      <c r="G3" s="8"/>
    </row>
    <row r="4" spans="1:7" s="5" customFormat="1" ht="10.5">
      <c r="A4" s="10"/>
      <c r="B4" s="11" t="s">
        <v>2</v>
      </c>
      <c r="C4" s="12"/>
      <c r="D4" s="13"/>
      <c r="E4" s="12"/>
      <c r="F4" s="12"/>
      <c r="G4" s="14"/>
    </row>
    <row r="5" spans="1:7" s="5" customFormat="1" ht="10.5">
      <c r="A5" s="11"/>
      <c r="B5" s="13"/>
      <c r="C5" s="12"/>
      <c r="D5" s="13"/>
      <c r="E5" s="12"/>
      <c r="F5" s="12"/>
      <c r="G5" s="14"/>
    </row>
    <row r="6" spans="1:7" s="5" customFormat="1" ht="10.5">
      <c r="A6" s="10"/>
      <c r="B6" s="15" t="s">
        <v>3</v>
      </c>
      <c r="C6" s="16"/>
      <c r="D6" s="16"/>
      <c r="E6" s="16"/>
      <c r="F6" s="17"/>
      <c r="G6" s="18"/>
    </row>
    <row r="7" spans="1:7" s="5" customFormat="1" ht="15" customHeight="1">
      <c r="A7" s="10"/>
      <c r="B7" s="19"/>
      <c r="C7" s="20"/>
      <c r="D7" s="20"/>
      <c r="E7" s="20"/>
      <c r="F7" s="21"/>
      <c r="G7" s="18"/>
    </row>
    <row r="8" spans="1:7" s="5" customFormat="1" ht="15" customHeight="1">
      <c r="A8" s="10"/>
      <c r="B8" s="15" t="s">
        <v>4</v>
      </c>
      <c r="C8" s="16"/>
      <c r="D8" s="16"/>
      <c r="E8" s="16"/>
      <c r="F8" s="17"/>
      <c r="G8" s="18"/>
    </row>
    <row r="9" spans="1:7" s="5" customFormat="1" ht="10.5">
      <c r="A9" s="10"/>
      <c r="B9" s="19"/>
      <c r="C9" s="20"/>
      <c r="D9" s="20"/>
      <c r="E9" s="20"/>
      <c r="F9" s="21"/>
      <c r="G9" s="18"/>
    </row>
    <row r="10" spans="1:7" s="5" customFormat="1" ht="10.5">
      <c r="A10" s="10"/>
      <c r="B10" s="22" t="s">
        <v>5</v>
      </c>
      <c r="C10" s="23"/>
      <c r="D10" s="23" t="s">
        <v>6</v>
      </c>
      <c r="E10" s="12" t="s">
        <v>7</v>
      </c>
      <c r="F10" s="23"/>
      <c r="G10" s="18"/>
    </row>
    <row r="11" spans="1:7" s="5" customFormat="1" ht="10.5">
      <c r="A11" s="10"/>
      <c r="B11" s="19"/>
      <c r="C11" s="21"/>
      <c r="D11" s="24"/>
      <c r="E11" s="25"/>
      <c r="F11" s="21"/>
      <c r="G11" s="18"/>
    </row>
    <row r="12" spans="1:7" s="5" customFormat="1" ht="10.5">
      <c r="A12" s="10"/>
      <c r="B12" s="13"/>
      <c r="C12" s="12"/>
      <c r="D12" s="13"/>
      <c r="E12" s="13"/>
      <c r="F12" s="12"/>
      <c r="G12" s="26"/>
    </row>
    <row r="13" spans="1:7" s="5" customFormat="1" ht="10.5">
      <c r="A13" s="10"/>
      <c r="C13" s="12"/>
      <c r="D13" s="13"/>
      <c r="E13" s="27" t="s">
        <v>8</v>
      </c>
      <c r="F13" s="27" t="s">
        <v>9</v>
      </c>
      <c r="G13" s="26"/>
    </row>
    <row r="14" spans="1:7" s="5" customFormat="1" ht="10.5">
      <c r="A14" s="28" t="s">
        <v>10</v>
      </c>
      <c r="C14" s="13"/>
      <c r="D14" s="13"/>
      <c r="E14" s="557"/>
      <c r="F14" s="558"/>
      <c r="G14" s="26"/>
    </row>
    <row r="15" spans="1:7" s="5" customFormat="1" ht="10.5">
      <c r="A15" s="28"/>
      <c r="C15" s="13"/>
      <c r="D15" s="13"/>
      <c r="E15" s="31"/>
      <c r="F15" s="12"/>
      <c r="G15" s="26"/>
    </row>
    <row r="16" spans="1:7" s="5" customFormat="1" ht="21" customHeight="1">
      <c r="A16" s="32"/>
      <c r="B16" s="33" t="s">
        <v>11</v>
      </c>
      <c r="C16" s="559"/>
      <c r="D16" s="558"/>
      <c r="G16" s="26"/>
    </row>
    <row r="17" spans="1:7" s="5" customFormat="1" ht="10.5">
      <c r="A17" s="32"/>
      <c r="B17" s="12"/>
      <c r="C17" s="12"/>
      <c r="D17" s="36"/>
      <c r="E17" s="27" t="s">
        <v>8</v>
      </c>
      <c r="F17" s="27" t="s">
        <v>9</v>
      </c>
      <c r="G17" s="26"/>
    </row>
    <row r="18" spans="1:7" s="5" customFormat="1" ht="10.5">
      <c r="A18" s="28" t="s">
        <v>12</v>
      </c>
      <c r="C18" s="13"/>
      <c r="D18" s="13"/>
      <c r="E18" s="557"/>
      <c r="F18" s="558"/>
      <c r="G18" s="26"/>
    </row>
    <row r="19" spans="1:7" s="5" customFormat="1" ht="10.5">
      <c r="A19" s="28"/>
      <c r="C19" s="13"/>
      <c r="D19" s="13"/>
      <c r="E19" s="31"/>
      <c r="F19" s="12"/>
      <c r="G19" s="26"/>
    </row>
    <row r="20" spans="1:7" s="5" customFormat="1" ht="10.5">
      <c r="A20" s="37"/>
      <c r="B20" s="38" t="s">
        <v>13</v>
      </c>
      <c r="C20" s="12"/>
      <c r="F20" s="12"/>
      <c r="G20" s="26"/>
    </row>
    <row r="21" spans="1:7" s="5" customFormat="1" ht="11.25" thickBot="1">
      <c r="A21" s="32"/>
      <c r="B21" s="13"/>
      <c r="C21" s="39"/>
      <c r="D21" s="40"/>
      <c r="E21" s="13"/>
      <c r="F21" s="12"/>
      <c r="G21" s="26"/>
    </row>
    <row r="22" spans="1:7" s="5" customFormat="1" ht="10.5">
      <c r="A22" s="32"/>
      <c r="B22" s="41"/>
      <c r="C22" s="42"/>
      <c r="D22" s="43"/>
      <c r="E22" s="43"/>
      <c r="F22" s="44"/>
      <c r="G22" s="26"/>
    </row>
    <row r="23" spans="1:7" s="5" customFormat="1" ht="10.5">
      <c r="A23" s="32"/>
      <c r="B23" s="45"/>
      <c r="C23" s="12"/>
      <c r="D23" s="13"/>
      <c r="E23" s="13"/>
      <c r="F23" s="46"/>
      <c r="G23" s="26"/>
    </row>
    <row r="24" spans="1:7" s="5" customFormat="1" ht="11.25" thickBot="1">
      <c r="A24" s="32"/>
      <c r="B24" s="47"/>
      <c r="C24" s="48"/>
      <c r="D24" s="49"/>
      <c r="E24" s="49"/>
      <c r="F24" s="50"/>
      <c r="G24" s="26"/>
    </row>
    <row r="25" spans="1:7" s="5" customFormat="1" ht="10.5">
      <c r="A25" s="32"/>
      <c r="B25" s="13"/>
      <c r="C25" s="12"/>
      <c r="D25" s="13"/>
      <c r="E25" s="13"/>
      <c r="F25" s="51"/>
      <c r="G25" s="26"/>
    </row>
    <row r="26" spans="1:7" s="5" customFormat="1" ht="10.5">
      <c r="A26" s="28" t="s">
        <v>14</v>
      </c>
      <c r="C26" s="12"/>
      <c r="D26" s="13"/>
      <c r="E26" s="13"/>
      <c r="F26" s="12"/>
      <c r="G26" s="26"/>
    </row>
    <row r="27" spans="1:7" s="5" customFormat="1" ht="10.5">
      <c r="A27" s="28"/>
      <c r="C27" s="12"/>
      <c r="D27" s="13"/>
      <c r="E27" s="13"/>
      <c r="F27" s="12"/>
      <c r="G27" s="26"/>
    </row>
    <row r="28" spans="1:7" s="5" customFormat="1" ht="10.5">
      <c r="A28" s="52"/>
      <c r="B28" s="12" t="s">
        <v>15</v>
      </c>
      <c r="C28" s="53"/>
      <c r="D28" s="54"/>
      <c r="E28" s="54"/>
      <c r="F28" s="55"/>
      <c r="G28" s="56"/>
    </row>
    <row r="29" spans="1:7" s="5" customFormat="1" ht="10.5">
      <c r="A29" s="52"/>
      <c r="B29" s="57" t="s">
        <v>358</v>
      </c>
      <c r="C29" s="53"/>
      <c r="D29" s="54"/>
      <c r="E29" s="54"/>
      <c r="F29" s="55"/>
      <c r="G29" s="56"/>
    </row>
    <row r="30" spans="1:7" s="5" customFormat="1" ht="10.5">
      <c r="A30" s="11" t="s">
        <v>17</v>
      </c>
      <c r="B30" s="13"/>
      <c r="C30" s="12"/>
      <c r="D30" s="13"/>
      <c r="E30" s="13"/>
      <c r="F30" s="12"/>
      <c r="G30" s="26"/>
    </row>
    <row r="31" spans="1:7" s="5" customFormat="1" ht="10.5">
      <c r="A31" s="11"/>
      <c r="B31" s="13"/>
      <c r="C31" s="12"/>
      <c r="D31" s="13"/>
      <c r="E31" s="13"/>
      <c r="F31" s="12"/>
      <c r="G31" s="26"/>
    </row>
    <row r="32" spans="1:6" s="5" customFormat="1" ht="10.5">
      <c r="A32" s="1"/>
      <c r="B32" s="15" t="s">
        <v>18</v>
      </c>
      <c r="C32" s="16"/>
      <c r="D32" s="58"/>
      <c r="E32" s="16"/>
      <c r="F32" s="59"/>
    </row>
    <row r="33" spans="1:6" s="5" customFormat="1" ht="10.5">
      <c r="A33" s="1"/>
      <c r="B33" s="19"/>
      <c r="C33" s="20"/>
      <c r="D33" s="60"/>
      <c r="E33" s="20"/>
      <c r="F33" s="21"/>
    </row>
    <row r="34" spans="1:6" s="5" customFormat="1" ht="10.5">
      <c r="A34" s="1"/>
      <c r="B34" s="15" t="s">
        <v>19</v>
      </c>
      <c r="C34" s="16"/>
      <c r="D34" s="58"/>
      <c r="E34" s="16"/>
      <c r="F34" s="17"/>
    </row>
    <row r="35" spans="1:6" s="5" customFormat="1" ht="10.5">
      <c r="A35" s="1"/>
      <c r="B35" s="19"/>
      <c r="C35" s="20"/>
      <c r="D35" s="60"/>
      <c r="E35" s="20"/>
      <c r="F35" s="21"/>
    </row>
    <row r="36" spans="1:6" s="5" customFormat="1" ht="10.5">
      <c r="A36" s="1"/>
      <c r="B36" s="22" t="s">
        <v>5</v>
      </c>
      <c r="C36" s="60"/>
      <c r="D36" s="15" t="s">
        <v>6</v>
      </c>
      <c r="E36" s="22" t="s">
        <v>7</v>
      </c>
      <c r="F36" s="61"/>
    </row>
    <row r="37" spans="1:6" s="5" customFormat="1" ht="10.5">
      <c r="A37" s="1"/>
      <c r="B37" s="19"/>
      <c r="C37" s="60"/>
      <c r="D37" s="19"/>
      <c r="E37" s="19"/>
      <c r="F37" s="21"/>
    </row>
    <row r="38" spans="1:6" s="5" customFormat="1" ht="10.5">
      <c r="A38" s="1"/>
      <c r="B38" s="15" t="s">
        <v>20</v>
      </c>
      <c r="C38" s="16"/>
      <c r="D38" s="22" t="s">
        <v>21</v>
      </c>
      <c r="E38" s="60"/>
      <c r="F38" s="23"/>
    </row>
    <row r="39" spans="1:6" s="5" customFormat="1" ht="10.5">
      <c r="A39" s="1"/>
      <c r="B39" s="19"/>
      <c r="C39" s="20"/>
      <c r="D39" s="19"/>
      <c r="E39" s="62"/>
      <c r="F39" s="21"/>
    </row>
    <row r="40" s="5" customFormat="1" ht="11.25" thickBot="1"/>
    <row r="41" spans="1:7" s="5" customFormat="1" ht="10.5">
      <c r="A41" s="542"/>
      <c r="B41" s="543"/>
      <c r="C41" s="544" t="s">
        <v>58</v>
      </c>
      <c r="D41" s="544" t="s">
        <v>59</v>
      </c>
      <c r="E41" s="544" t="s">
        <v>60</v>
      </c>
      <c r="F41" s="544" t="s">
        <v>61</v>
      </c>
      <c r="G41" s="545" t="s">
        <v>62</v>
      </c>
    </row>
    <row r="42" spans="1:7" s="5" customFormat="1" ht="11.25" thickBot="1">
      <c r="A42" s="546" t="s">
        <v>63</v>
      </c>
      <c r="B42" s="547" t="s">
        <v>64</v>
      </c>
      <c r="C42" s="547" t="s">
        <v>65</v>
      </c>
      <c r="D42" s="547" t="s">
        <v>66</v>
      </c>
      <c r="E42" s="547" t="s">
        <v>67</v>
      </c>
      <c r="F42" s="548" t="s">
        <v>68</v>
      </c>
      <c r="G42" s="549" t="s">
        <v>69</v>
      </c>
    </row>
    <row r="43" spans="1:7" s="5" customFormat="1" ht="11.25">
      <c r="A43" s="560">
        <v>1</v>
      </c>
      <c r="B43" s="561" t="s">
        <v>71</v>
      </c>
      <c r="C43" s="562"/>
      <c r="D43" s="562"/>
      <c r="E43" s="562"/>
      <c r="F43" s="562"/>
      <c r="G43" s="563"/>
    </row>
    <row r="44" spans="1:7" s="5" customFormat="1" ht="11.25">
      <c r="A44" s="560">
        <v>2</v>
      </c>
      <c r="B44" s="561" t="s">
        <v>359</v>
      </c>
      <c r="C44" s="564"/>
      <c r="D44" s="564"/>
      <c r="E44" s="564"/>
      <c r="F44" s="564"/>
      <c r="G44" s="565"/>
    </row>
    <row r="45" spans="1:7" s="5" customFormat="1" ht="11.25">
      <c r="A45" s="560">
        <v>3</v>
      </c>
      <c r="B45" s="561" t="s">
        <v>360</v>
      </c>
      <c r="C45" s="564"/>
      <c r="D45" s="564"/>
      <c r="E45" s="564"/>
      <c r="F45" s="564"/>
      <c r="G45" s="565"/>
    </row>
    <row r="46" spans="1:7" s="5" customFormat="1" ht="11.25">
      <c r="A46" s="560">
        <v>4</v>
      </c>
      <c r="B46" s="561" t="s">
        <v>361</v>
      </c>
      <c r="C46" s="564"/>
      <c r="D46" s="564"/>
      <c r="E46" s="564"/>
      <c r="F46" s="564"/>
      <c r="G46" s="565"/>
    </row>
    <row r="47" spans="1:7" ht="12" thickBot="1">
      <c r="A47" s="566">
        <v>5</v>
      </c>
      <c r="B47" s="567" t="s">
        <v>362</v>
      </c>
      <c r="C47" s="568">
        <f>IF(C43="","",SUM(C43:C46))</f>
      </c>
      <c r="D47" s="568">
        <f>IF(D43="","",SUM(D43:D46))</f>
      </c>
      <c r="E47" s="568">
        <f>IF(E43="","",SUM(E43:E46))</f>
      </c>
      <c r="F47" s="568">
        <f>IF(F43="","",SUM(F43:F46))</f>
      </c>
      <c r="G47" s="569">
        <f>IF(G43="","",SUM(G43:G46))</f>
      </c>
    </row>
    <row r="48" spans="1:7" s="5" customFormat="1" ht="11.25">
      <c r="A48" s="570"/>
      <c r="B48" s="571"/>
      <c r="C48" s="572"/>
      <c r="D48" s="572"/>
      <c r="E48" s="572"/>
      <c r="F48" s="572"/>
      <c r="G48" s="572"/>
    </row>
    <row r="49" spans="1:7" s="5" customFormat="1" ht="10.5">
      <c r="A49" s="10"/>
      <c r="B49" s="573" t="s">
        <v>214</v>
      </c>
      <c r="C49" s="574"/>
      <c r="D49" s="574"/>
      <c r="E49" s="574"/>
      <c r="F49" s="574"/>
      <c r="G49" s="574"/>
    </row>
    <row r="50" spans="1:7" s="5" customFormat="1" ht="10.5">
      <c r="A50" s="10"/>
      <c r="B50" s="65" t="s">
        <v>215</v>
      </c>
      <c r="C50" s="8"/>
      <c r="D50" s="8"/>
      <c r="E50" s="8"/>
      <c r="F50" s="8"/>
      <c r="G50" s="8"/>
    </row>
    <row r="51" spans="1:7" s="5" customFormat="1" ht="10.5">
      <c r="A51" s="10"/>
      <c r="B51" s="79" t="s">
        <v>216</v>
      </c>
      <c r="C51" s="8"/>
      <c r="D51" s="8"/>
      <c r="E51" s="8"/>
      <c r="F51" s="8"/>
      <c r="G51" s="8"/>
    </row>
    <row r="52" spans="1:7" s="5" customFormat="1" ht="10.5">
      <c r="A52" s="10"/>
      <c r="B52" s="79" t="s">
        <v>217</v>
      </c>
      <c r="C52" s="8"/>
      <c r="D52" s="8"/>
      <c r="E52" s="8"/>
      <c r="F52" s="8"/>
      <c r="G52" s="8"/>
    </row>
    <row r="53" spans="1:7" s="5" customFormat="1" ht="10.5">
      <c r="A53" s="10"/>
      <c r="B53" s="15" t="s">
        <v>218</v>
      </c>
      <c r="C53" s="17"/>
      <c r="D53" s="15" t="s">
        <v>219</v>
      </c>
      <c r="E53" s="16"/>
      <c r="F53" s="17"/>
      <c r="G53" s="12"/>
    </row>
    <row r="54" spans="1:7" s="5" customFormat="1" ht="10.5">
      <c r="A54" s="10"/>
      <c r="B54" s="273"/>
      <c r="C54" s="274"/>
      <c r="D54" s="575"/>
      <c r="E54" s="20"/>
      <c r="F54" s="21"/>
      <c r="G54" s="12"/>
    </row>
    <row r="55" spans="1:7" s="5" customFormat="1" ht="10.5">
      <c r="A55" s="10"/>
      <c r="B55" s="15" t="s">
        <v>220</v>
      </c>
      <c r="C55" s="16"/>
      <c r="D55" s="16"/>
      <c r="E55" s="16"/>
      <c r="F55" s="17"/>
      <c r="G55" s="18"/>
    </row>
    <row r="56" spans="1:7" s="5" customFormat="1" ht="10.5">
      <c r="A56" s="10"/>
      <c r="B56" s="19"/>
      <c r="C56" s="20"/>
      <c r="D56" s="20"/>
      <c r="E56" s="20"/>
      <c r="F56" s="21"/>
      <c r="G56" s="18"/>
    </row>
    <row r="57" spans="1:7" s="5" customFormat="1" ht="10.5">
      <c r="A57" s="11"/>
      <c r="B57" s="15" t="s">
        <v>20</v>
      </c>
      <c r="C57" s="12"/>
      <c r="D57" s="22" t="s">
        <v>21</v>
      </c>
      <c r="E57" s="60"/>
      <c r="F57" s="23"/>
      <c r="G57" s="60"/>
    </row>
    <row r="58" spans="1:7" s="5" customFormat="1" ht="10.5">
      <c r="A58" s="11"/>
      <c r="B58" s="19"/>
      <c r="C58" s="20"/>
      <c r="D58" s="19"/>
      <c r="E58" s="62"/>
      <c r="F58" s="21"/>
      <c r="G58" s="60"/>
    </row>
  </sheetData>
  <sheetProtection sheet="1" objects="1"/>
  <printOptions horizontalCentered="1"/>
  <pageMargins left="0.25" right="0.25" top="0.99" bottom="1" header="0.5" footer="0.5"/>
  <pageSetup orientation="portrait"/>
  <headerFooter alignWithMargins="0">
    <oddHeader>&amp;LFederal Communications Commission
Washington, DC 20554&amp;RApproved By OMB 3060-0685</oddHeader>
    <oddFooter>&amp;LPage &amp;P&amp;CMicrosoft Excel 4.0 Version&amp;RFCC Form 1240
July 1996</oddFooter>
  </headerFooter>
</worksheet>
</file>

<file path=xl/worksheets/sheet15.xml><?xml version="1.0" encoding="utf-8"?>
<worksheet xmlns="http://schemas.openxmlformats.org/spreadsheetml/2006/main" xmlns:r="http://schemas.openxmlformats.org/officeDocument/2006/relationships">
  <dimension ref="B1:G26"/>
  <sheetViews>
    <sheetView showGridLines="0" workbookViewId="0" topLeftCell="A1">
      <selection activeCell="A1" sqref="A1"/>
    </sheetView>
  </sheetViews>
  <sheetFormatPr defaultColWidth="9.140625" defaultRowHeight="12"/>
  <cols>
    <col min="1" max="1" width="4.00390625" style="0" customWidth="1"/>
    <col min="2" max="2" width="29.8515625" style="0" customWidth="1"/>
    <col min="3" max="7" width="15.00390625" style="0" customWidth="1"/>
  </cols>
  <sheetData>
    <row r="1" spans="2:7" ht="18.75">
      <c r="B1" s="576" t="s">
        <v>363</v>
      </c>
      <c r="C1" s="576"/>
      <c r="D1" s="576"/>
      <c r="E1" s="576"/>
      <c r="F1" s="576"/>
      <c r="G1" s="576"/>
    </row>
    <row r="3" ht="10.5">
      <c r="B3" t="s">
        <v>364</v>
      </c>
    </row>
    <row r="4" ht="11.25" thickBot="1"/>
    <row r="5" spans="2:7" ht="15" customHeight="1">
      <c r="B5" s="577" t="s">
        <v>365</v>
      </c>
      <c r="C5" s="578"/>
      <c r="D5" s="579"/>
      <c r="E5" s="579"/>
      <c r="F5" s="580"/>
      <c r="G5" s="581"/>
    </row>
    <row r="6" spans="2:7" ht="15" customHeight="1">
      <c r="B6" s="582" t="s">
        <v>366</v>
      </c>
      <c r="C6" s="583"/>
      <c r="D6" s="584"/>
      <c r="E6" s="584"/>
      <c r="F6" s="585"/>
      <c r="G6" s="586"/>
    </row>
    <row r="7" spans="2:7" ht="10.5">
      <c r="B7" s="587"/>
      <c r="C7" s="588"/>
      <c r="D7" s="588"/>
      <c r="E7" s="588"/>
      <c r="F7" s="588"/>
      <c r="G7" s="589"/>
    </row>
    <row r="8" spans="2:7" ht="10.5">
      <c r="B8" s="587"/>
      <c r="C8" s="588" t="s">
        <v>65</v>
      </c>
      <c r="D8" s="588" t="s">
        <v>66</v>
      </c>
      <c r="E8" s="588" t="s">
        <v>67</v>
      </c>
      <c r="F8" s="590" t="s">
        <v>68</v>
      </c>
      <c r="G8" s="591" t="s">
        <v>69</v>
      </c>
    </row>
    <row r="9" spans="2:7" ht="15" customHeight="1">
      <c r="B9" s="582" t="s">
        <v>367</v>
      </c>
      <c r="C9" s="592"/>
      <c r="D9" s="592"/>
      <c r="E9" s="592"/>
      <c r="F9" s="592"/>
      <c r="G9" s="586"/>
    </row>
    <row r="10" spans="2:7" ht="15" customHeight="1">
      <c r="B10" s="582" t="s">
        <v>368</v>
      </c>
      <c r="C10" s="592"/>
      <c r="D10" s="592"/>
      <c r="E10" s="592"/>
      <c r="F10" s="592"/>
      <c r="G10" s="586"/>
    </row>
    <row r="11" spans="2:7" ht="15" customHeight="1">
      <c r="B11" s="582" t="s">
        <v>369</v>
      </c>
      <c r="C11" s="592"/>
      <c r="D11" s="592"/>
      <c r="E11" s="592"/>
      <c r="F11" s="592"/>
      <c r="G11" s="586"/>
    </row>
    <row r="12" spans="2:7" ht="15" customHeight="1">
      <c r="B12" s="582" t="s">
        <v>370</v>
      </c>
      <c r="C12" s="592"/>
      <c r="D12" s="592"/>
      <c r="E12" s="592"/>
      <c r="F12" s="592"/>
      <c r="G12" s="586"/>
    </row>
    <row r="13" spans="2:7" ht="21" customHeight="1">
      <c r="B13" s="587"/>
      <c r="C13" s="593"/>
      <c r="D13" s="593"/>
      <c r="E13" s="593"/>
      <c r="F13" s="594" t="s">
        <v>253</v>
      </c>
      <c r="G13" s="595" t="s">
        <v>254</v>
      </c>
    </row>
    <row r="14" spans="2:7" ht="15" customHeight="1">
      <c r="B14" s="582" t="s">
        <v>371</v>
      </c>
      <c r="C14" s="596"/>
      <c r="D14" s="597"/>
      <c r="E14" s="598"/>
      <c r="F14" s="592"/>
      <c r="G14" s="586"/>
    </row>
    <row r="15" spans="2:7" ht="10.5">
      <c r="B15" s="587"/>
      <c r="C15" s="593"/>
      <c r="D15" s="593"/>
      <c r="E15" s="593"/>
      <c r="F15" s="593"/>
      <c r="G15" s="599"/>
    </row>
    <row r="16" spans="2:7" ht="10.5">
      <c r="B16" s="587"/>
      <c r="C16" s="588" t="s">
        <v>65</v>
      </c>
      <c r="D16" s="588" t="s">
        <v>66</v>
      </c>
      <c r="E16" s="588" t="s">
        <v>67</v>
      </c>
      <c r="F16" s="590" t="s">
        <v>68</v>
      </c>
      <c r="G16" s="591" t="s">
        <v>69</v>
      </c>
    </row>
    <row r="17" spans="2:7" ht="15" customHeight="1">
      <c r="B17" s="582" t="s">
        <v>372</v>
      </c>
      <c r="C17" s="592"/>
      <c r="D17" s="592"/>
      <c r="E17" s="592"/>
      <c r="F17" s="592"/>
      <c r="G17" s="586"/>
    </row>
    <row r="18" spans="2:7" ht="15" customHeight="1">
      <c r="B18" s="582" t="s">
        <v>373</v>
      </c>
      <c r="C18" s="592"/>
      <c r="D18" s="592"/>
      <c r="E18" s="592"/>
      <c r="F18" s="592"/>
      <c r="G18" s="586"/>
    </row>
    <row r="19" spans="2:7" ht="15" customHeight="1">
      <c r="B19" s="582" t="s">
        <v>374</v>
      </c>
      <c r="C19" s="592"/>
      <c r="D19" s="592"/>
      <c r="E19" s="592"/>
      <c r="F19" s="592"/>
      <c r="G19" s="586"/>
    </row>
    <row r="20" spans="2:7" ht="15" customHeight="1">
      <c r="B20" s="582" t="s">
        <v>375</v>
      </c>
      <c r="C20" s="592"/>
      <c r="D20" s="592"/>
      <c r="E20" s="592"/>
      <c r="F20" s="592"/>
      <c r="G20" s="586"/>
    </row>
    <row r="21" spans="2:7" ht="10.5">
      <c r="B21" s="587"/>
      <c r="C21" s="593"/>
      <c r="D21" s="593"/>
      <c r="E21" s="593"/>
      <c r="F21" s="593"/>
      <c r="G21" s="599"/>
    </row>
    <row r="22" spans="2:7" ht="21" customHeight="1">
      <c r="B22" s="587"/>
      <c r="C22" s="593"/>
      <c r="D22" s="593"/>
      <c r="E22" s="593"/>
      <c r="F22" s="594" t="s">
        <v>253</v>
      </c>
      <c r="G22" s="595" t="s">
        <v>254</v>
      </c>
    </row>
    <row r="23" spans="2:7" ht="15" customHeight="1">
      <c r="B23" s="582" t="s">
        <v>376</v>
      </c>
      <c r="C23" s="596"/>
      <c r="D23" s="597"/>
      <c r="E23" s="598"/>
      <c r="F23" s="592"/>
      <c r="G23" s="586"/>
    </row>
    <row r="24" spans="2:7" ht="10.5">
      <c r="B24" s="587"/>
      <c r="C24" s="593"/>
      <c r="D24" s="593"/>
      <c r="E24" s="593"/>
      <c r="F24" s="593"/>
      <c r="G24" s="599"/>
    </row>
    <row r="25" spans="2:7" ht="15" customHeight="1">
      <c r="B25" s="582" t="s">
        <v>377</v>
      </c>
      <c r="C25" s="600"/>
      <c r="D25" s="601"/>
      <c r="E25" s="601"/>
      <c r="F25" s="602"/>
      <c r="G25" s="586"/>
    </row>
    <row r="26" spans="2:7" ht="15" customHeight="1" thickBot="1">
      <c r="B26" s="603" t="s">
        <v>378</v>
      </c>
      <c r="C26" s="604"/>
      <c r="D26" s="605"/>
      <c r="E26" s="605"/>
      <c r="F26" s="606"/>
      <c r="G26" s="607"/>
    </row>
  </sheetData>
  <printOptions headings="1"/>
  <pageMargins left="0.75" right="0.75" top="1" bottom="1" header="0.5" footer="0.5"/>
  <pageSetup orientation="portrait"/>
  <headerFooter alignWithMargins="0">
    <oddHeader>&amp;C&amp;A</oddHeader>
    <oddFooter>&amp;CPage &amp;P</oddFooter>
  </headerFooter>
  <legacyDrawing r:id="rId1"/>
</worksheet>
</file>

<file path=xl/worksheets/sheet2.xml><?xml version="1.0" encoding="utf-8"?>
<worksheet xmlns="http://schemas.openxmlformats.org/spreadsheetml/2006/main" xmlns:r="http://schemas.openxmlformats.org/officeDocument/2006/relationships">
  <dimension ref="A2:L33"/>
  <sheetViews>
    <sheetView showGridLines="0" workbookViewId="0" topLeftCell="A1">
      <selection activeCell="A1" sqref="A1"/>
    </sheetView>
  </sheetViews>
  <sheetFormatPr defaultColWidth="9.140625" defaultRowHeight="12"/>
  <cols>
    <col min="1" max="1" width="6.8515625" style="5" customWidth="1"/>
    <col min="2" max="2" width="13.140625" style="5" customWidth="1"/>
    <col min="3" max="3" width="7.140625" style="5" customWidth="1"/>
    <col min="4" max="4" width="6.00390625" style="5" customWidth="1"/>
    <col min="5" max="5" width="26.57421875" style="5" customWidth="1"/>
    <col min="6" max="6" width="22.57421875" style="5" customWidth="1"/>
    <col min="7" max="7" width="16.8515625" style="5" customWidth="1"/>
    <col min="8" max="8" width="15.421875" style="5" customWidth="1"/>
    <col min="9" max="10" width="16.00390625" style="5" customWidth="1"/>
    <col min="11" max="16384" width="9.57421875" style="5" customWidth="1"/>
  </cols>
  <sheetData>
    <row r="1" ht="12.75" customHeight="1"/>
    <row r="2" spans="1:8" ht="22.5" customHeight="1">
      <c r="A2" s="285" t="s">
        <v>221</v>
      </c>
      <c r="B2" s="285"/>
      <c r="C2" s="285"/>
      <c r="D2" s="285"/>
      <c r="E2" s="285"/>
      <c r="F2" s="285"/>
      <c r="G2" s="285"/>
      <c r="H2" s="285"/>
    </row>
    <row r="3" spans="1:7" ht="15" customHeight="1">
      <c r="A3" s="286" t="s">
        <v>222</v>
      </c>
      <c r="B3" s="287"/>
      <c r="C3" s="287"/>
      <c r="D3" s="288"/>
      <c r="E3" s="287"/>
      <c r="F3" s="287"/>
      <c r="G3" s="287"/>
    </row>
    <row r="4" spans="1:12" s="292" customFormat="1" ht="15" customHeight="1">
      <c r="A4" s="289"/>
      <c r="B4" s="290"/>
      <c r="C4" s="290"/>
      <c r="D4" s="290"/>
      <c r="E4" s="290"/>
      <c r="F4" s="290"/>
      <c r="G4" s="286"/>
      <c r="H4" s="291"/>
      <c r="K4" s="5"/>
      <c r="L4" s="5"/>
    </row>
    <row r="5" spans="1:6" ht="3" customHeight="1" thickBot="1">
      <c r="A5" s="293"/>
      <c r="B5" s="293"/>
      <c r="C5" s="293"/>
      <c r="D5" s="293"/>
      <c r="E5" s="293"/>
      <c r="F5" s="292"/>
    </row>
    <row r="6" spans="1:6" ht="15" customHeight="1" thickBot="1">
      <c r="A6" s="294"/>
      <c r="B6" s="294"/>
      <c r="C6" s="292"/>
      <c r="D6" s="295" t="s">
        <v>63</v>
      </c>
      <c r="E6" s="296" t="s">
        <v>223</v>
      </c>
      <c r="F6" s="297" t="s">
        <v>224</v>
      </c>
    </row>
    <row r="7" spans="1:6" ht="15" customHeight="1">
      <c r="A7" s="298"/>
      <c r="B7" s="298"/>
      <c r="C7" s="292"/>
      <c r="D7" s="299">
        <v>101</v>
      </c>
      <c r="E7" s="300" t="s">
        <v>225</v>
      </c>
      <c r="F7" s="301"/>
    </row>
    <row r="8" spans="1:6" ht="15" customHeight="1">
      <c r="A8" s="298"/>
      <c r="B8" s="298"/>
      <c r="C8" s="292"/>
      <c r="D8" s="302">
        <v>102</v>
      </c>
      <c r="E8" s="303" t="s">
        <v>226</v>
      </c>
      <c r="F8" s="304"/>
    </row>
    <row r="9" spans="1:6" ht="15" customHeight="1">
      <c r="A9" s="298"/>
      <c r="B9" s="298"/>
      <c r="C9" s="292"/>
      <c r="D9" s="302">
        <v>103</v>
      </c>
      <c r="E9" s="303" t="s">
        <v>227</v>
      </c>
      <c r="F9" s="304"/>
    </row>
    <row r="10" spans="1:6" ht="15" customHeight="1">
      <c r="A10" s="298"/>
      <c r="B10" s="298"/>
      <c r="C10" s="292"/>
      <c r="D10" s="302">
        <v>104</v>
      </c>
      <c r="E10" s="303" t="s">
        <v>228</v>
      </c>
      <c r="F10" s="304"/>
    </row>
    <row r="11" spans="1:6" ht="15" customHeight="1">
      <c r="A11" s="298"/>
      <c r="B11" s="298"/>
      <c r="C11" s="292"/>
      <c r="D11" s="302">
        <v>105</v>
      </c>
      <c r="E11" s="303" t="s">
        <v>229</v>
      </c>
      <c r="F11" s="304"/>
    </row>
    <row r="12" spans="1:6" ht="15" customHeight="1">
      <c r="A12" s="298"/>
      <c r="B12" s="298"/>
      <c r="C12" s="292"/>
      <c r="D12" s="302">
        <v>106</v>
      </c>
      <c r="E12" s="303" t="s">
        <v>230</v>
      </c>
      <c r="F12" s="304"/>
    </row>
    <row r="13" spans="1:6" ht="15" customHeight="1">
      <c r="A13" s="298"/>
      <c r="B13" s="298"/>
      <c r="C13" s="292"/>
      <c r="D13" s="302">
        <v>107</v>
      </c>
      <c r="E13" s="303" t="s">
        <v>231</v>
      </c>
      <c r="F13" s="304"/>
    </row>
    <row r="14" spans="1:6" ht="15" customHeight="1">
      <c r="A14" s="298"/>
      <c r="B14" s="298"/>
      <c r="C14" s="292"/>
      <c r="D14" s="302">
        <v>108</v>
      </c>
      <c r="E14" s="303" t="s">
        <v>232</v>
      </c>
      <c r="F14" s="304"/>
    </row>
    <row r="15" spans="1:6" ht="15" customHeight="1">
      <c r="A15" s="298"/>
      <c r="B15" s="298"/>
      <c r="C15" s="292"/>
      <c r="D15" s="302">
        <v>109</v>
      </c>
      <c r="E15" s="303" t="s">
        <v>233</v>
      </c>
      <c r="F15" s="304"/>
    </row>
    <row r="16" spans="1:6" ht="15" customHeight="1">
      <c r="A16" s="298"/>
      <c r="B16" s="298"/>
      <c r="C16" s="292"/>
      <c r="D16" s="302">
        <f>D15+1</f>
        <v>110</v>
      </c>
      <c r="E16" s="303" t="s">
        <v>234</v>
      </c>
      <c r="F16" s="304"/>
    </row>
    <row r="17" spans="1:6" ht="15" customHeight="1">
      <c r="A17" s="298"/>
      <c r="B17" s="298"/>
      <c r="C17" s="292"/>
      <c r="D17" s="302">
        <f>D16+1</f>
        <v>111</v>
      </c>
      <c r="E17" s="303" t="s">
        <v>235</v>
      </c>
      <c r="F17" s="304"/>
    </row>
    <row r="18" spans="1:6" ht="15" customHeight="1" thickBot="1">
      <c r="A18" s="298"/>
      <c r="B18" s="298"/>
      <c r="C18" s="292"/>
      <c r="D18" s="302">
        <f>D17+1</f>
        <v>112</v>
      </c>
      <c r="E18" s="303" t="s">
        <v>236</v>
      </c>
      <c r="F18" s="305"/>
    </row>
    <row r="19" spans="1:6" ht="24.75" customHeight="1" thickBot="1">
      <c r="A19" s="298"/>
      <c r="B19" s="298"/>
      <c r="C19" s="292"/>
      <c r="D19" s="306">
        <f>D18+1</f>
        <v>113</v>
      </c>
      <c r="E19" s="307" t="s">
        <v>237</v>
      </c>
      <c r="F19" s="308">
        <f>IF(AND(F7="",F8="",F9="",F10="",F11="",F12="",F13="",F14="",F15="",F16="",F17="",F18=""),"",(1+SUM(F7:F18)/12))</f>
      </c>
    </row>
    <row r="20" spans="1:6" ht="3" customHeight="1" thickBot="1">
      <c r="A20" s="298"/>
      <c r="B20" s="298"/>
      <c r="C20" s="293"/>
      <c r="D20" s="298"/>
      <c r="E20" s="303"/>
      <c r="F20" s="309"/>
    </row>
    <row r="21" spans="1:6" ht="15" customHeight="1">
      <c r="A21" s="298"/>
      <c r="B21" s="298"/>
      <c r="C21" s="292"/>
      <c r="D21" s="299">
        <f>D19+1</f>
        <v>114</v>
      </c>
      <c r="E21" s="300" t="s">
        <v>238</v>
      </c>
      <c r="F21" s="301"/>
    </row>
    <row r="22" spans="1:6" ht="15" customHeight="1">
      <c r="A22" s="298"/>
      <c r="B22" s="298"/>
      <c r="C22" s="292"/>
      <c r="D22" s="302">
        <f aca="true" t="shared" si="0" ref="D22:D33">D21+1</f>
        <v>115</v>
      </c>
      <c r="E22" s="303" t="s">
        <v>239</v>
      </c>
      <c r="F22" s="304"/>
    </row>
    <row r="23" spans="1:6" ht="15" customHeight="1">
      <c r="A23" s="298"/>
      <c r="B23" s="298"/>
      <c r="C23" s="292"/>
      <c r="D23" s="302">
        <f t="shared" si="0"/>
        <v>116</v>
      </c>
      <c r="E23" s="303" t="s">
        <v>240</v>
      </c>
      <c r="F23" s="304"/>
    </row>
    <row r="24" spans="1:6" ht="15" customHeight="1">
      <c r="A24" s="298"/>
      <c r="B24" s="298"/>
      <c r="C24" s="292"/>
      <c r="D24" s="302">
        <f t="shared" si="0"/>
        <v>117</v>
      </c>
      <c r="E24" s="303" t="s">
        <v>241</v>
      </c>
      <c r="F24" s="304"/>
    </row>
    <row r="25" spans="1:6" ht="15" customHeight="1">
      <c r="A25" s="298"/>
      <c r="B25" s="298"/>
      <c r="C25" s="292"/>
      <c r="D25" s="302">
        <f t="shared" si="0"/>
        <v>118</v>
      </c>
      <c r="E25" s="303" t="s">
        <v>242</v>
      </c>
      <c r="F25" s="304"/>
    </row>
    <row r="26" spans="1:6" ht="15" customHeight="1">
      <c r="A26" s="298"/>
      <c r="B26" s="298"/>
      <c r="C26" s="292"/>
      <c r="D26" s="302">
        <f t="shared" si="0"/>
        <v>119</v>
      </c>
      <c r="E26" s="303" t="s">
        <v>243</v>
      </c>
      <c r="F26" s="304"/>
    </row>
    <row r="27" spans="1:6" ht="15" customHeight="1">
      <c r="A27" s="298"/>
      <c r="B27" s="298"/>
      <c r="C27" s="292"/>
      <c r="D27" s="302">
        <f t="shared" si="0"/>
        <v>120</v>
      </c>
      <c r="E27" s="303" t="s">
        <v>244</v>
      </c>
      <c r="F27" s="304"/>
    </row>
    <row r="28" spans="1:6" ht="15" customHeight="1">
      <c r="A28" s="298"/>
      <c r="B28" s="298"/>
      <c r="C28" s="292"/>
      <c r="D28" s="302">
        <f t="shared" si="0"/>
        <v>121</v>
      </c>
      <c r="E28" s="303" t="s">
        <v>245</v>
      </c>
      <c r="F28" s="304"/>
    </row>
    <row r="29" spans="1:6" ht="15" customHeight="1">
      <c r="A29" s="298"/>
      <c r="B29" s="298"/>
      <c r="C29" s="292"/>
      <c r="D29" s="302">
        <f t="shared" si="0"/>
        <v>122</v>
      </c>
      <c r="E29" s="303" t="s">
        <v>246</v>
      </c>
      <c r="F29" s="304"/>
    </row>
    <row r="30" spans="1:6" ht="15" customHeight="1">
      <c r="A30" s="298"/>
      <c r="B30" s="298"/>
      <c r="C30" s="292"/>
      <c r="D30" s="302">
        <f t="shared" si="0"/>
        <v>123</v>
      </c>
      <c r="E30" s="303" t="s">
        <v>247</v>
      </c>
      <c r="F30" s="304"/>
    </row>
    <row r="31" spans="1:6" ht="15" customHeight="1">
      <c r="A31" s="298"/>
      <c r="B31" s="298"/>
      <c r="C31" s="292"/>
      <c r="D31" s="302">
        <f t="shared" si="0"/>
        <v>124</v>
      </c>
      <c r="E31" s="303" t="s">
        <v>248</v>
      </c>
      <c r="F31" s="304"/>
    </row>
    <row r="32" spans="1:6" ht="15" customHeight="1" thickBot="1">
      <c r="A32" s="298"/>
      <c r="B32" s="298"/>
      <c r="C32" s="292"/>
      <c r="D32" s="302">
        <f t="shared" si="0"/>
        <v>125</v>
      </c>
      <c r="E32" s="303" t="s">
        <v>249</v>
      </c>
      <c r="F32" s="305"/>
    </row>
    <row r="33" spans="1:6" ht="24" customHeight="1" thickBot="1">
      <c r="A33" s="292"/>
      <c r="B33" s="292"/>
      <c r="C33" s="292"/>
      <c r="D33" s="306">
        <f t="shared" si="0"/>
        <v>126</v>
      </c>
      <c r="E33" s="307" t="s">
        <v>250</v>
      </c>
      <c r="F33" s="308">
        <f>IF(AND(F21="",F22="",F23="",F24="",F25="",F26="",F27="",F28="",F29="",F30="",F31="",F32=""),"",(1+SUM(F21:F32)/12))</f>
      </c>
    </row>
  </sheetData>
  <sheetProtection sheet="1" objects="1"/>
  <printOptions horizontalCentered="1"/>
  <pageMargins left="0.21" right="0.21" top="0.95" bottom="0.63" header="0.5" footer="0.5"/>
  <pageSetup orientation="portrait"/>
  <headerFooter alignWithMargins="0">
    <oddHeader>&amp;LFederal Communications Commission
Washington, DC 20554&amp;RApproved By OMB 3060-0685</oddHeader>
    <oddFooter>&amp;LPage &amp;P&amp;CMicrosoft Excel 4.0 Version&amp;RFCC Form 1240
July 1996</oddFooter>
  </headerFooter>
</worksheet>
</file>

<file path=xl/worksheets/sheet3.xml><?xml version="1.0" encoding="utf-8"?>
<worksheet xmlns="http://schemas.openxmlformats.org/spreadsheetml/2006/main" xmlns:r="http://schemas.openxmlformats.org/officeDocument/2006/relationships">
  <dimension ref="A2:L225"/>
  <sheetViews>
    <sheetView showGridLines="0" workbookViewId="0" topLeftCell="A1">
      <selection activeCell="A1" sqref="A1"/>
    </sheetView>
  </sheetViews>
  <sheetFormatPr defaultColWidth="9.140625" defaultRowHeight="12"/>
  <cols>
    <col min="1" max="1" width="6.57421875" style="310" customWidth="1"/>
    <col min="2" max="2" width="9.140625" style="310" customWidth="1"/>
    <col min="3" max="4" width="12.00390625" style="310" customWidth="1"/>
    <col min="5" max="5" width="10.421875" style="310" customWidth="1"/>
    <col min="6" max="6" width="12.00390625" style="310" customWidth="1"/>
    <col min="7" max="7" width="12.8515625" style="310" customWidth="1"/>
    <col min="8" max="10" width="12.00390625" style="310" customWidth="1"/>
    <col min="11" max="11" width="13.140625" style="310" customWidth="1"/>
    <col min="12" max="12" width="11.57421875" style="310" customWidth="1"/>
    <col min="13" max="13" width="10.57421875" style="310" customWidth="1"/>
    <col min="14" max="14" width="13.8515625" style="310" customWidth="1"/>
    <col min="15" max="15" width="12.57421875" style="310" customWidth="1"/>
    <col min="16" max="16" width="10.57421875" style="310" customWidth="1"/>
    <col min="17" max="17" width="10.140625" style="310" customWidth="1"/>
    <col min="18" max="18" width="11.57421875" style="310" customWidth="1"/>
    <col min="19" max="16384" width="9.57421875" style="310" customWidth="1"/>
  </cols>
  <sheetData>
    <row r="1" ht="12.75" customHeight="1"/>
    <row r="2" spans="1:11" ht="16.5" customHeight="1">
      <c r="A2" s="285" t="s">
        <v>251</v>
      </c>
      <c r="B2" s="285"/>
      <c r="C2" s="285"/>
      <c r="D2" s="285"/>
      <c r="E2" s="285"/>
      <c r="F2" s="285"/>
      <c r="G2" s="285"/>
      <c r="H2" s="285"/>
      <c r="I2" s="285"/>
      <c r="J2" s="285"/>
      <c r="K2" s="285"/>
    </row>
    <row r="3" spans="1:11" ht="16.5" customHeight="1">
      <c r="A3" s="285" t="s">
        <v>252</v>
      </c>
      <c r="B3" s="285"/>
      <c r="C3" s="285"/>
      <c r="D3" s="285"/>
      <c r="E3" s="285"/>
      <c r="F3" s="285"/>
      <c r="G3" s="285"/>
      <c r="H3" s="285"/>
      <c r="I3" s="285"/>
      <c r="J3" s="285"/>
      <c r="K3" s="285"/>
    </row>
    <row r="4" spans="1:11" ht="16.5" customHeight="1">
      <c r="A4" s="285"/>
      <c r="B4" s="285"/>
      <c r="C4" s="285"/>
      <c r="D4" s="285"/>
      <c r="E4" s="285"/>
      <c r="F4" s="285"/>
      <c r="G4" s="285"/>
      <c r="H4" s="285"/>
      <c r="I4" s="285"/>
      <c r="J4" s="285"/>
      <c r="K4" s="285"/>
    </row>
    <row r="5" spans="1:7" s="5" customFormat="1" ht="12" customHeight="1">
      <c r="A5" s="286" t="s">
        <v>222</v>
      </c>
      <c r="B5" s="287"/>
      <c r="C5" s="287"/>
      <c r="D5" s="288"/>
      <c r="E5" s="287"/>
      <c r="F5" s="287"/>
      <c r="G5" s="287"/>
    </row>
    <row r="6" spans="1:11" s="5" customFormat="1" ht="21" customHeight="1">
      <c r="A6" s="286"/>
      <c r="B6" s="286"/>
      <c r="C6" s="286"/>
      <c r="D6" s="286"/>
      <c r="E6" s="286"/>
      <c r="J6" s="311" t="s">
        <v>253</v>
      </c>
      <c r="K6" s="311" t="s">
        <v>254</v>
      </c>
    </row>
    <row r="7" spans="1:11" s="5" customFormat="1" ht="12" customHeight="1">
      <c r="A7" s="286" t="s">
        <v>255</v>
      </c>
      <c r="C7" s="286"/>
      <c r="D7" s="286"/>
      <c r="E7" s="286"/>
      <c r="J7" s="312" t="s">
        <v>256</v>
      </c>
      <c r="K7" s="312"/>
    </row>
    <row r="8" spans="1:7" s="5" customFormat="1" ht="3" customHeight="1">
      <c r="A8" s="286"/>
      <c r="C8" s="286"/>
      <c r="D8" s="286"/>
      <c r="E8" s="286"/>
      <c r="F8" s="313"/>
      <c r="G8" s="313"/>
    </row>
    <row r="9" spans="1:7" s="5" customFormat="1" ht="12" customHeight="1">
      <c r="A9" s="286" t="s">
        <v>257</v>
      </c>
      <c r="B9" s="286"/>
      <c r="C9" s="286"/>
      <c r="D9" s="286"/>
      <c r="E9" s="286"/>
      <c r="F9" s="286"/>
      <c r="G9" s="286"/>
    </row>
    <row r="10" spans="1:7" s="6" customFormat="1" ht="3.75" customHeight="1">
      <c r="A10" s="314"/>
      <c r="B10" s="39"/>
      <c r="C10" s="101"/>
      <c r="D10" s="101"/>
      <c r="E10" s="101"/>
      <c r="F10" s="101"/>
      <c r="G10" s="101"/>
    </row>
    <row r="11" spans="1:11" s="6" customFormat="1" ht="9.75" customHeight="1">
      <c r="A11" s="314"/>
      <c r="B11" s="101"/>
      <c r="C11" s="5"/>
      <c r="D11" s="5"/>
      <c r="E11" s="5"/>
      <c r="F11" s="5"/>
      <c r="G11" s="315" t="s">
        <v>65</v>
      </c>
      <c r="H11" s="315" t="s">
        <v>66</v>
      </c>
      <c r="I11" s="315" t="s">
        <v>67</v>
      </c>
      <c r="J11" s="316" t="s">
        <v>68</v>
      </c>
      <c r="K11" s="316" t="s">
        <v>69</v>
      </c>
    </row>
    <row r="12" spans="1:11" s="5" customFormat="1" ht="12.75" customHeight="1">
      <c r="A12" s="313"/>
      <c r="B12" s="313"/>
      <c r="G12" s="312" t="s">
        <v>256</v>
      </c>
      <c r="H12" s="312"/>
      <c r="I12" s="312"/>
      <c r="J12" s="312"/>
      <c r="K12" s="312"/>
    </row>
    <row r="13" spans="1:11" s="5" customFormat="1" ht="3" customHeight="1">
      <c r="A13" s="313"/>
      <c r="B13" s="313"/>
      <c r="G13" s="313"/>
      <c r="H13" s="313"/>
      <c r="I13" s="313"/>
      <c r="J13" s="313"/>
      <c r="K13" s="313"/>
    </row>
    <row r="14" spans="1:11" s="292" customFormat="1" ht="12.75" customHeight="1">
      <c r="A14" s="286" t="s">
        <v>258</v>
      </c>
      <c r="C14" s="286"/>
      <c r="D14" s="286"/>
      <c r="E14" s="286"/>
      <c r="F14" s="5"/>
      <c r="G14" s="5"/>
      <c r="K14" s="317"/>
    </row>
    <row r="15" spans="1:11" s="292" customFormat="1" ht="12.75" customHeight="1">
      <c r="A15" s="286" t="s">
        <v>259</v>
      </c>
      <c r="C15" s="286"/>
      <c r="D15" s="286"/>
      <c r="E15" s="286"/>
      <c r="F15" s="5"/>
      <c r="G15" s="5"/>
      <c r="K15" s="317"/>
    </row>
    <row r="16" ht="11.25" thickBot="1"/>
    <row r="17" spans="1:11" s="39" customFormat="1" ht="10.5">
      <c r="A17" s="318"/>
      <c r="B17" s="319"/>
      <c r="C17" s="320">
        <v>1</v>
      </c>
      <c r="D17" s="321">
        <v>2</v>
      </c>
      <c r="E17" s="321">
        <v>3</v>
      </c>
      <c r="F17" s="321">
        <v>4</v>
      </c>
      <c r="G17" s="321">
        <v>5</v>
      </c>
      <c r="H17" s="321">
        <v>6</v>
      </c>
      <c r="I17" s="321">
        <v>7</v>
      </c>
      <c r="J17" s="321">
        <v>8</v>
      </c>
      <c r="K17" s="322">
        <v>9</v>
      </c>
    </row>
    <row r="18" spans="1:11" s="39" customFormat="1" ht="62.25" customHeight="1" thickBot="1">
      <c r="A18" s="323" t="s">
        <v>63</v>
      </c>
      <c r="B18" s="324" t="s">
        <v>223</v>
      </c>
      <c r="C18" s="325" t="s">
        <v>260</v>
      </c>
      <c r="D18" s="326" t="s">
        <v>261</v>
      </c>
      <c r="E18" s="326" t="s">
        <v>262</v>
      </c>
      <c r="F18" s="326" t="s">
        <v>263</v>
      </c>
      <c r="G18" s="326" t="s">
        <v>264</v>
      </c>
      <c r="H18" s="326" t="s">
        <v>265</v>
      </c>
      <c r="I18" s="326" t="s">
        <v>266</v>
      </c>
      <c r="J18" s="326" t="s">
        <v>267</v>
      </c>
      <c r="K18" s="327" t="s">
        <v>268</v>
      </c>
    </row>
    <row r="19" spans="1:12" ht="21" customHeight="1">
      <c r="A19" s="152">
        <v>201</v>
      </c>
      <c r="B19" s="328" t="s">
        <v>269</v>
      </c>
      <c r="C19" s="329"/>
      <c r="D19" s="330"/>
      <c r="E19" s="330"/>
      <c r="F19" s="330"/>
      <c r="G19" s="330"/>
      <c r="H19" s="330"/>
      <c r="I19" s="331"/>
      <c r="J19" s="331"/>
      <c r="K19" s="332">
        <f>IF(OR(I19="",J19=""),"",SUM(I19:J19))</f>
      </c>
      <c r="L19" s="40"/>
    </row>
    <row r="20" spans="1:12" ht="11.25" customHeight="1">
      <c r="A20" s="125">
        <f aca="true" t="shared" si="0" ref="A20:A32">A19+1</f>
        <v>202</v>
      </c>
      <c r="B20" s="133" t="s">
        <v>225</v>
      </c>
      <c r="C20" s="333"/>
      <c r="D20" s="333"/>
      <c r="E20" s="334">
        <f aca="true" t="shared" si="1" ref="E20:E31">IF(AND(C20&gt;0,D20&gt;0),D20-C20,"")</f>
      </c>
      <c r="F20" s="335"/>
      <c r="G20" s="335"/>
      <c r="H20" s="335"/>
      <c r="I20" s="336">
        <f aca="true" t="shared" si="2" ref="I20:I31">IF($K$14&lt;(A20-201),"",IF(NOT($I$19=""),I19+H20,""))</f>
      </c>
      <c r="J20" s="336">
        <f aca="true" t="shared" si="3" ref="J20:J31">IF($K$14&lt;(A20-201),"",IF(NOT($J$19=""),SUM(F20:G20)+J19,""))</f>
      </c>
      <c r="K20" s="337">
        <f aca="true" t="shared" si="4" ref="K20:K31">IF($K$14&lt;(A20-201),"",IF(NOT($K$19=""),SUM(F20:H20)+K19,""))</f>
      </c>
      <c r="L20" s="40"/>
    </row>
    <row r="21" spans="1:12" ht="11.25" customHeight="1">
      <c r="A21" s="125">
        <f t="shared" si="0"/>
        <v>203</v>
      </c>
      <c r="B21" s="133" t="s">
        <v>226</v>
      </c>
      <c r="C21" s="333"/>
      <c r="D21" s="333"/>
      <c r="E21" s="334">
        <f t="shared" si="1"/>
      </c>
      <c r="F21" s="335"/>
      <c r="G21" s="335"/>
      <c r="H21" s="335"/>
      <c r="I21" s="336">
        <f t="shared" si="2"/>
      </c>
      <c r="J21" s="336">
        <f t="shared" si="3"/>
      </c>
      <c r="K21" s="337">
        <f t="shared" si="4"/>
      </c>
      <c r="L21" s="40"/>
    </row>
    <row r="22" spans="1:12" ht="11.25" customHeight="1">
      <c r="A22" s="125">
        <f t="shared" si="0"/>
        <v>204</v>
      </c>
      <c r="B22" s="133" t="s">
        <v>227</v>
      </c>
      <c r="C22" s="333"/>
      <c r="D22" s="333"/>
      <c r="E22" s="334">
        <f t="shared" si="1"/>
      </c>
      <c r="F22" s="335"/>
      <c r="G22" s="335"/>
      <c r="H22" s="335"/>
      <c r="I22" s="336">
        <f t="shared" si="2"/>
      </c>
      <c r="J22" s="336">
        <f t="shared" si="3"/>
      </c>
      <c r="K22" s="337">
        <f t="shared" si="4"/>
      </c>
      <c r="L22" s="40"/>
    </row>
    <row r="23" spans="1:12" ht="11.25" customHeight="1">
      <c r="A23" s="125">
        <f t="shared" si="0"/>
        <v>205</v>
      </c>
      <c r="B23" s="133" t="s">
        <v>228</v>
      </c>
      <c r="C23" s="333"/>
      <c r="D23" s="333"/>
      <c r="E23" s="334">
        <f t="shared" si="1"/>
      </c>
      <c r="F23" s="335"/>
      <c r="G23" s="335"/>
      <c r="H23" s="335"/>
      <c r="I23" s="336">
        <f t="shared" si="2"/>
      </c>
      <c r="J23" s="336">
        <f t="shared" si="3"/>
      </c>
      <c r="K23" s="337">
        <f t="shared" si="4"/>
      </c>
      <c r="L23" s="40"/>
    </row>
    <row r="24" spans="1:12" ht="11.25" customHeight="1">
      <c r="A24" s="125">
        <f t="shared" si="0"/>
        <v>206</v>
      </c>
      <c r="B24" s="133" t="s">
        <v>229</v>
      </c>
      <c r="C24" s="333"/>
      <c r="D24" s="333"/>
      <c r="E24" s="334">
        <f t="shared" si="1"/>
      </c>
      <c r="F24" s="335"/>
      <c r="G24" s="335"/>
      <c r="H24" s="335"/>
      <c r="I24" s="336">
        <f t="shared" si="2"/>
      </c>
      <c r="J24" s="336">
        <f t="shared" si="3"/>
      </c>
      <c r="K24" s="337">
        <f t="shared" si="4"/>
      </c>
      <c r="L24" s="40"/>
    </row>
    <row r="25" spans="1:12" ht="11.25" customHeight="1">
      <c r="A25" s="125">
        <f t="shared" si="0"/>
        <v>207</v>
      </c>
      <c r="B25" s="133" t="s">
        <v>230</v>
      </c>
      <c r="C25" s="333"/>
      <c r="D25" s="333"/>
      <c r="E25" s="334">
        <f t="shared" si="1"/>
      </c>
      <c r="F25" s="335"/>
      <c r="G25" s="335"/>
      <c r="H25" s="335"/>
      <c r="I25" s="336">
        <f t="shared" si="2"/>
      </c>
      <c r="J25" s="336">
        <f t="shared" si="3"/>
      </c>
      <c r="K25" s="337">
        <f t="shared" si="4"/>
      </c>
      <c r="L25" s="40"/>
    </row>
    <row r="26" spans="1:12" ht="11.25" customHeight="1">
      <c r="A26" s="125">
        <f t="shared" si="0"/>
        <v>208</v>
      </c>
      <c r="B26" s="133" t="s">
        <v>231</v>
      </c>
      <c r="C26" s="333"/>
      <c r="D26" s="333"/>
      <c r="E26" s="334">
        <f t="shared" si="1"/>
      </c>
      <c r="F26" s="335"/>
      <c r="G26" s="335"/>
      <c r="H26" s="335"/>
      <c r="I26" s="336">
        <f t="shared" si="2"/>
      </c>
      <c r="J26" s="336">
        <f t="shared" si="3"/>
      </c>
      <c r="K26" s="337">
        <f t="shared" si="4"/>
      </c>
      <c r="L26" s="40"/>
    </row>
    <row r="27" spans="1:12" ht="11.25" customHeight="1">
      <c r="A27" s="125">
        <f t="shared" si="0"/>
        <v>209</v>
      </c>
      <c r="B27" s="133" t="s">
        <v>232</v>
      </c>
      <c r="C27" s="333"/>
      <c r="D27" s="333"/>
      <c r="E27" s="334">
        <f t="shared" si="1"/>
      </c>
      <c r="F27" s="335"/>
      <c r="G27" s="335"/>
      <c r="H27" s="335"/>
      <c r="I27" s="336">
        <f t="shared" si="2"/>
      </c>
      <c r="J27" s="336">
        <f t="shared" si="3"/>
      </c>
      <c r="K27" s="337">
        <f t="shared" si="4"/>
      </c>
      <c r="L27" s="40"/>
    </row>
    <row r="28" spans="1:12" ht="11.25" customHeight="1">
      <c r="A28" s="125">
        <f t="shared" si="0"/>
        <v>210</v>
      </c>
      <c r="B28" s="133" t="s">
        <v>233</v>
      </c>
      <c r="C28" s="333"/>
      <c r="D28" s="333"/>
      <c r="E28" s="334">
        <f t="shared" si="1"/>
      </c>
      <c r="F28" s="335"/>
      <c r="G28" s="335"/>
      <c r="H28" s="335"/>
      <c r="I28" s="336">
        <f t="shared" si="2"/>
      </c>
      <c r="J28" s="336">
        <f t="shared" si="3"/>
      </c>
      <c r="K28" s="337">
        <f t="shared" si="4"/>
      </c>
      <c r="L28" s="40"/>
    </row>
    <row r="29" spans="1:12" ht="11.25" customHeight="1">
      <c r="A29" s="125">
        <f t="shared" si="0"/>
        <v>211</v>
      </c>
      <c r="B29" s="133" t="s">
        <v>234</v>
      </c>
      <c r="C29" s="333"/>
      <c r="D29" s="333"/>
      <c r="E29" s="334">
        <f t="shared" si="1"/>
      </c>
      <c r="F29" s="335"/>
      <c r="G29" s="335"/>
      <c r="H29" s="335"/>
      <c r="I29" s="336">
        <f t="shared" si="2"/>
      </c>
      <c r="J29" s="336">
        <f t="shared" si="3"/>
      </c>
      <c r="K29" s="337">
        <f t="shared" si="4"/>
      </c>
      <c r="L29" s="40"/>
    </row>
    <row r="30" spans="1:12" ht="11.25" customHeight="1">
      <c r="A30" s="125">
        <f t="shared" si="0"/>
        <v>212</v>
      </c>
      <c r="B30" s="133" t="s">
        <v>235</v>
      </c>
      <c r="C30" s="333"/>
      <c r="D30" s="333"/>
      <c r="E30" s="334">
        <f t="shared" si="1"/>
      </c>
      <c r="F30" s="335"/>
      <c r="G30" s="335"/>
      <c r="H30" s="335"/>
      <c r="I30" s="336">
        <f t="shared" si="2"/>
      </c>
      <c r="J30" s="336">
        <f t="shared" si="3"/>
      </c>
      <c r="K30" s="337">
        <f t="shared" si="4"/>
      </c>
      <c r="L30" s="40"/>
    </row>
    <row r="31" spans="1:12" ht="11.25" customHeight="1" thickBot="1">
      <c r="A31" s="125">
        <f t="shared" si="0"/>
        <v>213</v>
      </c>
      <c r="B31" s="133" t="s">
        <v>236</v>
      </c>
      <c r="C31" s="333"/>
      <c r="D31" s="333"/>
      <c r="E31" s="334">
        <f t="shared" si="1"/>
      </c>
      <c r="F31" s="335"/>
      <c r="G31" s="335"/>
      <c r="H31" s="335"/>
      <c r="I31" s="336">
        <f t="shared" si="2"/>
      </c>
      <c r="J31" s="336">
        <f t="shared" si="3"/>
      </c>
      <c r="K31" s="337">
        <f t="shared" si="4"/>
      </c>
      <c r="L31" s="40"/>
    </row>
    <row r="32" spans="1:12" ht="11.25" customHeight="1" thickBot="1">
      <c r="A32" s="147">
        <f t="shared" si="0"/>
        <v>214</v>
      </c>
      <c r="B32" s="338" t="s">
        <v>270</v>
      </c>
      <c r="C32" s="339"/>
      <c r="D32" s="339"/>
      <c r="E32" s="339"/>
      <c r="F32" s="340"/>
      <c r="G32" s="341"/>
      <c r="H32" s="341"/>
      <c r="I32" s="341"/>
      <c r="J32" s="342"/>
      <c r="K32" s="343">
        <f>IF(OR(I19="",J19="",K14=""),"",SUM(K20:K31)/K14)</f>
      </c>
      <c r="L32" s="40"/>
    </row>
    <row r="33" spans="1:12" ht="11.25" customHeight="1" thickBot="1">
      <c r="A33" s="133"/>
      <c r="B33" s="133"/>
      <c r="C33" s="344"/>
      <c r="D33" s="344"/>
      <c r="E33" s="344"/>
      <c r="F33" s="345"/>
      <c r="G33" s="345"/>
      <c r="H33" s="345"/>
      <c r="I33" s="345"/>
      <c r="J33" s="345"/>
      <c r="K33" s="345"/>
      <c r="L33" s="40"/>
    </row>
    <row r="34" spans="1:12" ht="11.25" customHeight="1">
      <c r="A34" s="152">
        <f>A32+1</f>
        <v>215</v>
      </c>
      <c r="B34" s="346" t="s">
        <v>238</v>
      </c>
      <c r="C34" s="347"/>
      <c r="D34" s="347"/>
      <c r="E34" s="348">
        <f aca="true" t="shared" si="5" ref="E34:E45">IF(AND(C34&gt;0,D34&gt;0),D34-C34,"")</f>
      </c>
      <c r="F34" s="349"/>
      <c r="G34" s="349"/>
      <c r="H34" s="349"/>
      <c r="I34" s="350">
        <f>IF(OR(K14="",K19="",K15=0,K15=""),"",INDEX(I20:I31,K14,1)+H34)</f>
      </c>
      <c r="J34" s="350">
        <f>IF(OR(K14="",K19="",K15=0,K15=""),"",INDEX(J20:J31,K14,1)+SUM(F34:G34))</f>
      </c>
      <c r="K34" s="351">
        <f>IF(OR(K14="",K19="",K15=0,K15=""),"",INDEX(K20:K31,K14,1)+SUM(F34:H34))</f>
      </c>
      <c r="L34" s="40"/>
    </row>
    <row r="35" spans="1:12" ht="11.25" customHeight="1">
      <c r="A35" s="125">
        <f aca="true" t="shared" si="6" ref="A35:A46">A34+1</f>
        <v>216</v>
      </c>
      <c r="B35" s="133" t="s">
        <v>239</v>
      </c>
      <c r="C35" s="333"/>
      <c r="D35" s="333"/>
      <c r="E35" s="334">
        <f t="shared" si="5"/>
      </c>
      <c r="F35" s="335"/>
      <c r="G35" s="335"/>
      <c r="H35" s="335"/>
      <c r="I35" s="336">
        <f aca="true" t="shared" si="7" ref="I35:I45">IF($K$15&lt;(A35-214),"",IF(NOT($I$34=""),I34+H35,""))</f>
      </c>
      <c r="J35" s="336">
        <f aca="true" t="shared" si="8" ref="J35:J45">IF($K$15&lt;(A35-214),"",IF(NOT($J$34=""),SUM(F35:G35)+J34,""))</f>
      </c>
      <c r="K35" s="337">
        <f aca="true" t="shared" si="9" ref="K35:K45">IF($K$15&lt;(A35-214),"",IF(NOT(K34=""),SUM(F35:H35)+K34,""))</f>
      </c>
      <c r="L35" s="40"/>
    </row>
    <row r="36" spans="1:12" ht="11.25" customHeight="1">
      <c r="A36" s="125">
        <f t="shared" si="6"/>
        <v>217</v>
      </c>
      <c r="B36" s="133" t="s">
        <v>240</v>
      </c>
      <c r="C36" s="333"/>
      <c r="D36" s="333"/>
      <c r="E36" s="334">
        <f t="shared" si="5"/>
      </c>
      <c r="F36" s="335"/>
      <c r="G36" s="335"/>
      <c r="H36" s="335"/>
      <c r="I36" s="336">
        <f t="shared" si="7"/>
      </c>
      <c r="J36" s="336">
        <f t="shared" si="8"/>
      </c>
      <c r="K36" s="337">
        <f t="shared" si="9"/>
      </c>
      <c r="L36" s="40"/>
    </row>
    <row r="37" spans="1:12" ht="11.25" customHeight="1">
      <c r="A37" s="125">
        <f t="shared" si="6"/>
        <v>218</v>
      </c>
      <c r="B37" s="133" t="s">
        <v>241</v>
      </c>
      <c r="C37" s="333"/>
      <c r="D37" s="333"/>
      <c r="E37" s="334">
        <f t="shared" si="5"/>
      </c>
      <c r="F37" s="335"/>
      <c r="G37" s="335"/>
      <c r="H37" s="335"/>
      <c r="I37" s="336">
        <f t="shared" si="7"/>
      </c>
      <c r="J37" s="336">
        <f t="shared" si="8"/>
      </c>
      <c r="K37" s="337">
        <f t="shared" si="9"/>
      </c>
      <c r="L37" s="40"/>
    </row>
    <row r="38" spans="1:12" ht="11.25" customHeight="1">
      <c r="A38" s="125">
        <f t="shared" si="6"/>
        <v>219</v>
      </c>
      <c r="B38" s="133" t="s">
        <v>242</v>
      </c>
      <c r="C38" s="333"/>
      <c r="D38" s="333"/>
      <c r="E38" s="334">
        <f t="shared" si="5"/>
      </c>
      <c r="F38" s="335"/>
      <c r="G38" s="335"/>
      <c r="H38" s="335"/>
      <c r="I38" s="336">
        <f t="shared" si="7"/>
      </c>
      <c r="J38" s="336">
        <f t="shared" si="8"/>
      </c>
      <c r="K38" s="337">
        <f t="shared" si="9"/>
      </c>
      <c r="L38" s="40"/>
    </row>
    <row r="39" spans="1:12" ht="11.25" customHeight="1">
      <c r="A39" s="125">
        <f t="shared" si="6"/>
        <v>220</v>
      </c>
      <c r="B39" s="133" t="s">
        <v>243</v>
      </c>
      <c r="C39" s="333"/>
      <c r="D39" s="333"/>
      <c r="E39" s="334">
        <f t="shared" si="5"/>
      </c>
      <c r="F39" s="335"/>
      <c r="G39" s="335"/>
      <c r="H39" s="335"/>
      <c r="I39" s="336">
        <f t="shared" si="7"/>
      </c>
      <c r="J39" s="336">
        <f t="shared" si="8"/>
      </c>
      <c r="K39" s="337">
        <f t="shared" si="9"/>
      </c>
      <c r="L39" s="40"/>
    </row>
    <row r="40" spans="1:12" ht="11.25" customHeight="1">
      <c r="A40" s="125">
        <f t="shared" si="6"/>
        <v>221</v>
      </c>
      <c r="B40" s="133" t="s">
        <v>244</v>
      </c>
      <c r="C40" s="333"/>
      <c r="D40" s="333"/>
      <c r="E40" s="334">
        <f t="shared" si="5"/>
      </c>
      <c r="F40" s="335"/>
      <c r="G40" s="335"/>
      <c r="H40" s="335"/>
      <c r="I40" s="336">
        <f t="shared" si="7"/>
      </c>
      <c r="J40" s="336">
        <f t="shared" si="8"/>
      </c>
      <c r="K40" s="337">
        <f t="shared" si="9"/>
      </c>
      <c r="L40" s="40"/>
    </row>
    <row r="41" spans="1:12" ht="11.25" customHeight="1">
      <c r="A41" s="125">
        <f t="shared" si="6"/>
        <v>222</v>
      </c>
      <c r="B41" s="133" t="s">
        <v>245</v>
      </c>
      <c r="C41" s="333"/>
      <c r="D41" s="333"/>
      <c r="E41" s="334">
        <f t="shared" si="5"/>
      </c>
      <c r="F41" s="335"/>
      <c r="G41" s="335"/>
      <c r="H41" s="335"/>
      <c r="I41" s="336">
        <f t="shared" si="7"/>
      </c>
      <c r="J41" s="336">
        <f t="shared" si="8"/>
      </c>
      <c r="K41" s="337">
        <f t="shared" si="9"/>
      </c>
      <c r="L41" s="40"/>
    </row>
    <row r="42" spans="1:12" ht="11.25" customHeight="1">
      <c r="A42" s="125">
        <f t="shared" si="6"/>
        <v>223</v>
      </c>
      <c r="B42" s="133" t="s">
        <v>246</v>
      </c>
      <c r="C42" s="333"/>
      <c r="D42" s="333"/>
      <c r="E42" s="334">
        <f t="shared" si="5"/>
      </c>
      <c r="F42" s="335"/>
      <c r="G42" s="335"/>
      <c r="H42" s="335"/>
      <c r="I42" s="336">
        <f t="shared" si="7"/>
      </c>
      <c r="J42" s="336">
        <f t="shared" si="8"/>
      </c>
      <c r="K42" s="337">
        <f t="shared" si="9"/>
      </c>
      <c r="L42" s="40"/>
    </row>
    <row r="43" spans="1:12" ht="11.25" customHeight="1">
      <c r="A43" s="125">
        <f t="shared" si="6"/>
        <v>224</v>
      </c>
      <c r="B43" s="133" t="s">
        <v>247</v>
      </c>
      <c r="C43" s="333"/>
      <c r="D43" s="333"/>
      <c r="E43" s="334">
        <f t="shared" si="5"/>
      </c>
      <c r="F43" s="335"/>
      <c r="G43" s="335"/>
      <c r="H43" s="335"/>
      <c r="I43" s="336">
        <f t="shared" si="7"/>
      </c>
      <c r="J43" s="336">
        <f t="shared" si="8"/>
      </c>
      <c r="K43" s="337">
        <f t="shared" si="9"/>
      </c>
      <c r="L43" s="40"/>
    </row>
    <row r="44" spans="1:12" ht="11.25" customHeight="1">
      <c r="A44" s="125">
        <f t="shared" si="6"/>
        <v>225</v>
      </c>
      <c r="B44" s="133" t="s">
        <v>248</v>
      </c>
      <c r="C44" s="333"/>
      <c r="D44" s="333"/>
      <c r="E44" s="334">
        <f t="shared" si="5"/>
      </c>
      <c r="F44" s="335"/>
      <c r="G44" s="335"/>
      <c r="H44" s="335"/>
      <c r="I44" s="336">
        <f t="shared" si="7"/>
      </c>
      <c r="J44" s="336">
        <f t="shared" si="8"/>
      </c>
      <c r="K44" s="337">
        <f t="shared" si="9"/>
      </c>
      <c r="L44" s="40"/>
    </row>
    <row r="45" spans="1:12" ht="11.25" customHeight="1" thickBot="1">
      <c r="A45" s="125">
        <f t="shared" si="6"/>
        <v>226</v>
      </c>
      <c r="B45" s="133" t="s">
        <v>249</v>
      </c>
      <c r="C45" s="333"/>
      <c r="D45" s="333"/>
      <c r="E45" s="334">
        <f t="shared" si="5"/>
      </c>
      <c r="F45" s="335"/>
      <c r="G45" s="335"/>
      <c r="H45" s="335"/>
      <c r="I45" s="336">
        <f t="shared" si="7"/>
      </c>
      <c r="J45" s="336">
        <f t="shared" si="8"/>
      </c>
      <c r="K45" s="337">
        <f t="shared" si="9"/>
      </c>
      <c r="L45" s="40"/>
    </row>
    <row r="46" spans="1:12" ht="11.25" customHeight="1" thickBot="1">
      <c r="A46" s="147">
        <f t="shared" si="6"/>
        <v>227</v>
      </c>
      <c r="B46" s="338" t="s">
        <v>271</v>
      </c>
      <c r="C46" s="339"/>
      <c r="D46" s="339"/>
      <c r="E46" s="339"/>
      <c r="F46" s="340"/>
      <c r="G46" s="341"/>
      <c r="H46" s="341"/>
      <c r="I46" s="352"/>
      <c r="J46" s="342"/>
      <c r="K46" s="343">
        <f>IF(OR(I31="",J31="",K15="",K15=0),"",SUM(K34:K45)/K15)</f>
      </c>
      <c r="L46" s="40"/>
    </row>
    <row r="48" spans="1:11" ht="16.5" customHeight="1">
      <c r="A48" s="285" t="s">
        <v>251</v>
      </c>
      <c r="B48" s="285"/>
      <c r="C48" s="285"/>
      <c r="D48" s="285"/>
      <c r="E48" s="285"/>
      <c r="F48" s="285"/>
      <c r="G48" s="285"/>
      <c r="H48" s="285"/>
      <c r="I48" s="285"/>
      <c r="J48" s="285"/>
      <c r="K48" s="285"/>
    </row>
    <row r="49" spans="1:11" ht="16.5" customHeight="1">
      <c r="A49" s="285" t="s">
        <v>272</v>
      </c>
      <c r="B49" s="285"/>
      <c r="C49" s="285"/>
      <c r="D49" s="285"/>
      <c r="E49" s="285"/>
      <c r="F49" s="285"/>
      <c r="G49" s="285"/>
      <c r="H49" s="285"/>
      <c r="I49" s="285"/>
      <c r="J49" s="285"/>
      <c r="K49" s="285"/>
    </row>
    <row r="50" spans="1:11" s="5" customFormat="1" ht="21" customHeight="1">
      <c r="A50" s="286"/>
      <c r="B50" s="286"/>
      <c r="C50" s="286"/>
      <c r="D50" s="286"/>
      <c r="E50" s="286"/>
      <c r="J50" s="311" t="s">
        <v>253</v>
      </c>
      <c r="K50" s="311" t="s">
        <v>254</v>
      </c>
    </row>
    <row r="51" spans="1:11" s="5" customFormat="1" ht="12" customHeight="1">
      <c r="A51" s="286" t="s">
        <v>255</v>
      </c>
      <c r="C51" s="286"/>
      <c r="D51" s="286"/>
      <c r="E51" s="286"/>
      <c r="J51" s="312" t="s">
        <v>256</v>
      </c>
      <c r="K51" s="312"/>
    </row>
    <row r="52" spans="1:7" s="5" customFormat="1" ht="3" customHeight="1">
      <c r="A52" s="286"/>
      <c r="C52" s="286"/>
      <c r="D52" s="286"/>
      <c r="E52" s="286"/>
      <c r="F52" s="313"/>
      <c r="G52" s="313"/>
    </row>
    <row r="53" spans="1:7" s="5" customFormat="1" ht="12" customHeight="1">
      <c r="A53" s="286" t="s">
        <v>257</v>
      </c>
      <c r="B53" s="286"/>
      <c r="C53" s="286"/>
      <c r="D53" s="286"/>
      <c r="E53" s="286"/>
      <c r="F53" s="286"/>
      <c r="G53" s="286"/>
    </row>
    <row r="54" spans="1:7" s="6" customFormat="1" ht="3.75" customHeight="1">
      <c r="A54" s="314"/>
      <c r="B54" s="39"/>
      <c r="C54" s="101"/>
      <c r="D54" s="101"/>
      <c r="E54" s="101"/>
      <c r="F54" s="101"/>
      <c r="G54" s="101"/>
    </row>
    <row r="55" spans="1:11" s="6" customFormat="1" ht="9.75" customHeight="1">
      <c r="A55" s="314"/>
      <c r="B55" s="101"/>
      <c r="C55" s="5"/>
      <c r="D55" s="5"/>
      <c r="E55" s="5"/>
      <c r="F55" s="5"/>
      <c r="G55" s="315" t="s">
        <v>65</v>
      </c>
      <c r="H55" s="315" t="s">
        <v>66</v>
      </c>
      <c r="I55" s="315" t="s">
        <v>67</v>
      </c>
      <c r="J55" s="316" t="s">
        <v>68</v>
      </c>
      <c r="K55" s="316" t="s">
        <v>69</v>
      </c>
    </row>
    <row r="56" spans="1:11" s="5" customFormat="1" ht="12.75" customHeight="1">
      <c r="A56" s="313"/>
      <c r="B56" s="313"/>
      <c r="G56" s="312"/>
      <c r="H56" s="312" t="s">
        <v>256</v>
      </c>
      <c r="I56" s="312"/>
      <c r="J56" s="312"/>
      <c r="K56" s="312"/>
    </row>
    <row r="57" spans="1:11" s="5" customFormat="1" ht="3" customHeight="1">
      <c r="A57" s="313"/>
      <c r="B57" s="313"/>
      <c r="G57" s="313"/>
      <c r="H57" s="313"/>
      <c r="I57" s="313"/>
      <c r="J57" s="313"/>
      <c r="K57" s="313"/>
    </row>
    <row r="58" spans="1:11" s="292" customFormat="1" ht="12.75" customHeight="1">
      <c r="A58" s="286" t="s">
        <v>258</v>
      </c>
      <c r="C58" s="286"/>
      <c r="D58" s="286"/>
      <c r="E58" s="286"/>
      <c r="F58" s="5"/>
      <c r="G58" s="5"/>
      <c r="K58" s="317"/>
    </row>
    <row r="59" spans="1:11" s="292" customFormat="1" ht="12.75" customHeight="1">
      <c r="A59" s="286" t="s">
        <v>259</v>
      </c>
      <c r="C59" s="286"/>
      <c r="D59" s="286"/>
      <c r="E59" s="286"/>
      <c r="F59" s="5"/>
      <c r="G59" s="5"/>
      <c r="K59" s="317"/>
    </row>
    <row r="60" ht="11.25" thickBot="1"/>
    <row r="61" spans="1:11" s="39" customFormat="1" ht="10.5">
      <c r="A61" s="318"/>
      <c r="B61" s="319"/>
      <c r="C61" s="320">
        <v>1</v>
      </c>
      <c r="D61" s="321">
        <v>2</v>
      </c>
      <c r="E61" s="321">
        <v>3</v>
      </c>
      <c r="F61" s="321">
        <v>4</v>
      </c>
      <c r="G61" s="321">
        <v>5</v>
      </c>
      <c r="H61" s="321">
        <v>6</v>
      </c>
      <c r="I61" s="321">
        <v>7</v>
      </c>
      <c r="J61" s="321">
        <v>8</v>
      </c>
      <c r="K61" s="322">
        <v>9</v>
      </c>
    </row>
    <row r="62" spans="1:11" s="39" customFormat="1" ht="62.25" customHeight="1" thickBot="1">
      <c r="A62" s="323" t="s">
        <v>63</v>
      </c>
      <c r="B62" s="324" t="s">
        <v>223</v>
      </c>
      <c r="C62" s="325" t="s">
        <v>260</v>
      </c>
      <c r="D62" s="326" t="s">
        <v>261</v>
      </c>
      <c r="E62" s="326" t="s">
        <v>262</v>
      </c>
      <c r="F62" s="326" t="s">
        <v>263</v>
      </c>
      <c r="G62" s="326" t="s">
        <v>264</v>
      </c>
      <c r="H62" s="326" t="s">
        <v>265</v>
      </c>
      <c r="I62" s="326" t="s">
        <v>266</v>
      </c>
      <c r="J62" s="326" t="s">
        <v>267</v>
      </c>
      <c r="K62" s="327" t="s">
        <v>268</v>
      </c>
    </row>
    <row r="63" spans="1:12" ht="21" customHeight="1">
      <c r="A63" s="152">
        <v>201</v>
      </c>
      <c r="B63" s="328" t="s">
        <v>269</v>
      </c>
      <c r="C63" s="329"/>
      <c r="D63" s="330"/>
      <c r="E63" s="330"/>
      <c r="F63" s="330"/>
      <c r="G63" s="330"/>
      <c r="H63" s="330"/>
      <c r="I63" s="331"/>
      <c r="J63" s="331"/>
      <c r="K63" s="332">
        <f>IF(OR(I63="",J63=""),"",SUM(I63:J63))</f>
      </c>
      <c r="L63" s="40"/>
    </row>
    <row r="64" spans="1:12" ht="11.25" customHeight="1">
      <c r="A64" s="125">
        <f aca="true" t="shared" si="10" ref="A64:A76">A63+1</f>
        <v>202</v>
      </c>
      <c r="B64" s="133" t="s">
        <v>225</v>
      </c>
      <c r="C64" s="333"/>
      <c r="D64" s="333"/>
      <c r="E64" s="334">
        <f aca="true" t="shared" si="11" ref="E64:E75">IF(AND(C64&gt;0,D64&gt;0),D64-C64,"")</f>
      </c>
      <c r="F64" s="335"/>
      <c r="G64" s="335"/>
      <c r="H64" s="335"/>
      <c r="I64" s="336">
        <f aca="true" t="shared" si="12" ref="I64:I75">IF($K$58&lt;(A64-201),"",IF(NOT($I$63=""),I63+H64,""))</f>
      </c>
      <c r="J64" s="336">
        <f aca="true" t="shared" si="13" ref="J64:J75">IF($K$58&lt;(A64-201),"",IF(NOT($J$63=""),SUM(F64:G64)+J63,""))</f>
      </c>
      <c r="K64" s="337">
        <f aca="true" t="shared" si="14" ref="K64:K75">IF($K$58&lt;(A64-201),"",IF(NOT($K$63=""),SUM(F64:H64)+K63,""))</f>
      </c>
      <c r="L64" s="40"/>
    </row>
    <row r="65" spans="1:12" ht="11.25" customHeight="1">
      <c r="A65" s="125">
        <f t="shared" si="10"/>
        <v>203</v>
      </c>
      <c r="B65" s="133" t="s">
        <v>226</v>
      </c>
      <c r="C65" s="333"/>
      <c r="D65" s="333"/>
      <c r="E65" s="334">
        <f t="shared" si="11"/>
      </c>
      <c r="F65" s="335"/>
      <c r="G65" s="335"/>
      <c r="H65" s="335"/>
      <c r="I65" s="336">
        <f t="shared" si="12"/>
      </c>
      <c r="J65" s="336">
        <f t="shared" si="13"/>
      </c>
      <c r="K65" s="337">
        <f t="shared" si="14"/>
      </c>
      <c r="L65" s="40"/>
    </row>
    <row r="66" spans="1:12" ht="11.25" customHeight="1">
      <c r="A66" s="125">
        <f t="shared" si="10"/>
        <v>204</v>
      </c>
      <c r="B66" s="133" t="s">
        <v>227</v>
      </c>
      <c r="C66" s="333"/>
      <c r="D66" s="333"/>
      <c r="E66" s="334">
        <f t="shared" si="11"/>
      </c>
      <c r="F66" s="335"/>
      <c r="G66" s="335"/>
      <c r="H66" s="335"/>
      <c r="I66" s="336">
        <f t="shared" si="12"/>
      </c>
      <c r="J66" s="336">
        <f t="shared" si="13"/>
      </c>
      <c r="K66" s="337">
        <f t="shared" si="14"/>
      </c>
      <c r="L66" s="40"/>
    </row>
    <row r="67" spans="1:12" ht="11.25" customHeight="1">
      <c r="A67" s="125">
        <f t="shared" si="10"/>
        <v>205</v>
      </c>
      <c r="B67" s="133" t="s">
        <v>228</v>
      </c>
      <c r="C67" s="333"/>
      <c r="D67" s="333"/>
      <c r="E67" s="334">
        <f t="shared" si="11"/>
      </c>
      <c r="F67" s="335"/>
      <c r="G67" s="335"/>
      <c r="H67" s="335"/>
      <c r="I67" s="336">
        <f t="shared" si="12"/>
      </c>
      <c r="J67" s="336">
        <f t="shared" si="13"/>
      </c>
      <c r="K67" s="337">
        <f t="shared" si="14"/>
      </c>
      <c r="L67" s="40"/>
    </row>
    <row r="68" spans="1:12" ht="11.25" customHeight="1">
      <c r="A68" s="125">
        <f t="shared" si="10"/>
        <v>206</v>
      </c>
      <c r="B68" s="133" t="s">
        <v>229</v>
      </c>
      <c r="C68" s="333"/>
      <c r="D68" s="333"/>
      <c r="E68" s="334">
        <f t="shared" si="11"/>
      </c>
      <c r="F68" s="335"/>
      <c r="G68" s="335"/>
      <c r="H68" s="335"/>
      <c r="I68" s="336">
        <f t="shared" si="12"/>
      </c>
      <c r="J68" s="336">
        <f t="shared" si="13"/>
      </c>
      <c r="K68" s="337">
        <f t="shared" si="14"/>
      </c>
      <c r="L68" s="40"/>
    </row>
    <row r="69" spans="1:12" ht="11.25" customHeight="1">
      <c r="A69" s="125">
        <f t="shared" si="10"/>
        <v>207</v>
      </c>
      <c r="B69" s="133" t="s">
        <v>230</v>
      </c>
      <c r="C69" s="333"/>
      <c r="D69" s="333"/>
      <c r="E69" s="334">
        <f t="shared" si="11"/>
      </c>
      <c r="F69" s="335"/>
      <c r="G69" s="335"/>
      <c r="H69" s="335"/>
      <c r="I69" s="336">
        <f t="shared" si="12"/>
      </c>
      <c r="J69" s="336">
        <f t="shared" si="13"/>
      </c>
      <c r="K69" s="337">
        <f t="shared" si="14"/>
      </c>
      <c r="L69" s="40"/>
    </row>
    <row r="70" spans="1:12" ht="11.25" customHeight="1">
      <c r="A70" s="125">
        <f t="shared" si="10"/>
        <v>208</v>
      </c>
      <c r="B70" s="133" t="s">
        <v>231</v>
      </c>
      <c r="C70" s="333"/>
      <c r="D70" s="333"/>
      <c r="E70" s="334">
        <f t="shared" si="11"/>
      </c>
      <c r="F70" s="335"/>
      <c r="G70" s="335"/>
      <c r="H70" s="335"/>
      <c r="I70" s="336">
        <f t="shared" si="12"/>
      </c>
      <c r="J70" s="336">
        <f t="shared" si="13"/>
      </c>
      <c r="K70" s="337">
        <f t="shared" si="14"/>
      </c>
      <c r="L70" s="40"/>
    </row>
    <row r="71" spans="1:12" ht="11.25" customHeight="1">
      <c r="A71" s="125">
        <f t="shared" si="10"/>
        <v>209</v>
      </c>
      <c r="B71" s="133" t="s">
        <v>232</v>
      </c>
      <c r="C71" s="333"/>
      <c r="D71" s="333"/>
      <c r="E71" s="334">
        <f t="shared" si="11"/>
      </c>
      <c r="F71" s="335"/>
      <c r="G71" s="335"/>
      <c r="H71" s="335"/>
      <c r="I71" s="336">
        <f t="shared" si="12"/>
      </c>
      <c r="J71" s="336">
        <f t="shared" si="13"/>
      </c>
      <c r="K71" s="337">
        <f t="shared" si="14"/>
      </c>
      <c r="L71" s="40"/>
    </row>
    <row r="72" spans="1:12" ht="11.25" customHeight="1">
      <c r="A72" s="125">
        <f t="shared" si="10"/>
        <v>210</v>
      </c>
      <c r="B72" s="133" t="s">
        <v>233</v>
      </c>
      <c r="C72" s="333"/>
      <c r="D72" s="333"/>
      <c r="E72" s="334">
        <f t="shared" si="11"/>
      </c>
      <c r="F72" s="335"/>
      <c r="G72" s="335"/>
      <c r="H72" s="335"/>
      <c r="I72" s="336">
        <f t="shared" si="12"/>
      </c>
      <c r="J72" s="336">
        <f t="shared" si="13"/>
      </c>
      <c r="K72" s="337">
        <f t="shared" si="14"/>
      </c>
      <c r="L72" s="40"/>
    </row>
    <row r="73" spans="1:12" ht="11.25" customHeight="1">
      <c r="A73" s="125">
        <f t="shared" si="10"/>
        <v>211</v>
      </c>
      <c r="B73" s="133" t="s">
        <v>234</v>
      </c>
      <c r="C73" s="333"/>
      <c r="D73" s="333"/>
      <c r="E73" s="334">
        <f t="shared" si="11"/>
      </c>
      <c r="F73" s="335"/>
      <c r="G73" s="335"/>
      <c r="H73" s="335"/>
      <c r="I73" s="336">
        <f t="shared" si="12"/>
      </c>
      <c r="J73" s="336">
        <f t="shared" si="13"/>
      </c>
      <c r="K73" s="337">
        <f t="shared" si="14"/>
      </c>
      <c r="L73" s="40"/>
    </row>
    <row r="74" spans="1:12" ht="11.25" customHeight="1">
      <c r="A74" s="125">
        <f t="shared" si="10"/>
        <v>212</v>
      </c>
      <c r="B74" s="133" t="s">
        <v>235</v>
      </c>
      <c r="C74" s="333"/>
      <c r="D74" s="333"/>
      <c r="E74" s="334">
        <f t="shared" si="11"/>
      </c>
      <c r="F74" s="335"/>
      <c r="G74" s="335"/>
      <c r="H74" s="335"/>
      <c r="I74" s="336">
        <f t="shared" si="12"/>
      </c>
      <c r="J74" s="336">
        <f t="shared" si="13"/>
      </c>
      <c r="K74" s="337">
        <f t="shared" si="14"/>
      </c>
      <c r="L74" s="40"/>
    </row>
    <row r="75" spans="1:12" ht="11.25" customHeight="1" thickBot="1">
      <c r="A75" s="125">
        <f t="shared" si="10"/>
        <v>213</v>
      </c>
      <c r="B75" s="133" t="s">
        <v>236</v>
      </c>
      <c r="C75" s="333"/>
      <c r="D75" s="333"/>
      <c r="E75" s="334">
        <f t="shared" si="11"/>
      </c>
      <c r="F75" s="335"/>
      <c r="G75" s="335"/>
      <c r="H75" s="335"/>
      <c r="I75" s="336">
        <f t="shared" si="12"/>
      </c>
      <c r="J75" s="336">
        <f t="shared" si="13"/>
      </c>
      <c r="K75" s="337">
        <f t="shared" si="14"/>
      </c>
      <c r="L75" s="40"/>
    </row>
    <row r="76" spans="1:12" ht="11.25" customHeight="1" thickBot="1">
      <c r="A76" s="147">
        <f t="shared" si="10"/>
        <v>214</v>
      </c>
      <c r="B76" s="338" t="s">
        <v>270</v>
      </c>
      <c r="C76" s="339"/>
      <c r="D76" s="339"/>
      <c r="E76" s="339"/>
      <c r="F76" s="340"/>
      <c r="G76" s="341"/>
      <c r="H76" s="341"/>
      <c r="I76" s="341"/>
      <c r="J76" s="342"/>
      <c r="K76" s="343">
        <f>IF(OR(I63="",J63="",K58=""),"",SUM(K64:K75)/K58)</f>
      </c>
      <c r="L76" s="40"/>
    </row>
    <row r="77" spans="1:12" ht="11.25" customHeight="1" thickBot="1">
      <c r="A77" s="133"/>
      <c r="B77" s="133"/>
      <c r="C77" s="344"/>
      <c r="D77" s="344"/>
      <c r="E77" s="344"/>
      <c r="F77" s="345"/>
      <c r="G77" s="345"/>
      <c r="H77" s="345"/>
      <c r="I77" s="345"/>
      <c r="J77" s="345"/>
      <c r="K77" s="345"/>
      <c r="L77" s="40"/>
    </row>
    <row r="78" spans="1:12" ht="11.25" customHeight="1">
      <c r="A78" s="152">
        <f>A76+1</f>
        <v>215</v>
      </c>
      <c r="B78" s="346" t="s">
        <v>238</v>
      </c>
      <c r="C78" s="347"/>
      <c r="D78" s="347"/>
      <c r="E78" s="348">
        <f aca="true" t="shared" si="15" ref="E78:E89">IF(AND(C78&gt;0,D78&gt;0),D78-C78,"")</f>
      </c>
      <c r="F78" s="349"/>
      <c r="G78" s="349"/>
      <c r="H78" s="349"/>
      <c r="I78" s="350">
        <f>IF(OR(K58="",K63="",K59=0,K59=""),"",INDEX(I64:I75,K58,1)+H78)</f>
      </c>
      <c r="J78" s="350">
        <f>IF(OR(K58="",K63="",K59=0,K59=""),"",INDEX(J64:J75,K58,1)+SUM(F78:G78))</f>
      </c>
      <c r="K78" s="351">
        <f>IF(OR(K58="",K63="",K59=0,K59=""),"",INDEX(K64:K75,K58,1)+SUM(F78:H78))</f>
      </c>
      <c r="L78" s="40"/>
    </row>
    <row r="79" spans="1:12" ht="11.25" customHeight="1">
      <c r="A79" s="125">
        <f aca="true" t="shared" si="16" ref="A79:A90">A78+1</f>
        <v>216</v>
      </c>
      <c r="B79" s="133" t="s">
        <v>239</v>
      </c>
      <c r="C79" s="333"/>
      <c r="D79" s="333"/>
      <c r="E79" s="334">
        <f t="shared" si="15"/>
      </c>
      <c r="F79" s="335"/>
      <c r="G79" s="335"/>
      <c r="H79" s="335"/>
      <c r="I79" s="336">
        <f aca="true" t="shared" si="17" ref="I79:I89">IF($K$59&lt;(A79-214),"",IF(NOT(I78=""),I78+H79,""))</f>
      </c>
      <c r="J79" s="336">
        <f aca="true" t="shared" si="18" ref="J79:J89">IF($K$59&lt;(A79-214),"",IF(NOT(J78=""),SUM(F79:G79)+J78,""))</f>
      </c>
      <c r="K79" s="337">
        <f aca="true" t="shared" si="19" ref="K79:K89">IF($K$59&lt;(A79-214),"",IF(NOT(K78=""),SUM(F79:H79)+K78,""))</f>
      </c>
      <c r="L79" s="40"/>
    </row>
    <row r="80" spans="1:12" ht="11.25" customHeight="1">
      <c r="A80" s="125">
        <f t="shared" si="16"/>
        <v>217</v>
      </c>
      <c r="B80" s="133" t="s">
        <v>240</v>
      </c>
      <c r="C80" s="333"/>
      <c r="D80" s="333"/>
      <c r="E80" s="334">
        <f t="shared" si="15"/>
      </c>
      <c r="F80" s="335"/>
      <c r="G80" s="335"/>
      <c r="H80" s="335"/>
      <c r="I80" s="336">
        <f t="shared" si="17"/>
      </c>
      <c r="J80" s="336">
        <f t="shared" si="18"/>
      </c>
      <c r="K80" s="337">
        <f t="shared" si="19"/>
      </c>
      <c r="L80" s="40"/>
    </row>
    <row r="81" spans="1:12" ht="11.25" customHeight="1">
      <c r="A81" s="125">
        <f t="shared" si="16"/>
        <v>218</v>
      </c>
      <c r="B81" s="133" t="s">
        <v>241</v>
      </c>
      <c r="C81" s="333"/>
      <c r="D81" s="333"/>
      <c r="E81" s="334">
        <f t="shared" si="15"/>
      </c>
      <c r="F81" s="335"/>
      <c r="G81" s="335"/>
      <c r="H81" s="335"/>
      <c r="I81" s="336">
        <f t="shared" si="17"/>
      </c>
      <c r="J81" s="336">
        <f t="shared" si="18"/>
      </c>
      <c r="K81" s="337">
        <f t="shared" si="19"/>
      </c>
      <c r="L81" s="40"/>
    </row>
    <row r="82" spans="1:12" ht="11.25" customHeight="1">
      <c r="A82" s="125">
        <f t="shared" si="16"/>
        <v>219</v>
      </c>
      <c r="B82" s="133" t="s">
        <v>242</v>
      </c>
      <c r="C82" s="333"/>
      <c r="D82" s="333"/>
      <c r="E82" s="334">
        <f t="shared" si="15"/>
      </c>
      <c r="F82" s="335"/>
      <c r="G82" s="335"/>
      <c r="H82" s="335"/>
      <c r="I82" s="336">
        <f t="shared" si="17"/>
      </c>
      <c r="J82" s="336">
        <f t="shared" si="18"/>
      </c>
      <c r="K82" s="337">
        <f t="shared" si="19"/>
      </c>
      <c r="L82" s="40"/>
    </row>
    <row r="83" spans="1:12" ht="11.25" customHeight="1">
      <c r="A83" s="125">
        <f t="shared" si="16"/>
        <v>220</v>
      </c>
      <c r="B83" s="133" t="s">
        <v>243</v>
      </c>
      <c r="C83" s="333"/>
      <c r="D83" s="333"/>
      <c r="E83" s="334">
        <f t="shared" si="15"/>
      </c>
      <c r="F83" s="335"/>
      <c r="G83" s="335"/>
      <c r="H83" s="335"/>
      <c r="I83" s="336">
        <f t="shared" si="17"/>
      </c>
      <c r="J83" s="336">
        <f t="shared" si="18"/>
      </c>
      <c r="K83" s="337">
        <f t="shared" si="19"/>
      </c>
      <c r="L83" s="40"/>
    </row>
    <row r="84" spans="1:12" ht="11.25" customHeight="1">
      <c r="A84" s="125">
        <f t="shared" si="16"/>
        <v>221</v>
      </c>
      <c r="B84" s="133" t="s">
        <v>244</v>
      </c>
      <c r="C84" s="333"/>
      <c r="D84" s="333"/>
      <c r="E84" s="334">
        <f t="shared" si="15"/>
      </c>
      <c r="F84" s="335"/>
      <c r="G84" s="335"/>
      <c r="H84" s="335"/>
      <c r="I84" s="336">
        <f t="shared" si="17"/>
      </c>
      <c r="J84" s="336">
        <f t="shared" si="18"/>
      </c>
      <c r="K84" s="337">
        <f t="shared" si="19"/>
      </c>
      <c r="L84" s="40"/>
    </row>
    <row r="85" spans="1:12" ht="11.25" customHeight="1">
      <c r="A85" s="125">
        <f t="shared" si="16"/>
        <v>222</v>
      </c>
      <c r="B85" s="133" t="s">
        <v>245</v>
      </c>
      <c r="C85" s="333"/>
      <c r="D85" s="333"/>
      <c r="E85" s="334">
        <f t="shared" si="15"/>
      </c>
      <c r="F85" s="335"/>
      <c r="G85" s="335"/>
      <c r="H85" s="335"/>
      <c r="I85" s="336">
        <f t="shared" si="17"/>
      </c>
      <c r="J85" s="336">
        <f t="shared" si="18"/>
      </c>
      <c r="K85" s="337">
        <f t="shared" si="19"/>
      </c>
      <c r="L85" s="40"/>
    </row>
    <row r="86" spans="1:12" ht="11.25" customHeight="1">
      <c r="A86" s="125">
        <f t="shared" si="16"/>
        <v>223</v>
      </c>
      <c r="B86" s="133" t="s">
        <v>246</v>
      </c>
      <c r="C86" s="333"/>
      <c r="D86" s="333"/>
      <c r="E86" s="334">
        <f t="shared" si="15"/>
      </c>
      <c r="F86" s="335"/>
      <c r="G86" s="335"/>
      <c r="H86" s="335"/>
      <c r="I86" s="336">
        <f t="shared" si="17"/>
      </c>
      <c r="J86" s="336">
        <f t="shared" si="18"/>
      </c>
      <c r="K86" s="337">
        <f t="shared" si="19"/>
      </c>
      <c r="L86" s="40"/>
    </row>
    <row r="87" spans="1:12" ht="11.25" customHeight="1">
      <c r="A87" s="125">
        <f t="shared" si="16"/>
        <v>224</v>
      </c>
      <c r="B87" s="133" t="s">
        <v>247</v>
      </c>
      <c r="C87" s="333"/>
      <c r="D87" s="333"/>
      <c r="E87" s="334">
        <f t="shared" si="15"/>
      </c>
      <c r="F87" s="335"/>
      <c r="G87" s="335"/>
      <c r="H87" s="335"/>
      <c r="I87" s="336">
        <f t="shared" si="17"/>
      </c>
      <c r="J87" s="336">
        <f t="shared" si="18"/>
      </c>
      <c r="K87" s="337">
        <f t="shared" si="19"/>
      </c>
      <c r="L87" s="40"/>
    </row>
    <row r="88" spans="1:12" ht="11.25" customHeight="1">
      <c r="A88" s="125">
        <f t="shared" si="16"/>
        <v>225</v>
      </c>
      <c r="B88" s="133" t="s">
        <v>248</v>
      </c>
      <c r="C88" s="333"/>
      <c r="D88" s="333"/>
      <c r="E88" s="334">
        <f t="shared" si="15"/>
      </c>
      <c r="F88" s="335"/>
      <c r="G88" s="335"/>
      <c r="H88" s="335"/>
      <c r="I88" s="336">
        <f t="shared" si="17"/>
      </c>
      <c r="J88" s="336">
        <f t="shared" si="18"/>
      </c>
      <c r="K88" s="337">
        <f t="shared" si="19"/>
      </c>
      <c r="L88" s="40"/>
    </row>
    <row r="89" spans="1:12" ht="11.25" customHeight="1" thickBot="1">
      <c r="A89" s="125">
        <f t="shared" si="16"/>
        <v>226</v>
      </c>
      <c r="B89" s="133" t="s">
        <v>249</v>
      </c>
      <c r="C89" s="333"/>
      <c r="D89" s="333"/>
      <c r="E89" s="334">
        <f t="shared" si="15"/>
      </c>
      <c r="F89" s="335"/>
      <c r="G89" s="335"/>
      <c r="H89" s="335"/>
      <c r="I89" s="336">
        <f t="shared" si="17"/>
      </c>
      <c r="J89" s="336">
        <f t="shared" si="18"/>
      </c>
      <c r="K89" s="337">
        <f t="shared" si="19"/>
      </c>
      <c r="L89" s="40"/>
    </row>
    <row r="90" spans="1:12" ht="11.25" customHeight="1" thickBot="1">
      <c r="A90" s="147">
        <f t="shared" si="16"/>
        <v>227</v>
      </c>
      <c r="B90" s="338" t="s">
        <v>271</v>
      </c>
      <c r="C90" s="339"/>
      <c r="D90" s="339"/>
      <c r="E90" s="339"/>
      <c r="F90" s="340"/>
      <c r="G90" s="341"/>
      <c r="H90" s="341"/>
      <c r="I90" s="352"/>
      <c r="J90" s="342"/>
      <c r="K90" s="343">
        <f>IF(OR(K59="",K59=0,K63=""),"",SUM(K78:K89)/K59)</f>
      </c>
      <c r="L90" s="40"/>
    </row>
    <row r="92" spans="1:11" ht="16.5" customHeight="1">
      <c r="A92" s="285" t="s">
        <v>251</v>
      </c>
      <c r="B92" s="285"/>
      <c r="C92" s="285"/>
      <c r="D92" s="285"/>
      <c r="E92" s="285"/>
      <c r="F92" s="285"/>
      <c r="G92" s="285"/>
      <c r="H92" s="285"/>
      <c r="I92" s="285"/>
      <c r="J92" s="285"/>
      <c r="K92" s="285"/>
    </row>
    <row r="93" spans="1:11" ht="16.5" customHeight="1">
      <c r="A93" s="285" t="s">
        <v>273</v>
      </c>
      <c r="B93" s="285"/>
      <c r="C93" s="285"/>
      <c r="D93" s="285"/>
      <c r="E93" s="285"/>
      <c r="F93" s="285"/>
      <c r="G93" s="285"/>
      <c r="H93" s="285"/>
      <c r="I93" s="285"/>
      <c r="J93" s="285"/>
      <c r="K93" s="285"/>
    </row>
    <row r="95" spans="1:11" s="5" customFormat="1" ht="21" customHeight="1">
      <c r="A95" s="286"/>
      <c r="B95" s="286"/>
      <c r="C95" s="286"/>
      <c r="D95" s="286"/>
      <c r="E95" s="286"/>
      <c r="J95" s="311" t="s">
        <v>253</v>
      </c>
      <c r="K95" s="311" t="s">
        <v>254</v>
      </c>
    </row>
    <row r="96" spans="1:11" s="5" customFormat="1" ht="12" customHeight="1">
      <c r="A96" s="286" t="s">
        <v>255</v>
      </c>
      <c r="C96" s="286"/>
      <c r="D96" s="286"/>
      <c r="E96" s="286"/>
      <c r="J96" s="312" t="s">
        <v>256</v>
      </c>
      <c r="K96" s="312"/>
    </row>
    <row r="97" spans="1:7" s="5" customFormat="1" ht="3" customHeight="1">
      <c r="A97" s="286"/>
      <c r="C97" s="286"/>
      <c r="D97" s="286"/>
      <c r="E97" s="286"/>
      <c r="F97" s="313"/>
      <c r="G97" s="313"/>
    </row>
    <row r="98" spans="1:7" s="5" customFormat="1" ht="12" customHeight="1">
      <c r="A98" s="286" t="s">
        <v>257</v>
      </c>
      <c r="B98" s="286"/>
      <c r="C98" s="286"/>
      <c r="D98" s="286"/>
      <c r="E98" s="286"/>
      <c r="F98" s="286"/>
      <c r="G98" s="286"/>
    </row>
    <row r="99" spans="1:7" s="6" customFormat="1" ht="3.75" customHeight="1">
      <c r="A99" s="314"/>
      <c r="B99" s="39"/>
      <c r="C99" s="101"/>
      <c r="D99" s="101"/>
      <c r="E99" s="101"/>
      <c r="F99" s="101"/>
      <c r="G99" s="101"/>
    </row>
    <row r="100" spans="1:11" s="6" customFormat="1" ht="9.75" customHeight="1">
      <c r="A100" s="314"/>
      <c r="B100" s="101"/>
      <c r="C100" s="5"/>
      <c r="D100" s="5"/>
      <c r="E100" s="5"/>
      <c r="F100" s="5"/>
      <c r="G100" s="315" t="s">
        <v>65</v>
      </c>
      <c r="H100" s="315" t="s">
        <v>66</v>
      </c>
      <c r="I100" s="315" t="s">
        <v>67</v>
      </c>
      <c r="J100" s="316" t="s">
        <v>68</v>
      </c>
      <c r="K100" s="316" t="s">
        <v>69</v>
      </c>
    </row>
    <row r="101" spans="1:11" s="5" customFormat="1" ht="12.75" customHeight="1">
      <c r="A101" s="313"/>
      <c r="B101" s="313"/>
      <c r="G101" s="312"/>
      <c r="H101" s="312"/>
      <c r="I101" s="312" t="s">
        <v>256</v>
      </c>
      <c r="J101" s="312"/>
      <c r="K101" s="312"/>
    </row>
    <row r="102" spans="1:11" s="5" customFormat="1" ht="3" customHeight="1">
      <c r="A102" s="313"/>
      <c r="B102" s="313"/>
      <c r="G102" s="313"/>
      <c r="H102" s="313"/>
      <c r="I102" s="313"/>
      <c r="J102" s="313"/>
      <c r="K102" s="313"/>
    </row>
    <row r="103" spans="1:11" s="292" customFormat="1" ht="12.75" customHeight="1">
      <c r="A103" s="286" t="s">
        <v>258</v>
      </c>
      <c r="C103" s="286"/>
      <c r="D103" s="286"/>
      <c r="E103" s="286"/>
      <c r="F103" s="5"/>
      <c r="G103" s="5"/>
      <c r="K103" s="317"/>
    </row>
    <row r="104" spans="1:11" s="292" customFormat="1" ht="12.75" customHeight="1">
      <c r="A104" s="286" t="s">
        <v>259</v>
      </c>
      <c r="C104" s="286"/>
      <c r="D104" s="286"/>
      <c r="E104" s="286"/>
      <c r="F104" s="5"/>
      <c r="G104" s="5"/>
      <c r="K104" s="317"/>
    </row>
    <row r="105" ht="11.25" thickBot="1"/>
    <row r="106" spans="1:11" s="39" customFormat="1" ht="10.5">
      <c r="A106" s="318"/>
      <c r="B106" s="319"/>
      <c r="C106" s="320">
        <v>1</v>
      </c>
      <c r="D106" s="321">
        <v>2</v>
      </c>
      <c r="E106" s="321">
        <v>3</v>
      </c>
      <c r="F106" s="321">
        <v>4</v>
      </c>
      <c r="G106" s="321">
        <v>5</v>
      </c>
      <c r="H106" s="321">
        <v>6</v>
      </c>
      <c r="I106" s="321">
        <v>7</v>
      </c>
      <c r="J106" s="321">
        <v>8</v>
      </c>
      <c r="K106" s="322">
        <v>9</v>
      </c>
    </row>
    <row r="107" spans="1:11" s="39" customFormat="1" ht="62.25" customHeight="1" thickBot="1">
      <c r="A107" s="323" t="s">
        <v>63</v>
      </c>
      <c r="B107" s="324" t="s">
        <v>223</v>
      </c>
      <c r="C107" s="325" t="s">
        <v>260</v>
      </c>
      <c r="D107" s="326" t="s">
        <v>261</v>
      </c>
      <c r="E107" s="326" t="s">
        <v>262</v>
      </c>
      <c r="F107" s="326" t="s">
        <v>263</v>
      </c>
      <c r="G107" s="326" t="s">
        <v>264</v>
      </c>
      <c r="H107" s="326" t="s">
        <v>265</v>
      </c>
      <c r="I107" s="326" t="s">
        <v>266</v>
      </c>
      <c r="J107" s="326" t="s">
        <v>267</v>
      </c>
      <c r="K107" s="327" t="s">
        <v>268</v>
      </c>
    </row>
    <row r="108" spans="1:12" ht="21" customHeight="1">
      <c r="A108" s="152">
        <v>201</v>
      </c>
      <c r="B108" s="328" t="s">
        <v>269</v>
      </c>
      <c r="C108" s="329"/>
      <c r="D108" s="330"/>
      <c r="E108" s="330"/>
      <c r="F108" s="330"/>
      <c r="G108" s="330"/>
      <c r="H108" s="330"/>
      <c r="I108" s="331"/>
      <c r="J108" s="331"/>
      <c r="K108" s="332">
        <f>IF(OR(I108="",J108=""),"",SUM(I108:J108))</f>
      </c>
      <c r="L108" s="40"/>
    </row>
    <row r="109" spans="1:12" ht="11.25" customHeight="1">
      <c r="A109" s="125">
        <f aca="true" t="shared" si="20" ref="A109:A121">A108+1</f>
        <v>202</v>
      </c>
      <c r="B109" s="133" t="s">
        <v>225</v>
      </c>
      <c r="C109" s="333"/>
      <c r="D109" s="333"/>
      <c r="E109" s="334">
        <f aca="true" t="shared" si="21" ref="E109:E120">IF(AND(C109&gt;0,D109&gt;0),D109-C109,"")</f>
      </c>
      <c r="F109" s="335"/>
      <c r="G109" s="335"/>
      <c r="H109" s="335"/>
      <c r="I109" s="336">
        <f aca="true" t="shared" si="22" ref="I109:I120">IF($K$103&lt;(A109-201),"",IF(NOT($I$108=""),I108+H109,""))</f>
      </c>
      <c r="J109" s="336">
        <f aca="true" t="shared" si="23" ref="J109:J120">IF($K$103&lt;(A109-201),"",IF(NOT($J$108=""),SUM(F109:G109)+J108,""))</f>
      </c>
      <c r="K109" s="337">
        <f aca="true" t="shared" si="24" ref="K109:K120">IF($K$103&lt;(A109-201),"",IF(NOT($K$108=""),SUM(F109:H109)+K108,""))</f>
      </c>
      <c r="L109" s="40"/>
    </row>
    <row r="110" spans="1:12" ht="11.25" customHeight="1">
      <c r="A110" s="125">
        <f t="shared" si="20"/>
        <v>203</v>
      </c>
      <c r="B110" s="133" t="s">
        <v>226</v>
      </c>
      <c r="C110" s="333"/>
      <c r="D110" s="333"/>
      <c r="E110" s="334">
        <f t="shared" si="21"/>
      </c>
      <c r="F110" s="335"/>
      <c r="G110" s="335"/>
      <c r="H110" s="335"/>
      <c r="I110" s="336">
        <f t="shared" si="22"/>
      </c>
      <c r="J110" s="336">
        <f t="shared" si="23"/>
      </c>
      <c r="K110" s="337">
        <f t="shared" si="24"/>
      </c>
      <c r="L110" s="40"/>
    </row>
    <row r="111" spans="1:12" ht="11.25" customHeight="1">
      <c r="A111" s="125">
        <f t="shared" si="20"/>
        <v>204</v>
      </c>
      <c r="B111" s="133" t="s">
        <v>227</v>
      </c>
      <c r="C111" s="333"/>
      <c r="D111" s="333"/>
      <c r="E111" s="334">
        <f t="shared" si="21"/>
      </c>
      <c r="F111" s="335"/>
      <c r="G111" s="335"/>
      <c r="H111" s="335"/>
      <c r="I111" s="336">
        <f t="shared" si="22"/>
      </c>
      <c r="J111" s="336">
        <f t="shared" si="23"/>
      </c>
      <c r="K111" s="337">
        <f t="shared" si="24"/>
      </c>
      <c r="L111" s="40"/>
    </row>
    <row r="112" spans="1:12" ht="11.25" customHeight="1">
      <c r="A112" s="125">
        <f t="shared" si="20"/>
        <v>205</v>
      </c>
      <c r="B112" s="133" t="s">
        <v>228</v>
      </c>
      <c r="C112" s="333"/>
      <c r="D112" s="333"/>
      <c r="E112" s="334">
        <f t="shared" si="21"/>
      </c>
      <c r="F112" s="335"/>
      <c r="G112" s="335"/>
      <c r="H112" s="335"/>
      <c r="I112" s="336">
        <f t="shared" si="22"/>
      </c>
      <c r="J112" s="336">
        <f t="shared" si="23"/>
      </c>
      <c r="K112" s="337">
        <f t="shared" si="24"/>
      </c>
      <c r="L112" s="40"/>
    </row>
    <row r="113" spans="1:12" ht="11.25" customHeight="1">
      <c r="A113" s="125">
        <f t="shared" si="20"/>
        <v>206</v>
      </c>
      <c r="B113" s="133" t="s">
        <v>229</v>
      </c>
      <c r="C113" s="333"/>
      <c r="D113" s="333"/>
      <c r="E113" s="334">
        <f t="shared" si="21"/>
      </c>
      <c r="F113" s="335"/>
      <c r="G113" s="335"/>
      <c r="H113" s="335"/>
      <c r="I113" s="336">
        <f t="shared" si="22"/>
      </c>
      <c r="J113" s="336">
        <f t="shared" si="23"/>
      </c>
      <c r="K113" s="337">
        <f t="shared" si="24"/>
      </c>
      <c r="L113" s="40"/>
    </row>
    <row r="114" spans="1:12" ht="11.25" customHeight="1">
      <c r="A114" s="125">
        <f t="shared" si="20"/>
        <v>207</v>
      </c>
      <c r="B114" s="133" t="s">
        <v>230</v>
      </c>
      <c r="C114" s="333"/>
      <c r="D114" s="333"/>
      <c r="E114" s="334">
        <f t="shared" si="21"/>
      </c>
      <c r="F114" s="335"/>
      <c r="G114" s="335"/>
      <c r="H114" s="335"/>
      <c r="I114" s="336">
        <f t="shared" si="22"/>
      </c>
      <c r="J114" s="336">
        <f t="shared" si="23"/>
      </c>
      <c r="K114" s="337">
        <f t="shared" si="24"/>
      </c>
      <c r="L114" s="40"/>
    </row>
    <row r="115" spans="1:12" ht="11.25" customHeight="1">
      <c r="A115" s="125">
        <f t="shared" si="20"/>
        <v>208</v>
      </c>
      <c r="B115" s="133" t="s">
        <v>231</v>
      </c>
      <c r="C115" s="333"/>
      <c r="D115" s="333"/>
      <c r="E115" s="334">
        <f t="shared" si="21"/>
      </c>
      <c r="F115" s="335"/>
      <c r="G115" s="335"/>
      <c r="H115" s="335"/>
      <c r="I115" s="336">
        <f t="shared" si="22"/>
      </c>
      <c r="J115" s="336">
        <f t="shared" si="23"/>
      </c>
      <c r="K115" s="337">
        <f t="shared" si="24"/>
      </c>
      <c r="L115" s="40"/>
    </row>
    <row r="116" spans="1:12" ht="11.25" customHeight="1">
      <c r="A116" s="125">
        <f t="shared" si="20"/>
        <v>209</v>
      </c>
      <c r="B116" s="133" t="s">
        <v>232</v>
      </c>
      <c r="C116" s="333"/>
      <c r="D116" s="333"/>
      <c r="E116" s="334">
        <f t="shared" si="21"/>
      </c>
      <c r="F116" s="335"/>
      <c r="G116" s="335"/>
      <c r="H116" s="335"/>
      <c r="I116" s="336">
        <f t="shared" si="22"/>
      </c>
      <c r="J116" s="336">
        <f t="shared" si="23"/>
      </c>
      <c r="K116" s="337">
        <f t="shared" si="24"/>
      </c>
      <c r="L116" s="40"/>
    </row>
    <row r="117" spans="1:12" ht="11.25" customHeight="1">
      <c r="A117" s="125">
        <f t="shared" si="20"/>
        <v>210</v>
      </c>
      <c r="B117" s="133" t="s">
        <v>233</v>
      </c>
      <c r="C117" s="333"/>
      <c r="D117" s="333"/>
      <c r="E117" s="334">
        <f t="shared" si="21"/>
      </c>
      <c r="F117" s="335"/>
      <c r="G117" s="335"/>
      <c r="H117" s="335"/>
      <c r="I117" s="336">
        <f t="shared" si="22"/>
      </c>
      <c r="J117" s="336">
        <f t="shared" si="23"/>
      </c>
      <c r="K117" s="337">
        <f t="shared" si="24"/>
      </c>
      <c r="L117" s="40"/>
    </row>
    <row r="118" spans="1:12" ht="11.25" customHeight="1">
      <c r="A118" s="125">
        <f t="shared" si="20"/>
        <v>211</v>
      </c>
      <c r="B118" s="133" t="s">
        <v>234</v>
      </c>
      <c r="C118" s="333"/>
      <c r="D118" s="333"/>
      <c r="E118" s="334">
        <f t="shared" si="21"/>
      </c>
      <c r="F118" s="335"/>
      <c r="G118" s="335"/>
      <c r="H118" s="335"/>
      <c r="I118" s="336">
        <f t="shared" si="22"/>
      </c>
      <c r="J118" s="336">
        <f t="shared" si="23"/>
      </c>
      <c r="K118" s="337">
        <f t="shared" si="24"/>
      </c>
      <c r="L118" s="40"/>
    </row>
    <row r="119" spans="1:12" ht="11.25" customHeight="1">
      <c r="A119" s="125">
        <f t="shared" si="20"/>
        <v>212</v>
      </c>
      <c r="B119" s="133" t="s">
        <v>235</v>
      </c>
      <c r="C119" s="333"/>
      <c r="D119" s="333"/>
      <c r="E119" s="334">
        <f t="shared" si="21"/>
      </c>
      <c r="F119" s="335"/>
      <c r="G119" s="335"/>
      <c r="H119" s="335"/>
      <c r="I119" s="336">
        <f t="shared" si="22"/>
      </c>
      <c r="J119" s="336">
        <f t="shared" si="23"/>
      </c>
      <c r="K119" s="337">
        <f t="shared" si="24"/>
      </c>
      <c r="L119" s="40"/>
    </row>
    <row r="120" spans="1:12" ht="11.25" customHeight="1" thickBot="1">
      <c r="A120" s="125">
        <f t="shared" si="20"/>
        <v>213</v>
      </c>
      <c r="B120" s="133" t="s">
        <v>236</v>
      </c>
      <c r="C120" s="333"/>
      <c r="D120" s="333"/>
      <c r="E120" s="334">
        <f t="shared" si="21"/>
      </c>
      <c r="F120" s="335"/>
      <c r="G120" s="335"/>
      <c r="H120" s="335"/>
      <c r="I120" s="336">
        <f t="shared" si="22"/>
      </c>
      <c r="J120" s="336">
        <f t="shared" si="23"/>
      </c>
      <c r="K120" s="337">
        <f t="shared" si="24"/>
      </c>
      <c r="L120" s="40"/>
    </row>
    <row r="121" spans="1:12" ht="11.25" customHeight="1" thickBot="1">
      <c r="A121" s="147">
        <f t="shared" si="20"/>
        <v>214</v>
      </c>
      <c r="B121" s="338" t="s">
        <v>270</v>
      </c>
      <c r="C121" s="339"/>
      <c r="D121" s="339"/>
      <c r="E121" s="339"/>
      <c r="F121" s="340"/>
      <c r="G121" s="341"/>
      <c r="H121" s="341"/>
      <c r="I121" s="341"/>
      <c r="J121" s="342"/>
      <c r="K121" s="343">
        <f>IF(OR(I108="",J108="",K103=""),"",SUM(K109:K120)/K103)</f>
      </c>
      <c r="L121" s="40"/>
    </row>
    <row r="122" spans="1:12" ht="11.25" customHeight="1" thickBot="1">
      <c r="A122" s="133"/>
      <c r="B122" s="133"/>
      <c r="C122" s="344"/>
      <c r="D122" s="344"/>
      <c r="E122" s="344"/>
      <c r="F122" s="345"/>
      <c r="G122" s="345"/>
      <c r="H122" s="345"/>
      <c r="I122" s="345"/>
      <c r="J122" s="345"/>
      <c r="K122" s="345"/>
      <c r="L122" s="40"/>
    </row>
    <row r="123" spans="1:12" ht="11.25" customHeight="1">
      <c r="A123" s="152">
        <f>A121+1</f>
        <v>215</v>
      </c>
      <c r="B123" s="346" t="s">
        <v>238</v>
      </c>
      <c r="C123" s="347"/>
      <c r="D123" s="347"/>
      <c r="E123" s="348">
        <f aca="true" t="shared" si="25" ref="E123:E134">IF(AND(C123&gt;0,D123&gt;0),D123-C123,"")</f>
      </c>
      <c r="F123" s="349"/>
      <c r="G123" s="349"/>
      <c r="H123" s="349"/>
      <c r="I123" s="350">
        <f>IF(OR(K103="",K108="",K104=0,K104=""),"",INDEX(I109:I120,K103,1)+H123)</f>
      </c>
      <c r="J123" s="350">
        <f>IF(OR(K103="",K108="",K104=0,K104=""),"",INDEX(J109:J120,K103,1)+SUM(F123:G123))</f>
      </c>
      <c r="K123" s="351">
        <f>IF(OR(K103="",K108="",K104=0,K104=""),"",INDEX(K109:K120,K103,1)+SUM(F123:H123))</f>
      </c>
      <c r="L123" s="40"/>
    </row>
    <row r="124" spans="1:12" ht="11.25" customHeight="1">
      <c r="A124" s="125">
        <f aca="true" t="shared" si="26" ref="A124:A135">A123+1</f>
        <v>216</v>
      </c>
      <c r="B124" s="133" t="s">
        <v>239</v>
      </c>
      <c r="C124" s="333"/>
      <c r="D124" s="333"/>
      <c r="E124" s="334">
        <f t="shared" si="25"/>
      </c>
      <c r="F124" s="335"/>
      <c r="G124" s="335"/>
      <c r="H124" s="335"/>
      <c r="I124" s="336">
        <f aca="true" t="shared" si="27" ref="I124:I134">IF($K$104&lt;(A124-214),"",IF(NOT(I123=""),I123+H124,""))</f>
      </c>
      <c r="J124" s="336">
        <f aca="true" t="shared" si="28" ref="J124:J134">IF($K$104&lt;(A124-214),"",IF(NOT(J123=""),SUM(F124:G124)+J123,""))</f>
      </c>
      <c r="K124" s="337">
        <f aca="true" t="shared" si="29" ref="K124:K134">IF($K$104&lt;(A124-214),"",IF(NOT(K123=""),SUM(F124:H124)+K123,""))</f>
      </c>
      <c r="L124" s="40"/>
    </row>
    <row r="125" spans="1:12" ht="11.25" customHeight="1">
      <c r="A125" s="125">
        <f t="shared" si="26"/>
        <v>217</v>
      </c>
      <c r="B125" s="133" t="s">
        <v>240</v>
      </c>
      <c r="C125" s="333"/>
      <c r="D125" s="333"/>
      <c r="E125" s="334">
        <f t="shared" si="25"/>
      </c>
      <c r="F125" s="335"/>
      <c r="G125" s="335"/>
      <c r="H125" s="335"/>
      <c r="I125" s="336">
        <f t="shared" si="27"/>
      </c>
      <c r="J125" s="336">
        <f t="shared" si="28"/>
      </c>
      <c r="K125" s="337">
        <f t="shared" si="29"/>
      </c>
      <c r="L125" s="40"/>
    </row>
    <row r="126" spans="1:12" ht="11.25" customHeight="1">
      <c r="A126" s="125">
        <f t="shared" si="26"/>
        <v>218</v>
      </c>
      <c r="B126" s="133" t="s">
        <v>241</v>
      </c>
      <c r="C126" s="333"/>
      <c r="D126" s="333"/>
      <c r="E126" s="334">
        <f t="shared" si="25"/>
      </c>
      <c r="F126" s="335"/>
      <c r="G126" s="335"/>
      <c r="H126" s="335"/>
      <c r="I126" s="336">
        <f t="shared" si="27"/>
      </c>
      <c r="J126" s="336">
        <f t="shared" si="28"/>
      </c>
      <c r="K126" s="337">
        <f t="shared" si="29"/>
      </c>
      <c r="L126" s="40"/>
    </row>
    <row r="127" spans="1:12" ht="11.25" customHeight="1">
      <c r="A127" s="125">
        <f t="shared" si="26"/>
        <v>219</v>
      </c>
      <c r="B127" s="133" t="s">
        <v>242</v>
      </c>
      <c r="C127" s="333"/>
      <c r="D127" s="333"/>
      <c r="E127" s="334">
        <f t="shared" si="25"/>
      </c>
      <c r="F127" s="335"/>
      <c r="G127" s="335"/>
      <c r="H127" s="335"/>
      <c r="I127" s="336">
        <f t="shared" si="27"/>
      </c>
      <c r="J127" s="336">
        <f t="shared" si="28"/>
      </c>
      <c r="K127" s="337">
        <f t="shared" si="29"/>
      </c>
      <c r="L127" s="40"/>
    </row>
    <row r="128" spans="1:12" ht="11.25" customHeight="1">
      <c r="A128" s="125">
        <f t="shared" si="26"/>
        <v>220</v>
      </c>
      <c r="B128" s="133" t="s">
        <v>243</v>
      </c>
      <c r="C128" s="333"/>
      <c r="D128" s="333"/>
      <c r="E128" s="334">
        <f t="shared" si="25"/>
      </c>
      <c r="F128" s="335"/>
      <c r="G128" s="335"/>
      <c r="H128" s="335"/>
      <c r="I128" s="336">
        <f t="shared" si="27"/>
      </c>
      <c r="J128" s="336">
        <f t="shared" si="28"/>
      </c>
      <c r="K128" s="337">
        <f t="shared" si="29"/>
      </c>
      <c r="L128" s="40"/>
    </row>
    <row r="129" spans="1:12" ht="11.25" customHeight="1">
      <c r="A129" s="125">
        <f t="shared" si="26"/>
        <v>221</v>
      </c>
      <c r="B129" s="133" t="s">
        <v>244</v>
      </c>
      <c r="C129" s="333"/>
      <c r="D129" s="333"/>
      <c r="E129" s="334">
        <f t="shared" si="25"/>
      </c>
      <c r="F129" s="335"/>
      <c r="G129" s="335"/>
      <c r="H129" s="335"/>
      <c r="I129" s="336">
        <f t="shared" si="27"/>
      </c>
      <c r="J129" s="336">
        <f t="shared" si="28"/>
      </c>
      <c r="K129" s="337">
        <f t="shared" si="29"/>
      </c>
      <c r="L129" s="40"/>
    </row>
    <row r="130" spans="1:12" ht="11.25" customHeight="1">
      <c r="A130" s="125">
        <f t="shared" si="26"/>
        <v>222</v>
      </c>
      <c r="B130" s="133" t="s">
        <v>245</v>
      </c>
      <c r="C130" s="333"/>
      <c r="D130" s="333"/>
      <c r="E130" s="334">
        <f t="shared" si="25"/>
      </c>
      <c r="F130" s="335"/>
      <c r="G130" s="335"/>
      <c r="H130" s="335"/>
      <c r="I130" s="336">
        <f t="shared" si="27"/>
      </c>
      <c r="J130" s="336">
        <f t="shared" si="28"/>
      </c>
      <c r="K130" s="337">
        <f t="shared" si="29"/>
      </c>
      <c r="L130" s="40"/>
    </row>
    <row r="131" spans="1:12" ht="11.25" customHeight="1">
      <c r="A131" s="125">
        <f t="shared" si="26"/>
        <v>223</v>
      </c>
      <c r="B131" s="133" t="s">
        <v>246</v>
      </c>
      <c r="C131" s="333"/>
      <c r="D131" s="333"/>
      <c r="E131" s="334">
        <f t="shared" si="25"/>
      </c>
      <c r="F131" s="335"/>
      <c r="G131" s="335"/>
      <c r="H131" s="335"/>
      <c r="I131" s="336">
        <f t="shared" si="27"/>
      </c>
      <c r="J131" s="336">
        <f t="shared" si="28"/>
      </c>
      <c r="K131" s="337">
        <f t="shared" si="29"/>
      </c>
      <c r="L131" s="40"/>
    </row>
    <row r="132" spans="1:12" ht="11.25" customHeight="1">
      <c r="A132" s="125">
        <f t="shared" si="26"/>
        <v>224</v>
      </c>
      <c r="B132" s="133" t="s">
        <v>247</v>
      </c>
      <c r="C132" s="333"/>
      <c r="D132" s="333"/>
      <c r="E132" s="334">
        <f t="shared" si="25"/>
      </c>
      <c r="F132" s="335"/>
      <c r="G132" s="335"/>
      <c r="H132" s="335"/>
      <c r="I132" s="336">
        <f t="shared" si="27"/>
      </c>
      <c r="J132" s="336">
        <f t="shared" si="28"/>
      </c>
      <c r="K132" s="337">
        <f t="shared" si="29"/>
      </c>
      <c r="L132" s="40"/>
    </row>
    <row r="133" spans="1:12" ht="11.25" customHeight="1">
      <c r="A133" s="125">
        <f t="shared" si="26"/>
        <v>225</v>
      </c>
      <c r="B133" s="133" t="s">
        <v>248</v>
      </c>
      <c r="C133" s="333"/>
      <c r="D133" s="333"/>
      <c r="E133" s="334">
        <f t="shared" si="25"/>
      </c>
      <c r="F133" s="335"/>
      <c r="G133" s="335"/>
      <c r="H133" s="335"/>
      <c r="I133" s="336">
        <f t="shared" si="27"/>
      </c>
      <c r="J133" s="336">
        <f t="shared" si="28"/>
      </c>
      <c r="K133" s="337">
        <f t="shared" si="29"/>
      </c>
      <c r="L133" s="40"/>
    </row>
    <row r="134" spans="1:12" ht="11.25" customHeight="1" thickBot="1">
      <c r="A134" s="125">
        <f t="shared" si="26"/>
        <v>226</v>
      </c>
      <c r="B134" s="133" t="s">
        <v>249</v>
      </c>
      <c r="C134" s="333"/>
      <c r="D134" s="333"/>
      <c r="E134" s="334">
        <f t="shared" si="25"/>
      </c>
      <c r="F134" s="335"/>
      <c r="G134" s="335"/>
      <c r="H134" s="335"/>
      <c r="I134" s="336">
        <f t="shared" si="27"/>
      </c>
      <c r="J134" s="336">
        <f t="shared" si="28"/>
      </c>
      <c r="K134" s="337">
        <f t="shared" si="29"/>
      </c>
      <c r="L134" s="40"/>
    </row>
    <row r="135" spans="1:12" ht="11.25" customHeight="1" thickBot="1">
      <c r="A135" s="147">
        <f t="shared" si="26"/>
        <v>227</v>
      </c>
      <c r="B135" s="338" t="s">
        <v>271</v>
      </c>
      <c r="C135" s="339"/>
      <c r="D135" s="339"/>
      <c r="E135" s="339"/>
      <c r="F135" s="340"/>
      <c r="G135" s="341"/>
      <c r="H135" s="341"/>
      <c r="I135" s="352"/>
      <c r="J135" s="342"/>
      <c r="K135" s="343">
        <f>IF(OR(K104="",K104=0,K108=""),"",SUM(K123:K134)/K104)</f>
      </c>
      <c r="L135" s="40"/>
    </row>
    <row r="137" spans="1:11" ht="16.5" customHeight="1">
      <c r="A137" s="285" t="s">
        <v>251</v>
      </c>
      <c r="B137" s="285"/>
      <c r="C137" s="285"/>
      <c r="D137" s="285"/>
      <c r="E137" s="285"/>
      <c r="F137" s="285"/>
      <c r="G137" s="285"/>
      <c r="H137" s="285"/>
      <c r="I137" s="285"/>
      <c r="J137" s="285"/>
      <c r="K137" s="285"/>
    </row>
    <row r="138" spans="1:11" ht="16.5" customHeight="1">
      <c r="A138" s="285" t="s">
        <v>274</v>
      </c>
      <c r="B138" s="285"/>
      <c r="C138" s="285"/>
      <c r="D138" s="285"/>
      <c r="E138" s="285"/>
      <c r="F138" s="285"/>
      <c r="G138" s="285"/>
      <c r="H138" s="285"/>
      <c r="I138" s="285"/>
      <c r="J138" s="285"/>
      <c r="K138" s="285"/>
    </row>
    <row r="140" spans="1:11" s="5" customFormat="1" ht="21" customHeight="1">
      <c r="A140" s="286"/>
      <c r="B140" s="286"/>
      <c r="C140" s="286"/>
      <c r="D140" s="286"/>
      <c r="E140" s="286"/>
      <c r="J140" s="311" t="s">
        <v>253</v>
      </c>
      <c r="K140" s="311" t="s">
        <v>254</v>
      </c>
    </row>
    <row r="141" spans="1:11" s="5" customFormat="1" ht="12" customHeight="1">
      <c r="A141" s="286" t="s">
        <v>255</v>
      </c>
      <c r="C141" s="286"/>
      <c r="D141" s="286"/>
      <c r="E141" s="286"/>
      <c r="J141" s="312" t="s">
        <v>256</v>
      </c>
      <c r="K141" s="312"/>
    </row>
    <row r="142" spans="1:7" s="5" customFormat="1" ht="3" customHeight="1">
      <c r="A142" s="286"/>
      <c r="C142" s="286"/>
      <c r="D142" s="286"/>
      <c r="E142" s="286"/>
      <c r="F142" s="313"/>
      <c r="G142" s="313"/>
    </row>
    <row r="143" spans="1:7" s="5" customFormat="1" ht="12" customHeight="1">
      <c r="A143" s="286" t="s">
        <v>257</v>
      </c>
      <c r="B143" s="286"/>
      <c r="C143" s="286"/>
      <c r="D143" s="286"/>
      <c r="E143" s="286"/>
      <c r="F143" s="286"/>
      <c r="G143" s="286"/>
    </row>
    <row r="144" spans="1:7" s="6" customFormat="1" ht="3.75" customHeight="1">
      <c r="A144" s="314"/>
      <c r="B144" s="39"/>
      <c r="C144" s="101"/>
      <c r="D144" s="101"/>
      <c r="E144" s="101"/>
      <c r="F144" s="101"/>
      <c r="G144" s="101"/>
    </row>
    <row r="145" spans="1:11" s="6" customFormat="1" ht="9.75" customHeight="1">
      <c r="A145" s="314"/>
      <c r="B145" s="101"/>
      <c r="C145" s="5"/>
      <c r="D145" s="5"/>
      <c r="E145" s="5"/>
      <c r="F145" s="5"/>
      <c r="G145" s="315" t="s">
        <v>65</v>
      </c>
      <c r="H145" s="315" t="s">
        <v>66</v>
      </c>
      <c r="I145" s="315" t="s">
        <v>67</v>
      </c>
      <c r="J145" s="316" t="s">
        <v>68</v>
      </c>
      <c r="K145" s="316" t="s">
        <v>69</v>
      </c>
    </row>
    <row r="146" spans="1:11" s="5" customFormat="1" ht="12.75" customHeight="1">
      <c r="A146" s="313"/>
      <c r="B146" s="313"/>
      <c r="G146" s="312"/>
      <c r="H146" s="312"/>
      <c r="I146" s="312"/>
      <c r="J146" s="312" t="s">
        <v>256</v>
      </c>
      <c r="K146" s="312"/>
    </row>
    <row r="147" spans="1:11" s="5" customFormat="1" ht="3" customHeight="1">
      <c r="A147" s="313"/>
      <c r="B147" s="313"/>
      <c r="G147" s="313"/>
      <c r="H147" s="313"/>
      <c r="I147" s="313"/>
      <c r="J147" s="313"/>
      <c r="K147" s="313"/>
    </row>
    <row r="148" spans="1:11" s="292" customFormat="1" ht="12.75" customHeight="1">
      <c r="A148" s="286" t="s">
        <v>258</v>
      </c>
      <c r="C148" s="286"/>
      <c r="D148" s="286"/>
      <c r="E148" s="286"/>
      <c r="F148" s="5"/>
      <c r="G148" s="5"/>
      <c r="K148" s="317"/>
    </row>
    <row r="149" spans="1:11" s="292" customFormat="1" ht="12.75" customHeight="1">
      <c r="A149" s="286" t="s">
        <v>259</v>
      </c>
      <c r="C149" s="286"/>
      <c r="D149" s="286"/>
      <c r="E149" s="286"/>
      <c r="F149" s="5"/>
      <c r="G149" s="5"/>
      <c r="K149" s="317"/>
    </row>
    <row r="150" ht="11.25" thickBot="1"/>
    <row r="151" spans="1:11" s="39" customFormat="1" ht="10.5">
      <c r="A151" s="318"/>
      <c r="B151" s="319"/>
      <c r="C151" s="320">
        <v>1</v>
      </c>
      <c r="D151" s="321">
        <v>2</v>
      </c>
      <c r="E151" s="321">
        <v>3</v>
      </c>
      <c r="F151" s="321">
        <v>4</v>
      </c>
      <c r="G151" s="321">
        <v>5</v>
      </c>
      <c r="H151" s="321">
        <v>6</v>
      </c>
      <c r="I151" s="321">
        <v>7</v>
      </c>
      <c r="J151" s="321">
        <v>8</v>
      </c>
      <c r="K151" s="322">
        <v>9</v>
      </c>
    </row>
    <row r="152" spans="1:11" s="39" customFormat="1" ht="62.25" customHeight="1" thickBot="1">
      <c r="A152" s="323" t="s">
        <v>63</v>
      </c>
      <c r="B152" s="324" t="s">
        <v>223</v>
      </c>
      <c r="C152" s="325" t="s">
        <v>260</v>
      </c>
      <c r="D152" s="326" t="s">
        <v>261</v>
      </c>
      <c r="E152" s="326" t="s">
        <v>262</v>
      </c>
      <c r="F152" s="326" t="s">
        <v>263</v>
      </c>
      <c r="G152" s="326" t="s">
        <v>264</v>
      </c>
      <c r="H152" s="326" t="s">
        <v>265</v>
      </c>
      <c r="I152" s="326" t="s">
        <v>266</v>
      </c>
      <c r="J152" s="326" t="s">
        <v>267</v>
      </c>
      <c r="K152" s="327" t="s">
        <v>268</v>
      </c>
    </row>
    <row r="153" spans="1:12" ht="21" customHeight="1">
      <c r="A153" s="152">
        <v>201</v>
      </c>
      <c r="B153" s="328" t="s">
        <v>269</v>
      </c>
      <c r="C153" s="329"/>
      <c r="D153" s="330"/>
      <c r="E153" s="330"/>
      <c r="F153" s="330"/>
      <c r="G153" s="330"/>
      <c r="H153" s="330"/>
      <c r="I153" s="331"/>
      <c r="J153" s="331"/>
      <c r="K153" s="332">
        <f>IF(OR(I153="",J153=""),"",SUM(I153:J153))</f>
      </c>
      <c r="L153" s="40"/>
    </row>
    <row r="154" spans="1:12" ht="11.25" customHeight="1">
      <c r="A154" s="125">
        <f aca="true" t="shared" si="30" ref="A154:A166">A153+1</f>
        <v>202</v>
      </c>
      <c r="B154" s="133" t="s">
        <v>225</v>
      </c>
      <c r="C154" s="333"/>
      <c r="D154" s="333"/>
      <c r="E154" s="334">
        <f aca="true" t="shared" si="31" ref="E154:E165">IF(AND(C154&gt;0,D154&gt;0),D154-C154,"")</f>
      </c>
      <c r="F154" s="335"/>
      <c r="G154" s="335"/>
      <c r="H154" s="335"/>
      <c r="I154" s="336">
        <f aca="true" t="shared" si="32" ref="I154:I165">IF($K$148&lt;(A154-201),"",IF(NOT($I$153=""),I153+H154,""))</f>
      </c>
      <c r="J154" s="336">
        <f aca="true" t="shared" si="33" ref="J154:J165">IF($K$148&lt;(A154-201),"",IF(NOT($J$153=""),SUM(F154:G154)+J153,""))</f>
      </c>
      <c r="K154" s="337">
        <f aca="true" t="shared" si="34" ref="K154:K165">IF($K$148&lt;(A154-201),"",IF(NOT($K$153=""),SUM(F154:H154)+K153,""))</f>
      </c>
      <c r="L154" s="40"/>
    </row>
    <row r="155" spans="1:12" ht="11.25" customHeight="1">
      <c r="A155" s="125">
        <f t="shared" si="30"/>
        <v>203</v>
      </c>
      <c r="B155" s="133" t="s">
        <v>226</v>
      </c>
      <c r="C155" s="333"/>
      <c r="D155" s="333"/>
      <c r="E155" s="334">
        <f t="shared" si="31"/>
      </c>
      <c r="F155" s="335"/>
      <c r="G155" s="335"/>
      <c r="H155" s="335"/>
      <c r="I155" s="336">
        <f t="shared" si="32"/>
      </c>
      <c r="J155" s="336">
        <f t="shared" si="33"/>
      </c>
      <c r="K155" s="337">
        <f t="shared" si="34"/>
      </c>
      <c r="L155" s="40"/>
    </row>
    <row r="156" spans="1:12" ht="11.25" customHeight="1">
      <c r="A156" s="125">
        <f t="shared" si="30"/>
        <v>204</v>
      </c>
      <c r="B156" s="133" t="s">
        <v>227</v>
      </c>
      <c r="C156" s="333"/>
      <c r="D156" s="333"/>
      <c r="E156" s="334">
        <f t="shared" si="31"/>
      </c>
      <c r="F156" s="335"/>
      <c r="G156" s="335"/>
      <c r="H156" s="335"/>
      <c r="I156" s="336">
        <f t="shared" si="32"/>
      </c>
      <c r="J156" s="336">
        <f t="shared" si="33"/>
      </c>
      <c r="K156" s="337">
        <f t="shared" si="34"/>
      </c>
      <c r="L156" s="40"/>
    </row>
    <row r="157" spans="1:12" ht="11.25" customHeight="1">
      <c r="A157" s="125">
        <f t="shared" si="30"/>
        <v>205</v>
      </c>
      <c r="B157" s="133" t="s">
        <v>228</v>
      </c>
      <c r="C157" s="333"/>
      <c r="D157" s="333"/>
      <c r="E157" s="334">
        <f t="shared" si="31"/>
      </c>
      <c r="F157" s="335"/>
      <c r="G157" s="335"/>
      <c r="H157" s="335"/>
      <c r="I157" s="336">
        <f t="shared" si="32"/>
      </c>
      <c r="J157" s="336">
        <f t="shared" si="33"/>
      </c>
      <c r="K157" s="337">
        <f t="shared" si="34"/>
      </c>
      <c r="L157" s="40"/>
    </row>
    <row r="158" spans="1:12" ht="11.25" customHeight="1">
      <c r="A158" s="125">
        <f t="shared" si="30"/>
        <v>206</v>
      </c>
      <c r="B158" s="133" t="s">
        <v>229</v>
      </c>
      <c r="C158" s="333"/>
      <c r="D158" s="333"/>
      <c r="E158" s="334">
        <f t="shared" si="31"/>
      </c>
      <c r="F158" s="335"/>
      <c r="G158" s="335"/>
      <c r="H158" s="335"/>
      <c r="I158" s="336">
        <f t="shared" si="32"/>
      </c>
      <c r="J158" s="336">
        <f t="shared" si="33"/>
      </c>
      <c r="K158" s="337">
        <f t="shared" si="34"/>
      </c>
      <c r="L158" s="40"/>
    </row>
    <row r="159" spans="1:12" ht="11.25" customHeight="1">
      <c r="A159" s="125">
        <f t="shared" si="30"/>
        <v>207</v>
      </c>
      <c r="B159" s="133" t="s">
        <v>230</v>
      </c>
      <c r="C159" s="333"/>
      <c r="D159" s="333"/>
      <c r="E159" s="334">
        <f t="shared" si="31"/>
      </c>
      <c r="F159" s="335"/>
      <c r="G159" s="335"/>
      <c r="H159" s="335"/>
      <c r="I159" s="336">
        <f t="shared" si="32"/>
      </c>
      <c r="J159" s="336">
        <f t="shared" si="33"/>
      </c>
      <c r="K159" s="337">
        <f t="shared" si="34"/>
      </c>
      <c r="L159" s="40"/>
    </row>
    <row r="160" spans="1:12" ht="11.25" customHeight="1">
      <c r="A160" s="125">
        <f t="shared" si="30"/>
        <v>208</v>
      </c>
      <c r="B160" s="133" t="s">
        <v>231</v>
      </c>
      <c r="C160" s="333"/>
      <c r="D160" s="333"/>
      <c r="E160" s="334">
        <f t="shared" si="31"/>
      </c>
      <c r="F160" s="335"/>
      <c r="G160" s="335"/>
      <c r="H160" s="335"/>
      <c r="I160" s="336">
        <f t="shared" si="32"/>
      </c>
      <c r="J160" s="336">
        <f t="shared" si="33"/>
      </c>
      <c r="K160" s="337">
        <f t="shared" si="34"/>
      </c>
      <c r="L160" s="40"/>
    </row>
    <row r="161" spans="1:12" ht="11.25" customHeight="1">
      <c r="A161" s="125">
        <f t="shared" si="30"/>
        <v>209</v>
      </c>
      <c r="B161" s="133" t="s">
        <v>232</v>
      </c>
      <c r="C161" s="333"/>
      <c r="D161" s="333"/>
      <c r="E161" s="334">
        <f t="shared" si="31"/>
      </c>
      <c r="F161" s="335"/>
      <c r="G161" s="335"/>
      <c r="H161" s="335"/>
      <c r="I161" s="336">
        <f t="shared" si="32"/>
      </c>
      <c r="J161" s="336">
        <f t="shared" si="33"/>
      </c>
      <c r="K161" s="337">
        <f t="shared" si="34"/>
      </c>
      <c r="L161" s="40"/>
    </row>
    <row r="162" spans="1:12" ht="11.25" customHeight="1">
      <c r="A162" s="125">
        <f t="shared" si="30"/>
        <v>210</v>
      </c>
      <c r="B162" s="133" t="s">
        <v>233</v>
      </c>
      <c r="C162" s="333"/>
      <c r="D162" s="333"/>
      <c r="E162" s="334">
        <f t="shared" si="31"/>
      </c>
      <c r="F162" s="335"/>
      <c r="G162" s="335"/>
      <c r="H162" s="335"/>
      <c r="I162" s="336">
        <f t="shared" si="32"/>
      </c>
      <c r="J162" s="336">
        <f t="shared" si="33"/>
      </c>
      <c r="K162" s="337">
        <f t="shared" si="34"/>
      </c>
      <c r="L162" s="40"/>
    </row>
    <row r="163" spans="1:12" ht="11.25" customHeight="1">
      <c r="A163" s="125">
        <f t="shared" si="30"/>
        <v>211</v>
      </c>
      <c r="B163" s="133" t="s">
        <v>234</v>
      </c>
      <c r="C163" s="333"/>
      <c r="D163" s="333"/>
      <c r="E163" s="334">
        <f t="shared" si="31"/>
      </c>
      <c r="F163" s="335"/>
      <c r="G163" s="335"/>
      <c r="H163" s="335"/>
      <c r="I163" s="336">
        <f t="shared" si="32"/>
      </c>
      <c r="J163" s="336">
        <f t="shared" si="33"/>
      </c>
      <c r="K163" s="337">
        <f t="shared" si="34"/>
      </c>
      <c r="L163" s="40"/>
    </row>
    <row r="164" spans="1:12" ht="11.25" customHeight="1">
      <c r="A164" s="125">
        <f t="shared" si="30"/>
        <v>212</v>
      </c>
      <c r="B164" s="133" t="s">
        <v>235</v>
      </c>
      <c r="C164" s="333"/>
      <c r="D164" s="333"/>
      <c r="E164" s="334">
        <f t="shared" si="31"/>
      </c>
      <c r="F164" s="335"/>
      <c r="G164" s="335"/>
      <c r="H164" s="335"/>
      <c r="I164" s="336">
        <f t="shared" si="32"/>
      </c>
      <c r="J164" s="336">
        <f t="shared" si="33"/>
      </c>
      <c r="K164" s="337">
        <f t="shared" si="34"/>
      </c>
      <c r="L164" s="40"/>
    </row>
    <row r="165" spans="1:12" ht="11.25" customHeight="1" thickBot="1">
      <c r="A165" s="125">
        <f t="shared" si="30"/>
        <v>213</v>
      </c>
      <c r="B165" s="133" t="s">
        <v>236</v>
      </c>
      <c r="C165" s="333"/>
      <c r="D165" s="333"/>
      <c r="E165" s="334">
        <f t="shared" si="31"/>
      </c>
      <c r="F165" s="335"/>
      <c r="G165" s="335"/>
      <c r="H165" s="335"/>
      <c r="I165" s="336">
        <f t="shared" si="32"/>
      </c>
      <c r="J165" s="336">
        <f t="shared" si="33"/>
      </c>
      <c r="K165" s="337">
        <f t="shared" si="34"/>
      </c>
      <c r="L165" s="40"/>
    </row>
    <row r="166" spans="1:12" ht="11.25" customHeight="1" thickBot="1">
      <c r="A166" s="147">
        <f t="shared" si="30"/>
        <v>214</v>
      </c>
      <c r="B166" s="338" t="s">
        <v>270</v>
      </c>
      <c r="C166" s="339"/>
      <c r="D166" s="339"/>
      <c r="E166" s="339"/>
      <c r="F166" s="340"/>
      <c r="G166" s="341"/>
      <c r="H166" s="341"/>
      <c r="I166" s="341"/>
      <c r="J166" s="342"/>
      <c r="K166" s="343">
        <f>IF(OR(I153="",J153="",K148=""),"",SUM(K154:K165)/K148)</f>
      </c>
      <c r="L166" s="40"/>
    </row>
    <row r="167" spans="1:12" ht="11.25" customHeight="1" thickBot="1">
      <c r="A167" s="133"/>
      <c r="B167" s="133"/>
      <c r="C167" s="344"/>
      <c r="D167" s="344"/>
      <c r="E167" s="344"/>
      <c r="F167" s="345"/>
      <c r="G167" s="345"/>
      <c r="H167" s="345"/>
      <c r="I167" s="345"/>
      <c r="J167" s="345"/>
      <c r="K167" s="345"/>
      <c r="L167" s="40"/>
    </row>
    <row r="168" spans="1:12" ht="11.25" customHeight="1">
      <c r="A168" s="152">
        <f>A166+1</f>
        <v>215</v>
      </c>
      <c r="B168" s="346" t="s">
        <v>238</v>
      </c>
      <c r="C168" s="347"/>
      <c r="D168" s="347"/>
      <c r="E168" s="348">
        <f aca="true" t="shared" si="35" ref="E168:E179">IF(AND(C168&gt;0,D168&gt;0),D168-C168,"")</f>
      </c>
      <c r="F168" s="349"/>
      <c r="G168" s="349"/>
      <c r="H168" s="349"/>
      <c r="I168" s="350">
        <f>IF(OR(K148="",K153="",K149=0,K149=""),"",INDEX(I154:I165,K148,1)+H168)</f>
      </c>
      <c r="J168" s="350">
        <f>IF(OR(K148="",K153="",K149=0,K149=""),"",INDEX(J154:J165,K148,1)+SUM(F168:G168))</f>
      </c>
      <c r="K168" s="351">
        <f>IF(OR(K148="",K153="",K149=0,K149=""),"",INDEX(K154:K165,K148,1)+SUM(F168:H168))</f>
      </c>
      <c r="L168" s="40"/>
    </row>
    <row r="169" spans="1:12" ht="11.25" customHeight="1">
      <c r="A169" s="125">
        <f aca="true" t="shared" si="36" ref="A169:A180">A168+1</f>
        <v>216</v>
      </c>
      <c r="B169" s="133" t="s">
        <v>239</v>
      </c>
      <c r="C169" s="333"/>
      <c r="D169" s="333"/>
      <c r="E169" s="334">
        <f t="shared" si="35"/>
      </c>
      <c r="F169" s="335"/>
      <c r="G169" s="335"/>
      <c r="H169" s="335"/>
      <c r="I169" s="336">
        <f aca="true" t="shared" si="37" ref="I169:I179">IF($K$149&lt;(A169-214),"",IF(NOT(I168=""),I168+H169,""))</f>
      </c>
      <c r="J169" s="336">
        <f aca="true" t="shared" si="38" ref="J169:J179">IF($K$149&lt;(A169-214),"",IF(NOT(J168=""),SUM(F169:G169)+J168,""))</f>
      </c>
      <c r="K169" s="337">
        <f aca="true" t="shared" si="39" ref="K169:K179">IF($K$149&lt;(A169-214),"",IF(NOT(K168=""),SUM(F169:H169)+K168,""))</f>
      </c>
      <c r="L169" s="40"/>
    </row>
    <row r="170" spans="1:12" ht="11.25" customHeight="1">
      <c r="A170" s="125">
        <f t="shared" si="36"/>
        <v>217</v>
      </c>
      <c r="B170" s="133" t="s">
        <v>240</v>
      </c>
      <c r="C170" s="333"/>
      <c r="D170" s="333"/>
      <c r="E170" s="334">
        <f t="shared" si="35"/>
      </c>
      <c r="F170" s="335"/>
      <c r="G170" s="335"/>
      <c r="H170" s="335"/>
      <c r="I170" s="336">
        <f t="shared" si="37"/>
      </c>
      <c r="J170" s="336">
        <f t="shared" si="38"/>
      </c>
      <c r="K170" s="337">
        <f t="shared" si="39"/>
      </c>
      <c r="L170" s="40"/>
    </row>
    <row r="171" spans="1:12" ht="11.25" customHeight="1">
      <c r="A171" s="125">
        <f t="shared" si="36"/>
        <v>218</v>
      </c>
      <c r="B171" s="133" t="s">
        <v>241</v>
      </c>
      <c r="C171" s="333"/>
      <c r="D171" s="333"/>
      <c r="E171" s="334">
        <f t="shared" si="35"/>
      </c>
      <c r="F171" s="335"/>
      <c r="G171" s="335"/>
      <c r="H171" s="335"/>
      <c r="I171" s="336">
        <f t="shared" si="37"/>
      </c>
      <c r="J171" s="336">
        <f t="shared" si="38"/>
      </c>
      <c r="K171" s="337">
        <f t="shared" si="39"/>
      </c>
      <c r="L171" s="40"/>
    </row>
    <row r="172" spans="1:12" ht="11.25" customHeight="1">
      <c r="A172" s="125">
        <f t="shared" si="36"/>
        <v>219</v>
      </c>
      <c r="B172" s="133" t="s">
        <v>242</v>
      </c>
      <c r="C172" s="333"/>
      <c r="D172" s="333"/>
      <c r="E172" s="334">
        <f t="shared" si="35"/>
      </c>
      <c r="F172" s="335"/>
      <c r="G172" s="335"/>
      <c r="H172" s="335"/>
      <c r="I172" s="336">
        <f t="shared" si="37"/>
      </c>
      <c r="J172" s="336">
        <f t="shared" si="38"/>
      </c>
      <c r="K172" s="337">
        <f t="shared" si="39"/>
      </c>
      <c r="L172" s="40"/>
    </row>
    <row r="173" spans="1:12" ht="11.25" customHeight="1">
      <c r="A173" s="125">
        <f t="shared" si="36"/>
        <v>220</v>
      </c>
      <c r="B173" s="133" t="s">
        <v>243</v>
      </c>
      <c r="C173" s="333"/>
      <c r="D173" s="333"/>
      <c r="E173" s="334">
        <f t="shared" si="35"/>
      </c>
      <c r="F173" s="335"/>
      <c r="G173" s="335"/>
      <c r="H173" s="335"/>
      <c r="I173" s="336">
        <f t="shared" si="37"/>
      </c>
      <c r="J173" s="336">
        <f t="shared" si="38"/>
      </c>
      <c r="K173" s="337">
        <f t="shared" si="39"/>
      </c>
      <c r="L173" s="40"/>
    </row>
    <row r="174" spans="1:12" ht="11.25" customHeight="1">
      <c r="A174" s="125">
        <f t="shared" si="36"/>
        <v>221</v>
      </c>
      <c r="B174" s="133" t="s">
        <v>244</v>
      </c>
      <c r="C174" s="333"/>
      <c r="D174" s="333"/>
      <c r="E174" s="334">
        <f t="shared" si="35"/>
      </c>
      <c r="F174" s="335"/>
      <c r="G174" s="335"/>
      <c r="H174" s="335"/>
      <c r="I174" s="336">
        <f t="shared" si="37"/>
      </c>
      <c r="J174" s="336">
        <f t="shared" si="38"/>
      </c>
      <c r="K174" s="337">
        <f t="shared" si="39"/>
      </c>
      <c r="L174" s="40"/>
    </row>
    <row r="175" spans="1:12" ht="11.25" customHeight="1">
      <c r="A175" s="125">
        <f t="shared" si="36"/>
        <v>222</v>
      </c>
      <c r="B175" s="133" t="s">
        <v>245</v>
      </c>
      <c r="C175" s="333"/>
      <c r="D175" s="333"/>
      <c r="E175" s="334">
        <f t="shared" si="35"/>
      </c>
      <c r="F175" s="335"/>
      <c r="G175" s="335"/>
      <c r="H175" s="335"/>
      <c r="I175" s="336">
        <f t="shared" si="37"/>
      </c>
      <c r="J175" s="336">
        <f t="shared" si="38"/>
      </c>
      <c r="K175" s="337">
        <f t="shared" si="39"/>
      </c>
      <c r="L175" s="40"/>
    </row>
    <row r="176" spans="1:12" ht="11.25" customHeight="1">
      <c r="A176" s="125">
        <f t="shared" si="36"/>
        <v>223</v>
      </c>
      <c r="B176" s="133" t="s">
        <v>246</v>
      </c>
      <c r="C176" s="333"/>
      <c r="D176" s="333"/>
      <c r="E176" s="334">
        <f t="shared" si="35"/>
      </c>
      <c r="F176" s="335"/>
      <c r="G176" s="335"/>
      <c r="H176" s="335"/>
      <c r="I176" s="336">
        <f t="shared" si="37"/>
      </c>
      <c r="J176" s="336">
        <f t="shared" si="38"/>
      </c>
      <c r="K176" s="337">
        <f t="shared" si="39"/>
      </c>
      <c r="L176" s="40"/>
    </row>
    <row r="177" spans="1:12" ht="11.25" customHeight="1">
      <c r="A177" s="125">
        <f t="shared" si="36"/>
        <v>224</v>
      </c>
      <c r="B177" s="133" t="s">
        <v>247</v>
      </c>
      <c r="C177" s="333"/>
      <c r="D177" s="333"/>
      <c r="E177" s="334">
        <f t="shared" si="35"/>
      </c>
      <c r="F177" s="335"/>
      <c r="G177" s="335"/>
      <c r="H177" s="335"/>
      <c r="I177" s="336">
        <f t="shared" si="37"/>
      </c>
      <c r="J177" s="336">
        <f t="shared" si="38"/>
      </c>
      <c r="K177" s="337">
        <f t="shared" si="39"/>
      </c>
      <c r="L177" s="40"/>
    </row>
    <row r="178" spans="1:12" ht="11.25" customHeight="1">
      <c r="A178" s="125">
        <f t="shared" si="36"/>
        <v>225</v>
      </c>
      <c r="B178" s="133" t="s">
        <v>248</v>
      </c>
      <c r="C178" s="333"/>
      <c r="D178" s="333"/>
      <c r="E178" s="334">
        <f t="shared" si="35"/>
      </c>
      <c r="F178" s="335"/>
      <c r="G178" s="335"/>
      <c r="H178" s="335"/>
      <c r="I178" s="336">
        <f t="shared" si="37"/>
      </c>
      <c r="J178" s="336">
        <f t="shared" si="38"/>
      </c>
      <c r="K178" s="337">
        <f t="shared" si="39"/>
      </c>
      <c r="L178" s="40"/>
    </row>
    <row r="179" spans="1:12" ht="11.25" customHeight="1" thickBot="1">
      <c r="A179" s="125">
        <f t="shared" si="36"/>
        <v>226</v>
      </c>
      <c r="B179" s="133" t="s">
        <v>249</v>
      </c>
      <c r="C179" s="333"/>
      <c r="D179" s="333"/>
      <c r="E179" s="334">
        <f t="shared" si="35"/>
      </c>
      <c r="F179" s="335"/>
      <c r="G179" s="335"/>
      <c r="H179" s="335"/>
      <c r="I179" s="336">
        <f t="shared" si="37"/>
      </c>
      <c r="J179" s="336">
        <f t="shared" si="38"/>
      </c>
      <c r="K179" s="337">
        <f t="shared" si="39"/>
      </c>
      <c r="L179" s="40"/>
    </row>
    <row r="180" spans="1:12" ht="11.25" customHeight="1" thickBot="1">
      <c r="A180" s="147">
        <f t="shared" si="36"/>
        <v>227</v>
      </c>
      <c r="B180" s="338" t="s">
        <v>271</v>
      </c>
      <c r="C180" s="339"/>
      <c r="D180" s="339"/>
      <c r="E180" s="339"/>
      <c r="F180" s="340"/>
      <c r="G180" s="341"/>
      <c r="H180" s="341"/>
      <c r="I180" s="352"/>
      <c r="J180" s="342"/>
      <c r="K180" s="343">
        <f>IF(OR(K149="",K149=0,K153=""),"",SUM(K168:K179)/K149)</f>
      </c>
      <c r="L180" s="40"/>
    </row>
    <row r="182" spans="1:11" ht="16.5" customHeight="1">
      <c r="A182" s="285" t="s">
        <v>251</v>
      </c>
      <c r="B182" s="285"/>
      <c r="C182" s="285"/>
      <c r="D182" s="285"/>
      <c r="E182" s="285"/>
      <c r="F182" s="285"/>
      <c r="G182" s="285"/>
      <c r="H182" s="285"/>
      <c r="I182" s="285"/>
      <c r="J182" s="285"/>
      <c r="K182" s="285"/>
    </row>
    <row r="183" spans="1:11" ht="16.5" customHeight="1">
      <c r="A183" s="285" t="s">
        <v>275</v>
      </c>
      <c r="B183" s="285"/>
      <c r="C183" s="285"/>
      <c r="D183" s="285"/>
      <c r="E183" s="285"/>
      <c r="F183" s="285"/>
      <c r="G183" s="285"/>
      <c r="H183" s="285"/>
      <c r="I183" s="285"/>
      <c r="J183" s="285"/>
      <c r="K183" s="285"/>
    </row>
    <row r="185" spans="1:11" s="5" customFormat="1" ht="21" customHeight="1">
      <c r="A185" s="286"/>
      <c r="B185" s="286"/>
      <c r="C185" s="286"/>
      <c r="D185" s="286"/>
      <c r="E185" s="286"/>
      <c r="J185" s="311" t="s">
        <v>253</v>
      </c>
      <c r="K185" s="311" t="s">
        <v>254</v>
      </c>
    </row>
    <row r="186" spans="1:11" s="5" customFormat="1" ht="12" customHeight="1">
      <c r="A186" s="286" t="s">
        <v>255</v>
      </c>
      <c r="C186" s="286"/>
      <c r="D186" s="286"/>
      <c r="E186" s="286"/>
      <c r="J186" s="312" t="s">
        <v>256</v>
      </c>
      <c r="K186" s="312"/>
    </row>
    <row r="187" spans="1:7" s="5" customFormat="1" ht="3" customHeight="1">
      <c r="A187" s="286"/>
      <c r="C187" s="286"/>
      <c r="D187" s="286"/>
      <c r="E187" s="286"/>
      <c r="F187" s="313"/>
      <c r="G187" s="313"/>
    </row>
    <row r="188" spans="1:7" s="5" customFormat="1" ht="12" customHeight="1">
      <c r="A188" s="286" t="s">
        <v>257</v>
      </c>
      <c r="B188" s="286"/>
      <c r="C188" s="286"/>
      <c r="D188" s="286"/>
      <c r="E188" s="286"/>
      <c r="F188" s="286"/>
      <c r="G188" s="286"/>
    </row>
    <row r="189" spans="1:7" s="6" customFormat="1" ht="3.75" customHeight="1">
      <c r="A189" s="314"/>
      <c r="B189" s="39"/>
      <c r="C189" s="101"/>
      <c r="D189" s="101"/>
      <c r="E189" s="101"/>
      <c r="F189" s="101"/>
      <c r="G189" s="101"/>
    </row>
    <row r="190" spans="1:11" s="6" customFormat="1" ht="9.75" customHeight="1">
      <c r="A190" s="314"/>
      <c r="B190" s="101"/>
      <c r="C190" s="5"/>
      <c r="D190" s="5"/>
      <c r="E190" s="5"/>
      <c r="F190" s="5"/>
      <c r="G190" s="315" t="s">
        <v>65</v>
      </c>
      <c r="H190" s="315" t="s">
        <v>66</v>
      </c>
      <c r="I190" s="315" t="s">
        <v>67</v>
      </c>
      <c r="J190" s="316" t="s">
        <v>68</v>
      </c>
      <c r="K190" s="316" t="s">
        <v>69</v>
      </c>
    </row>
    <row r="191" spans="1:11" s="5" customFormat="1" ht="12.75" customHeight="1">
      <c r="A191" s="313"/>
      <c r="B191" s="313"/>
      <c r="G191" s="312"/>
      <c r="H191" s="312"/>
      <c r="I191" s="312"/>
      <c r="J191" s="312"/>
      <c r="K191" s="312" t="s">
        <v>256</v>
      </c>
    </row>
    <row r="192" spans="1:11" s="5" customFormat="1" ht="3" customHeight="1">
      <c r="A192" s="313"/>
      <c r="B192" s="313"/>
      <c r="G192" s="313"/>
      <c r="H192" s="313"/>
      <c r="I192" s="313"/>
      <c r="J192" s="313"/>
      <c r="K192" s="313"/>
    </row>
    <row r="193" spans="1:11" s="292" customFormat="1" ht="12.75" customHeight="1">
      <c r="A193" s="286" t="s">
        <v>258</v>
      </c>
      <c r="C193" s="286"/>
      <c r="D193" s="286"/>
      <c r="E193" s="286"/>
      <c r="F193" s="5"/>
      <c r="G193" s="5"/>
      <c r="K193" s="317"/>
    </row>
    <row r="194" spans="1:11" s="292" customFormat="1" ht="12.75" customHeight="1">
      <c r="A194" s="286" t="s">
        <v>259</v>
      </c>
      <c r="C194" s="286"/>
      <c r="D194" s="286"/>
      <c r="E194" s="286"/>
      <c r="F194" s="5"/>
      <c r="G194" s="5"/>
      <c r="K194" s="317"/>
    </row>
    <row r="195" ht="11.25" thickBot="1"/>
    <row r="196" spans="1:11" s="39" customFormat="1" ht="10.5">
      <c r="A196" s="318"/>
      <c r="B196" s="319"/>
      <c r="C196" s="320">
        <v>1</v>
      </c>
      <c r="D196" s="321">
        <v>2</v>
      </c>
      <c r="E196" s="321">
        <v>3</v>
      </c>
      <c r="F196" s="321">
        <v>4</v>
      </c>
      <c r="G196" s="321">
        <v>5</v>
      </c>
      <c r="H196" s="321">
        <v>6</v>
      </c>
      <c r="I196" s="321">
        <v>7</v>
      </c>
      <c r="J196" s="321">
        <v>8</v>
      </c>
      <c r="K196" s="322">
        <v>9</v>
      </c>
    </row>
    <row r="197" spans="1:11" s="39" customFormat="1" ht="62.25" customHeight="1" thickBot="1">
      <c r="A197" s="323" t="s">
        <v>63</v>
      </c>
      <c r="B197" s="324" t="s">
        <v>223</v>
      </c>
      <c r="C197" s="325" t="s">
        <v>260</v>
      </c>
      <c r="D197" s="326" t="s">
        <v>261</v>
      </c>
      <c r="E197" s="326" t="s">
        <v>262</v>
      </c>
      <c r="F197" s="326" t="s">
        <v>263</v>
      </c>
      <c r="G197" s="326" t="s">
        <v>264</v>
      </c>
      <c r="H197" s="326" t="s">
        <v>265</v>
      </c>
      <c r="I197" s="326" t="s">
        <v>266</v>
      </c>
      <c r="J197" s="326" t="s">
        <v>267</v>
      </c>
      <c r="K197" s="327" t="s">
        <v>268</v>
      </c>
    </row>
    <row r="198" spans="1:12" ht="21" customHeight="1">
      <c r="A198" s="152">
        <v>201</v>
      </c>
      <c r="B198" s="328" t="s">
        <v>269</v>
      </c>
      <c r="C198" s="329"/>
      <c r="D198" s="330"/>
      <c r="E198" s="330"/>
      <c r="F198" s="330"/>
      <c r="G198" s="330"/>
      <c r="H198" s="330"/>
      <c r="I198" s="331"/>
      <c r="J198" s="331"/>
      <c r="K198" s="332">
        <f>IF(OR(I198="",J198=""),"",SUM(I198:J198))</f>
      </c>
      <c r="L198" s="40"/>
    </row>
    <row r="199" spans="1:12" ht="11.25" customHeight="1">
      <c r="A199" s="125">
        <f aca="true" t="shared" si="40" ref="A199:A211">A198+1</f>
        <v>202</v>
      </c>
      <c r="B199" s="133" t="s">
        <v>225</v>
      </c>
      <c r="C199" s="333"/>
      <c r="D199" s="333"/>
      <c r="E199" s="334">
        <f aca="true" t="shared" si="41" ref="E199:E210">IF(AND(C199&gt;0,D199&gt;0),D199-C199,"")</f>
      </c>
      <c r="F199" s="335"/>
      <c r="G199" s="335"/>
      <c r="H199" s="335"/>
      <c r="I199" s="336">
        <f aca="true" t="shared" si="42" ref="I199:I210">IF($K$193&lt;(A199-201),"",IF(NOT($I$198=""),I198+H199,""))</f>
      </c>
      <c r="J199" s="336">
        <f aca="true" t="shared" si="43" ref="J199:J210">IF($K$193&lt;(A199-201),"",IF(NOT($J$198=""),SUM(F199:G199)+J198,""))</f>
      </c>
      <c r="K199" s="337">
        <f aca="true" t="shared" si="44" ref="K199:K210">IF($K$193&lt;(A199-201),"",IF(NOT($K$198=""),SUM(F199:H199)+K198,""))</f>
      </c>
      <c r="L199" s="40"/>
    </row>
    <row r="200" spans="1:12" ht="11.25" customHeight="1">
      <c r="A200" s="125">
        <f t="shared" si="40"/>
        <v>203</v>
      </c>
      <c r="B200" s="133" t="s">
        <v>226</v>
      </c>
      <c r="C200" s="333"/>
      <c r="D200" s="333"/>
      <c r="E200" s="334">
        <f t="shared" si="41"/>
      </c>
      <c r="F200" s="335"/>
      <c r="G200" s="335"/>
      <c r="H200" s="335"/>
      <c r="I200" s="336">
        <f t="shared" si="42"/>
      </c>
      <c r="J200" s="336">
        <f t="shared" si="43"/>
      </c>
      <c r="K200" s="337">
        <f t="shared" si="44"/>
      </c>
      <c r="L200" s="40"/>
    </row>
    <row r="201" spans="1:12" ht="11.25" customHeight="1">
      <c r="A201" s="125">
        <f t="shared" si="40"/>
        <v>204</v>
      </c>
      <c r="B201" s="133" t="s">
        <v>227</v>
      </c>
      <c r="C201" s="333"/>
      <c r="D201" s="333"/>
      <c r="E201" s="334">
        <f t="shared" si="41"/>
      </c>
      <c r="F201" s="335"/>
      <c r="G201" s="335"/>
      <c r="H201" s="335"/>
      <c r="I201" s="336">
        <f t="shared" si="42"/>
      </c>
      <c r="J201" s="336">
        <f t="shared" si="43"/>
      </c>
      <c r="K201" s="337">
        <f t="shared" si="44"/>
      </c>
      <c r="L201" s="40"/>
    </row>
    <row r="202" spans="1:12" ht="11.25" customHeight="1">
      <c r="A202" s="125">
        <f t="shared" si="40"/>
        <v>205</v>
      </c>
      <c r="B202" s="133" t="s">
        <v>228</v>
      </c>
      <c r="C202" s="333"/>
      <c r="D202" s="333"/>
      <c r="E202" s="334">
        <f t="shared" si="41"/>
      </c>
      <c r="F202" s="335"/>
      <c r="G202" s="335"/>
      <c r="H202" s="335"/>
      <c r="I202" s="336">
        <f t="shared" si="42"/>
      </c>
      <c r="J202" s="336">
        <f t="shared" si="43"/>
      </c>
      <c r="K202" s="337">
        <f t="shared" si="44"/>
      </c>
      <c r="L202" s="40"/>
    </row>
    <row r="203" spans="1:12" ht="11.25" customHeight="1">
      <c r="A203" s="125">
        <f t="shared" si="40"/>
        <v>206</v>
      </c>
      <c r="B203" s="133" t="s">
        <v>229</v>
      </c>
      <c r="C203" s="333"/>
      <c r="D203" s="333"/>
      <c r="E203" s="334">
        <f t="shared" si="41"/>
      </c>
      <c r="F203" s="335"/>
      <c r="G203" s="335"/>
      <c r="H203" s="335"/>
      <c r="I203" s="336">
        <f t="shared" si="42"/>
      </c>
      <c r="J203" s="336">
        <f t="shared" si="43"/>
      </c>
      <c r="K203" s="337">
        <f t="shared" si="44"/>
      </c>
      <c r="L203" s="40"/>
    </row>
    <row r="204" spans="1:12" ht="11.25" customHeight="1">
      <c r="A204" s="125">
        <f t="shared" si="40"/>
        <v>207</v>
      </c>
      <c r="B204" s="133" t="s">
        <v>230</v>
      </c>
      <c r="C204" s="333"/>
      <c r="D204" s="333"/>
      <c r="E204" s="334">
        <f t="shared" si="41"/>
      </c>
      <c r="F204" s="335"/>
      <c r="G204" s="335"/>
      <c r="H204" s="335"/>
      <c r="I204" s="336">
        <f t="shared" si="42"/>
      </c>
      <c r="J204" s="336">
        <f t="shared" si="43"/>
      </c>
      <c r="K204" s="337">
        <f t="shared" si="44"/>
      </c>
      <c r="L204" s="40"/>
    </row>
    <row r="205" spans="1:12" ht="11.25" customHeight="1">
      <c r="A205" s="125">
        <f t="shared" si="40"/>
        <v>208</v>
      </c>
      <c r="B205" s="133" t="s">
        <v>231</v>
      </c>
      <c r="C205" s="333"/>
      <c r="D205" s="333"/>
      <c r="E205" s="334">
        <f t="shared" si="41"/>
      </c>
      <c r="F205" s="335"/>
      <c r="G205" s="335"/>
      <c r="H205" s="335"/>
      <c r="I205" s="336">
        <f t="shared" si="42"/>
      </c>
      <c r="J205" s="336">
        <f t="shared" si="43"/>
      </c>
      <c r="K205" s="337">
        <f t="shared" si="44"/>
      </c>
      <c r="L205" s="40"/>
    </row>
    <row r="206" spans="1:12" ht="11.25" customHeight="1">
      <c r="A206" s="125">
        <f t="shared" si="40"/>
        <v>209</v>
      </c>
      <c r="B206" s="133" t="s">
        <v>232</v>
      </c>
      <c r="C206" s="333"/>
      <c r="D206" s="333"/>
      <c r="E206" s="334">
        <f t="shared" si="41"/>
      </c>
      <c r="F206" s="335"/>
      <c r="G206" s="335"/>
      <c r="H206" s="335"/>
      <c r="I206" s="336">
        <f t="shared" si="42"/>
      </c>
      <c r="J206" s="336">
        <f t="shared" si="43"/>
      </c>
      <c r="K206" s="337">
        <f t="shared" si="44"/>
      </c>
      <c r="L206" s="40"/>
    </row>
    <row r="207" spans="1:12" ht="11.25" customHeight="1">
      <c r="A207" s="125">
        <f t="shared" si="40"/>
        <v>210</v>
      </c>
      <c r="B207" s="133" t="s">
        <v>233</v>
      </c>
      <c r="C207" s="333"/>
      <c r="D207" s="333"/>
      <c r="E207" s="334">
        <f t="shared" si="41"/>
      </c>
      <c r="F207" s="335"/>
      <c r="G207" s="335"/>
      <c r="H207" s="335"/>
      <c r="I207" s="336">
        <f t="shared" si="42"/>
      </c>
      <c r="J207" s="336">
        <f t="shared" si="43"/>
      </c>
      <c r="K207" s="337">
        <f t="shared" si="44"/>
      </c>
      <c r="L207" s="40"/>
    </row>
    <row r="208" spans="1:12" ht="11.25" customHeight="1">
      <c r="A208" s="125">
        <f t="shared" si="40"/>
        <v>211</v>
      </c>
      <c r="B208" s="133" t="s">
        <v>234</v>
      </c>
      <c r="C208" s="333"/>
      <c r="D208" s="333"/>
      <c r="E208" s="334">
        <f t="shared" si="41"/>
      </c>
      <c r="F208" s="335"/>
      <c r="G208" s="335"/>
      <c r="H208" s="335"/>
      <c r="I208" s="336">
        <f t="shared" si="42"/>
      </c>
      <c r="J208" s="336">
        <f t="shared" si="43"/>
      </c>
      <c r="K208" s="337">
        <f t="shared" si="44"/>
      </c>
      <c r="L208" s="40"/>
    </row>
    <row r="209" spans="1:12" ht="11.25" customHeight="1">
      <c r="A209" s="125">
        <f t="shared" si="40"/>
        <v>212</v>
      </c>
      <c r="B209" s="133" t="s">
        <v>235</v>
      </c>
      <c r="C209" s="333"/>
      <c r="D209" s="333"/>
      <c r="E209" s="334">
        <f t="shared" si="41"/>
      </c>
      <c r="F209" s="335"/>
      <c r="G209" s="335"/>
      <c r="H209" s="335"/>
      <c r="I209" s="336">
        <f t="shared" si="42"/>
      </c>
      <c r="J209" s="336">
        <f t="shared" si="43"/>
      </c>
      <c r="K209" s="337">
        <f t="shared" si="44"/>
      </c>
      <c r="L209" s="40"/>
    </row>
    <row r="210" spans="1:12" ht="11.25" customHeight="1" thickBot="1">
      <c r="A210" s="125">
        <f t="shared" si="40"/>
        <v>213</v>
      </c>
      <c r="B210" s="133" t="s">
        <v>236</v>
      </c>
      <c r="C210" s="333"/>
      <c r="D210" s="333"/>
      <c r="E210" s="334">
        <f t="shared" si="41"/>
      </c>
      <c r="F210" s="335"/>
      <c r="G210" s="335"/>
      <c r="H210" s="335"/>
      <c r="I210" s="336">
        <f t="shared" si="42"/>
      </c>
      <c r="J210" s="336">
        <f t="shared" si="43"/>
      </c>
      <c r="K210" s="337">
        <f t="shared" si="44"/>
      </c>
      <c r="L210" s="40"/>
    </row>
    <row r="211" spans="1:12" ht="11.25" customHeight="1" thickBot="1">
      <c r="A211" s="147">
        <f t="shared" si="40"/>
        <v>214</v>
      </c>
      <c r="B211" s="338" t="s">
        <v>270</v>
      </c>
      <c r="C211" s="339"/>
      <c r="D211" s="339"/>
      <c r="E211" s="339"/>
      <c r="F211" s="340"/>
      <c r="G211" s="341"/>
      <c r="H211" s="341"/>
      <c r="I211" s="341"/>
      <c r="J211" s="342"/>
      <c r="K211" s="343">
        <f>IF(OR(I198="",J198="",K193=""),"",SUM(K199:K210)/K193)</f>
      </c>
      <c r="L211" s="40"/>
    </row>
    <row r="212" spans="1:12" ht="11.25" customHeight="1" thickBot="1">
      <c r="A212" s="133"/>
      <c r="B212" s="133"/>
      <c r="C212" s="344"/>
      <c r="D212" s="344"/>
      <c r="E212" s="344"/>
      <c r="F212" s="345"/>
      <c r="G212" s="345"/>
      <c r="H212" s="345"/>
      <c r="I212" s="345"/>
      <c r="J212" s="345"/>
      <c r="K212" s="345"/>
      <c r="L212" s="40"/>
    </row>
    <row r="213" spans="1:12" ht="11.25" customHeight="1">
      <c r="A213" s="152">
        <f>A211+1</f>
        <v>215</v>
      </c>
      <c r="B213" s="346" t="s">
        <v>238</v>
      </c>
      <c r="C213" s="347"/>
      <c r="D213" s="347"/>
      <c r="E213" s="348">
        <f aca="true" t="shared" si="45" ref="E213:E224">IF(AND(C213&gt;0,D213&gt;0),D213-C213,"")</f>
      </c>
      <c r="F213" s="349"/>
      <c r="G213" s="349"/>
      <c r="H213" s="349"/>
      <c r="I213" s="350">
        <f>IF(OR(K193="",K198="",K194=0,K194=""),"",INDEX(I199:I210,K193,1)+H213)</f>
      </c>
      <c r="J213" s="350">
        <f>IF(OR(K193="",K198="",K194=0,K194=""),"",INDEX(J199:J210,K193,1)+SUM(F213:G213))</f>
      </c>
      <c r="K213" s="351">
        <f>IF(OR(K193="",K198="",K194=0,K194=""),"",INDEX(K199:K210,K193,1)+SUM(F213:H213))</f>
      </c>
      <c r="L213" s="40"/>
    </row>
    <row r="214" spans="1:12" ht="11.25" customHeight="1">
      <c r="A214" s="125">
        <f aca="true" t="shared" si="46" ref="A214:A225">A213+1</f>
        <v>216</v>
      </c>
      <c r="B214" s="133" t="s">
        <v>239</v>
      </c>
      <c r="C214" s="333"/>
      <c r="D214" s="333"/>
      <c r="E214" s="334">
        <f t="shared" si="45"/>
      </c>
      <c r="F214" s="335"/>
      <c r="G214" s="335"/>
      <c r="H214" s="335"/>
      <c r="I214" s="336">
        <f aca="true" t="shared" si="47" ref="I214:I224">IF($K$194&lt;(A214-214),"",IF(NOT(I213=""),I213+H214,""))</f>
      </c>
      <c r="J214" s="336">
        <f aca="true" t="shared" si="48" ref="J214:J224">IF($K$194&lt;(A214-214),"",IF(NOT(J213=""),SUM(F214:G214)+J213,""))</f>
      </c>
      <c r="K214" s="337">
        <f aca="true" t="shared" si="49" ref="K214:K224">IF($K$194&lt;(A214-214),"",IF(NOT(K213=""),SUM(F214:H214)+K213,""))</f>
      </c>
      <c r="L214" s="40"/>
    </row>
    <row r="215" spans="1:12" ht="11.25" customHeight="1">
      <c r="A215" s="125">
        <f t="shared" si="46"/>
        <v>217</v>
      </c>
      <c r="B215" s="133" t="s">
        <v>240</v>
      </c>
      <c r="C215" s="333"/>
      <c r="D215" s="333"/>
      <c r="E215" s="334">
        <f t="shared" si="45"/>
      </c>
      <c r="F215" s="335"/>
      <c r="G215" s="335"/>
      <c r="H215" s="335"/>
      <c r="I215" s="336">
        <f t="shared" si="47"/>
      </c>
      <c r="J215" s="336">
        <f t="shared" si="48"/>
      </c>
      <c r="K215" s="337">
        <f t="shared" si="49"/>
      </c>
      <c r="L215" s="40"/>
    </row>
    <row r="216" spans="1:12" ht="11.25" customHeight="1">
      <c r="A216" s="125">
        <f t="shared" si="46"/>
        <v>218</v>
      </c>
      <c r="B216" s="133" t="s">
        <v>241</v>
      </c>
      <c r="C216" s="333"/>
      <c r="D216" s="333"/>
      <c r="E216" s="334">
        <f t="shared" si="45"/>
      </c>
      <c r="F216" s="335"/>
      <c r="G216" s="335"/>
      <c r="H216" s="335"/>
      <c r="I216" s="336">
        <f t="shared" si="47"/>
      </c>
      <c r="J216" s="336">
        <f t="shared" si="48"/>
      </c>
      <c r="K216" s="337">
        <f t="shared" si="49"/>
      </c>
      <c r="L216" s="40"/>
    </row>
    <row r="217" spans="1:12" ht="11.25" customHeight="1">
      <c r="A217" s="125">
        <f t="shared" si="46"/>
        <v>219</v>
      </c>
      <c r="B217" s="133" t="s">
        <v>242</v>
      </c>
      <c r="C217" s="333"/>
      <c r="D217" s="333"/>
      <c r="E217" s="334">
        <f t="shared" si="45"/>
      </c>
      <c r="F217" s="335"/>
      <c r="G217" s="335"/>
      <c r="H217" s="335"/>
      <c r="I217" s="336">
        <f t="shared" si="47"/>
      </c>
      <c r="J217" s="336">
        <f t="shared" si="48"/>
      </c>
      <c r="K217" s="337">
        <f t="shared" si="49"/>
      </c>
      <c r="L217" s="40"/>
    </row>
    <row r="218" spans="1:12" ht="11.25" customHeight="1">
      <c r="A218" s="125">
        <f t="shared" si="46"/>
        <v>220</v>
      </c>
      <c r="B218" s="133" t="s">
        <v>243</v>
      </c>
      <c r="C218" s="333"/>
      <c r="D218" s="333"/>
      <c r="E218" s="334">
        <f t="shared" si="45"/>
      </c>
      <c r="F218" s="335"/>
      <c r="G218" s="335"/>
      <c r="H218" s="335"/>
      <c r="I218" s="336">
        <f t="shared" si="47"/>
      </c>
      <c r="J218" s="336">
        <f t="shared" si="48"/>
      </c>
      <c r="K218" s="337">
        <f t="shared" si="49"/>
      </c>
      <c r="L218" s="40"/>
    </row>
    <row r="219" spans="1:12" ht="11.25" customHeight="1">
      <c r="A219" s="125">
        <f t="shared" si="46"/>
        <v>221</v>
      </c>
      <c r="B219" s="133" t="s">
        <v>244</v>
      </c>
      <c r="C219" s="333"/>
      <c r="D219" s="333"/>
      <c r="E219" s="334">
        <f t="shared" si="45"/>
      </c>
      <c r="F219" s="335"/>
      <c r="G219" s="335"/>
      <c r="H219" s="335"/>
      <c r="I219" s="336">
        <f t="shared" si="47"/>
      </c>
      <c r="J219" s="336">
        <f t="shared" si="48"/>
      </c>
      <c r="K219" s="337">
        <f t="shared" si="49"/>
      </c>
      <c r="L219" s="40"/>
    </row>
    <row r="220" spans="1:12" ht="11.25" customHeight="1">
      <c r="A220" s="125">
        <f t="shared" si="46"/>
        <v>222</v>
      </c>
      <c r="B220" s="133" t="s">
        <v>245</v>
      </c>
      <c r="C220" s="333"/>
      <c r="D220" s="333"/>
      <c r="E220" s="334">
        <f t="shared" si="45"/>
      </c>
      <c r="F220" s="335"/>
      <c r="G220" s="335"/>
      <c r="H220" s="335"/>
      <c r="I220" s="336">
        <f t="shared" si="47"/>
      </c>
      <c r="J220" s="336">
        <f t="shared" si="48"/>
      </c>
      <c r="K220" s="337">
        <f t="shared" si="49"/>
      </c>
      <c r="L220" s="40"/>
    </row>
    <row r="221" spans="1:12" ht="11.25" customHeight="1">
      <c r="A221" s="125">
        <f t="shared" si="46"/>
        <v>223</v>
      </c>
      <c r="B221" s="133" t="s">
        <v>246</v>
      </c>
      <c r="C221" s="333"/>
      <c r="D221" s="333"/>
      <c r="E221" s="334">
        <f t="shared" si="45"/>
      </c>
      <c r="F221" s="335"/>
      <c r="G221" s="335"/>
      <c r="H221" s="335"/>
      <c r="I221" s="336">
        <f t="shared" si="47"/>
      </c>
      <c r="J221" s="336">
        <f t="shared" si="48"/>
      </c>
      <c r="K221" s="337">
        <f t="shared" si="49"/>
      </c>
      <c r="L221" s="40"/>
    </row>
    <row r="222" spans="1:12" ht="11.25" customHeight="1">
      <c r="A222" s="125">
        <f t="shared" si="46"/>
        <v>224</v>
      </c>
      <c r="B222" s="133" t="s">
        <v>247</v>
      </c>
      <c r="C222" s="333"/>
      <c r="D222" s="333"/>
      <c r="E222" s="334">
        <f t="shared" si="45"/>
      </c>
      <c r="F222" s="335"/>
      <c r="G222" s="335"/>
      <c r="H222" s="335"/>
      <c r="I222" s="336">
        <f t="shared" si="47"/>
      </c>
      <c r="J222" s="336">
        <f t="shared" si="48"/>
      </c>
      <c r="K222" s="337">
        <f t="shared" si="49"/>
      </c>
      <c r="L222" s="40"/>
    </row>
    <row r="223" spans="1:12" ht="11.25" customHeight="1">
      <c r="A223" s="125">
        <f t="shared" si="46"/>
        <v>225</v>
      </c>
      <c r="B223" s="133" t="s">
        <v>248</v>
      </c>
      <c r="C223" s="333"/>
      <c r="D223" s="333"/>
      <c r="E223" s="334">
        <f t="shared" si="45"/>
      </c>
      <c r="F223" s="335"/>
      <c r="G223" s="335"/>
      <c r="H223" s="335"/>
      <c r="I223" s="336">
        <f t="shared" si="47"/>
      </c>
      <c r="J223" s="336">
        <f t="shared" si="48"/>
      </c>
      <c r="K223" s="337">
        <f t="shared" si="49"/>
      </c>
      <c r="L223" s="40"/>
    </row>
    <row r="224" spans="1:12" ht="11.25" customHeight="1" thickBot="1">
      <c r="A224" s="125">
        <f t="shared" si="46"/>
        <v>226</v>
      </c>
      <c r="B224" s="133" t="s">
        <v>249</v>
      </c>
      <c r="C224" s="333"/>
      <c r="D224" s="333"/>
      <c r="E224" s="334">
        <f t="shared" si="45"/>
      </c>
      <c r="F224" s="335"/>
      <c r="G224" s="335"/>
      <c r="H224" s="335"/>
      <c r="I224" s="336">
        <f t="shared" si="47"/>
      </c>
      <c r="J224" s="336">
        <f t="shared" si="48"/>
      </c>
      <c r="K224" s="337">
        <f t="shared" si="49"/>
      </c>
      <c r="L224" s="40"/>
    </row>
    <row r="225" spans="1:12" ht="11.25" customHeight="1" thickBot="1">
      <c r="A225" s="147">
        <f t="shared" si="46"/>
        <v>227</v>
      </c>
      <c r="B225" s="338" t="s">
        <v>271</v>
      </c>
      <c r="C225" s="339"/>
      <c r="D225" s="339"/>
      <c r="E225" s="339"/>
      <c r="F225" s="340"/>
      <c r="G225" s="341"/>
      <c r="H225" s="341"/>
      <c r="I225" s="352"/>
      <c r="J225" s="342"/>
      <c r="K225" s="343">
        <f>IF(OR(K194="",K194=0,K198=""),"",SUM(K213:K224)/K194)</f>
      </c>
      <c r="L225" s="40"/>
    </row>
  </sheetData>
  <sheetProtection sheet="1" objects="1"/>
  <printOptions horizontalCentered="1"/>
  <pageMargins left="0.25" right="0.25" top="0.99" bottom="0.45" header="0.5" footer="0.5"/>
  <pageSetup orientation="portrait"/>
  <headerFooter alignWithMargins="0">
    <oddHeader>&amp;LFederal Communications Commission
Washington, DC 20554&amp;RApproved By OMB 3060-0685</oddHeader>
    <oddFooter>&amp;LPage &amp;P&amp;CMicrosoft Excel 4.0 Version&amp;RFCC Form 1240
July 1996</oddFooter>
  </headerFooter>
  <rowBreaks count="4" manualBreakCount="4">
    <brk id="46" max="65535" man="1"/>
    <brk id="90" max="65535" man="1"/>
    <brk id="135" max="65535" man="1"/>
    <brk id="180" max="65535" man="1"/>
  </rowBreaks>
</worksheet>
</file>

<file path=xl/worksheets/sheet4.xml><?xml version="1.0" encoding="utf-8"?>
<worksheet xmlns="http://schemas.openxmlformats.org/spreadsheetml/2006/main" xmlns:r="http://schemas.openxmlformats.org/officeDocument/2006/relationships">
  <dimension ref="A2:L157"/>
  <sheetViews>
    <sheetView showGridLines="0" workbookViewId="0" topLeftCell="A1">
      <selection activeCell="A1" sqref="A1"/>
    </sheetView>
  </sheetViews>
  <sheetFormatPr defaultColWidth="9.140625" defaultRowHeight="12"/>
  <cols>
    <col min="1" max="1" width="6.57421875" style="310" customWidth="1"/>
    <col min="2" max="2" width="9.140625" style="310" customWidth="1"/>
    <col min="3" max="4" width="12.00390625" style="310" customWidth="1"/>
    <col min="5" max="5" width="10.421875" style="310" customWidth="1"/>
    <col min="6" max="6" width="12.00390625" style="310" customWidth="1"/>
    <col min="7" max="7" width="12.8515625" style="310" customWidth="1"/>
    <col min="8" max="10" width="12.00390625" style="310" customWidth="1"/>
    <col min="11" max="11" width="13.140625" style="310" customWidth="1"/>
    <col min="12" max="12" width="11.57421875" style="310" customWidth="1"/>
    <col min="13" max="13" width="10.57421875" style="310" customWidth="1"/>
    <col min="14" max="14" width="13.8515625" style="310" customWidth="1"/>
    <col min="15" max="15" width="12.57421875" style="310" customWidth="1"/>
    <col min="16" max="16" width="10.57421875" style="310" customWidth="1"/>
    <col min="17" max="17" width="10.140625" style="310" customWidth="1"/>
    <col min="18" max="18" width="11.57421875" style="310" customWidth="1"/>
    <col min="19" max="16384" width="9.57421875" style="310" customWidth="1"/>
  </cols>
  <sheetData>
    <row r="1" ht="13.5" customHeight="1"/>
    <row r="2" spans="1:11" ht="16.5" customHeight="1">
      <c r="A2" s="285" t="s">
        <v>251</v>
      </c>
      <c r="B2" s="285"/>
      <c r="C2" s="285"/>
      <c r="D2" s="285"/>
      <c r="E2" s="285"/>
      <c r="F2" s="285"/>
      <c r="G2" s="285"/>
      <c r="H2" s="285"/>
      <c r="I2" s="285"/>
      <c r="J2" s="285"/>
      <c r="K2" s="285"/>
    </row>
    <row r="3" spans="1:11" ht="16.5" customHeight="1">
      <c r="A3" s="285" t="s">
        <v>276</v>
      </c>
      <c r="B3" s="285"/>
      <c r="C3" s="285"/>
      <c r="D3" s="285"/>
      <c r="E3" s="285"/>
      <c r="F3" s="285"/>
      <c r="G3" s="285"/>
      <c r="H3" s="285"/>
      <c r="I3" s="285"/>
      <c r="J3" s="285"/>
      <c r="K3" s="285"/>
    </row>
    <row r="4" spans="1:11" ht="6" customHeight="1">
      <c r="A4" s="285"/>
      <c r="B4" s="285"/>
      <c r="C4" s="285"/>
      <c r="D4" s="285"/>
      <c r="E4" s="285"/>
      <c r="F4" s="285"/>
      <c r="G4" s="285"/>
      <c r="H4" s="285"/>
      <c r="I4" s="285"/>
      <c r="J4" s="285"/>
      <c r="K4" s="285"/>
    </row>
    <row r="5" spans="1:7" s="5" customFormat="1" ht="12" customHeight="1">
      <c r="A5" s="286" t="s">
        <v>222</v>
      </c>
      <c r="B5" s="287"/>
      <c r="C5" s="287"/>
      <c r="D5" s="288"/>
      <c r="E5" s="287"/>
      <c r="F5" s="287"/>
      <c r="G5" s="287"/>
    </row>
    <row r="6" spans="1:11" s="5" customFormat="1" ht="21" customHeight="1">
      <c r="A6" s="286"/>
      <c r="B6" s="286"/>
      <c r="C6" s="286"/>
      <c r="D6" s="286"/>
      <c r="E6" s="286"/>
      <c r="J6" s="311" t="s">
        <v>253</v>
      </c>
      <c r="K6" s="311" t="s">
        <v>254</v>
      </c>
    </row>
    <row r="7" spans="1:11" s="5" customFormat="1" ht="12" customHeight="1">
      <c r="A7" s="286" t="s">
        <v>255</v>
      </c>
      <c r="C7" s="286"/>
      <c r="D7" s="286"/>
      <c r="E7" s="286"/>
      <c r="J7" s="312"/>
      <c r="K7" s="312" t="s">
        <v>256</v>
      </c>
    </row>
    <row r="8" spans="1:7" s="5" customFormat="1" ht="3" customHeight="1">
      <c r="A8" s="286"/>
      <c r="C8" s="286"/>
      <c r="D8" s="286"/>
      <c r="E8" s="286"/>
      <c r="F8" s="313"/>
      <c r="G8" s="313"/>
    </row>
    <row r="9" spans="1:7" s="5" customFormat="1" ht="12" customHeight="1">
      <c r="A9" s="286" t="s">
        <v>257</v>
      </c>
      <c r="B9" s="286"/>
      <c r="C9" s="286"/>
      <c r="D9" s="286"/>
      <c r="E9" s="286"/>
      <c r="F9" s="286"/>
      <c r="G9" s="286"/>
    </row>
    <row r="10" spans="1:7" s="6" customFormat="1" ht="3.75" customHeight="1">
      <c r="A10" s="314"/>
      <c r="B10" s="39"/>
      <c r="C10" s="101"/>
      <c r="D10" s="101"/>
      <c r="E10" s="101"/>
      <c r="F10" s="101"/>
      <c r="G10" s="101"/>
    </row>
    <row r="11" spans="1:11" s="6" customFormat="1" ht="9.75" customHeight="1">
      <c r="A11" s="314"/>
      <c r="B11" s="101"/>
      <c r="C11" s="5"/>
      <c r="D11" s="5"/>
      <c r="E11" s="5"/>
      <c r="F11" s="5"/>
      <c r="G11" s="315" t="s">
        <v>65</v>
      </c>
      <c r="H11" s="315" t="s">
        <v>66</v>
      </c>
      <c r="I11" s="315" t="s">
        <v>67</v>
      </c>
      <c r="J11" s="316" t="s">
        <v>68</v>
      </c>
      <c r="K11" s="316" t="s">
        <v>69</v>
      </c>
    </row>
    <row r="12" spans="1:11" s="5" customFormat="1" ht="12.75" customHeight="1">
      <c r="A12" s="313"/>
      <c r="B12" s="313"/>
      <c r="G12" s="312" t="s">
        <v>256</v>
      </c>
      <c r="H12" s="312"/>
      <c r="I12" s="312"/>
      <c r="J12" s="312"/>
      <c r="K12" s="312"/>
    </row>
    <row r="13" spans="1:11" s="5" customFormat="1" ht="3" customHeight="1">
      <c r="A13" s="313"/>
      <c r="B13" s="313"/>
      <c r="G13" s="313"/>
      <c r="H13" s="313"/>
      <c r="I13" s="313"/>
      <c r="J13" s="313"/>
      <c r="K13" s="313"/>
    </row>
    <row r="14" spans="1:11" s="292" customFormat="1" ht="12.75" customHeight="1">
      <c r="A14" s="286" t="s">
        <v>258</v>
      </c>
      <c r="C14" s="286"/>
      <c r="D14" s="286"/>
      <c r="E14" s="286"/>
      <c r="F14" s="5"/>
      <c r="G14" s="5"/>
      <c r="K14" s="317"/>
    </row>
    <row r="15" spans="1:11" s="292" customFormat="1" ht="12.75" customHeight="1">
      <c r="A15" s="286" t="s">
        <v>259</v>
      </c>
      <c r="C15" s="286"/>
      <c r="D15" s="286"/>
      <c r="E15" s="286"/>
      <c r="F15" s="5"/>
      <c r="G15" s="5"/>
      <c r="K15" s="317">
        <v>0</v>
      </c>
    </row>
    <row r="16" ht="11.25" thickBot="1"/>
    <row r="17" spans="1:11" s="39" customFormat="1" ht="10.5">
      <c r="A17" s="318"/>
      <c r="B17" s="319"/>
      <c r="C17" s="320">
        <v>1</v>
      </c>
      <c r="D17" s="321">
        <v>2</v>
      </c>
      <c r="E17" s="321">
        <v>3</v>
      </c>
      <c r="F17" s="321">
        <v>4</v>
      </c>
      <c r="G17" s="321">
        <v>5</v>
      </c>
      <c r="H17" s="321">
        <v>6</v>
      </c>
      <c r="I17" s="321">
        <v>7</v>
      </c>
      <c r="J17" s="321">
        <v>8</v>
      </c>
      <c r="K17" s="322">
        <v>9</v>
      </c>
    </row>
    <row r="18" spans="1:11" s="39" customFormat="1" ht="62.25" customHeight="1" thickBot="1">
      <c r="A18" s="323" t="s">
        <v>63</v>
      </c>
      <c r="B18" s="324" t="s">
        <v>223</v>
      </c>
      <c r="C18" s="325" t="s">
        <v>260</v>
      </c>
      <c r="D18" s="326" t="s">
        <v>261</v>
      </c>
      <c r="E18" s="326" t="s">
        <v>262</v>
      </c>
      <c r="F18" s="326" t="s">
        <v>263</v>
      </c>
      <c r="G18" s="326" t="s">
        <v>264</v>
      </c>
      <c r="H18" s="326" t="s">
        <v>265</v>
      </c>
      <c r="I18" s="326" t="s">
        <v>266</v>
      </c>
      <c r="J18" s="326" t="s">
        <v>267</v>
      </c>
      <c r="K18" s="327" t="s">
        <v>268</v>
      </c>
    </row>
    <row r="19" spans="1:12" ht="21" customHeight="1">
      <c r="A19" s="152">
        <v>201</v>
      </c>
      <c r="B19" s="328" t="s">
        <v>269</v>
      </c>
      <c r="C19" s="329"/>
      <c r="D19" s="330"/>
      <c r="E19" s="330"/>
      <c r="F19" s="330"/>
      <c r="G19" s="330"/>
      <c r="H19" s="330"/>
      <c r="I19" s="331"/>
      <c r="J19" s="331"/>
      <c r="K19" s="332">
        <f>IF(OR(I19="",J19=""),"",SUM(I19:J19))</f>
      </c>
      <c r="L19" s="40"/>
    </row>
    <row r="20" spans="1:12" ht="11.25" customHeight="1">
      <c r="A20" s="125">
        <f aca="true" t="shared" si="0" ref="A20:A32">A19+1</f>
        <v>202</v>
      </c>
      <c r="B20" s="133" t="s">
        <v>225</v>
      </c>
      <c r="C20" s="333"/>
      <c r="D20" s="333"/>
      <c r="E20" s="334">
        <f aca="true" t="shared" si="1" ref="E20:E31">IF(AND(C20&gt;0,D20&gt;0),D20-C20,"")</f>
      </c>
      <c r="F20" s="335"/>
      <c r="G20" s="335"/>
      <c r="H20" s="335"/>
      <c r="I20" s="336">
        <f aca="true" t="shared" si="2" ref="I20:I31">IF($K$14&lt;(A20-201),"",IF(NOT($I$19=""),I19+H20,""))</f>
      </c>
      <c r="J20" s="336">
        <f aca="true" t="shared" si="3" ref="J20:J31">IF($K$14&lt;(A20-201),"",IF(NOT($J$19=""),SUM(F20:G20)+J19,""))</f>
      </c>
      <c r="K20" s="337">
        <f aca="true" t="shared" si="4" ref="K20:K31">IF($K$14&lt;(A20-201),"",IF(NOT($K$19=""),SUM(F20:H20)+K19,""))</f>
      </c>
      <c r="L20" s="40"/>
    </row>
    <row r="21" spans="1:12" ht="11.25" customHeight="1">
      <c r="A21" s="125">
        <f t="shared" si="0"/>
        <v>203</v>
      </c>
      <c r="B21" s="133" t="s">
        <v>226</v>
      </c>
      <c r="C21" s="333"/>
      <c r="D21" s="333"/>
      <c r="E21" s="334">
        <f t="shared" si="1"/>
      </c>
      <c r="F21" s="335"/>
      <c r="G21" s="335"/>
      <c r="H21" s="335"/>
      <c r="I21" s="336">
        <f t="shared" si="2"/>
      </c>
      <c r="J21" s="336">
        <f t="shared" si="3"/>
      </c>
      <c r="K21" s="337">
        <f t="shared" si="4"/>
      </c>
      <c r="L21" s="40"/>
    </row>
    <row r="22" spans="1:12" ht="11.25" customHeight="1">
      <c r="A22" s="125">
        <f t="shared" si="0"/>
        <v>204</v>
      </c>
      <c r="B22" s="133" t="s">
        <v>227</v>
      </c>
      <c r="C22" s="333"/>
      <c r="D22" s="333"/>
      <c r="E22" s="334">
        <f t="shared" si="1"/>
      </c>
      <c r="F22" s="335"/>
      <c r="G22" s="335"/>
      <c r="H22" s="335"/>
      <c r="I22" s="336">
        <f t="shared" si="2"/>
      </c>
      <c r="J22" s="336">
        <f t="shared" si="3"/>
      </c>
      <c r="K22" s="337">
        <f t="shared" si="4"/>
      </c>
      <c r="L22" s="40"/>
    </row>
    <row r="23" spans="1:12" ht="11.25" customHeight="1">
      <c r="A23" s="125">
        <f t="shared" si="0"/>
        <v>205</v>
      </c>
      <c r="B23" s="133" t="s">
        <v>228</v>
      </c>
      <c r="C23" s="333"/>
      <c r="D23" s="333"/>
      <c r="E23" s="334">
        <f t="shared" si="1"/>
      </c>
      <c r="F23" s="335"/>
      <c r="G23" s="335"/>
      <c r="H23" s="335"/>
      <c r="I23" s="336">
        <f t="shared" si="2"/>
      </c>
      <c r="J23" s="336">
        <f t="shared" si="3"/>
      </c>
      <c r="K23" s="337">
        <f t="shared" si="4"/>
      </c>
      <c r="L23" s="40"/>
    </row>
    <row r="24" spans="1:12" ht="11.25" customHeight="1">
      <c r="A24" s="125">
        <f t="shared" si="0"/>
        <v>206</v>
      </c>
      <c r="B24" s="133" t="s">
        <v>229</v>
      </c>
      <c r="C24" s="333"/>
      <c r="D24" s="333"/>
      <c r="E24" s="334">
        <f t="shared" si="1"/>
      </c>
      <c r="F24" s="335"/>
      <c r="G24" s="335"/>
      <c r="H24" s="335"/>
      <c r="I24" s="336">
        <f t="shared" si="2"/>
      </c>
      <c r="J24" s="336">
        <f t="shared" si="3"/>
      </c>
      <c r="K24" s="337">
        <f t="shared" si="4"/>
      </c>
      <c r="L24" s="40"/>
    </row>
    <row r="25" spans="1:12" ht="11.25" customHeight="1">
      <c r="A25" s="125">
        <f t="shared" si="0"/>
        <v>207</v>
      </c>
      <c r="B25" s="133" t="s">
        <v>230</v>
      </c>
      <c r="C25" s="333"/>
      <c r="D25" s="333"/>
      <c r="E25" s="334">
        <f t="shared" si="1"/>
      </c>
      <c r="F25" s="335"/>
      <c r="G25" s="335"/>
      <c r="H25" s="335"/>
      <c r="I25" s="336">
        <f t="shared" si="2"/>
      </c>
      <c r="J25" s="336">
        <f t="shared" si="3"/>
      </c>
      <c r="K25" s="337">
        <f t="shared" si="4"/>
      </c>
      <c r="L25" s="40"/>
    </row>
    <row r="26" spans="1:12" ht="11.25" customHeight="1">
      <c r="A26" s="125">
        <f t="shared" si="0"/>
        <v>208</v>
      </c>
      <c r="B26" s="133" t="s">
        <v>231</v>
      </c>
      <c r="C26" s="333"/>
      <c r="D26" s="333"/>
      <c r="E26" s="334">
        <f t="shared" si="1"/>
      </c>
      <c r="F26" s="335"/>
      <c r="G26" s="335"/>
      <c r="H26" s="335"/>
      <c r="I26" s="336">
        <f t="shared" si="2"/>
      </c>
      <c r="J26" s="336">
        <f t="shared" si="3"/>
      </c>
      <c r="K26" s="337">
        <f t="shared" si="4"/>
      </c>
      <c r="L26" s="40"/>
    </row>
    <row r="27" spans="1:12" ht="11.25" customHeight="1">
      <c r="A27" s="125">
        <f t="shared" si="0"/>
        <v>209</v>
      </c>
      <c r="B27" s="133" t="s">
        <v>232</v>
      </c>
      <c r="C27" s="333"/>
      <c r="D27" s="333"/>
      <c r="E27" s="334">
        <f t="shared" si="1"/>
      </c>
      <c r="F27" s="335"/>
      <c r="G27" s="335"/>
      <c r="H27" s="335"/>
      <c r="I27" s="336">
        <f t="shared" si="2"/>
      </c>
      <c r="J27" s="336">
        <f t="shared" si="3"/>
      </c>
      <c r="K27" s="337">
        <f t="shared" si="4"/>
      </c>
      <c r="L27" s="40"/>
    </row>
    <row r="28" spans="1:12" ht="11.25" customHeight="1">
      <c r="A28" s="125">
        <f t="shared" si="0"/>
        <v>210</v>
      </c>
      <c r="B28" s="133" t="s">
        <v>233</v>
      </c>
      <c r="C28" s="333"/>
      <c r="D28" s="333"/>
      <c r="E28" s="334">
        <f t="shared" si="1"/>
      </c>
      <c r="F28" s="335"/>
      <c r="G28" s="335"/>
      <c r="H28" s="335"/>
      <c r="I28" s="336">
        <f t="shared" si="2"/>
      </c>
      <c r="J28" s="336">
        <f t="shared" si="3"/>
      </c>
      <c r="K28" s="337">
        <f t="shared" si="4"/>
      </c>
      <c r="L28" s="40"/>
    </row>
    <row r="29" spans="1:12" ht="11.25" customHeight="1">
      <c r="A29" s="125">
        <f t="shared" si="0"/>
        <v>211</v>
      </c>
      <c r="B29" s="133" t="s">
        <v>234</v>
      </c>
      <c r="C29" s="333"/>
      <c r="D29" s="333"/>
      <c r="E29" s="334">
        <f t="shared" si="1"/>
      </c>
      <c r="F29" s="335"/>
      <c r="G29" s="335"/>
      <c r="H29" s="335"/>
      <c r="I29" s="336">
        <f t="shared" si="2"/>
      </c>
      <c r="J29" s="336">
        <f t="shared" si="3"/>
      </c>
      <c r="K29" s="337">
        <f t="shared" si="4"/>
      </c>
      <c r="L29" s="40"/>
    </row>
    <row r="30" spans="1:12" ht="11.25" customHeight="1">
      <c r="A30" s="125">
        <f t="shared" si="0"/>
        <v>212</v>
      </c>
      <c r="B30" s="133" t="s">
        <v>235</v>
      </c>
      <c r="C30" s="333"/>
      <c r="D30" s="333"/>
      <c r="E30" s="334">
        <f t="shared" si="1"/>
      </c>
      <c r="F30" s="335"/>
      <c r="G30" s="335"/>
      <c r="H30" s="335"/>
      <c r="I30" s="336">
        <f t="shared" si="2"/>
      </c>
      <c r="J30" s="336">
        <f t="shared" si="3"/>
      </c>
      <c r="K30" s="337">
        <f t="shared" si="4"/>
      </c>
      <c r="L30" s="40"/>
    </row>
    <row r="31" spans="1:12" ht="11.25" customHeight="1" thickBot="1">
      <c r="A31" s="125">
        <f t="shared" si="0"/>
        <v>213</v>
      </c>
      <c r="B31" s="133" t="s">
        <v>236</v>
      </c>
      <c r="C31" s="333"/>
      <c r="D31" s="333"/>
      <c r="E31" s="334">
        <f t="shared" si="1"/>
      </c>
      <c r="F31" s="335"/>
      <c r="G31" s="335"/>
      <c r="H31" s="335"/>
      <c r="I31" s="336">
        <f t="shared" si="2"/>
      </c>
      <c r="J31" s="336">
        <f t="shared" si="3"/>
      </c>
      <c r="K31" s="337">
        <f t="shared" si="4"/>
      </c>
      <c r="L31" s="40"/>
    </row>
    <row r="32" spans="1:12" ht="11.25" customHeight="1" thickBot="1">
      <c r="A32" s="147">
        <f t="shared" si="0"/>
        <v>214</v>
      </c>
      <c r="B32" s="338" t="s">
        <v>270</v>
      </c>
      <c r="C32" s="339"/>
      <c r="D32" s="339"/>
      <c r="E32" s="339"/>
      <c r="F32" s="340"/>
      <c r="G32" s="341"/>
      <c r="H32" s="341"/>
      <c r="I32" s="352"/>
      <c r="J32" s="342"/>
      <c r="K32" s="343">
        <f>IF(OR(I19="",J19="",K14=""),"",SUM(K20:K31)/K14)</f>
      </c>
      <c r="L32" s="40"/>
    </row>
    <row r="34" spans="1:11" ht="16.5" customHeight="1">
      <c r="A34" s="285" t="s">
        <v>251</v>
      </c>
      <c r="B34" s="285"/>
      <c r="C34" s="285"/>
      <c r="D34" s="285"/>
      <c r="E34" s="285"/>
      <c r="F34" s="285"/>
      <c r="G34" s="285"/>
      <c r="H34" s="285"/>
      <c r="I34" s="285"/>
      <c r="J34" s="285"/>
      <c r="K34" s="285"/>
    </row>
    <row r="35" spans="1:11" ht="16.5" customHeight="1">
      <c r="A35" s="285" t="s">
        <v>277</v>
      </c>
      <c r="B35" s="285"/>
      <c r="C35" s="285"/>
      <c r="D35" s="285"/>
      <c r="E35" s="285"/>
      <c r="F35" s="285"/>
      <c r="G35" s="285"/>
      <c r="H35" s="285"/>
      <c r="I35" s="285"/>
      <c r="J35" s="285"/>
      <c r="K35" s="285"/>
    </row>
    <row r="36" spans="1:11" ht="6" customHeight="1">
      <c r="A36" s="285"/>
      <c r="B36" s="285"/>
      <c r="C36" s="285"/>
      <c r="D36" s="285"/>
      <c r="E36" s="285"/>
      <c r="F36" s="285"/>
      <c r="G36" s="285"/>
      <c r="H36" s="285"/>
      <c r="I36" s="285"/>
      <c r="J36" s="285"/>
      <c r="K36" s="285"/>
    </row>
    <row r="37" spans="1:11" s="5" customFormat="1" ht="21" customHeight="1">
      <c r="A37" s="286"/>
      <c r="B37" s="286"/>
      <c r="C37" s="286"/>
      <c r="D37" s="286"/>
      <c r="E37" s="286"/>
      <c r="J37" s="311" t="s">
        <v>253</v>
      </c>
      <c r="K37" s="311" t="s">
        <v>254</v>
      </c>
    </row>
    <row r="38" spans="1:11" s="5" customFormat="1" ht="12" customHeight="1">
      <c r="A38" s="286" t="s">
        <v>255</v>
      </c>
      <c r="C38" s="286"/>
      <c r="D38" s="286"/>
      <c r="E38" s="286"/>
      <c r="J38" s="312"/>
      <c r="K38" s="312" t="s">
        <v>256</v>
      </c>
    </row>
    <row r="39" spans="1:7" s="5" customFormat="1" ht="3" customHeight="1">
      <c r="A39" s="286"/>
      <c r="C39" s="286"/>
      <c r="D39" s="286"/>
      <c r="E39" s="286"/>
      <c r="F39" s="313"/>
      <c r="G39" s="313"/>
    </row>
    <row r="40" spans="1:7" s="5" customFormat="1" ht="12" customHeight="1">
      <c r="A40" s="286" t="s">
        <v>257</v>
      </c>
      <c r="B40" s="286"/>
      <c r="C40" s="286"/>
      <c r="D40" s="286"/>
      <c r="E40" s="286"/>
      <c r="F40" s="286"/>
      <c r="G40" s="286"/>
    </row>
    <row r="41" spans="1:7" s="6" customFormat="1" ht="3.75" customHeight="1">
      <c r="A41" s="314"/>
      <c r="B41" s="39"/>
      <c r="C41" s="101"/>
      <c r="D41" s="101"/>
      <c r="E41" s="101"/>
      <c r="F41" s="101"/>
      <c r="G41" s="101"/>
    </row>
    <row r="42" spans="1:11" s="6" customFormat="1" ht="9.75" customHeight="1">
      <c r="A42" s="314"/>
      <c r="B42" s="101"/>
      <c r="C42" s="5"/>
      <c r="D42" s="5"/>
      <c r="E42" s="5"/>
      <c r="F42" s="5"/>
      <c r="G42" s="315" t="s">
        <v>65</v>
      </c>
      <c r="H42" s="315" t="s">
        <v>66</v>
      </c>
      <c r="I42" s="315" t="s">
        <v>67</v>
      </c>
      <c r="J42" s="316" t="s">
        <v>68</v>
      </c>
      <c r="K42" s="316" t="s">
        <v>69</v>
      </c>
    </row>
    <row r="43" spans="1:11" s="5" customFormat="1" ht="12.75" customHeight="1">
      <c r="A43" s="313"/>
      <c r="B43" s="313"/>
      <c r="G43" s="312"/>
      <c r="H43" s="312" t="s">
        <v>256</v>
      </c>
      <c r="I43" s="312"/>
      <c r="J43" s="312"/>
      <c r="K43" s="312"/>
    </row>
    <row r="44" spans="1:11" s="5" customFormat="1" ht="3" customHeight="1">
      <c r="A44" s="313"/>
      <c r="B44" s="313"/>
      <c r="G44" s="313"/>
      <c r="H44" s="313"/>
      <c r="I44" s="313"/>
      <c r="J44" s="313"/>
      <c r="K44" s="313"/>
    </row>
    <row r="45" spans="1:11" s="292" customFormat="1" ht="12.75" customHeight="1">
      <c r="A45" s="286" t="s">
        <v>258</v>
      </c>
      <c r="C45" s="286"/>
      <c r="D45" s="286"/>
      <c r="E45" s="286"/>
      <c r="F45" s="5"/>
      <c r="G45" s="5"/>
      <c r="K45" s="317"/>
    </row>
    <row r="46" spans="1:11" s="292" customFormat="1" ht="12.75" customHeight="1">
      <c r="A46" s="286" t="s">
        <v>259</v>
      </c>
      <c r="C46" s="286"/>
      <c r="D46" s="286"/>
      <c r="E46" s="286"/>
      <c r="F46" s="5"/>
      <c r="G46" s="5"/>
      <c r="K46" s="317">
        <v>0</v>
      </c>
    </row>
    <row r="47" ht="11.25" thickBot="1"/>
    <row r="48" spans="1:11" s="39" customFormat="1" ht="10.5">
      <c r="A48" s="318"/>
      <c r="B48" s="319"/>
      <c r="C48" s="320">
        <v>1</v>
      </c>
      <c r="D48" s="321">
        <v>2</v>
      </c>
      <c r="E48" s="321">
        <v>3</v>
      </c>
      <c r="F48" s="321">
        <v>4</v>
      </c>
      <c r="G48" s="321">
        <v>5</v>
      </c>
      <c r="H48" s="321">
        <v>6</v>
      </c>
      <c r="I48" s="321">
        <v>7</v>
      </c>
      <c r="J48" s="321">
        <v>8</v>
      </c>
      <c r="K48" s="322">
        <v>9</v>
      </c>
    </row>
    <row r="49" spans="1:11" s="39" customFormat="1" ht="62.25" customHeight="1" thickBot="1">
      <c r="A49" s="323" t="s">
        <v>63</v>
      </c>
      <c r="B49" s="324" t="s">
        <v>223</v>
      </c>
      <c r="C49" s="325" t="s">
        <v>260</v>
      </c>
      <c r="D49" s="326" t="s">
        <v>261</v>
      </c>
      <c r="E49" s="326" t="s">
        <v>262</v>
      </c>
      <c r="F49" s="326" t="s">
        <v>263</v>
      </c>
      <c r="G49" s="326" t="s">
        <v>264</v>
      </c>
      <c r="H49" s="326" t="s">
        <v>265</v>
      </c>
      <c r="I49" s="326" t="s">
        <v>266</v>
      </c>
      <c r="J49" s="326" t="s">
        <v>267</v>
      </c>
      <c r="K49" s="327" t="s">
        <v>268</v>
      </c>
    </row>
    <row r="50" spans="1:12" ht="21" customHeight="1">
      <c r="A50" s="152">
        <v>201</v>
      </c>
      <c r="B50" s="328" t="s">
        <v>269</v>
      </c>
      <c r="C50" s="329"/>
      <c r="D50" s="330"/>
      <c r="E50" s="330"/>
      <c r="F50" s="330"/>
      <c r="G50" s="330"/>
      <c r="H50" s="330"/>
      <c r="I50" s="331"/>
      <c r="J50" s="331"/>
      <c r="K50" s="332">
        <f>IF(OR(I50="",J50=""),"",SUM(I50:J50))</f>
      </c>
      <c r="L50" s="40"/>
    </row>
    <row r="51" spans="1:12" ht="11.25" customHeight="1">
      <c r="A51" s="125">
        <f aca="true" t="shared" si="5" ref="A51:A63">A50+1</f>
        <v>202</v>
      </c>
      <c r="B51" s="133" t="s">
        <v>225</v>
      </c>
      <c r="C51" s="333"/>
      <c r="D51" s="333"/>
      <c r="E51" s="334">
        <f aca="true" t="shared" si="6" ref="E51:E62">IF(AND(C51&gt;0,D51&gt;0),D51-C51,"")</f>
      </c>
      <c r="F51" s="335"/>
      <c r="G51" s="335"/>
      <c r="H51" s="335"/>
      <c r="I51" s="336">
        <f aca="true" t="shared" si="7" ref="I51:I62">IF($K$45&lt;(A51-201),"",IF(NOT($I$50=""),I50+H51,""))</f>
      </c>
      <c r="J51" s="336">
        <f aca="true" t="shared" si="8" ref="J51:J62">IF($K$45&lt;(A51-201),"",IF(NOT($J$50=""),SUM(F51:G51)+J50,""))</f>
      </c>
      <c r="K51" s="337">
        <f aca="true" t="shared" si="9" ref="K51:K62">IF($K$45&lt;(A51-201),"",IF(NOT($K$50=""),SUM(F51:H51)+K50,""))</f>
      </c>
      <c r="L51" s="40"/>
    </row>
    <row r="52" spans="1:12" ht="11.25" customHeight="1">
      <c r="A52" s="125">
        <f t="shared" si="5"/>
        <v>203</v>
      </c>
      <c r="B52" s="133" t="s">
        <v>226</v>
      </c>
      <c r="C52" s="333"/>
      <c r="D52" s="333"/>
      <c r="E52" s="334">
        <f t="shared" si="6"/>
      </c>
      <c r="F52" s="335"/>
      <c r="G52" s="335"/>
      <c r="H52" s="335"/>
      <c r="I52" s="336">
        <f t="shared" si="7"/>
      </c>
      <c r="J52" s="336">
        <f t="shared" si="8"/>
      </c>
      <c r="K52" s="337">
        <f t="shared" si="9"/>
      </c>
      <c r="L52" s="40"/>
    </row>
    <row r="53" spans="1:12" ht="11.25" customHeight="1">
      <c r="A53" s="125">
        <f t="shared" si="5"/>
        <v>204</v>
      </c>
      <c r="B53" s="133" t="s">
        <v>227</v>
      </c>
      <c r="C53" s="333"/>
      <c r="D53" s="333"/>
      <c r="E53" s="334">
        <f t="shared" si="6"/>
      </c>
      <c r="F53" s="335"/>
      <c r="G53" s="335"/>
      <c r="H53" s="335"/>
      <c r="I53" s="336">
        <f t="shared" si="7"/>
      </c>
      <c r="J53" s="336">
        <f t="shared" si="8"/>
      </c>
      <c r="K53" s="337">
        <f t="shared" si="9"/>
      </c>
      <c r="L53" s="40"/>
    </row>
    <row r="54" spans="1:12" ht="11.25" customHeight="1">
      <c r="A54" s="125">
        <f t="shared" si="5"/>
        <v>205</v>
      </c>
      <c r="B54" s="133" t="s">
        <v>228</v>
      </c>
      <c r="C54" s="333"/>
      <c r="D54" s="333"/>
      <c r="E54" s="334">
        <f t="shared" si="6"/>
      </c>
      <c r="F54" s="335"/>
      <c r="G54" s="335"/>
      <c r="H54" s="335"/>
      <c r="I54" s="336">
        <f t="shared" si="7"/>
      </c>
      <c r="J54" s="336">
        <f t="shared" si="8"/>
      </c>
      <c r="K54" s="337">
        <f t="shared" si="9"/>
      </c>
      <c r="L54" s="40"/>
    </row>
    <row r="55" spans="1:12" ht="11.25" customHeight="1">
      <c r="A55" s="125">
        <f t="shared" si="5"/>
        <v>206</v>
      </c>
      <c r="B55" s="133" t="s">
        <v>229</v>
      </c>
      <c r="C55" s="333"/>
      <c r="D55" s="333"/>
      <c r="E55" s="334">
        <f t="shared" si="6"/>
      </c>
      <c r="F55" s="335"/>
      <c r="G55" s="335"/>
      <c r="H55" s="335"/>
      <c r="I55" s="336">
        <f t="shared" si="7"/>
      </c>
      <c r="J55" s="336">
        <f t="shared" si="8"/>
      </c>
      <c r="K55" s="337">
        <f t="shared" si="9"/>
      </c>
      <c r="L55" s="40"/>
    </row>
    <row r="56" spans="1:12" ht="11.25" customHeight="1">
      <c r="A56" s="125">
        <f t="shared" si="5"/>
        <v>207</v>
      </c>
      <c r="B56" s="133" t="s">
        <v>230</v>
      </c>
      <c r="C56" s="333"/>
      <c r="D56" s="333"/>
      <c r="E56" s="334">
        <f t="shared" si="6"/>
      </c>
      <c r="F56" s="335"/>
      <c r="G56" s="335"/>
      <c r="H56" s="335"/>
      <c r="I56" s="336">
        <f t="shared" si="7"/>
      </c>
      <c r="J56" s="336">
        <f t="shared" si="8"/>
      </c>
      <c r="K56" s="337">
        <f t="shared" si="9"/>
      </c>
      <c r="L56" s="40"/>
    </row>
    <row r="57" spans="1:12" ht="11.25" customHeight="1">
      <c r="A57" s="125">
        <f t="shared" si="5"/>
        <v>208</v>
      </c>
      <c r="B57" s="133" t="s">
        <v>231</v>
      </c>
      <c r="C57" s="333"/>
      <c r="D57" s="333"/>
      <c r="E57" s="334">
        <f t="shared" si="6"/>
      </c>
      <c r="F57" s="335"/>
      <c r="G57" s="335"/>
      <c r="H57" s="335"/>
      <c r="I57" s="336">
        <f t="shared" si="7"/>
      </c>
      <c r="J57" s="336">
        <f t="shared" si="8"/>
      </c>
      <c r="K57" s="337">
        <f t="shared" si="9"/>
      </c>
      <c r="L57" s="40"/>
    </row>
    <row r="58" spans="1:12" ht="11.25" customHeight="1">
      <c r="A58" s="125">
        <f t="shared" si="5"/>
        <v>209</v>
      </c>
      <c r="B58" s="133" t="s">
        <v>232</v>
      </c>
      <c r="C58" s="333"/>
      <c r="D58" s="333"/>
      <c r="E58" s="334">
        <f t="shared" si="6"/>
      </c>
      <c r="F58" s="335"/>
      <c r="G58" s="335"/>
      <c r="H58" s="335"/>
      <c r="I58" s="336">
        <f t="shared" si="7"/>
      </c>
      <c r="J58" s="336">
        <f t="shared" si="8"/>
      </c>
      <c r="K58" s="337">
        <f t="shared" si="9"/>
      </c>
      <c r="L58" s="40"/>
    </row>
    <row r="59" spans="1:12" ht="11.25" customHeight="1">
      <c r="A59" s="125">
        <f t="shared" si="5"/>
        <v>210</v>
      </c>
      <c r="B59" s="133" t="s">
        <v>233</v>
      </c>
      <c r="C59" s="333"/>
      <c r="D59" s="333"/>
      <c r="E59" s="334">
        <f t="shared" si="6"/>
      </c>
      <c r="F59" s="335"/>
      <c r="G59" s="335"/>
      <c r="H59" s="335"/>
      <c r="I59" s="336">
        <f t="shared" si="7"/>
      </c>
      <c r="J59" s="336">
        <f t="shared" si="8"/>
      </c>
      <c r="K59" s="337">
        <f t="shared" si="9"/>
      </c>
      <c r="L59" s="40"/>
    </row>
    <row r="60" spans="1:12" ht="11.25" customHeight="1">
      <c r="A60" s="125">
        <f t="shared" si="5"/>
        <v>211</v>
      </c>
      <c r="B60" s="133" t="s">
        <v>234</v>
      </c>
      <c r="C60" s="333"/>
      <c r="D60" s="333"/>
      <c r="E60" s="334">
        <f t="shared" si="6"/>
      </c>
      <c r="F60" s="335"/>
      <c r="G60" s="335"/>
      <c r="H60" s="335"/>
      <c r="I60" s="336">
        <f t="shared" si="7"/>
      </c>
      <c r="J60" s="336">
        <f t="shared" si="8"/>
      </c>
      <c r="K60" s="337">
        <f t="shared" si="9"/>
      </c>
      <c r="L60" s="40"/>
    </row>
    <row r="61" spans="1:12" ht="11.25" customHeight="1">
      <c r="A61" s="125">
        <f t="shared" si="5"/>
        <v>212</v>
      </c>
      <c r="B61" s="133" t="s">
        <v>235</v>
      </c>
      <c r="C61" s="333"/>
      <c r="D61" s="333"/>
      <c r="E61" s="334">
        <f t="shared" si="6"/>
      </c>
      <c r="F61" s="335"/>
      <c r="G61" s="335"/>
      <c r="H61" s="335"/>
      <c r="I61" s="336">
        <f t="shared" si="7"/>
      </c>
      <c r="J61" s="336">
        <f t="shared" si="8"/>
      </c>
      <c r="K61" s="337">
        <f t="shared" si="9"/>
      </c>
      <c r="L61" s="40"/>
    </row>
    <row r="62" spans="1:12" ht="11.25" customHeight="1" thickBot="1">
      <c r="A62" s="125">
        <f t="shared" si="5"/>
        <v>213</v>
      </c>
      <c r="B62" s="133" t="s">
        <v>236</v>
      </c>
      <c r="C62" s="333"/>
      <c r="D62" s="333"/>
      <c r="E62" s="334">
        <f t="shared" si="6"/>
      </c>
      <c r="F62" s="335"/>
      <c r="G62" s="335"/>
      <c r="H62" s="335"/>
      <c r="I62" s="336">
        <f t="shared" si="7"/>
      </c>
      <c r="J62" s="336">
        <f t="shared" si="8"/>
      </c>
      <c r="K62" s="337">
        <f t="shared" si="9"/>
      </c>
      <c r="L62" s="40"/>
    </row>
    <row r="63" spans="1:12" ht="11.25" customHeight="1" thickBot="1">
      <c r="A63" s="147">
        <f t="shared" si="5"/>
        <v>214</v>
      </c>
      <c r="B63" s="338" t="s">
        <v>270</v>
      </c>
      <c r="C63" s="339"/>
      <c r="D63" s="339"/>
      <c r="E63" s="339"/>
      <c r="F63" s="340"/>
      <c r="G63" s="341"/>
      <c r="H63" s="341"/>
      <c r="I63" s="352"/>
      <c r="J63" s="342"/>
      <c r="K63" s="343">
        <f>IF(OR(I50="",J50="",K45=""),"",SUM(K51:K62)/K45)</f>
      </c>
      <c r="L63" s="40"/>
    </row>
    <row r="66" spans="1:11" ht="16.5" customHeight="1">
      <c r="A66" s="285" t="s">
        <v>251</v>
      </c>
      <c r="B66" s="285"/>
      <c r="C66" s="285"/>
      <c r="D66" s="285"/>
      <c r="E66" s="285"/>
      <c r="F66" s="285"/>
      <c r="G66" s="285"/>
      <c r="H66" s="285"/>
      <c r="I66" s="285"/>
      <c r="J66" s="285"/>
      <c r="K66" s="285"/>
    </row>
    <row r="67" spans="1:11" ht="16.5" customHeight="1">
      <c r="A67" s="285" t="s">
        <v>278</v>
      </c>
      <c r="B67" s="285"/>
      <c r="C67" s="285"/>
      <c r="D67" s="285"/>
      <c r="E67" s="285"/>
      <c r="F67" s="285"/>
      <c r="G67" s="285"/>
      <c r="H67" s="285"/>
      <c r="I67" s="285"/>
      <c r="J67" s="285"/>
      <c r="K67" s="285"/>
    </row>
    <row r="68" spans="1:11" ht="6" customHeight="1">
      <c r="A68" s="285"/>
      <c r="B68" s="285"/>
      <c r="C68" s="285"/>
      <c r="D68" s="285"/>
      <c r="E68" s="285"/>
      <c r="F68" s="285"/>
      <c r="G68" s="285"/>
      <c r="H68" s="285"/>
      <c r="I68" s="285"/>
      <c r="J68" s="285"/>
      <c r="K68" s="285"/>
    </row>
    <row r="69" spans="1:11" s="5" customFormat="1" ht="21" customHeight="1">
      <c r="A69" s="286"/>
      <c r="B69" s="286"/>
      <c r="C69" s="286"/>
      <c r="D69" s="286"/>
      <c r="E69" s="286"/>
      <c r="J69" s="311" t="s">
        <v>253</v>
      </c>
      <c r="K69" s="311" t="s">
        <v>254</v>
      </c>
    </row>
    <row r="70" spans="1:11" s="5" customFormat="1" ht="12" customHeight="1">
      <c r="A70" s="286" t="s">
        <v>255</v>
      </c>
      <c r="C70" s="286"/>
      <c r="D70" s="286"/>
      <c r="E70" s="286"/>
      <c r="J70" s="312"/>
      <c r="K70" s="312" t="s">
        <v>256</v>
      </c>
    </row>
    <row r="71" spans="1:7" s="5" customFormat="1" ht="3" customHeight="1">
      <c r="A71" s="286"/>
      <c r="C71" s="286"/>
      <c r="D71" s="286"/>
      <c r="E71" s="286"/>
      <c r="F71" s="313"/>
      <c r="G71" s="313"/>
    </row>
    <row r="72" spans="1:7" s="5" customFormat="1" ht="12" customHeight="1">
      <c r="A72" s="286" t="s">
        <v>257</v>
      </c>
      <c r="B72" s="286"/>
      <c r="C72" s="286"/>
      <c r="D72" s="286"/>
      <c r="E72" s="286"/>
      <c r="F72" s="286"/>
      <c r="G72" s="286"/>
    </row>
    <row r="73" spans="1:7" s="6" customFormat="1" ht="3.75" customHeight="1">
      <c r="A73" s="314"/>
      <c r="B73" s="39"/>
      <c r="C73" s="101"/>
      <c r="D73" s="101"/>
      <c r="E73" s="101"/>
      <c r="F73" s="101"/>
      <c r="G73" s="101"/>
    </row>
    <row r="74" spans="1:11" s="6" customFormat="1" ht="9.75" customHeight="1">
      <c r="A74" s="314"/>
      <c r="B74" s="101"/>
      <c r="C74" s="5"/>
      <c r="D74" s="5"/>
      <c r="E74" s="5"/>
      <c r="F74" s="5"/>
      <c r="G74" s="315" t="s">
        <v>65</v>
      </c>
      <c r="H74" s="315" t="s">
        <v>66</v>
      </c>
      <c r="I74" s="315" t="s">
        <v>67</v>
      </c>
      <c r="J74" s="316" t="s">
        <v>68</v>
      </c>
      <c r="K74" s="316" t="s">
        <v>69</v>
      </c>
    </row>
    <row r="75" spans="1:11" s="5" customFormat="1" ht="12.75" customHeight="1">
      <c r="A75" s="313"/>
      <c r="B75" s="313"/>
      <c r="G75" s="312"/>
      <c r="H75" s="312"/>
      <c r="I75" s="312" t="s">
        <v>256</v>
      </c>
      <c r="J75" s="312"/>
      <c r="K75" s="312"/>
    </row>
    <row r="76" spans="1:11" s="5" customFormat="1" ht="3" customHeight="1">
      <c r="A76" s="313"/>
      <c r="B76" s="313"/>
      <c r="G76" s="313"/>
      <c r="H76" s="313"/>
      <c r="I76" s="313"/>
      <c r="J76" s="313"/>
      <c r="K76" s="313"/>
    </row>
    <row r="77" spans="1:11" s="292" customFormat="1" ht="12.75" customHeight="1">
      <c r="A77" s="286" t="s">
        <v>258</v>
      </c>
      <c r="C77" s="286"/>
      <c r="D77" s="286"/>
      <c r="E77" s="286"/>
      <c r="F77" s="5"/>
      <c r="G77" s="5"/>
      <c r="K77" s="317"/>
    </row>
    <row r="78" spans="1:11" s="292" customFormat="1" ht="12.75" customHeight="1">
      <c r="A78" s="286" t="s">
        <v>259</v>
      </c>
      <c r="C78" s="286"/>
      <c r="D78" s="286"/>
      <c r="E78" s="286"/>
      <c r="F78" s="5"/>
      <c r="G78" s="5"/>
      <c r="K78" s="317">
        <v>0</v>
      </c>
    </row>
    <row r="79" ht="11.25" thickBot="1"/>
    <row r="80" spans="1:11" s="39" customFormat="1" ht="10.5">
      <c r="A80" s="318"/>
      <c r="B80" s="319"/>
      <c r="C80" s="320">
        <v>1</v>
      </c>
      <c r="D80" s="321">
        <v>2</v>
      </c>
      <c r="E80" s="321">
        <v>3</v>
      </c>
      <c r="F80" s="321">
        <v>4</v>
      </c>
      <c r="G80" s="321">
        <v>5</v>
      </c>
      <c r="H80" s="321">
        <v>6</v>
      </c>
      <c r="I80" s="321">
        <v>7</v>
      </c>
      <c r="J80" s="321">
        <v>8</v>
      </c>
      <c r="K80" s="322">
        <v>9</v>
      </c>
    </row>
    <row r="81" spans="1:11" s="39" customFormat="1" ht="62.25" customHeight="1" thickBot="1">
      <c r="A81" s="323" t="s">
        <v>63</v>
      </c>
      <c r="B81" s="324" t="s">
        <v>223</v>
      </c>
      <c r="C81" s="325" t="s">
        <v>260</v>
      </c>
      <c r="D81" s="326" t="s">
        <v>261</v>
      </c>
      <c r="E81" s="326" t="s">
        <v>262</v>
      </c>
      <c r="F81" s="326" t="s">
        <v>263</v>
      </c>
      <c r="G81" s="326" t="s">
        <v>264</v>
      </c>
      <c r="H81" s="326" t="s">
        <v>265</v>
      </c>
      <c r="I81" s="326" t="s">
        <v>266</v>
      </c>
      <c r="J81" s="326" t="s">
        <v>267</v>
      </c>
      <c r="K81" s="327" t="s">
        <v>268</v>
      </c>
    </row>
    <row r="82" spans="1:12" ht="21" customHeight="1">
      <c r="A82" s="152">
        <v>201</v>
      </c>
      <c r="B82" s="328" t="s">
        <v>269</v>
      </c>
      <c r="C82" s="329"/>
      <c r="D82" s="330"/>
      <c r="E82" s="330"/>
      <c r="F82" s="330"/>
      <c r="G82" s="330"/>
      <c r="H82" s="330"/>
      <c r="I82" s="331"/>
      <c r="J82" s="331"/>
      <c r="K82" s="332">
        <f>IF(OR(I82="",J82=""),"",SUM(I82:J82))</f>
      </c>
      <c r="L82" s="40"/>
    </row>
    <row r="83" spans="1:12" ht="11.25" customHeight="1">
      <c r="A83" s="125">
        <f aca="true" t="shared" si="10" ref="A83:A95">A82+1</f>
        <v>202</v>
      </c>
      <c r="B83" s="133" t="s">
        <v>225</v>
      </c>
      <c r="C83" s="333"/>
      <c r="D83" s="333"/>
      <c r="E83" s="334">
        <f aca="true" t="shared" si="11" ref="E83:E94">IF(AND(C83&gt;0,D83&gt;0),D83-C83,"")</f>
      </c>
      <c r="F83" s="335"/>
      <c r="G83" s="335"/>
      <c r="H83" s="335"/>
      <c r="I83" s="336">
        <f aca="true" t="shared" si="12" ref="I83:I94">IF($K$77&lt;(A83-201),"",IF(NOT($I$82=""),I82+H83,""))</f>
      </c>
      <c r="J83" s="336">
        <f aca="true" t="shared" si="13" ref="J83:J94">IF($K$77&lt;(A83-201),"",IF(NOT($J$82=""),SUM(F83:G83)+J82,""))</f>
      </c>
      <c r="K83" s="337">
        <f aca="true" t="shared" si="14" ref="K83:K94">IF($K$77&lt;(A83-201),"",IF(NOT($K$82=""),SUM(F83:H83)+K82,""))</f>
      </c>
      <c r="L83" s="40"/>
    </row>
    <row r="84" spans="1:12" ht="11.25" customHeight="1">
      <c r="A84" s="125">
        <f t="shared" si="10"/>
        <v>203</v>
      </c>
      <c r="B84" s="133" t="s">
        <v>226</v>
      </c>
      <c r="C84" s="333"/>
      <c r="D84" s="333"/>
      <c r="E84" s="334">
        <f t="shared" si="11"/>
      </c>
      <c r="F84" s="335"/>
      <c r="G84" s="335"/>
      <c r="H84" s="335"/>
      <c r="I84" s="336">
        <f t="shared" si="12"/>
      </c>
      <c r="J84" s="336">
        <f t="shared" si="13"/>
      </c>
      <c r="K84" s="337">
        <f t="shared" si="14"/>
      </c>
      <c r="L84" s="40"/>
    </row>
    <row r="85" spans="1:12" ht="11.25" customHeight="1">
      <c r="A85" s="125">
        <f t="shared" si="10"/>
        <v>204</v>
      </c>
      <c r="B85" s="133" t="s">
        <v>227</v>
      </c>
      <c r="C85" s="333"/>
      <c r="D85" s="333"/>
      <c r="E85" s="334">
        <f t="shared" si="11"/>
      </c>
      <c r="F85" s="335"/>
      <c r="G85" s="335"/>
      <c r="H85" s="335"/>
      <c r="I85" s="336">
        <f t="shared" si="12"/>
      </c>
      <c r="J85" s="336">
        <f t="shared" si="13"/>
      </c>
      <c r="K85" s="337">
        <f t="shared" si="14"/>
      </c>
      <c r="L85" s="40"/>
    </row>
    <row r="86" spans="1:12" ht="11.25" customHeight="1">
      <c r="A86" s="125">
        <f t="shared" si="10"/>
        <v>205</v>
      </c>
      <c r="B86" s="133" t="s">
        <v>228</v>
      </c>
      <c r="C86" s="333"/>
      <c r="D86" s="333"/>
      <c r="E86" s="334">
        <f t="shared" si="11"/>
      </c>
      <c r="F86" s="335"/>
      <c r="G86" s="335"/>
      <c r="H86" s="335"/>
      <c r="I86" s="336">
        <f t="shared" si="12"/>
      </c>
      <c r="J86" s="336">
        <f t="shared" si="13"/>
      </c>
      <c r="K86" s="337">
        <f t="shared" si="14"/>
      </c>
      <c r="L86" s="40"/>
    </row>
    <row r="87" spans="1:12" ht="11.25" customHeight="1">
      <c r="A87" s="125">
        <f t="shared" si="10"/>
        <v>206</v>
      </c>
      <c r="B87" s="133" t="s">
        <v>229</v>
      </c>
      <c r="C87" s="333"/>
      <c r="D87" s="333"/>
      <c r="E87" s="334">
        <f t="shared" si="11"/>
      </c>
      <c r="F87" s="335"/>
      <c r="G87" s="335"/>
      <c r="H87" s="335"/>
      <c r="I87" s="336">
        <f t="shared" si="12"/>
      </c>
      <c r="J87" s="336">
        <f t="shared" si="13"/>
      </c>
      <c r="K87" s="337">
        <f t="shared" si="14"/>
      </c>
      <c r="L87" s="40"/>
    </row>
    <row r="88" spans="1:12" ht="11.25" customHeight="1">
      <c r="A88" s="125">
        <f t="shared" si="10"/>
        <v>207</v>
      </c>
      <c r="B88" s="133" t="s">
        <v>230</v>
      </c>
      <c r="C88" s="333"/>
      <c r="D88" s="333"/>
      <c r="E88" s="334">
        <f t="shared" si="11"/>
      </c>
      <c r="F88" s="335"/>
      <c r="G88" s="335"/>
      <c r="H88" s="335"/>
      <c r="I88" s="336">
        <f t="shared" si="12"/>
      </c>
      <c r="J88" s="336">
        <f t="shared" si="13"/>
      </c>
      <c r="K88" s="337">
        <f t="shared" si="14"/>
      </c>
      <c r="L88" s="40"/>
    </row>
    <row r="89" spans="1:12" ht="11.25" customHeight="1">
      <c r="A89" s="125">
        <f t="shared" si="10"/>
        <v>208</v>
      </c>
      <c r="B89" s="133" t="s">
        <v>231</v>
      </c>
      <c r="C89" s="333"/>
      <c r="D89" s="333"/>
      <c r="E89" s="334">
        <f t="shared" si="11"/>
      </c>
      <c r="F89" s="335"/>
      <c r="G89" s="335"/>
      <c r="H89" s="335"/>
      <c r="I89" s="336">
        <f t="shared" si="12"/>
      </c>
      <c r="J89" s="336">
        <f t="shared" si="13"/>
      </c>
      <c r="K89" s="337">
        <f t="shared" si="14"/>
      </c>
      <c r="L89" s="40"/>
    </row>
    <row r="90" spans="1:12" ht="11.25" customHeight="1">
      <c r="A90" s="125">
        <f t="shared" si="10"/>
        <v>209</v>
      </c>
      <c r="B90" s="133" t="s">
        <v>232</v>
      </c>
      <c r="C90" s="333"/>
      <c r="D90" s="333"/>
      <c r="E90" s="334">
        <f t="shared" si="11"/>
      </c>
      <c r="F90" s="335"/>
      <c r="G90" s="335"/>
      <c r="H90" s="335"/>
      <c r="I90" s="336">
        <f t="shared" si="12"/>
      </c>
      <c r="J90" s="336">
        <f t="shared" si="13"/>
      </c>
      <c r="K90" s="337">
        <f t="shared" si="14"/>
      </c>
      <c r="L90" s="40"/>
    </row>
    <row r="91" spans="1:12" ht="11.25" customHeight="1">
      <c r="A91" s="125">
        <f t="shared" si="10"/>
        <v>210</v>
      </c>
      <c r="B91" s="133" t="s">
        <v>233</v>
      </c>
      <c r="C91" s="333"/>
      <c r="D91" s="333"/>
      <c r="E91" s="334">
        <f t="shared" si="11"/>
      </c>
      <c r="F91" s="335"/>
      <c r="G91" s="335"/>
      <c r="H91" s="335"/>
      <c r="I91" s="336">
        <f t="shared" si="12"/>
      </c>
      <c r="J91" s="336">
        <f t="shared" si="13"/>
      </c>
      <c r="K91" s="337">
        <f t="shared" si="14"/>
      </c>
      <c r="L91" s="40"/>
    </row>
    <row r="92" spans="1:12" ht="11.25" customHeight="1">
      <c r="A92" s="125">
        <f t="shared" si="10"/>
        <v>211</v>
      </c>
      <c r="B92" s="133" t="s">
        <v>234</v>
      </c>
      <c r="C92" s="333"/>
      <c r="D92" s="333"/>
      <c r="E92" s="334">
        <f t="shared" si="11"/>
      </c>
      <c r="F92" s="335"/>
      <c r="G92" s="335"/>
      <c r="H92" s="335"/>
      <c r="I92" s="336">
        <f t="shared" si="12"/>
      </c>
      <c r="J92" s="336">
        <f t="shared" si="13"/>
      </c>
      <c r="K92" s="337">
        <f t="shared" si="14"/>
      </c>
      <c r="L92" s="40"/>
    </row>
    <row r="93" spans="1:12" ht="11.25" customHeight="1">
      <c r="A93" s="125">
        <f t="shared" si="10"/>
        <v>212</v>
      </c>
      <c r="B93" s="133" t="s">
        <v>235</v>
      </c>
      <c r="C93" s="333"/>
      <c r="D93" s="333"/>
      <c r="E93" s="334">
        <f t="shared" si="11"/>
      </c>
      <c r="F93" s="335"/>
      <c r="G93" s="335"/>
      <c r="H93" s="335"/>
      <c r="I93" s="336">
        <f t="shared" si="12"/>
      </c>
      <c r="J93" s="336">
        <f t="shared" si="13"/>
      </c>
      <c r="K93" s="337">
        <f t="shared" si="14"/>
      </c>
      <c r="L93" s="40"/>
    </row>
    <row r="94" spans="1:12" ht="11.25" customHeight="1" thickBot="1">
      <c r="A94" s="125">
        <f t="shared" si="10"/>
        <v>213</v>
      </c>
      <c r="B94" s="133" t="s">
        <v>236</v>
      </c>
      <c r="C94" s="333"/>
      <c r="D94" s="333"/>
      <c r="E94" s="334">
        <f t="shared" si="11"/>
      </c>
      <c r="F94" s="335"/>
      <c r="G94" s="335"/>
      <c r="H94" s="335"/>
      <c r="I94" s="336">
        <f t="shared" si="12"/>
      </c>
      <c r="J94" s="336">
        <f t="shared" si="13"/>
      </c>
      <c r="K94" s="337">
        <f t="shared" si="14"/>
      </c>
      <c r="L94" s="40"/>
    </row>
    <row r="95" spans="1:12" ht="11.25" customHeight="1" thickBot="1">
      <c r="A95" s="147">
        <f t="shared" si="10"/>
        <v>214</v>
      </c>
      <c r="B95" s="338" t="s">
        <v>270</v>
      </c>
      <c r="C95" s="339"/>
      <c r="D95" s="339"/>
      <c r="E95" s="339"/>
      <c r="F95" s="340"/>
      <c r="G95" s="341"/>
      <c r="H95" s="341"/>
      <c r="I95" s="352"/>
      <c r="J95" s="342"/>
      <c r="K95" s="343">
        <f>IF(OR(I82="",J82="",K77=""),"",SUM(K83:K94)/K77)</f>
      </c>
      <c r="L95" s="40"/>
    </row>
    <row r="97" spans="1:11" ht="16.5" customHeight="1">
      <c r="A97" s="285" t="s">
        <v>251</v>
      </c>
      <c r="B97" s="285"/>
      <c r="C97" s="285"/>
      <c r="D97" s="285"/>
      <c r="E97" s="285"/>
      <c r="F97" s="285"/>
      <c r="G97" s="285"/>
      <c r="H97" s="285"/>
      <c r="I97" s="285"/>
      <c r="J97" s="285"/>
      <c r="K97" s="285"/>
    </row>
    <row r="98" spans="1:11" ht="16.5" customHeight="1">
      <c r="A98" s="285" t="s">
        <v>279</v>
      </c>
      <c r="B98" s="285"/>
      <c r="C98" s="285"/>
      <c r="D98" s="285"/>
      <c r="E98" s="285"/>
      <c r="F98" s="285"/>
      <c r="G98" s="285"/>
      <c r="H98" s="285"/>
      <c r="I98" s="285"/>
      <c r="J98" s="285"/>
      <c r="K98" s="285"/>
    </row>
    <row r="99" spans="1:11" ht="6" customHeight="1">
      <c r="A99" s="285"/>
      <c r="B99" s="285"/>
      <c r="C99" s="285"/>
      <c r="D99" s="285"/>
      <c r="E99" s="285"/>
      <c r="F99" s="285"/>
      <c r="G99" s="285"/>
      <c r="H99" s="285"/>
      <c r="I99" s="285"/>
      <c r="J99" s="285"/>
      <c r="K99" s="285"/>
    </row>
    <row r="100" spans="1:11" s="5" customFormat="1" ht="21" customHeight="1">
      <c r="A100" s="286"/>
      <c r="B100" s="286"/>
      <c r="C100" s="286"/>
      <c r="D100" s="286"/>
      <c r="E100" s="286"/>
      <c r="J100" s="311" t="s">
        <v>253</v>
      </c>
      <c r="K100" s="311" t="s">
        <v>254</v>
      </c>
    </row>
    <row r="101" spans="1:11" s="5" customFormat="1" ht="12" customHeight="1">
      <c r="A101" s="286" t="s">
        <v>255</v>
      </c>
      <c r="C101" s="286"/>
      <c r="D101" s="286"/>
      <c r="E101" s="286"/>
      <c r="J101" s="312"/>
      <c r="K101" s="312" t="s">
        <v>256</v>
      </c>
    </row>
    <row r="102" spans="1:7" s="5" customFormat="1" ht="3" customHeight="1">
      <c r="A102" s="286"/>
      <c r="C102" s="286"/>
      <c r="D102" s="286"/>
      <c r="E102" s="286"/>
      <c r="F102" s="313"/>
      <c r="G102" s="313"/>
    </row>
    <row r="103" spans="1:7" s="5" customFormat="1" ht="12" customHeight="1">
      <c r="A103" s="286" t="s">
        <v>257</v>
      </c>
      <c r="B103" s="286"/>
      <c r="C103" s="286"/>
      <c r="D103" s="286"/>
      <c r="E103" s="286"/>
      <c r="F103" s="286"/>
      <c r="G103" s="286"/>
    </row>
    <row r="104" spans="1:7" s="6" customFormat="1" ht="3.75" customHeight="1">
      <c r="A104" s="314"/>
      <c r="B104" s="39"/>
      <c r="C104" s="101"/>
      <c r="D104" s="101"/>
      <c r="E104" s="101"/>
      <c r="F104" s="101"/>
      <c r="G104" s="101"/>
    </row>
    <row r="105" spans="1:11" s="6" customFormat="1" ht="9.75" customHeight="1">
      <c r="A105" s="314"/>
      <c r="B105" s="101"/>
      <c r="C105" s="5"/>
      <c r="D105" s="5"/>
      <c r="E105" s="5"/>
      <c r="F105" s="5"/>
      <c r="G105" s="315" t="s">
        <v>65</v>
      </c>
      <c r="H105" s="315" t="s">
        <v>66</v>
      </c>
      <c r="I105" s="315" t="s">
        <v>67</v>
      </c>
      <c r="J105" s="316" t="s">
        <v>68</v>
      </c>
      <c r="K105" s="316" t="s">
        <v>69</v>
      </c>
    </row>
    <row r="106" spans="1:11" s="5" customFormat="1" ht="12.75" customHeight="1">
      <c r="A106" s="313"/>
      <c r="B106" s="313"/>
      <c r="G106" s="312"/>
      <c r="H106" s="312"/>
      <c r="I106" s="312"/>
      <c r="J106" s="312" t="s">
        <v>256</v>
      </c>
      <c r="K106" s="312"/>
    </row>
    <row r="107" spans="1:11" s="5" customFormat="1" ht="3" customHeight="1">
      <c r="A107" s="313"/>
      <c r="B107" s="313"/>
      <c r="G107" s="313"/>
      <c r="H107" s="313"/>
      <c r="I107" s="313"/>
      <c r="J107" s="313"/>
      <c r="K107" s="313"/>
    </row>
    <row r="108" spans="1:11" s="292" customFormat="1" ht="12.75" customHeight="1">
      <c r="A108" s="286" t="s">
        <v>258</v>
      </c>
      <c r="C108" s="286"/>
      <c r="D108" s="286"/>
      <c r="E108" s="286"/>
      <c r="F108" s="5"/>
      <c r="G108" s="5"/>
      <c r="K108" s="317"/>
    </row>
    <row r="109" spans="1:11" s="292" customFormat="1" ht="12.75" customHeight="1">
      <c r="A109" s="286" t="s">
        <v>259</v>
      </c>
      <c r="C109" s="286"/>
      <c r="D109" s="286"/>
      <c r="E109" s="286"/>
      <c r="F109" s="5"/>
      <c r="G109" s="5"/>
      <c r="K109" s="317">
        <v>0</v>
      </c>
    </row>
    <row r="110" ht="11.25" thickBot="1"/>
    <row r="111" spans="1:11" s="39" customFormat="1" ht="10.5">
      <c r="A111" s="318"/>
      <c r="B111" s="319"/>
      <c r="C111" s="320">
        <v>1</v>
      </c>
      <c r="D111" s="321">
        <v>2</v>
      </c>
      <c r="E111" s="321">
        <v>3</v>
      </c>
      <c r="F111" s="321">
        <v>4</v>
      </c>
      <c r="G111" s="321">
        <v>5</v>
      </c>
      <c r="H111" s="321">
        <v>6</v>
      </c>
      <c r="I111" s="321">
        <v>7</v>
      </c>
      <c r="J111" s="321">
        <v>8</v>
      </c>
      <c r="K111" s="322">
        <v>9</v>
      </c>
    </row>
    <row r="112" spans="1:11" s="39" customFormat="1" ht="62.25" customHeight="1" thickBot="1">
      <c r="A112" s="323" t="s">
        <v>63</v>
      </c>
      <c r="B112" s="324" t="s">
        <v>223</v>
      </c>
      <c r="C112" s="325" t="s">
        <v>260</v>
      </c>
      <c r="D112" s="326" t="s">
        <v>261</v>
      </c>
      <c r="E112" s="326" t="s">
        <v>262</v>
      </c>
      <c r="F112" s="326" t="s">
        <v>263</v>
      </c>
      <c r="G112" s="326" t="s">
        <v>264</v>
      </c>
      <c r="H112" s="326" t="s">
        <v>265</v>
      </c>
      <c r="I112" s="326" t="s">
        <v>266</v>
      </c>
      <c r="J112" s="326" t="s">
        <v>267</v>
      </c>
      <c r="K112" s="327" t="s">
        <v>268</v>
      </c>
    </row>
    <row r="113" spans="1:12" ht="21" customHeight="1">
      <c r="A113" s="152">
        <v>201</v>
      </c>
      <c r="B113" s="328" t="s">
        <v>269</v>
      </c>
      <c r="C113" s="329"/>
      <c r="D113" s="330"/>
      <c r="E113" s="330"/>
      <c r="F113" s="330"/>
      <c r="G113" s="330"/>
      <c r="H113" s="330"/>
      <c r="I113" s="331"/>
      <c r="J113" s="331"/>
      <c r="K113" s="332">
        <f>IF(OR(I113="",J113=""),"",SUM(I113:J113))</f>
      </c>
      <c r="L113" s="40"/>
    </row>
    <row r="114" spans="1:12" ht="11.25" customHeight="1">
      <c r="A114" s="125">
        <f aca="true" t="shared" si="15" ref="A114:A126">A113+1</f>
        <v>202</v>
      </c>
      <c r="B114" s="133" t="s">
        <v>225</v>
      </c>
      <c r="C114" s="333"/>
      <c r="D114" s="333"/>
      <c r="E114" s="334">
        <f aca="true" t="shared" si="16" ref="E114:E125">IF(AND(C114&gt;0,D114&gt;0),D114-C114,"")</f>
      </c>
      <c r="F114" s="335"/>
      <c r="G114" s="335"/>
      <c r="H114" s="335"/>
      <c r="I114" s="336">
        <f aca="true" t="shared" si="17" ref="I114:I125">IF($K$108&lt;(A114-201),"",IF(NOT($I$113=""),I113+H114,""))</f>
      </c>
      <c r="J114" s="336">
        <f aca="true" t="shared" si="18" ref="J114:J125">IF($K$108&lt;(A114-201),"",IF(NOT($J$113=""),SUM(F114:G114)+J113,""))</f>
      </c>
      <c r="K114" s="337">
        <f aca="true" t="shared" si="19" ref="K114:K125">IF($K$108&lt;(A114-201),"",IF(NOT($K$113=""),SUM(F114:H114)+K113,""))</f>
      </c>
      <c r="L114" s="40"/>
    </row>
    <row r="115" spans="1:12" ht="11.25" customHeight="1">
      <c r="A115" s="125">
        <f t="shared" si="15"/>
        <v>203</v>
      </c>
      <c r="B115" s="133" t="s">
        <v>226</v>
      </c>
      <c r="C115" s="333"/>
      <c r="D115" s="333"/>
      <c r="E115" s="334">
        <f t="shared" si="16"/>
      </c>
      <c r="F115" s="335"/>
      <c r="G115" s="335"/>
      <c r="H115" s="335"/>
      <c r="I115" s="336">
        <f t="shared" si="17"/>
      </c>
      <c r="J115" s="336">
        <f t="shared" si="18"/>
      </c>
      <c r="K115" s="337">
        <f t="shared" si="19"/>
      </c>
      <c r="L115" s="40"/>
    </row>
    <row r="116" spans="1:12" ht="11.25" customHeight="1">
      <c r="A116" s="125">
        <f t="shared" si="15"/>
        <v>204</v>
      </c>
      <c r="B116" s="133" t="s">
        <v>227</v>
      </c>
      <c r="C116" s="333"/>
      <c r="D116" s="333"/>
      <c r="E116" s="334">
        <f t="shared" si="16"/>
      </c>
      <c r="F116" s="335"/>
      <c r="G116" s="335"/>
      <c r="H116" s="335"/>
      <c r="I116" s="336">
        <f t="shared" si="17"/>
      </c>
      <c r="J116" s="336">
        <f t="shared" si="18"/>
      </c>
      <c r="K116" s="337">
        <f t="shared" si="19"/>
      </c>
      <c r="L116" s="40"/>
    </row>
    <row r="117" spans="1:12" ht="11.25" customHeight="1">
      <c r="A117" s="125">
        <f t="shared" si="15"/>
        <v>205</v>
      </c>
      <c r="B117" s="133" t="s">
        <v>228</v>
      </c>
      <c r="C117" s="333"/>
      <c r="D117" s="333"/>
      <c r="E117" s="334">
        <f t="shared" si="16"/>
      </c>
      <c r="F117" s="335"/>
      <c r="G117" s="335"/>
      <c r="H117" s="335"/>
      <c r="I117" s="336">
        <f t="shared" si="17"/>
      </c>
      <c r="J117" s="336">
        <f t="shared" si="18"/>
      </c>
      <c r="K117" s="337">
        <f t="shared" si="19"/>
      </c>
      <c r="L117" s="40"/>
    </row>
    <row r="118" spans="1:12" ht="11.25" customHeight="1">
      <c r="A118" s="125">
        <f t="shared" si="15"/>
        <v>206</v>
      </c>
      <c r="B118" s="133" t="s">
        <v>229</v>
      </c>
      <c r="C118" s="333"/>
      <c r="D118" s="333"/>
      <c r="E118" s="334">
        <f t="shared" si="16"/>
      </c>
      <c r="F118" s="335"/>
      <c r="G118" s="335"/>
      <c r="H118" s="335"/>
      <c r="I118" s="336">
        <f t="shared" si="17"/>
      </c>
      <c r="J118" s="336">
        <f t="shared" si="18"/>
      </c>
      <c r="K118" s="337">
        <f t="shared" si="19"/>
      </c>
      <c r="L118" s="40"/>
    </row>
    <row r="119" spans="1:12" ht="11.25" customHeight="1">
      <c r="A119" s="125">
        <f t="shared" si="15"/>
        <v>207</v>
      </c>
      <c r="B119" s="133" t="s">
        <v>230</v>
      </c>
      <c r="C119" s="333"/>
      <c r="D119" s="333"/>
      <c r="E119" s="334">
        <f t="shared" si="16"/>
      </c>
      <c r="F119" s="335"/>
      <c r="G119" s="335"/>
      <c r="H119" s="335"/>
      <c r="I119" s="336">
        <f t="shared" si="17"/>
      </c>
      <c r="J119" s="336">
        <f t="shared" si="18"/>
      </c>
      <c r="K119" s="337">
        <f t="shared" si="19"/>
      </c>
      <c r="L119" s="40"/>
    </row>
    <row r="120" spans="1:12" ht="11.25" customHeight="1">
      <c r="A120" s="125">
        <f t="shared" si="15"/>
        <v>208</v>
      </c>
      <c r="B120" s="133" t="s">
        <v>231</v>
      </c>
      <c r="C120" s="333"/>
      <c r="D120" s="333"/>
      <c r="E120" s="334">
        <f t="shared" si="16"/>
      </c>
      <c r="F120" s="335"/>
      <c r="G120" s="335"/>
      <c r="H120" s="335"/>
      <c r="I120" s="336">
        <f t="shared" si="17"/>
      </c>
      <c r="J120" s="336">
        <f t="shared" si="18"/>
      </c>
      <c r="K120" s="337">
        <f t="shared" si="19"/>
      </c>
      <c r="L120" s="40"/>
    </row>
    <row r="121" spans="1:12" ht="11.25" customHeight="1">
      <c r="A121" s="125">
        <f t="shared" si="15"/>
        <v>209</v>
      </c>
      <c r="B121" s="133" t="s">
        <v>232</v>
      </c>
      <c r="C121" s="333"/>
      <c r="D121" s="333"/>
      <c r="E121" s="334">
        <f t="shared" si="16"/>
      </c>
      <c r="F121" s="335"/>
      <c r="G121" s="335"/>
      <c r="H121" s="335"/>
      <c r="I121" s="336">
        <f t="shared" si="17"/>
      </c>
      <c r="J121" s="336">
        <f t="shared" si="18"/>
      </c>
      <c r="K121" s="337">
        <f t="shared" si="19"/>
      </c>
      <c r="L121" s="40"/>
    </row>
    <row r="122" spans="1:12" ht="11.25" customHeight="1">
      <c r="A122" s="125">
        <f t="shared" si="15"/>
        <v>210</v>
      </c>
      <c r="B122" s="133" t="s">
        <v>233</v>
      </c>
      <c r="C122" s="333"/>
      <c r="D122" s="333"/>
      <c r="E122" s="334">
        <f t="shared" si="16"/>
      </c>
      <c r="F122" s="335"/>
      <c r="G122" s="335"/>
      <c r="H122" s="335"/>
      <c r="I122" s="336">
        <f t="shared" si="17"/>
      </c>
      <c r="J122" s="336">
        <f t="shared" si="18"/>
      </c>
      <c r="K122" s="337">
        <f t="shared" si="19"/>
      </c>
      <c r="L122" s="40"/>
    </row>
    <row r="123" spans="1:12" ht="11.25" customHeight="1">
      <c r="A123" s="125">
        <f t="shared" si="15"/>
        <v>211</v>
      </c>
      <c r="B123" s="133" t="s">
        <v>234</v>
      </c>
      <c r="C123" s="333"/>
      <c r="D123" s="333"/>
      <c r="E123" s="334">
        <f t="shared" si="16"/>
      </c>
      <c r="F123" s="335"/>
      <c r="G123" s="335"/>
      <c r="H123" s="335"/>
      <c r="I123" s="336">
        <f t="shared" si="17"/>
      </c>
      <c r="J123" s="336">
        <f t="shared" si="18"/>
      </c>
      <c r="K123" s="337">
        <f t="shared" si="19"/>
      </c>
      <c r="L123" s="40"/>
    </row>
    <row r="124" spans="1:12" ht="11.25" customHeight="1">
      <c r="A124" s="125">
        <f t="shared" si="15"/>
        <v>212</v>
      </c>
      <c r="B124" s="133" t="s">
        <v>235</v>
      </c>
      <c r="C124" s="333"/>
      <c r="D124" s="333"/>
      <c r="E124" s="334">
        <f t="shared" si="16"/>
      </c>
      <c r="F124" s="335"/>
      <c r="G124" s="335"/>
      <c r="H124" s="335"/>
      <c r="I124" s="336">
        <f t="shared" si="17"/>
      </c>
      <c r="J124" s="336">
        <f t="shared" si="18"/>
      </c>
      <c r="K124" s="337">
        <f t="shared" si="19"/>
      </c>
      <c r="L124" s="40"/>
    </row>
    <row r="125" spans="1:12" ht="11.25" customHeight="1" thickBot="1">
      <c r="A125" s="125">
        <f t="shared" si="15"/>
        <v>213</v>
      </c>
      <c r="B125" s="133" t="s">
        <v>236</v>
      </c>
      <c r="C125" s="333"/>
      <c r="D125" s="333"/>
      <c r="E125" s="334">
        <f t="shared" si="16"/>
      </c>
      <c r="F125" s="335"/>
      <c r="G125" s="335"/>
      <c r="H125" s="335"/>
      <c r="I125" s="336">
        <f t="shared" si="17"/>
      </c>
      <c r="J125" s="336">
        <f t="shared" si="18"/>
      </c>
      <c r="K125" s="337">
        <f t="shared" si="19"/>
      </c>
      <c r="L125" s="40"/>
    </row>
    <row r="126" spans="1:12" ht="11.25" customHeight="1" thickBot="1">
      <c r="A126" s="147">
        <f t="shared" si="15"/>
        <v>214</v>
      </c>
      <c r="B126" s="338" t="s">
        <v>270</v>
      </c>
      <c r="C126" s="339"/>
      <c r="D126" s="339"/>
      <c r="E126" s="339"/>
      <c r="F126" s="340"/>
      <c r="G126" s="341"/>
      <c r="H126" s="341"/>
      <c r="I126" s="352"/>
      <c r="J126" s="342"/>
      <c r="K126" s="343">
        <f>IF(OR(I113="",J113="",K108=""),"",SUM(K114:K125)/K108)</f>
      </c>
      <c r="L126" s="40"/>
    </row>
    <row r="128" spans="1:11" ht="16.5" customHeight="1">
      <c r="A128" s="285" t="s">
        <v>251</v>
      </c>
      <c r="B128" s="285"/>
      <c r="C128" s="285"/>
      <c r="D128" s="285"/>
      <c r="E128" s="285"/>
      <c r="F128" s="285"/>
      <c r="G128" s="285"/>
      <c r="H128" s="285"/>
      <c r="I128" s="285"/>
      <c r="J128" s="285"/>
      <c r="K128" s="285"/>
    </row>
    <row r="129" spans="1:11" ht="16.5" customHeight="1">
      <c r="A129" s="285" t="s">
        <v>280</v>
      </c>
      <c r="B129" s="285"/>
      <c r="C129" s="285"/>
      <c r="D129" s="285"/>
      <c r="E129" s="285"/>
      <c r="F129" s="285"/>
      <c r="G129" s="285"/>
      <c r="H129" s="285"/>
      <c r="I129" s="285"/>
      <c r="J129" s="285"/>
      <c r="K129" s="285"/>
    </row>
    <row r="130" spans="1:11" ht="6" customHeight="1">
      <c r="A130" s="285"/>
      <c r="B130" s="285"/>
      <c r="C130" s="285"/>
      <c r="D130" s="285"/>
      <c r="E130" s="285"/>
      <c r="F130" s="285"/>
      <c r="G130" s="285"/>
      <c r="H130" s="285"/>
      <c r="I130" s="285"/>
      <c r="J130" s="285"/>
      <c r="K130" s="285"/>
    </row>
    <row r="131" spans="1:11" s="5" customFormat="1" ht="21" customHeight="1">
      <c r="A131" s="286"/>
      <c r="B131" s="286"/>
      <c r="C131" s="286"/>
      <c r="D131" s="286"/>
      <c r="E131" s="286"/>
      <c r="J131" s="311" t="s">
        <v>253</v>
      </c>
      <c r="K131" s="311" t="s">
        <v>254</v>
      </c>
    </row>
    <row r="132" spans="1:11" s="5" customFormat="1" ht="12" customHeight="1">
      <c r="A132" s="286" t="s">
        <v>255</v>
      </c>
      <c r="C132" s="286"/>
      <c r="D132" s="286"/>
      <c r="E132" s="286"/>
      <c r="J132" s="312"/>
      <c r="K132" s="312" t="s">
        <v>256</v>
      </c>
    </row>
    <row r="133" spans="1:7" s="5" customFormat="1" ht="3" customHeight="1">
      <c r="A133" s="286"/>
      <c r="C133" s="286"/>
      <c r="D133" s="286"/>
      <c r="E133" s="286"/>
      <c r="F133" s="313"/>
      <c r="G133" s="313"/>
    </row>
    <row r="134" spans="1:7" s="5" customFormat="1" ht="12" customHeight="1">
      <c r="A134" s="286" t="s">
        <v>257</v>
      </c>
      <c r="B134" s="286"/>
      <c r="C134" s="286"/>
      <c r="D134" s="286"/>
      <c r="E134" s="286"/>
      <c r="F134" s="286"/>
      <c r="G134" s="286"/>
    </row>
    <row r="135" spans="1:7" s="6" customFormat="1" ht="3.75" customHeight="1">
      <c r="A135" s="314"/>
      <c r="B135" s="39"/>
      <c r="C135" s="101"/>
      <c r="D135" s="101"/>
      <c r="E135" s="101"/>
      <c r="F135" s="101"/>
      <c r="G135" s="101"/>
    </row>
    <row r="136" spans="1:11" s="6" customFormat="1" ht="9.75" customHeight="1">
      <c r="A136" s="314"/>
      <c r="B136" s="101"/>
      <c r="C136" s="5"/>
      <c r="D136" s="5"/>
      <c r="E136" s="5"/>
      <c r="F136" s="5"/>
      <c r="G136" s="315" t="s">
        <v>65</v>
      </c>
      <c r="H136" s="315" t="s">
        <v>66</v>
      </c>
      <c r="I136" s="315" t="s">
        <v>67</v>
      </c>
      <c r="J136" s="316" t="s">
        <v>68</v>
      </c>
      <c r="K136" s="316" t="s">
        <v>69</v>
      </c>
    </row>
    <row r="137" spans="1:11" s="5" customFormat="1" ht="12.75" customHeight="1">
      <c r="A137" s="313"/>
      <c r="B137" s="313"/>
      <c r="G137" s="312"/>
      <c r="H137" s="312"/>
      <c r="I137" s="312"/>
      <c r="J137" s="312"/>
      <c r="K137" s="312" t="s">
        <v>256</v>
      </c>
    </row>
    <row r="138" spans="1:11" s="5" customFormat="1" ht="3" customHeight="1">
      <c r="A138" s="313"/>
      <c r="B138" s="313"/>
      <c r="G138" s="313"/>
      <c r="H138" s="313"/>
      <c r="I138" s="313"/>
      <c r="J138" s="313"/>
      <c r="K138" s="313"/>
    </row>
    <row r="139" spans="1:11" s="292" customFormat="1" ht="12.75" customHeight="1">
      <c r="A139" s="286" t="s">
        <v>258</v>
      </c>
      <c r="C139" s="286"/>
      <c r="D139" s="286"/>
      <c r="E139" s="286"/>
      <c r="F139" s="5"/>
      <c r="G139" s="5"/>
      <c r="K139" s="317"/>
    </row>
    <row r="140" spans="1:11" s="292" customFormat="1" ht="12.75" customHeight="1">
      <c r="A140" s="286" t="s">
        <v>259</v>
      </c>
      <c r="C140" s="286"/>
      <c r="D140" s="286"/>
      <c r="E140" s="286"/>
      <c r="F140" s="5"/>
      <c r="G140" s="5"/>
      <c r="K140" s="317">
        <v>0</v>
      </c>
    </row>
    <row r="141" ht="11.25" thickBot="1"/>
    <row r="142" spans="1:11" s="39" customFormat="1" ht="10.5">
      <c r="A142" s="318"/>
      <c r="B142" s="319"/>
      <c r="C142" s="320">
        <v>1</v>
      </c>
      <c r="D142" s="321">
        <v>2</v>
      </c>
      <c r="E142" s="321">
        <v>3</v>
      </c>
      <c r="F142" s="321">
        <v>4</v>
      </c>
      <c r="G142" s="321">
        <v>5</v>
      </c>
      <c r="H142" s="321">
        <v>6</v>
      </c>
      <c r="I142" s="321">
        <v>7</v>
      </c>
      <c r="J142" s="321">
        <v>8</v>
      </c>
      <c r="K142" s="322">
        <v>9</v>
      </c>
    </row>
    <row r="143" spans="1:11" s="39" customFormat="1" ht="62.25" customHeight="1" thickBot="1">
      <c r="A143" s="323" t="s">
        <v>63</v>
      </c>
      <c r="B143" s="324" t="s">
        <v>223</v>
      </c>
      <c r="C143" s="325" t="s">
        <v>260</v>
      </c>
      <c r="D143" s="326" t="s">
        <v>261</v>
      </c>
      <c r="E143" s="326" t="s">
        <v>262</v>
      </c>
      <c r="F143" s="326" t="s">
        <v>263</v>
      </c>
      <c r="G143" s="326" t="s">
        <v>264</v>
      </c>
      <c r="H143" s="326" t="s">
        <v>265</v>
      </c>
      <c r="I143" s="326" t="s">
        <v>266</v>
      </c>
      <c r="J143" s="326" t="s">
        <v>267</v>
      </c>
      <c r="K143" s="327" t="s">
        <v>268</v>
      </c>
    </row>
    <row r="144" spans="1:12" ht="21" customHeight="1">
      <c r="A144" s="152">
        <v>201</v>
      </c>
      <c r="B144" s="328" t="s">
        <v>269</v>
      </c>
      <c r="C144" s="329"/>
      <c r="D144" s="330"/>
      <c r="E144" s="330"/>
      <c r="F144" s="330"/>
      <c r="G144" s="330"/>
      <c r="H144" s="330"/>
      <c r="I144" s="331"/>
      <c r="J144" s="331"/>
      <c r="K144" s="332">
        <f>IF(OR(I144="",J144=""),"",SUM(I144:J144))</f>
      </c>
      <c r="L144" s="40"/>
    </row>
    <row r="145" spans="1:12" ht="11.25" customHeight="1">
      <c r="A145" s="125">
        <f aca="true" t="shared" si="20" ref="A145:A157">A144+1</f>
        <v>202</v>
      </c>
      <c r="B145" s="133" t="s">
        <v>225</v>
      </c>
      <c r="C145" s="333"/>
      <c r="D145" s="333"/>
      <c r="E145" s="334">
        <f aca="true" t="shared" si="21" ref="E145:E156">IF(AND(C145&gt;0,D145&gt;0),D145-C145,"")</f>
      </c>
      <c r="F145" s="335"/>
      <c r="G145" s="335"/>
      <c r="H145" s="335"/>
      <c r="I145" s="336">
        <f aca="true" t="shared" si="22" ref="I145:I156">IF($K$139&lt;(A145-201),"",IF(NOT($I$144=""),I144+H145,""))</f>
      </c>
      <c r="J145" s="336">
        <f aca="true" t="shared" si="23" ref="J145:J156">IF($K$139&lt;(A145-201),"",IF(NOT($J$144=""),SUM(F145:G145)+J144,""))</f>
      </c>
      <c r="K145" s="337">
        <f aca="true" t="shared" si="24" ref="K145:K156">IF($K$139&lt;(A145-201),"",IF(NOT($K$144=""),SUM(F145:H145)+K144,""))</f>
      </c>
      <c r="L145" s="40"/>
    </row>
    <row r="146" spans="1:12" ht="11.25" customHeight="1">
      <c r="A146" s="125">
        <f t="shared" si="20"/>
        <v>203</v>
      </c>
      <c r="B146" s="133" t="s">
        <v>226</v>
      </c>
      <c r="C146" s="333"/>
      <c r="D146" s="333"/>
      <c r="E146" s="334">
        <f t="shared" si="21"/>
      </c>
      <c r="F146" s="335"/>
      <c r="G146" s="335"/>
      <c r="H146" s="335"/>
      <c r="I146" s="336">
        <f t="shared" si="22"/>
      </c>
      <c r="J146" s="336">
        <f t="shared" si="23"/>
      </c>
      <c r="K146" s="337">
        <f t="shared" si="24"/>
      </c>
      <c r="L146" s="40"/>
    </row>
    <row r="147" spans="1:12" ht="11.25" customHeight="1">
      <c r="A147" s="125">
        <f t="shared" si="20"/>
        <v>204</v>
      </c>
      <c r="B147" s="133" t="s">
        <v>227</v>
      </c>
      <c r="C147" s="333"/>
      <c r="D147" s="333"/>
      <c r="E147" s="334">
        <f t="shared" si="21"/>
      </c>
      <c r="F147" s="335"/>
      <c r="G147" s="335"/>
      <c r="H147" s="335"/>
      <c r="I147" s="336">
        <f t="shared" si="22"/>
      </c>
      <c r="J147" s="336">
        <f t="shared" si="23"/>
      </c>
      <c r="K147" s="337">
        <f t="shared" si="24"/>
      </c>
      <c r="L147" s="40"/>
    </row>
    <row r="148" spans="1:12" ht="11.25" customHeight="1">
      <c r="A148" s="125">
        <f t="shared" si="20"/>
        <v>205</v>
      </c>
      <c r="B148" s="133" t="s">
        <v>228</v>
      </c>
      <c r="C148" s="333"/>
      <c r="D148" s="333"/>
      <c r="E148" s="334">
        <f t="shared" si="21"/>
      </c>
      <c r="F148" s="335"/>
      <c r="G148" s="335"/>
      <c r="H148" s="335"/>
      <c r="I148" s="336">
        <f t="shared" si="22"/>
      </c>
      <c r="J148" s="336">
        <f t="shared" si="23"/>
      </c>
      <c r="K148" s="337">
        <f t="shared" si="24"/>
      </c>
      <c r="L148" s="40"/>
    </row>
    <row r="149" spans="1:12" ht="11.25" customHeight="1">
      <c r="A149" s="125">
        <f t="shared" si="20"/>
        <v>206</v>
      </c>
      <c r="B149" s="133" t="s">
        <v>229</v>
      </c>
      <c r="C149" s="333"/>
      <c r="D149" s="333"/>
      <c r="E149" s="334">
        <f t="shared" si="21"/>
      </c>
      <c r="F149" s="335"/>
      <c r="G149" s="335"/>
      <c r="H149" s="335"/>
      <c r="I149" s="336">
        <f t="shared" si="22"/>
      </c>
      <c r="J149" s="336">
        <f t="shared" si="23"/>
      </c>
      <c r="K149" s="337">
        <f t="shared" si="24"/>
      </c>
      <c r="L149" s="40"/>
    </row>
    <row r="150" spans="1:12" ht="11.25" customHeight="1">
      <c r="A150" s="125">
        <f t="shared" si="20"/>
        <v>207</v>
      </c>
      <c r="B150" s="133" t="s">
        <v>230</v>
      </c>
      <c r="C150" s="333"/>
      <c r="D150" s="333"/>
      <c r="E150" s="334">
        <f t="shared" si="21"/>
      </c>
      <c r="F150" s="335"/>
      <c r="G150" s="335"/>
      <c r="H150" s="335"/>
      <c r="I150" s="336">
        <f t="shared" si="22"/>
      </c>
      <c r="J150" s="336">
        <f t="shared" si="23"/>
      </c>
      <c r="K150" s="337">
        <f t="shared" si="24"/>
      </c>
      <c r="L150" s="40"/>
    </row>
    <row r="151" spans="1:12" ht="11.25" customHeight="1">
      <c r="A151" s="125">
        <f t="shared" si="20"/>
        <v>208</v>
      </c>
      <c r="B151" s="133" t="s">
        <v>231</v>
      </c>
      <c r="C151" s="333"/>
      <c r="D151" s="333"/>
      <c r="E151" s="334">
        <f t="shared" si="21"/>
      </c>
      <c r="F151" s="335"/>
      <c r="G151" s="335"/>
      <c r="H151" s="335"/>
      <c r="I151" s="336">
        <f t="shared" si="22"/>
      </c>
      <c r="J151" s="336">
        <f t="shared" si="23"/>
      </c>
      <c r="K151" s="337">
        <f t="shared" si="24"/>
      </c>
      <c r="L151" s="40"/>
    </row>
    <row r="152" spans="1:12" ht="11.25" customHeight="1">
      <c r="A152" s="125">
        <f t="shared" si="20"/>
        <v>209</v>
      </c>
      <c r="B152" s="133" t="s">
        <v>232</v>
      </c>
      <c r="C152" s="333"/>
      <c r="D152" s="333"/>
      <c r="E152" s="334">
        <f t="shared" si="21"/>
      </c>
      <c r="F152" s="335"/>
      <c r="G152" s="335"/>
      <c r="H152" s="335"/>
      <c r="I152" s="336">
        <f t="shared" si="22"/>
      </c>
      <c r="J152" s="336">
        <f t="shared" si="23"/>
      </c>
      <c r="K152" s="337">
        <f t="shared" si="24"/>
      </c>
      <c r="L152" s="40"/>
    </row>
    <row r="153" spans="1:12" ht="11.25" customHeight="1">
      <c r="A153" s="125">
        <f t="shared" si="20"/>
        <v>210</v>
      </c>
      <c r="B153" s="133" t="s">
        <v>233</v>
      </c>
      <c r="C153" s="333"/>
      <c r="D153" s="333"/>
      <c r="E153" s="334">
        <f t="shared" si="21"/>
      </c>
      <c r="F153" s="335"/>
      <c r="G153" s="335"/>
      <c r="H153" s="335"/>
      <c r="I153" s="336">
        <f t="shared" si="22"/>
      </c>
      <c r="J153" s="336">
        <f t="shared" si="23"/>
      </c>
      <c r="K153" s="337">
        <f t="shared" si="24"/>
      </c>
      <c r="L153" s="40"/>
    </row>
    <row r="154" spans="1:12" ht="11.25" customHeight="1">
      <c r="A154" s="125">
        <f t="shared" si="20"/>
        <v>211</v>
      </c>
      <c r="B154" s="133" t="s">
        <v>234</v>
      </c>
      <c r="C154" s="333"/>
      <c r="D154" s="333"/>
      <c r="E154" s="334">
        <f t="shared" si="21"/>
      </c>
      <c r="F154" s="335"/>
      <c r="G154" s="335"/>
      <c r="H154" s="335"/>
      <c r="I154" s="336">
        <f t="shared" si="22"/>
      </c>
      <c r="J154" s="336">
        <f t="shared" si="23"/>
      </c>
      <c r="K154" s="337">
        <f t="shared" si="24"/>
      </c>
      <c r="L154" s="40"/>
    </row>
    <row r="155" spans="1:12" ht="11.25" customHeight="1">
      <c r="A155" s="125">
        <f t="shared" si="20"/>
        <v>212</v>
      </c>
      <c r="B155" s="133" t="s">
        <v>235</v>
      </c>
      <c r="C155" s="333"/>
      <c r="D155" s="333"/>
      <c r="E155" s="334">
        <f t="shared" si="21"/>
      </c>
      <c r="F155" s="335"/>
      <c r="G155" s="335"/>
      <c r="H155" s="335"/>
      <c r="I155" s="336">
        <f t="shared" si="22"/>
      </c>
      <c r="J155" s="336">
        <f t="shared" si="23"/>
      </c>
      <c r="K155" s="337">
        <f t="shared" si="24"/>
      </c>
      <c r="L155" s="40"/>
    </row>
    <row r="156" spans="1:12" ht="11.25" customHeight="1" thickBot="1">
      <c r="A156" s="125">
        <f t="shared" si="20"/>
        <v>213</v>
      </c>
      <c r="B156" s="133" t="s">
        <v>236</v>
      </c>
      <c r="C156" s="333"/>
      <c r="D156" s="333"/>
      <c r="E156" s="334">
        <f t="shared" si="21"/>
      </c>
      <c r="F156" s="335"/>
      <c r="G156" s="335"/>
      <c r="H156" s="335"/>
      <c r="I156" s="336">
        <f t="shared" si="22"/>
      </c>
      <c r="J156" s="336">
        <f t="shared" si="23"/>
      </c>
      <c r="K156" s="337">
        <f t="shared" si="24"/>
      </c>
      <c r="L156" s="40"/>
    </row>
    <row r="157" spans="1:12" ht="11.25" customHeight="1" thickBot="1">
      <c r="A157" s="147">
        <f t="shared" si="20"/>
        <v>214</v>
      </c>
      <c r="B157" s="338" t="s">
        <v>270</v>
      </c>
      <c r="C157" s="339"/>
      <c r="D157" s="339"/>
      <c r="E157" s="339"/>
      <c r="F157" s="340"/>
      <c r="G157" s="341"/>
      <c r="H157" s="341"/>
      <c r="I157" s="352"/>
      <c r="J157" s="342"/>
      <c r="K157" s="343">
        <f>IF(OR(I144="",J144="",K139=""),"",SUM(K145:K156)/K139)</f>
      </c>
      <c r="L157" s="40"/>
    </row>
  </sheetData>
  <sheetProtection sheet="1" objects="1"/>
  <printOptions horizontalCentered="1"/>
  <pageMargins left="0.25" right="0.25" top="0.99" bottom="0.45" header="0.5" footer="0.5"/>
  <pageSetup orientation="portrait"/>
  <headerFooter alignWithMargins="0">
    <oddHeader>&amp;LFederal Communications Commission
Washington, DC 20554&amp;RApproved By OMB 3060-0685</oddHeader>
    <oddFooter>&amp;LPage &amp;P&amp;CMicrosoft Excel 4.0 Version&amp;RFCC Form 1240
July 1996</oddFooter>
  </headerFooter>
  <rowBreaks count="4" manualBreakCount="4">
    <brk id="32" max="65535" man="1"/>
    <brk id="63" max="65535" man="1"/>
    <brk id="95" max="65535" man="1"/>
    <brk id="126" max="65535" man="1"/>
  </rowBreaks>
</worksheet>
</file>

<file path=xl/worksheets/sheet5.xml><?xml version="1.0" encoding="utf-8"?>
<worksheet xmlns="http://schemas.openxmlformats.org/spreadsheetml/2006/main" xmlns:r="http://schemas.openxmlformats.org/officeDocument/2006/relationships">
  <dimension ref="A2:K268"/>
  <sheetViews>
    <sheetView showGridLines="0" workbookViewId="0" topLeftCell="A1">
      <selection activeCell="A1" sqref="A1"/>
    </sheetView>
  </sheetViews>
  <sheetFormatPr defaultColWidth="9.140625" defaultRowHeight="12"/>
  <cols>
    <col min="1" max="1" width="9.57421875" style="353" customWidth="1"/>
    <col min="2" max="2" width="11.8515625" style="40" customWidth="1"/>
    <col min="3" max="3" width="16.57421875" style="40" customWidth="1"/>
    <col min="4" max="4" width="15.8515625" style="40" customWidth="1"/>
    <col min="5" max="5" width="12.00390625" style="40" customWidth="1"/>
    <col min="6" max="6" width="14.140625" style="40" customWidth="1"/>
    <col min="7" max="7" width="11.8515625" style="40" customWidth="1"/>
    <col min="8" max="8" width="13.00390625" style="40" customWidth="1"/>
    <col min="9" max="9" width="14.140625" style="40" customWidth="1"/>
    <col min="10" max="10" width="9.57421875" style="40" customWidth="1"/>
    <col min="11" max="11" width="12.140625" style="40" customWidth="1"/>
    <col min="12" max="12" width="10.57421875" style="40" customWidth="1"/>
    <col min="13" max="16384" width="9.57421875" style="40" customWidth="1"/>
  </cols>
  <sheetData>
    <row r="1" ht="12.75" customHeight="1"/>
    <row r="2" spans="1:9" ht="18" customHeight="1">
      <c r="A2" s="285" t="s">
        <v>281</v>
      </c>
      <c r="B2" s="285"/>
      <c r="C2" s="285"/>
      <c r="D2" s="285"/>
      <c r="E2" s="285"/>
      <c r="F2" s="285"/>
      <c r="G2" s="285"/>
      <c r="H2" s="285"/>
      <c r="I2" s="285"/>
    </row>
    <row r="3" spans="1:9" ht="18" customHeight="1">
      <c r="A3" s="285" t="s">
        <v>252</v>
      </c>
      <c r="B3" s="285"/>
      <c r="C3" s="285"/>
      <c r="D3" s="285"/>
      <c r="E3" s="285"/>
      <c r="F3" s="285"/>
      <c r="G3" s="285"/>
      <c r="H3" s="285"/>
      <c r="I3" s="285"/>
    </row>
    <row r="4" spans="1:9" ht="6" customHeight="1">
      <c r="A4" s="285"/>
      <c r="B4" s="285"/>
      <c r="C4" s="285"/>
      <c r="D4" s="285"/>
      <c r="E4" s="285"/>
      <c r="F4" s="285"/>
      <c r="G4" s="285"/>
      <c r="H4" s="285"/>
      <c r="I4" s="285"/>
    </row>
    <row r="5" spans="1:7" s="5" customFormat="1" ht="12.75" customHeight="1">
      <c r="A5" s="289" t="s">
        <v>222</v>
      </c>
      <c r="B5" s="287"/>
      <c r="C5" s="287"/>
      <c r="D5" s="288"/>
      <c r="E5" s="287"/>
      <c r="F5" s="287"/>
      <c r="G5" s="287"/>
    </row>
    <row r="6" spans="1:9" s="5" customFormat="1" ht="21" customHeight="1">
      <c r="A6" s="289"/>
      <c r="B6" s="286"/>
      <c r="C6" s="286"/>
      <c r="D6" s="286"/>
      <c r="E6" s="286"/>
      <c r="H6" s="311" t="s">
        <v>253</v>
      </c>
      <c r="I6" s="311" t="s">
        <v>254</v>
      </c>
    </row>
    <row r="7" spans="1:9" s="5" customFormat="1" ht="12.75" customHeight="1">
      <c r="A7" s="289" t="s">
        <v>255</v>
      </c>
      <c r="C7" s="286"/>
      <c r="D7" s="286"/>
      <c r="E7" s="286"/>
      <c r="H7" s="312" t="s">
        <v>256</v>
      </c>
      <c r="I7" s="312"/>
    </row>
    <row r="8" spans="1:7" s="5" customFormat="1" ht="3" customHeight="1">
      <c r="A8" s="289"/>
      <c r="C8" s="286"/>
      <c r="D8" s="286"/>
      <c r="E8" s="286"/>
      <c r="F8" s="313"/>
      <c r="G8" s="313"/>
    </row>
    <row r="9" spans="1:7" s="5" customFormat="1" ht="12.75" customHeight="1">
      <c r="A9" s="289" t="s">
        <v>257</v>
      </c>
      <c r="B9" s="286"/>
      <c r="C9" s="286"/>
      <c r="D9" s="286"/>
      <c r="E9" s="286"/>
      <c r="F9" s="286"/>
      <c r="G9" s="286"/>
    </row>
    <row r="10" spans="1:7" s="6" customFormat="1" ht="3" customHeight="1">
      <c r="A10" s="314"/>
      <c r="B10" s="39"/>
      <c r="C10" s="101"/>
      <c r="D10" s="101"/>
      <c r="E10" s="101"/>
      <c r="F10" s="101"/>
      <c r="G10" s="101"/>
    </row>
    <row r="11" spans="1:10" s="6" customFormat="1" ht="9.75" customHeight="1">
      <c r="A11" s="314"/>
      <c r="B11" s="101"/>
      <c r="C11" s="5"/>
      <c r="D11" s="5"/>
      <c r="E11" s="315" t="s">
        <v>65</v>
      </c>
      <c r="F11" s="315" t="s">
        <v>66</v>
      </c>
      <c r="G11" s="315" t="s">
        <v>67</v>
      </c>
      <c r="H11" s="316" t="s">
        <v>68</v>
      </c>
      <c r="I11" s="316" t="s">
        <v>69</v>
      </c>
      <c r="J11" s="5"/>
    </row>
    <row r="12" spans="1:9" s="5" customFormat="1" ht="15" customHeight="1">
      <c r="A12" s="354"/>
      <c r="B12" s="313"/>
      <c r="E12" s="312" t="s">
        <v>256</v>
      </c>
      <c r="F12" s="312"/>
      <c r="G12" s="312"/>
      <c r="H12" s="312"/>
      <c r="I12" s="312"/>
    </row>
    <row r="13" spans="1:9" s="5" customFormat="1" ht="6" customHeight="1">
      <c r="A13" s="354"/>
      <c r="B13" s="313"/>
      <c r="E13" s="313"/>
      <c r="F13" s="313"/>
      <c r="G13" s="313"/>
      <c r="H13" s="313"/>
      <c r="I13" s="313"/>
    </row>
    <row r="14" spans="1:10" s="292" customFormat="1" ht="12.75" customHeight="1">
      <c r="A14" s="289" t="s">
        <v>282</v>
      </c>
      <c r="C14" s="286"/>
      <c r="D14" s="286"/>
      <c r="E14" s="286"/>
      <c r="F14" s="5"/>
      <c r="I14" s="317"/>
      <c r="J14" s="5"/>
    </row>
    <row r="15" spans="1:11" s="292" customFormat="1" ht="12.75" customHeight="1">
      <c r="A15" s="289" t="s">
        <v>283</v>
      </c>
      <c r="C15" s="286"/>
      <c r="D15" s="286"/>
      <c r="E15" s="286"/>
      <c r="F15" s="5"/>
      <c r="G15" s="5"/>
      <c r="I15" s="317"/>
      <c r="K15" s="5"/>
    </row>
    <row r="16" ht="11.25" thickBot="1"/>
    <row r="17" spans="1:9" ht="10.5">
      <c r="A17" s="355"/>
      <c r="B17" s="356"/>
      <c r="C17" s="320">
        <v>1</v>
      </c>
      <c r="D17" s="321">
        <v>2</v>
      </c>
      <c r="E17" s="321">
        <v>3</v>
      </c>
      <c r="F17" s="321">
        <v>4</v>
      </c>
      <c r="G17" s="321">
        <v>5</v>
      </c>
      <c r="H17" s="321">
        <v>6</v>
      </c>
      <c r="I17" s="322">
        <v>7</v>
      </c>
    </row>
    <row r="18" spans="1:9" s="358" customFormat="1" ht="48" customHeight="1" thickBot="1">
      <c r="A18" s="323" t="s">
        <v>63</v>
      </c>
      <c r="B18" s="357" t="s">
        <v>223</v>
      </c>
      <c r="C18" s="325" t="s">
        <v>284</v>
      </c>
      <c r="D18" s="326" t="s">
        <v>285</v>
      </c>
      <c r="E18" s="326" t="s">
        <v>286</v>
      </c>
      <c r="F18" s="326" t="s">
        <v>287</v>
      </c>
      <c r="G18" s="326" t="s">
        <v>288</v>
      </c>
      <c r="H18" s="326" t="s">
        <v>289</v>
      </c>
      <c r="I18" s="327" t="s">
        <v>290</v>
      </c>
    </row>
    <row r="19" spans="1:9" ht="24.75" customHeight="1">
      <c r="A19" s="152">
        <v>301</v>
      </c>
      <c r="B19" s="359" t="s">
        <v>269</v>
      </c>
      <c r="C19" s="360"/>
      <c r="D19" s="361"/>
      <c r="E19" s="361"/>
      <c r="F19" s="361"/>
      <c r="G19" s="362"/>
      <c r="H19" s="363"/>
      <c r="I19" s="364"/>
    </row>
    <row r="20" spans="1:9" ht="12" customHeight="1">
      <c r="A20" s="125">
        <f aca="true" t="shared" si="0" ref="A20:A32">A19+1</f>
        <v>302</v>
      </c>
      <c r="B20" s="365" t="s">
        <v>225</v>
      </c>
      <c r="C20" s="366"/>
      <c r="D20" s="366"/>
      <c r="E20" s="367">
        <f aca="true" t="shared" si="1" ref="E20:E31">IF(AND(C20&gt;0,D20&gt;0),(D20+C20)/2,"")</f>
      </c>
      <c r="F20" s="336">
        <f>IF(E20="","",LOOKUP(E20,'Wks 3-Markup Method-True-Up'!$D$241:$D$268,'Wks 3-Markup Method-True-Up'!$F$241:$F$268))</f>
      </c>
      <c r="G20" s="366"/>
      <c r="H20" s="336">
        <f aca="true" t="shared" si="2" ref="H20:H31">IF($I$14&lt;(A20-301),"",IF($I$19="","",IF(OR(F20="",G20=""),0,F20*G20)))</f>
      </c>
      <c r="I20" s="337">
        <f aca="true" t="shared" si="3" ref="I20:I31">IF($I$14&lt;(A20-301),"",IF(NOT($I$19=""),I19+H20,""))</f>
      </c>
    </row>
    <row r="21" spans="1:9" ht="12" customHeight="1">
      <c r="A21" s="125">
        <f t="shared" si="0"/>
        <v>303</v>
      </c>
      <c r="B21" s="365" t="s">
        <v>226</v>
      </c>
      <c r="C21" s="366"/>
      <c r="D21" s="366"/>
      <c r="E21" s="367">
        <f t="shared" si="1"/>
      </c>
      <c r="F21" s="336">
        <f>IF(E21="","",LOOKUP(E21,'Wks 3-Markup Method-True-Up'!$D$241:$D$268,'Wks 3-Markup Method-True-Up'!$F$241:$F$268))</f>
      </c>
      <c r="G21" s="366"/>
      <c r="H21" s="336">
        <f t="shared" si="2"/>
      </c>
      <c r="I21" s="337">
        <f t="shared" si="3"/>
      </c>
    </row>
    <row r="22" spans="1:9" ht="12" customHeight="1">
      <c r="A22" s="125">
        <f t="shared" si="0"/>
        <v>304</v>
      </c>
      <c r="B22" s="365" t="s">
        <v>227</v>
      </c>
      <c r="C22" s="366"/>
      <c r="D22" s="366"/>
      <c r="E22" s="367">
        <f t="shared" si="1"/>
      </c>
      <c r="F22" s="336">
        <f>IF(E22="","",LOOKUP(E22,'Wks 3-Markup Method-True-Up'!$D$241:$D$268,'Wks 3-Markup Method-True-Up'!$F$241:$F$268))</f>
      </c>
      <c r="G22" s="366"/>
      <c r="H22" s="336">
        <f t="shared" si="2"/>
      </c>
      <c r="I22" s="337">
        <f t="shared" si="3"/>
      </c>
    </row>
    <row r="23" spans="1:9" ht="12" customHeight="1">
      <c r="A23" s="125">
        <f t="shared" si="0"/>
        <v>305</v>
      </c>
      <c r="B23" s="365" t="s">
        <v>228</v>
      </c>
      <c r="C23" s="366"/>
      <c r="D23" s="366"/>
      <c r="E23" s="367">
        <f t="shared" si="1"/>
      </c>
      <c r="F23" s="336">
        <f>IF(E23="","",LOOKUP(E23,'Wks 3-Markup Method-True-Up'!$D$241:$D$268,'Wks 3-Markup Method-True-Up'!$F$241:$F$268))</f>
      </c>
      <c r="G23" s="366"/>
      <c r="H23" s="336">
        <f t="shared" si="2"/>
      </c>
      <c r="I23" s="337">
        <f t="shared" si="3"/>
      </c>
    </row>
    <row r="24" spans="1:9" ht="12" customHeight="1">
      <c r="A24" s="125">
        <f t="shared" si="0"/>
        <v>306</v>
      </c>
      <c r="B24" s="365" t="s">
        <v>229</v>
      </c>
      <c r="C24" s="366"/>
      <c r="D24" s="366"/>
      <c r="E24" s="367">
        <f t="shared" si="1"/>
      </c>
      <c r="F24" s="336">
        <f>IF(E24="","",LOOKUP(E24,'Wks 3-Markup Method-True-Up'!$D$241:$D$268,'Wks 3-Markup Method-True-Up'!$F$241:$F$268))</f>
      </c>
      <c r="G24" s="366"/>
      <c r="H24" s="336">
        <f t="shared" si="2"/>
      </c>
      <c r="I24" s="337">
        <f t="shared" si="3"/>
      </c>
    </row>
    <row r="25" spans="1:9" ht="12" customHeight="1">
      <c r="A25" s="125">
        <f t="shared" si="0"/>
        <v>307</v>
      </c>
      <c r="B25" s="365" t="s">
        <v>230</v>
      </c>
      <c r="C25" s="366"/>
      <c r="D25" s="366"/>
      <c r="E25" s="367">
        <f t="shared" si="1"/>
      </c>
      <c r="F25" s="336">
        <f>IF(E25="","",LOOKUP(E25,'Wks 3-Markup Method-True-Up'!$D$241:$D$268,'Wks 3-Markup Method-True-Up'!$F$241:$F$268))</f>
      </c>
      <c r="G25" s="366"/>
      <c r="H25" s="336">
        <f t="shared" si="2"/>
      </c>
      <c r="I25" s="337">
        <f t="shared" si="3"/>
      </c>
    </row>
    <row r="26" spans="1:9" ht="12" customHeight="1">
      <c r="A26" s="125">
        <f t="shared" si="0"/>
        <v>308</v>
      </c>
      <c r="B26" s="365" t="s">
        <v>231</v>
      </c>
      <c r="C26" s="366"/>
      <c r="D26" s="366"/>
      <c r="E26" s="367">
        <f t="shared" si="1"/>
      </c>
      <c r="F26" s="336">
        <f>IF(E26="","",LOOKUP(E26,'Wks 3-Markup Method-True-Up'!$D$241:$D$268,'Wks 3-Markup Method-True-Up'!$F$241:$F$268))</f>
      </c>
      <c r="G26" s="366"/>
      <c r="H26" s="336">
        <f t="shared" si="2"/>
      </c>
      <c r="I26" s="337">
        <f t="shared" si="3"/>
      </c>
    </row>
    <row r="27" spans="1:9" ht="12" customHeight="1">
      <c r="A27" s="125">
        <f t="shared" si="0"/>
        <v>309</v>
      </c>
      <c r="B27" s="365" t="s">
        <v>232</v>
      </c>
      <c r="C27" s="366"/>
      <c r="D27" s="366"/>
      <c r="E27" s="367">
        <f t="shared" si="1"/>
      </c>
      <c r="F27" s="336">
        <f>IF(E27="","",LOOKUP(E27,'Wks 3-Markup Method-True-Up'!$D$241:$D$268,'Wks 3-Markup Method-True-Up'!$F$241:$F$268))</f>
      </c>
      <c r="G27" s="366"/>
      <c r="H27" s="336">
        <f t="shared" si="2"/>
      </c>
      <c r="I27" s="337">
        <f t="shared" si="3"/>
      </c>
    </row>
    <row r="28" spans="1:9" ht="12" customHeight="1">
      <c r="A28" s="125">
        <f t="shared" si="0"/>
        <v>310</v>
      </c>
      <c r="B28" s="365" t="s">
        <v>233</v>
      </c>
      <c r="C28" s="366"/>
      <c r="D28" s="366"/>
      <c r="E28" s="367">
        <f t="shared" si="1"/>
      </c>
      <c r="F28" s="336">
        <f>IF(E28="","",LOOKUP(E28,'Wks 3-Markup Method-True-Up'!$D$241:$D$268,'Wks 3-Markup Method-True-Up'!$F$241:$F$268))</f>
      </c>
      <c r="G28" s="366"/>
      <c r="H28" s="336">
        <f t="shared" si="2"/>
      </c>
      <c r="I28" s="337">
        <f t="shared" si="3"/>
      </c>
    </row>
    <row r="29" spans="1:9" ht="12" customHeight="1">
      <c r="A29" s="125">
        <f t="shared" si="0"/>
        <v>311</v>
      </c>
      <c r="B29" s="365" t="s">
        <v>234</v>
      </c>
      <c r="C29" s="366"/>
      <c r="D29" s="366"/>
      <c r="E29" s="367">
        <f t="shared" si="1"/>
      </c>
      <c r="F29" s="336">
        <f>IF(E29="","",LOOKUP(E29,'Wks 3-Markup Method-True-Up'!$D$241:$D$268,'Wks 3-Markup Method-True-Up'!$F$241:$F$268))</f>
      </c>
      <c r="G29" s="366"/>
      <c r="H29" s="336">
        <f t="shared" si="2"/>
      </c>
      <c r="I29" s="337">
        <f t="shared" si="3"/>
      </c>
    </row>
    <row r="30" spans="1:9" ht="12" customHeight="1">
      <c r="A30" s="125">
        <f t="shared" si="0"/>
        <v>312</v>
      </c>
      <c r="B30" s="365" t="s">
        <v>235</v>
      </c>
      <c r="C30" s="366"/>
      <c r="D30" s="366"/>
      <c r="E30" s="367">
        <f t="shared" si="1"/>
      </c>
      <c r="F30" s="336">
        <f>IF(E30="","",LOOKUP(E30,'Wks 3-Markup Method-True-Up'!$D$241:$D$268,'Wks 3-Markup Method-True-Up'!$F$241:$F$268))</f>
      </c>
      <c r="G30" s="366"/>
      <c r="H30" s="336">
        <f t="shared" si="2"/>
      </c>
      <c r="I30" s="337">
        <f t="shared" si="3"/>
      </c>
    </row>
    <row r="31" spans="1:11" ht="12" customHeight="1" thickBot="1">
      <c r="A31" s="125">
        <f t="shared" si="0"/>
        <v>313</v>
      </c>
      <c r="B31" s="365" t="s">
        <v>236</v>
      </c>
      <c r="C31" s="366"/>
      <c r="D31" s="366"/>
      <c r="E31" s="367">
        <f t="shared" si="1"/>
      </c>
      <c r="F31" s="336">
        <f>IF(E31="","",LOOKUP(E31,'Wks 3-Markup Method-True-Up'!$D$241:$D$268,'Wks 3-Markup Method-True-Up'!$F$241:$F$268))</f>
      </c>
      <c r="G31" s="366"/>
      <c r="H31" s="336">
        <f t="shared" si="2"/>
      </c>
      <c r="I31" s="337">
        <f t="shared" si="3"/>
      </c>
      <c r="J31" s="5"/>
      <c r="K31" s="5"/>
    </row>
    <row r="32" spans="1:11" ht="12" customHeight="1" thickBot="1">
      <c r="A32" s="147">
        <f t="shared" si="0"/>
        <v>314</v>
      </c>
      <c r="B32" s="338" t="s">
        <v>291</v>
      </c>
      <c r="C32" s="339"/>
      <c r="D32" s="339"/>
      <c r="E32" s="368"/>
      <c r="F32" s="341"/>
      <c r="G32" s="341"/>
      <c r="H32" s="369"/>
      <c r="I32" s="343">
        <f>IF(OR(I14="",I19=""),"",SUM(I20:I31)/I14)</f>
      </c>
      <c r="J32" s="5"/>
      <c r="K32" s="5"/>
    </row>
    <row r="33" spans="1:11" ht="6" customHeight="1" thickBot="1">
      <c r="A33" s="133"/>
      <c r="B33" s="133"/>
      <c r="C33" s="344"/>
      <c r="D33" s="344"/>
      <c r="E33" s="344"/>
      <c r="F33" s="345"/>
      <c r="G33" s="345"/>
      <c r="H33" s="345"/>
      <c r="I33" s="345"/>
      <c r="J33" s="5"/>
      <c r="K33" s="5"/>
    </row>
    <row r="34" spans="1:11" ht="12" customHeight="1">
      <c r="A34" s="152">
        <f>A32+1</f>
        <v>315</v>
      </c>
      <c r="B34" s="346" t="s">
        <v>238</v>
      </c>
      <c r="C34" s="347"/>
      <c r="D34" s="347"/>
      <c r="E34" s="348">
        <f aca="true" t="shared" si="4" ref="E34:E45">IF(AND(C34&gt;0,D34&gt;0),(D34+C34)/2,"")</f>
      </c>
      <c r="F34" s="350">
        <f>IF(E34="","",LOOKUP(E34,'Wks 3-Markup Method-True-Up'!$D$241:$D$268,'Wks 3-Markup Method-True-Up'!$F$241:$F$268))</f>
      </c>
      <c r="G34" s="370"/>
      <c r="H34" s="350">
        <f aca="true" t="shared" si="5" ref="H34:H45">IF($I$15&lt;(A34-314),"",IF(OR(F34="",G34=""),0,F34*G34))</f>
      </c>
      <c r="I34" s="351">
        <f>IF(OR(I14="",I19="",I15=0,I15=""),"",INDEX(I20:I31,I14,1)+H34)</f>
      </c>
      <c r="J34" s="5"/>
      <c r="K34" s="5"/>
    </row>
    <row r="35" spans="1:11" ht="12" customHeight="1">
      <c r="A35" s="125">
        <f aca="true" t="shared" si="6" ref="A35:A46">A34+1</f>
        <v>316</v>
      </c>
      <c r="B35" s="133" t="s">
        <v>239</v>
      </c>
      <c r="C35" s="333"/>
      <c r="D35" s="333"/>
      <c r="E35" s="334">
        <f t="shared" si="4"/>
      </c>
      <c r="F35" s="336">
        <f>IF(E35="","",LOOKUP(E35,'Wks 3-Markup Method-True-Up'!$D$241:$D$268,'Wks 3-Markup Method-True-Up'!$F$241:$F$268))</f>
      </c>
      <c r="G35" s="371"/>
      <c r="H35" s="336">
        <f t="shared" si="5"/>
      </c>
      <c r="I35" s="337">
        <f aca="true" t="shared" si="7" ref="I35:I45">IF($I$15&lt;(A35-314),"",IF(NOT(I34=""),I34+H35,""))</f>
      </c>
      <c r="J35" s="5"/>
      <c r="K35" s="5"/>
    </row>
    <row r="36" spans="1:11" ht="12" customHeight="1">
      <c r="A36" s="125">
        <f t="shared" si="6"/>
        <v>317</v>
      </c>
      <c r="B36" s="133" t="s">
        <v>240</v>
      </c>
      <c r="C36" s="333"/>
      <c r="D36" s="333"/>
      <c r="E36" s="334">
        <f t="shared" si="4"/>
      </c>
      <c r="F36" s="336">
        <f>IF(E36="","",LOOKUP(E36,'Wks 3-Markup Method-True-Up'!$D$241:$D$268,'Wks 3-Markup Method-True-Up'!$F$241:$F$268))</f>
      </c>
      <c r="G36" s="371"/>
      <c r="H36" s="336">
        <f t="shared" si="5"/>
      </c>
      <c r="I36" s="337">
        <f t="shared" si="7"/>
      </c>
      <c r="J36" s="5"/>
      <c r="K36" s="5"/>
    </row>
    <row r="37" spans="1:11" ht="12" customHeight="1">
      <c r="A37" s="125">
        <f t="shared" si="6"/>
        <v>318</v>
      </c>
      <c r="B37" s="133" t="s">
        <v>241</v>
      </c>
      <c r="C37" s="333"/>
      <c r="D37" s="333"/>
      <c r="E37" s="334">
        <f t="shared" si="4"/>
      </c>
      <c r="F37" s="336">
        <f>IF(E37="","",LOOKUP(E37,'Wks 3-Markup Method-True-Up'!$D$241:$D$268,'Wks 3-Markup Method-True-Up'!$F$241:$F$268))</f>
      </c>
      <c r="G37" s="371"/>
      <c r="H37" s="336">
        <f t="shared" si="5"/>
      </c>
      <c r="I37" s="337">
        <f t="shared" si="7"/>
      </c>
      <c r="J37" s="5"/>
      <c r="K37" s="5"/>
    </row>
    <row r="38" spans="1:11" ht="12" customHeight="1">
      <c r="A38" s="125">
        <f t="shared" si="6"/>
        <v>319</v>
      </c>
      <c r="B38" s="133" t="s">
        <v>242</v>
      </c>
      <c r="C38" s="333"/>
      <c r="D38" s="333"/>
      <c r="E38" s="334">
        <f t="shared" si="4"/>
      </c>
      <c r="F38" s="336">
        <f>IF(E38="","",LOOKUP(E38,'Wks 3-Markup Method-True-Up'!$D$241:$D$268,'Wks 3-Markup Method-True-Up'!$F$241:$F$268))</f>
      </c>
      <c r="G38" s="371"/>
      <c r="H38" s="336">
        <f t="shared" si="5"/>
      </c>
      <c r="I38" s="337">
        <f t="shared" si="7"/>
      </c>
      <c r="J38" s="5"/>
      <c r="K38" s="5"/>
    </row>
    <row r="39" spans="1:11" ht="12" customHeight="1">
      <c r="A39" s="125">
        <f t="shared" si="6"/>
        <v>320</v>
      </c>
      <c r="B39" s="133" t="s">
        <v>243</v>
      </c>
      <c r="C39" s="333"/>
      <c r="D39" s="333"/>
      <c r="E39" s="334">
        <f t="shared" si="4"/>
      </c>
      <c r="F39" s="336">
        <f>IF(E39="","",LOOKUP(E39,'Wks 3-Markup Method-True-Up'!$D$241:$D$268,'Wks 3-Markup Method-True-Up'!$F$241:$F$268))</f>
      </c>
      <c r="G39" s="371"/>
      <c r="H39" s="336">
        <f t="shared" si="5"/>
      </c>
      <c r="I39" s="337">
        <f t="shared" si="7"/>
      </c>
      <c r="J39" s="5"/>
      <c r="K39" s="5"/>
    </row>
    <row r="40" spans="1:11" ht="12" customHeight="1">
      <c r="A40" s="125">
        <f t="shared" si="6"/>
        <v>321</v>
      </c>
      <c r="B40" s="133" t="s">
        <v>244</v>
      </c>
      <c r="C40" s="333"/>
      <c r="D40" s="333"/>
      <c r="E40" s="334">
        <f t="shared" si="4"/>
      </c>
      <c r="F40" s="336">
        <f>IF(E40="","",LOOKUP(E40,'Wks 3-Markup Method-True-Up'!$D$241:$D$268,'Wks 3-Markup Method-True-Up'!$F$241:$F$268))</f>
      </c>
      <c r="G40" s="371"/>
      <c r="H40" s="336">
        <f t="shared" si="5"/>
      </c>
      <c r="I40" s="337">
        <f t="shared" si="7"/>
      </c>
      <c r="J40" s="5"/>
      <c r="K40" s="5"/>
    </row>
    <row r="41" spans="1:11" ht="12" customHeight="1">
      <c r="A41" s="125">
        <f t="shared" si="6"/>
        <v>322</v>
      </c>
      <c r="B41" s="133" t="s">
        <v>245</v>
      </c>
      <c r="C41" s="333"/>
      <c r="D41" s="333"/>
      <c r="E41" s="334">
        <f t="shared" si="4"/>
      </c>
      <c r="F41" s="336">
        <f>IF(E41="","",LOOKUP(E41,'Wks 3-Markup Method-True-Up'!$D$241:$D$268,'Wks 3-Markup Method-True-Up'!$F$241:$F$268))</f>
      </c>
      <c r="G41" s="371"/>
      <c r="H41" s="336">
        <f t="shared" si="5"/>
      </c>
      <c r="I41" s="337">
        <f t="shared" si="7"/>
      </c>
      <c r="J41" s="5"/>
      <c r="K41" s="5"/>
    </row>
    <row r="42" spans="1:11" ht="12" customHeight="1">
      <c r="A42" s="125">
        <f t="shared" si="6"/>
        <v>323</v>
      </c>
      <c r="B42" s="133" t="s">
        <v>246</v>
      </c>
      <c r="C42" s="333"/>
      <c r="D42" s="333"/>
      <c r="E42" s="334">
        <f t="shared" si="4"/>
      </c>
      <c r="F42" s="336">
        <f>IF(E42="","",LOOKUP(E42,'Wks 3-Markup Method-True-Up'!$D$241:$D$268,'Wks 3-Markup Method-True-Up'!$F$241:$F$268))</f>
      </c>
      <c r="G42" s="371"/>
      <c r="H42" s="336">
        <f t="shared" si="5"/>
      </c>
      <c r="I42" s="337">
        <f t="shared" si="7"/>
      </c>
      <c r="J42" s="5"/>
      <c r="K42" s="5"/>
    </row>
    <row r="43" spans="1:11" ht="12" customHeight="1">
      <c r="A43" s="125">
        <f t="shared" si="6"/>
        <v>324</v>
      </c>
      <c r="B43" s="133" t="s">
        <v>247</v>
      </c>
      <c r="C43" s="333"/>
      <c r="D43" s="333"/>
      <c r="E43" s="334">
        <f t="shared" si="4"/>
      </c>
      <c r="F43" s="336">
        <f>IF(E43="","",LOOKUP(E43,'Wks 3-Markup Method-True-Up'!$D$241:$D$268,'Wks 3-Markup Method-True-Up'!$F$241:$F$268))</f>
      </c>
      <c r="G43" s="371"/>
      <c r="H43" s="336">
        <f t="shared" si="5"/>
      </c>
      <c r="I43" s="337">
        <f t="shared" si="7"/>
      </c>
      <c r="J43" s="5"/>
      <c r="K43" s="5"/>
    </row>
    <row r="44" spans="1:11" ht="12" customHeight="1">
      <c r="A44" s="125">
        <f t="shared" si="6"/>
        <v>325</v>
      </c>
      <c r="B44" s="365" t="s">
        <v>248</v>
      </c>
      <c r="C44" s="366"/>
      <c r="D44" s="366"/>
      <c r="E44" s="367">
        <f t="shared" si="4"/>
      </c>
      <c r="F44" s="336">
        <f>IF(E44="","",LOOKUP(E44,'Wks 3-Markup Method-True-Up'!$D$241:$D$268,'Wks 3-Markup Method-True-Up'!$F$241:$F$268))</f>
      </c>
      <c r="G44" s="366"/>
      <c r="H44" s="336">
        <f t="shared" si="5"/>
      </c>
      <c r="I44" s="337">
        <f t="shared" si="7"/>
      </c>
      <c r="J44" s="5"/>
      <c r="K44" s="5"/>
    </row>
    <row r="45" spans="1:11" ht="12" customHeight="1" thickBot="1">
      <c r="A45" s="125">
        <f t="shared" si="6"/>
        <v>326</v>
      </c>
      <c r="B45" s="365" t="s">
        <v>249</v>
      </c>
      <c r="C45" s="366"/>
      <c r="D45" s="366"/>
      <c r="E45" s="367">
        <f t="shared" si="4"/>
      </c>
      <c r="F45" s="336">
        <f>IF(E45="","",LOOKUP(E45,'Wks 3-Markup Method-True-Up'!$D$241:$D$268,'Wks 3-Markup Method-True-Up'!$F$241:$F$268))</f>
      </c>
      <c r="G45" s="366"/>
      <c r="H45" s="336">
        <f t="shared" si="5"/>
      </c>
      <c r="I45" s="337">
        <f t="shared" si="7"/>
      </c>
      <c r="J45" s="5"/>
      <c r="K45" s="5"/>
    </row>
    <row r="46" spans="1:11" ht="12" customHeight="1" thickBot="1">
      <c r="A46" s="147">
        <f t="shared" si="6"/>
        <v>327</v>
      </c>
      <c r="B46" s="338" t="s">
        <v>271</v>
      </c>
      <c r="C46" s="339"/>
      <c r="D46" s="339"/>
      <c r="E46" s="368"/>
      <c r="F46" s="341"/>
      <c r="G46" s="341"/>
      <c r="H46" s="369"/>
      <c r="I46" s="343">
        <f>IF(OR(I15="",I15=0,I19=""),"",SUM(I34:I45)/I15)</f>
      </c>
      <c r="J46" s="5"/>
      <c r="K46" s="5"/>
    </row>
    <row r="47" ht="12.75" customHeight="1"/>
    <row r="48" spans="1:9" ht="18" customHeight="1">
      <c r="A48" s="285" t="s">
        <v>281</v>
      </c>
      <c r="B48" s="285"/>
      <c r="C48" s="285"/>
      <c r="D48" s="285"/>
      <c r="E48" s="285"/>
      <c r="F48" s="285"/>
      <c r="G48" s="285"/>
      <c r="H48" s="285"/>
      <c r="I48" s="285"/>
    </row>
    <row r="49" spans="1:9" ht="18" customHeight="1">
      <c r="A49" s="285" t="s">
        <v>272</v>
      </c>
      <c r="B49" s="285"/>
      <c r="C49" s="285"/>
      <c r="D49" s="285"/>
      <c r="E49" s="285"/>
      <c r="F49" s="285"/>
      <c r="G49" s="285"/>
      <c r="H49" s="285"/>
      <c r="I49" s="285"/>
    </row>
    <row r="50" spans="1:9" ht="6" customHeight="1">
      <c r="A50" s="285"/>
      <c r="B50" s="285"/>
      <c r="C50" s="285"/>
      <c r="D50" s="285"/>
      <c r="E50" s="285"/>
      <c r="F50" s="285"/>
      <c r="G50" s="285"/>
      <c r="H50" s="285"/>
      <c r="I50" s="285"/>
    </row>
    <row r="51" spans="1:7" s="5" customFormat="1" ht="12.75" customHeight="1">
      <c r="A51" s="289" t="s">
        <v>222</v>
      </c>
      <c r="B51" s="287"/>
      <c r="C51" s="287"/>
      <c r="D51" s="288"/>
      <c r="E51" s="287"/>
      <c r="F51" s="287"/>
      <c r="G51" s="287"/>
    </row>
    <row r="52" spans="1:9" s="5" customFormat="1" ht="21" customHeight="1">
      <c r="A52" s="289"/>
      <c r="B52" s="286"/>
      <c r="C52" s="286"/>
      <c r="D52" s="286"/>
      <c r="E52" s="286"/>
      <c r="H52" s="311" t="s">
        <v>253</v>
      </c>
      <c r="I52" s="311" t="s">
        <v>254</v>
      </c>
    </row>
    <row r="53" spans="1:9" s="5" customFormat="1" ht="12.75" customHeight="1">
      <c r="A53" s="289" t="s">
        <v>255</v>
      </c>
      <c r="C53" s="286"/>
      <c r="D53" s="286"/>
      <c r="E53" s="286"/>
      <c r="H53" s="312" t="s">
        <v>256</v>
      </c>
      <c r="I53" s="312"/>
    </row>
    <row r="54" spans="1:7" s="5" customFormat="1" ht="3" customHeight="1">
      <c r="A54" s="289"/>
      <c r="C54" s="286"/>
      <c r="D54" s="286"/>
      <c r="E54" s="286"/>
      <c r="F54" s="313"/>
      <c r="G54" s="313"/>
    </row>
    <row r="55" spans="1:7" s="5" customFormat="1" ht="12.75" customHeight="1">
      <c r="A55" s="289" t="s">
        <v>257</v>
      </c>
      <c r="B55" s="286"/>
      <c r="C55" s="286"/>
      <c r="D55" s="286"/>
      <c r="E55" s="286"/>
      <c r="F55" s="286"/>
      <c r="G55" s="286"/>
    </row>
    <row r="56" spans="1:7" s="6" customFormat="1" ht="3" customHeight="1">
      <c r="A56" s="314"/>
      <c r="B56" s="39"/>
      <c r="C56" s="101"/>
      <c r="D56" s="101"/>
      <c r="E56" s="101"/>
      <c r="F56" s="101"/>
      <c r="G56" s="101"/>
    </row>
    <row r="57" spans="1:10" s="6" customFormat="1" ht="9.75" customHeight="1">
      <c r="A57" s="314"/>
      <c r="B57" s="101"/>
      <c r="C57" s="5"/>
      <c r="D57" s="5"/>
      <c r="E57" s="315" t="s">
        <v>65</v>
      </c>
      <c r="F57" s="315" t="s">
        <v>66</v>
      </c>
      <c r="G57" s="315" t="s">
        <v>67</v>
      </c>
      <c r="H57" s="316" t="s">
        <v>68</v>
      </c>
      <c r="I57" s="316" t="s">
        <v>69</v>
      </c>
      <c r="J57" s="5"/>
    </row>
    <row r="58" spans="1:9" s="5" customFormat="1" ht="15" customHeight="1">
      <c r="A58" s="354"/>
      <c r="B58" s="313"/>
      <c r="E58" s="312"/>
      <c r="F58" s="312" t="s">
        <v>256</v>
      </c>
      <c r="G58" s="312"/>
      <c r="H58" s="312"/>
      <c r="I58" s="312"/>
    </row>
    <row r="59" spans="1:9" s="5" customFormat="1" ht="6" customHeight="1">
      <c r="A59" s="354"/>
      <c r="B59" s="313"/>
      <c r="E59" s="313"/>
      <c r="F59" s="313"/>
      <c r="G59" s="313"/>
      <c r="H59" s="313"/>
      <c r="I59" s="313"/>
    </row>
    <row r="60" spans="1:10" s="292" customFormat="1" ht="12.75" customHeight="1">
      <c r="A60" s="289" t="s">
        <v>282</v>
      </c>
      <c r="C60" s="286"/>
      <c r="D60" s="286"/>
      <c r="E60" s="286"/>
      <c r="F60" s="5"/>
      <c r="I60" s="317"/>
      <c r="J60" s="5"/>
    </row>
    <row r="61" spans="1:11" s="292" customFormat="1" ht="12.75" customHeight="1">
      <c r="A61" s="289" t="s">
        <v>283</v>
      </c>
      <c r="C61" s="286"/>
      <c r="D61" s="286"/>
      <c r="E61" s="286"/>
      <c r="F61" s="5"/>
      <c r="G61" s="5"/>
      <c r="I61" s="317"/>
      <c r="K61" s="5"/>
    </row>
    <row r="62" ht="11.25" thickBot="1"/>
    <row r="63" spans="1:9" ht="10.5">
      <c r="A63" s="355"/>
      <c r="B63" s="356"/>
      <c r="C63" s="320">
        <v>1</v>
      </c>
      <c r="D63" s="321">
        <v>2</v>
      </c>
      <c r="E63" s="321">
        <v>3</v>
      </c>
      <c r="F63" s="321">
        <v>4</v>
      </c>
      <c r="G63" s="321">
        <v>5</v>
      </c>
      <c r="H63" s="321">
        <v>6</v>
      </c>
      <c r="I63" s="322">
        <v>7</v>
      </c>
    </row>
    <row r="64" spans="1:9" s="358" customFormat="1" ht="48" customHeight="1" thickBot="1">
      <c r="A64" s="323" t="s">
        <v>63</v>
      </c>
      <c r="B64" s="357" t="s">
        <v>223</v>
      </c>
      <c r="C64" s="325" t="s">
        <v>284</v>
      </c>
      <c r="D64" s="326" t="s">
        <v>285</v>
      </c>
      <c r="E64" s="326" t="s">
        <v>286</v>
      </c>
      <c r="F64" s="326" t="s">
        <v>287</v>
      </c>
      <c r="G64" s="326" t="s">
        <v>288</v>
      </c>
      <c r="H64" s="326" t="s">
        <v>289</v>
      </c>
      <c r="I64" s="327" t="s">
        <v>290</v>
      </c>
    </row>
    <row r="65" spans="1:9" ht="24.75" customHeight="1">
      <c r="A65" s="152">
        <v>301</v>
      </c>
      <c r="B65" s="359" t="s">
        <v>269</v>
      </c>
      <c r="C65" s="360"/>
      <c r="D65" s="361"/>
      <c r="E65" s="361"/>
      <c r="F65" s="361"/>
      <c r="G65" s="362"/>
      <c r="H65" s="363"/>
      <c r="I65" s="364"/>
    </row>
    <row r="66" spans="1:9" ht="12" customHeight="1">
      <c r="A66" s="125">
        <f aca="true" t="shared" si="8" ref="A66:A78">A65+1</f>
        <v>302</v>
      </c>
      <c r="B66" s="365" t="s">
        <v>225</v>
      </c>
      <c r="C66" s="366"/>
      <c r="D66" s="366"/>
      <c r="E66" s="367">
        <f aca="true" t="shared" si="9" ref="E66:E77">IF(AND(C66&gt;0,D66&gt;0),(D66+C66)/2,"")</f>
      </c>
      <c r="F66" s="336">
        <f>IF(E66="","",LOOKUP(E66,'Wks 3-Markup Method-True-Up'!$D$241:$D$268,'Wks 3-Markup Method-True-Up'!$F$241:$F$268))</f>
      </c>
      <c r="G66" s="366"/>
      <c r="H66" s="336">
        <f aca="true" t="shared" si="10" ref="H66:H77">IF($I$60&lt;(A66-301),"",IF($I$65="","",IF(OR(F66="",G66=""),0,F66*G66)))</f>
      </c>
      <c r="I66" s="337">
        <f aca="true" t="shared" si="11" ref="I66:I77">IF($I$60&lt;(A66-301),"",IF(NOT($I$65=""),I65+H66,""))</f>
      </c>
    </row>
    <row r="67" spans="1:9" ht="12" customHeight="1">
      <c r="A67" s="125">
        <f t="shared" si="8"/>
        <v>303</v>
      </c>
      <c r="B67" s="365" t="s">
        <v>226</v>
      </c>
      <c r="C67" s="366"/>
      <c r="D67" s="366"/>
      <c r="E67" s="367">
        <f t="shared" si="9"/>
      </c>
      <c r="F67" s="336">
        <f>IF(E67="","",LOOKUP(E67,'Wks 3-Markup Method-True-Up'!$D$241:$D$268,'Wks 3-Markup Method-True-Up'!$F$241:$F$268))</f>
      </c>
      <c r="G67" s="366"/>
      <c r="H67" s="336">
        <f t="shared" si="10"/>
      </c>
      <c r="I67" s="337">
        <f t="shared" si="11"/>
      </c>
    </row>
    <row r="68" spans="1:9" ht="12" customHeight="1">
      <c r="A68" s="125">
        <f t="shared" si="8"/>
        <v>304</v>
      </c>
      <c r="B68" s="365" t="s">
        <v>227</v>
      </c>
      <c r="C68" s="366"/>
      <c r="D68" s="366"/>
      <c r="E68" s="367">
        <f t="shared" si="9"/>
      </c>
      <c r="F68" s="336">
        <f>IF(E68="","",LOOKUP(E68,'Wks 3-Markup Method-True-Up'!$D$241:$D$268,'Wks 3-Markup Method-True-Up'!$F$241:$F$268))</f>
      </c>
      <c r="G68" s="366"/>
      <c r="H68" s="336">
        <f t="shared" si="10"/>
      </c>
      <c r="I68" s="337">
        <f t="shared" si="11"/>
      </c>
    </row>
    <row r="69" spans="1:9" ht="12" customHeight="1">
      <c r="A69" s="125">
        <f t="shared" si="8"/>
        <v>305</v>
      </c>
      <c r="B69" s="365" t="s">
        <v>228</v>
      </c>
      <c r="C69" s="366"/>
      <c r="D69" s="366"/>
      <c r="E69" s="367">
        <f t="shared" si="9"/>
      </c>
      <c r="F69" s="336">
        <f>IF(E69="","",LOOKUP(E69,'Wks 3-Markup Method-True-Up'!$D$241:$D$268,'Wks 3-Markup Method-True-Up'!$F$241:$F$268))</f>
      </c>
      <c r="G69" s="366"/>
      <c r="H69" s="336">
        <f t="shared" si="10"/>
      </c>
      <c r="I69" s="337">
        <f t="shared" si="11"/>
      </c>
    </row>
    <row r="70" spans="1:9" ht="12" customHeight="1">
      <c r="A70" s="125">
        <f t="shared" si="8"/>
        <v>306</v>
      </c>
      <c r="B70" s="365" t="s">
        <v>229</v>
      </c>
      <c r="C70" s="366"/>
      <c r="D70" s="366"/>
      <c r="E70" s="367">
        <f t="shared" si="9"/>
      </c>
      <c r="F70" s="336">
        <f>IF(E70="","",LOOKUP(E70,'Wks 3-Markup Method-True-Up'!$D$241:$D$268,'Wks 3-Markup Method-True-Up'!$F$241:$F$268))</f>
      </c>
      <c r="G70" s="366"/>
      <c r="H70" s="336">
        <f t="shared" si="10"/>
      </c>
      <c r="I70" s="337">
        <f t="shared" si="11"/>
      </c>
    </row>
    <row r="71" spans="1:9" ht="12" customHeight="1">
      <c r="A71" s="125">
        <f t="shared" si="8"/>
        <v>307</v>
      </c>
      <c r="B71" s="365" t="s">
        <v>230</v>
      </c>
      <c r="C71" s="366"/>
      <c r="D71" s="366"/>
      <c r="E71" s="367">
        <f t="shared" si="9"/>
      </c>
      <c r="F71" s="336">
        <f>IF(E71="","",LOOKUP(E71,'Wks 3-Markup Method-True-Up'!$D$241:$D$268,'Wks 3-Markup Method-True-Up'!$F$241:$F$268))</f>
      </c>
      <c r="G71" s="366"/>
      <c r="H71" s="336">
        <f t="shared" si="10"/>
      </c>
      <c r="I71" s="337">
        <f t="shared" si="11"/>
      </c>
    </row>
    <row r="72" spans="1:9" ht="12" customHeight="1">
      <c r="A72" s="125">
        <f t="shared" si="8"/>
        <v>308</v>
      </c>
      <c r="B72" s="365" t="s">
        <v>231</v>
      </c>
      <c r="C72" s="366"/>
      <c r="D72" s="366"/>
      <c r="E72" s="367">
        <f t="shared" si="9"/>
      </c>
      <c r="F72" s="336">
        <f>IF(E72="","",LOOKUP(E72,'Wks 3-Markup Method-True-Up'!$D$241:$D$268,'Wks 3-Markup Method-True-Up'!$F$241:$F$268))</f>
      </c>
      <c r="G72" s="366"/>
      <c r="H72" s="336">
        <f t="shared" si="10"/>
      </c>
      <c r="I72" s="337">
        <f t="shared" si="11"/>
      </c>
    </row>
    <row r="73" spans="1:9" ht="12" customHeight="1">
      <c r="A73" s="125">
        <f t="shared" si="8"/>
        <v>309</v>
      </c>
      <c r="B73" s="365" t="s">
        <v>232</v>
      </c>
      <c r="C73" s="366"/>
      <c r="D73" s="366"/>
      <c r="E73" s="367">
        <f t="shared" si="9"/>
      </c>
      <c r="F73" s="336">
        <f>IF(E73="","",LOOKUP(E73,'Wks 3-Markup Method-True-Up'!$D$241:$D$268,'Wks 3-Markup Method-True-Up'!$F$241:$F$268))</f>
      </c>
      <c r="G73" s="366"/>
      <c r="H73" s="336">
        <f t="shared" si="10"/>
      </c>
      <c r="I73" s="337">
        <f t="shared" si="11"/>
      </c>
    </row>
    <row r="74" spans="1:9" ht="12" customHeight="1">
      <c r="A74" s="125">
        <f t="shared" si="8"/>
        <v>310</v>
      </c>
      <c r="B74" s="365" t="s">
        <v>233</v>
      </c>
      <c r="C74" s="366"/>
      <c r="D74" s="366"/>
      <c r="E74" s="367">
        <f t="shared" si="9"/>
      </c>
      <c r="F74" s="336">
        <f>IF(E74="","",LOOKUP(E74,'Wks 3-Markup Method-True-Up'!$D$241:$D$268,'Wks 3-Markup Method-True-Up'!$F$241:$F$268))</f>
      </c>
      <c r="G74" s="366"/>
      <c r="H74" s="336">
        <f t="shared" si="10"/>
      </c>
      <c r="I74" s="337">
        <f t="shared" si="11"/>
      </c>
    </row>
    <row r="75" spans="1:9" ht="12" customHeight="1">
      <c r="A75" s="125">
        <f t="shared" si="8"/>
        <v>311</v>
      </c>
      <c r="B75" s="365" t="s">
        <v>234</v>
      </c>
      <c r="C75" s="366"/>
      <c r="D75" s="366"/>
      <c r="E75" s="367">
        <f t="shared" si="9"/>
      </c>
      <c r="F75" s="336">
        <f>IF(E75="","",LOOKUP(E75,'Wks 3-Markup Method-True-Up'!$D$241:$D$268,'Wks 3-Markup Method-True-Up'!$F$241:$F$268))</f>
      </c>
      <c r="G75" s="366"/>
      <c r="H75" s="336">
        <f t="shared" si="10"/>
      </c>
      <c r="I75" s="337">
        <f t="shared" si="11"/>
      </c>
    </row>
    <row r="76" spans="1:9" ht="12" customHeight="1">
      <c r="A76" s="125">
        <f t="shared" si="8"/>
        <v>312</v>
      </c>
      <c r="B76" s="365" t="s">
        <v>235</v>
      </c>
      <c r="C76" s="366"/>
      <c r="D76" s="366"/>
      <c r="E76" s="367">
        <f t="shared" si="9"/>
      </c>
      <c r="F76" s="336">
        <f>IF(E76="","",LOOKUP(E76,'Wks 3-Markup Method-True-Up'!$D$241:$D$268,'Wks 3-Markup Method-True-Up'!$F$241:$F$268))</f>
      </c>
      <c r="G76" s="366"/>
      <c r="H76" s="336">
        <f t="shared" si="10"/>
      </c>
      <c r="I76" s="337">
        <f t="shared" si="11"/>
      </c>
    </row>
    <row r="77" spans="1:11" ht="12" customHeight="1" thickBot="1">
      <c r="A77" s="125">
        <f t="shared" si="8"/>
        <v>313</v>
      </c>
      <c r="B77" s="365" t="s">
        <v>236</v>
      </c>
      <c r="C77" s="366"/>
      <c r="D77" s="366"/>
      <c r="E77" s="367">
        <f t="shared" si="9"/>
      </c>
      <c r="F77" s="336">
        <f>IF(E77="","",LOOKUP(E77,'Wks 3-Markup Method-True-Up'!$D$241:$D$268,'Wks 3-Markup Method-True-Up'!$F$241:$F$268))</f>
      </c>
      <c r="G77" s="366"/>
      <c r="H77" s="336">
        <f t="shared" si="10"/>
      </c>
      <c r="I77" s="337">
        <f t="shared" si="11"/>
      </c>
      <c r="J77" s="5"/>
      <c r="K77" s="5"/>
    </row>
    <row r="78" spans="1:11" ht="12" customHeight="1" thickBot="1">
      <c r="A78" s="147">
        <f t="shared" si="8"/>
        <v>314</v>
      </c>
      <c r="B78" s="338" t="s">
        <v>291</v>
      </c>
      <c r="C78" s="339"/>
      <c r="D78" s="339"/>
      <c r="E78" s="368"/>
      <c r="F78" s="341"/>
      <c r="G78" s="341"/>
      <c r="H78" s="369"/>
      <c r="I78" s="343">
        <f>IF(OR(I60="",I65=""),"",SUM(I66:I77)/I60)</f>
      </c>
      <c r="J78" s="5"/>
      <c r="K78" s="5"/>
    </row>
    <row r="79" spans="1:11" ht="6" customHeight="1" thickBot="1">
      <c r="A79" s="133"/>
      <c r="B79" s="133"/>
      <c r="C79" s="344"/>
      <c r="D79" s="344"/>
      <c r="E79" s="344"/>
      <c r="F79" s="345"/>
      <c r="G79" s="345"/>
      <c r="H79" s="345"/>
      <c r="I79" s="345"/>
      <c r="J79" s="5"/>
      <c r="K79" s="5"/>
    </row>
    <row r="80" spans="1:11" ht="12" customHeight="1">
      <c r="A80" s="152">
        <f>A78+1</f>
        <v>315</v>
      </c>
      <c r="B80" s="346" t="s">
        <v>238</v>
      </c>
      <c r="C80" s="347"/>
      <c r="D80" s="347"/>
      <c r="E80" s="348">
        <f aca="true" t="shared" si="12" ref="E80:E91">IF(AND(C80&gt;0,D80&gt;0),(D80+C80)/2,"")</f>
      </c>
      <c r="F80" s="350">
        <f>IF(E80="","",LOOKUP(E80,'Wks 3-Markup Method-True-Up'!$D$241:$D$268,'Wks 3-Markup Method-True-Up'!$F$241:$F$268))</f>
      </c>
      <c r="G80" s="370"/>
      <c r="H80" s="350">
        <f aca="true" t="shared" si="13" ref="H80:H91">IF($I$61&lt;(A80-314),"",IF(OR(F80="",G80=""),0,F80*G80))</f>
      </c>
      <c r="I80" s="351">
        <f>IF(OR(I60="",I65="",I61=0,I61=""),"",INDEX(I66:I77,I60,1)+H80)</f>
      </c>
      <c r="J80" s="5"/>
      <c r="K80" s="5"/>
    </row>
    <row r="81" spans="1:11" ht="12" customHeight="1">
      <c r="A81" s="125">
        <f aca="true" t="shared" si="14" ref="A81:A92">A80+1</f>
        <v>316</v>
      </c>
      <c r="B81" s="133" t="s">
        <v>239</v>
      </c>
      <c r="C81" s="333"/>
      <c r="D81" s="333"/>
      <c r="E81" s="334">
        <f t="shared" si="12"/>
      </c>
      <c r="F81" s="336">
        <f>IF(E81="","",LOOKUP(E81,'Wks 3-Markup Method-True-Up'!$D$241:$D$268,'Wks 3-Markup Method-True-Up'!$F$241:$F$268))</f>
      </c>
      <c r="G81" s="371"/>
      <c r="H81" s="336">
        <f t="shared" si="13"/>
      </c>
      <c r="I81" s="337">
        <f aca="true" t="shared" si="15" ref="I81:I91">IF($I$61&lt;(A81-314),"",IF(NOT(I80=""),I80+H81,""))</f>
      </c>
      <c r="J81" s="5"/>
      <c r="K81" s="5"/>
    </row>
    <row r="82" spans="1:11" ht="12" customHeight="1">
      <c r="A82" s="125">
        <f t="shared" si="14"/>
        <v>317</v>
      </c>
      <c r="B82" s="133" t="s">
        <v>240</v>
      </c>
      <c r="C82" s="333"/>
      <c r="D82" s="333"/>
      <c r="E82" s="334">
        <f t="shared" si="12"/>
      </c>
      <c r="F82" s="336">
        <f>IF(E82="","",LOOKUP(E82,'Wks 3-Markup Method-True-Up'!$D$241:$D$268,'Wks 3-Markup Method-True-Up'!$F$241:$F$268))</f>
      </c>
      <c r="G82" s="371"/>
      <c r="H82" s="336">
        <f t="shared" si="13"/>
      </c>
      <c r="I82" s="337">
        <f t="shared" si="15"/>
      </c>
      <c r="J82" s="5"/>
      <c r="K82" s="5"/>
    </row>
    <row r="83" spans="1:11" ht="12" customHeight="1">
      <c r="A83" s="125">
        <f t="shared" si="14"/>
        <v>318</v>
      </c>
      <c r="B83" s="133" t="s">
        <v>241</v>
      </c>
      <c r="C83" s="333"/>
      <c r="D83" s="333"/>
      <c r="E83" s="334">
        <f t="shared" si="12"/>
      </c>
      <c r="F83" s="336">
        <f>IF(E83="","",LOOKUP(E83,'Wks 3-Markup Method-True-Up'!$D$241:$D$268,'Wks 3-Markup Method-True-Up'!$F$241:$F$268))</f>
      </c>
      <c r="G83" s="371"/>
      <c r="H83" s="336">
        <f t="shared" si="13"/>
      </c>
      <c r="I83" s="337">
        <f t="shared" si="15"/>
      </c>
      <c r="J83" s="5"/>
      <c r="K83" s="5"/>
    </row>
    <row r="84" spans="1:11" ht="12" customHeight="1">
      <c r="A84" s="125">
        <f t="shared" si="14"/>
        <v>319</v>
      </c>
      <c r="B84" s="133" t="s">
        <v>242</v>
      </c>
      <c r="C84" s="333"/>
      <c r="D84" s="333"/>
      <c r="E84" s="334">
        <f t="shared" si="12"/>
      </c>
      <c r="F84" s="336">
        <f>IF(E84="","",LOOKUP(E84,'Wks 3-Markup Method-True-Up'!$D$241:$D$268,'Wks 3-Markup Method-True-Up'!$F$241:$F$268))</f>
      </c>
      <c r="G84" s="371"/>
      <c r="H84" s="336">
        <f t="shared" si="13"/>
      </c>
      <c r="I84" s="337">
        <f t="shared" si="15"/>
      </c>
      <c r="J84" s="5"/>
      <c r="K84" s="5"/>
    </row>
    <row r="85" spans="1:11" ht="12" customHeight="1">
      <c r="A85" s="125">
        <f t="shared" si="14"/>
        <v>320</v>
      </c>
      <c r="B85" s="133" t="s">
        <v>243</v>
      </c>
      <c r="C85" s="333"/>
      <c r="D85" s="333"/>
      <c r="E85" s="334">
        <f t="shared" si="12"/>
      </c>
      <c r="F85" s="336">
        <f>IF(E85="","",LOOKUP(E85,'Wks 3-Markup Method-True-Up'!$D$241:$D$268,'Wks 3-Markup Method-True-Up'!$F$241:$F$268))</f>
      </c>
      <c r="G85" s="371"/>
      <c r="H85" s="336">
        <f t="shared" si="13"/>
      </c>
      <c r="I85" s="337">
        <f t="shared" si="15"/>
      </c>
      <c r="J85" s="5"/>
      <c r="K85" s="5"/>
    </row>
    <row r="86" spans="1:11" ht="12" customHeight="1">
      <c r="A86" s="125">
        <f t="shared" si="14"/>
        <v>321</v>
      </c>
      <c r="B86" s="133" t="s">
        <v>244</v>
      </c>
      <c r="C86" s="333"/>
      <c r="D86" s="333"/>
      <c r="E86" s="334">
        <f t="shared" si="12"/>
      </c>
      <c r="F86" s="336">
        <f>IF(E86="","",LOOKUP(E86,'Wks 3-Markup Method-True-Up'!$D$241:$D$268,'Wks 3-Markup Method-True-Up'!$F$241:$F$268))</f>
      </c>
      <c r="G86" s="371"/>
      <c r="H86" s="336">
        <f t="shared" si="13"/>
      </c>
      <c r="I86" s="337">
        <f t="shared" si="15"/>
      </c>
      <c r="J86" s="5"/>
      <c r="K86" s="5"/>
    </row>
    <row r="87" spans="1:11" ht="12" customHeight="1">
      <c r="A87" s="125">
        <f t="shared" si="14"/>
        <v>322</v>
      </c>
      <c r="B87" s="133" t="s">
        <v>245</v>
      </c>
      <c r="C87" s="333"/>
      <c r="D87" s="333"/>
      <c r="E87" s="334">
        <f t="shared" si="12"/>
      </c>
      <c r="F87" s="336">
        <f>IF(E87="","",LOOKUP(E87,'Wks 3-Markup Method-True-Up'!$D$241:$D$268,'Wks 3-Markup Method-True-Up'!$F$241:$F$268))</f>
      </c>
      <c r="G87" s="371"/>
      <c r="H87" s="336">
        <f t="shared" si="13"/>
      </c>
      <c r="I87" s="337">
        <f t="shared" si="15"/>
      </c>
      <c r="J87" s="5"/>
      <c r="K87" s="5"/>
    </row>
    <row r="88" spans="1:11" ht="12" customHeight="1">
      <c r="A88" s="125">
        <f t="shared" si="14"/>
        <v>323</v>
      </c>
      <c r="B88" s="133" t="s">
        <v>246</v>
      </c>
      <c r="C88" s="333"/>
      <c r="D88" s="333"/>
      <c r="E88" s="334">
        <f t="shared" si="12"/>
      </c>
      <c r="F88" s="336">
        <f>IF(E88="","",LOOKUP(E88,'Wks 3-Markup Method-True-Up'!$D$241:$D$268,'Wks 3-Markup Method-True-Up'!$F$241:$F$268))</f>
      </c>
      <c r="G88" s="371"/>
      <c r="H88" s="336">
        <f t="shared" si="13"/>
      </c>
      <c r="I88" s="337">
        <f t="shared" si="15"/>
      </c>
      <c r="J88" s="5"/>
      <c r="K88" s="5"/>
    </row>
    <row r="89" spans="1:11" ht="12" customHeight="1">
      <c r="A89" s="125">
        <f t="shared" si="14"/>
        <v>324</v>
      </c>
      <c r="B89" s="133" t="s">
        <v>247</v>
      </c>
      <c r="C89" s="333"/>
      <c r="D89" s="333"/>
      <c r="E89" s="334">
        <f t="shared" si="12"/>
      </c>
      <c r="F89" s="336">
        <f>IF(E89="","",LOOKUP(E89,'Wks 3-Markup Method-True-Up'!$D$241:$D$268,'Wks 3-Markup Method-True-Up'!$F$241:$F$268))</f>
      </c>
      <c r="G89" s="371"/>
      <c r="H89" s="336">
        <f t="shared" si="13"/>
      </c>
      <c r="I89" s="337">
        <f t="shared" si="15"/>
      </c>
      <c r="J89" s="5"/>
      <c r="K89" s="5"/>
    </row>
    <row r="90" spans="1:11" ht="12" customHeight="1">
      <c r="A90" s="125">
        <f t="shared" si="14"/>
        <v>325</v>
      </c>
      <c r="B90" s="365" t="s">
        <v>248</v>
      </c>
      <c r="C90" s="366"/>
      <c r="D90" s="366"/>
      <c r="E90" s="367">
        <f t="shared" si="12"/>
      </c>
      <c r="F90" s="336">
        <f>IF(E90="","",LOOKUP(E90,'Wks 3-Markup Method-True-Up'!$D$241:$D$268,'Wks 3-Markup Method-True-Up'!$F$241:$F$268))</f>
      </c>
      <c r="G90" s="366"/>
      <c r="H90" s="336">
        <f t="shared" si="13"/>
      </c>
      <c r="I90" s="337">
        <f t="shared" si="15"/>
      </c>
      <c r="J90" s="5"/>
      <c r="K90" s="5"/>
    </row>
    <row r="91" spans="1:11" ht="12" customHeight="1" thickBot="1">
      <c r="A91" s="125">
        <f t="shared" si="14"/>
        <v>326</v>
      </c>
      <c r="B91" s="365" t="s">
        <v>249</v>
      </c>
      <c r="C91" s="366"/>
      <c r="D91" s="366"/>
      <c r="E91" s="367">
        <f t="shared" si="12"/>
      </c>
      <c r="F91" s="336">
        <f>IF(E91="","",LOOKUP(E91,'Wks 3-Markup Method-True-Up'!$D$241:$D$268,'Wks 3-Markup Method-True-Up'!$F$241:$F$268))</f>
      </c>
      <c r="G91" s="366"/>
      <c r="H91" s="336">
        <f t="shared" si="13"/>
      </c>
      <c r="I91" s="337">
        <f t="shared" si="15"/>
      </c>
      <c r="J91" s="5"/>
      <c r="K91" s="5"/>
    </row>
    <row r="92" spans="1:11" ht="12" customHeight="1" thickBot="1">
      <c r="A92" s="147">
        <f t="shared" si="14"/>
        <v>327</v>
      </c>
      <c r="B92" s="338" t="s">
        <v>271</v>
      </c>
      <c r="C92" s="339"/>
      <c r="D92" s="339"/>
      <c r="E92" s="368"/>
      <c r="F92" s="341"/>
      <c r="G92" s="341"/>
      <c r="H92" s="369"/>
      <c r="I92" s="343">
        <f>IF(OR(I61="",I61=0,I65=""),"",SUM(I80:I91)/I61)</f>
      </c>
      <c r="J92" s="5"/>
      <c r="K92" s="5"/>
    </row>
    <row r="93" ht="12.75" customHeight="1"/>
    <row r="94" spans="1:9" ht="18" customHeight="1">
      <c r="A94" s="285" t="s">
        <v>281</v>
      </c>
      <c r="B94" s="285"/>
      <c r="C94" s="285"/>
      <c r="D94" s="285"/>
      <c r="E94" s="285"/>
      <c r="F94" s="285"/>
      <c r="G94" s="285"/>
      <c r="H94" s="285"/>
      <c r="I94" s="285"/>
    </row>
    <row r="95" spans="1:9" ht="18" customHeight="1">
      <c r="A95" s="285" t="s">
        <v>273</v>
      </c>
      <c r="B95" s="285"/>
      <c r="C95" s="285"/>
      <c r="D95" s="285"/>
      <c r="E95" s="285"/>
      <c r="F95" s="285"/>
      <c r="G95" s="285"/>
      <c r="H95" s="285"/>
      <c r="I95" s="285"/>
    </row>
    <row r="96" spans="1:9" ht="6" customHeight="1">
      <c r="A96" s="285"/>
      <c r="B96" s="285"/>
      <c r="C96" s="285"/>
      <c r="D96" s="285"/>
      <c r="E96" s="285"/>
      <c r="F96" s="285"/>
      <c r="G96" s="285"/>
      <c r="H96" s="285"/>
      <c r="I96" s="285"/>
    </row>
    <row r="97" spans="1:7" s="5" customFormat="1" ht="12.75" customHeight="1">
      <c r="A97" s="289" t="s">
        <v>222</v>
      </c>
      <c r="B97" s="287"/>
      <c r="C97" s="287"/>
      <c r="D97" s="288"/>
      <c r="E97" s="287"/>
      <c r="F97" s="287"/>
      <c r="G97" s="287"/>
    </row>
    <row r="98" spans="1:9" s="5" customFormat="1" ht="21" customHeight="1">
      <c r="A98" s="289"/>
      <c r="B98" s="286"/>
      <c r="C98" s="286"/>
      <c r="D98" s="286"/>
      <c r="E98" s="286"/>
      <c r="H98" s="311" t="s">
        <v>253</v>
      </c>
      <c r="I98" s="311" t="s">
        <v>254</v>
      </c>
    </row>
    <row r="99" spans="1:9" s="5" customFormat="1" ht="12.75" customHeight="1">
      <c r="A99" s="289" t="s">
        <v>255</v>
      </c>
      <c r="C99" s="286"/>
      <c r="D99" s="286"/>
      <c r="E99" s="286"/>
      <c r="H99" s="312" t="s">
        <v>256</v>
      </c>
      <c r="I99" s="312"/>
    </row>
    <row r="100" spans="1:7" s="5" customFormat="1" ht="3" customHeight="1">
      <c r="A100" s="289"/>
      <c r="C100" s="286"/>
      <c r="D100" s="286"/>
      <c r="E100" s="286"/>
      <c r="F100" s="313"/>
      <c r="G100" s="313"/>
    </row>
    <row r="101" spans="1:7" s="5" customFormat="1" ht="12.75" customHeight="1">
      <c r="A101" s="289" t="s">
        <v>257</v>
      </c>
      <c r="B101" s="286"/>
      <c r="C101" s="286"/>
      <c r="D101" s="286"/>
      <c r="E101" s="286"/>
      <c r="F101" s="286"/>
      <c r="G101" s="286"/>
    </row>
    <row r="102" spans="1:7" s="6" customFormat="1" ht="3" customHeight="1">
      <c r="A102" s="314"/>
      <c r="B102" s="39"/>
      <c r="C102" s="101"/>
      <c r="D102" s="101"/>
      <c r="E102" s="101"/>
      <c r="F102" s="101"/>
      <c r="G102" s="101"/>
    </row>
    <row r="103" spans="1:10" s="6" customFormat="1" ht="9.75" customHeight="1">
      <c r="A103" s="314"/>
      <c r="B103" s="101"/>
      <c r="C103" s="5"/>
      <c r="D103" s="5"/>
      <c r="E103" s="315" t="s">
        <v>65</v>
      </c>
      <c r="F103" s="315" t="s">
        <v>66</v>
      </c>
      <c r="G103" s="315" t="s">
        <v>67</v>
      </c>
      <c r="H103" s="316" t="s">
        <v>68</v>
      </c>
      <c r="I103" s="316" t="s">
        <v>69</v>
      </c>
      <c r="J103" s="5"/>
    </row>
    <row r="104" spans="1:9" s="5" customFormat="1" ht="15" customHeight="1">
      <c r="A104" s="354"/>
      <c r="B104" s="313"/>
      <c r="E104" s="312"/>
      <c r="F104" s="312"/>
      <c r="G104" s="312" t="s">
        <v>256</v>
      </c>
      <c r="H104" s="312"/>
      <c r="I104" s="312"/>
    </row>
    <row r="105" spans="1:9" s="5" customFormat="1" ht="6" customHeight="1">
      <c r="A105" s="354"/>
      <c r="B105" s="313"/>
      <c r="E105" s="313"/>
      <c r="F105" s="313"/>
      <c r="G105" s="313"/>
      <c r="H105" s="313"/>
      <c r="I105" s="313"/>
    </row>
    <row r="106" spans="1:10" s="292" customFormat="1" ht="12.75" customHeight="1">
      <c r="A106" s="289" t="s">
        <v>282</v>
      </c>
      <c r="C106" s="286"/>
      <c r="D106" s="286"/>
      <c r="E106" s="286"/>
      <c r="F106" s="5"/>
      <c r="I106" s="317"/>
      <c r="J106" s="5"/>
    </row>
    <row r="107" spans="1:11" s="292" customFormat="1" ht="12.75" customHeight="1">
      <c r="A107" s="289" t="s">
        <v>283</v>
      </c>
      <c r="C107" s="286"/>
      <c r="D107" s="286"/>
      <c r="E107" s="286"/>
      <c r="F107" s="5"/>
      <c r="G107" s="5"/>
      <c r="I107" s="317"/>
      <c r="K107" s="5"/>
    </row>
    <row r="108" ht="11.25" thickBot="1"/>
    <row r="109" spans="1:9" ht="10.5">
      <c r="A109" s="355"/>
      <c r="B109" s="356"/>
      <c r="C109" s="320">
        <v>1</v>
      </c>
      <c r="D109" s="321">
        <v>2</v>
      </c>
      <c r="E109" s="321">
        <v>3</v>
      </c>
      <c r="F109" s="321">
        <v>4</v>
      </c>
      <c r="G109" s="321">
        <v>5</v>
      </c>
      <c r="H109" s="321">
        <v>6</v>
      </c>
      <c r="I109" s="322">
        <v>7</v>
      </c>
    </row>
    <row r="110" spans="1:9" s="358" customFormat="1" ht="48" customHeight="1" thickBot="1">
      <c r="A110" s="323" t="s">
        <v>63</v>
      </c>
      <c r="B110" s="357" t="s">
        <v>223</v>
      </c>
      <c r="C110" s="325" t="s">
        <v>284</v>
      </c>
      <c r="D110" s="326" t="s">
        <v>285</v>
      </c>
      <c r="E110" s="326" t="s">
        <v>286</v>
      </c>
      <c r="F110" s="326" t="s">
        <v>287</v>
      </c>
      <c r="G110" s="326" t="s">
        <v>288</v>
      </c>
      <c r="H110" s="326" t="s">
        <v>289</v>
      </c>
      <c r="I110" s="327" t="s">
        <v>290</v>
      </c>
    </row>
    <row r="111" spans="1:9" ht="24.75" customHeight="1">
      <c r="A111" s="152">
        <v>301</v>
      </c>
      <c r="B111" s="359" t="s">
        <v>269</v>
      </c>
      <c r="C111" s="360"/>
      <c r="D111" s="361"/>
      <c r="E111" s="361"/>
      <c r="F111" s="361"/>
      <c r="G111" s="362"/>
      <c r="H111" s="363"/>
      <c r="I111" s="364"/>
    </row>
    <row r="112" spans="1:9" ht="12" customHeight="1">
      <c r="A112" s="125">
        <f aca="true" t="shared" si="16" ref="A112:A124">A111+1</f>
        <v>302</v>
      </c>
      <c r="B112" s="365" t="s">
        <v>225</v>
      </c>
      <c r="C112" s="366"/>
      <c r="D112" s="366"/>
      <c r="E112" s="367">
        <f aca="true" t="shared" si="17" ref="E112:E123">IF(AND(C112&gt;0,D112&gt;0),(D112+C112)/2,"")</f>
      </c>
      <c r="F112" s="336">
        <f>IF(E112="","",LOOKUP(E112,'Wks 3-Markup Method-True-Up'!$D$241:$D$268,'Wks 3-Markup Method-True-Up'!$F$241:$F$268))</f>
      </c>
      <c r="G112" s="366"/>
      <c r="H112" s="336">
        <f aca="true" t="shared" si="18" ref="H112:H123">IF($I$106&lt;(A112-301),"",IF($I$111="","",IF(OR(F112="",G112=""),0,F112*G112)))</f>
      </c>
      <c r="I112" s="337">
        <f aca="true" t="shared" si="19" ref="I112:I123">IF($I$106&lt;(A112-301),"",IF(NOT($I$111=""),I111+H112,""))</f>
      </c>
    </row>
    <row r="113" spans="1:9" ht="12" customHeight="1">
      <c r="A113" s="125">
        <f t="shared" si="16"/>
        <v>303</v>
      </c>
      <c r="B113" s="365" t="s">
        <v>226</v>
      </c>
      <c r="C113" s="366"/>
      <c r="D113" s="366"/>
      <c r="E113" s="367">
        <f t="shared" si="17"/>
      </c>
      <c r="F113" s="336">
        <f>IF(E113="","",LOOKUP(E113,'Wks 3-Markup Method-True-Up'!$D$241:$D$268,'Wks 3-Markup Method-True-Up'!$F$241:$F$268))</f>
      </c>
      <c r="G113" s="366"/>
      <c r="H113" s="336">
        <f t="shared" si="18"/>
      </c>
      <c r="I113" s="337">
        <f t="shared" si="19"/>
      </c>
    </row>
    <row r="114" spans="1:9" ht="12" customHeight="1">
      <c r="A114" s="125">
        <f t="shared" si="16"/>
        <v>304</v>
      </c>
      <c r="B114" s="365" t="s">
        <v>227</v>
      </c>
      <c r="C114" s="366"/>
      <c r="D114" s="366"/>
      <c r="E114" s="367">
        <f t="shared" si="17"/>
      </c>
      <c r="F114" s="336">
        <f>IF(E114="","",LOOKUP(E114,'Wks 3-Markup Method-True-Up'!$D$241:$D$268,'Wks 3-Markup Method-True-Up'!$F$241:$F$268))</f>
      </c>
      <c r="G114" s="366"/>
      <c r="H114" s="336">
        <f t="shared" si="18"/>
      </c>
      <c r="I114" s="337">
        <f t="shared" si="19"/>
      </c>
    </row>
    <row r="115" spans="1:9" ht="12" customHeight="1">
      <c r="A115" s="125">
        <f t="shared" si="16"/>
        <v>305</v>
      </c>
      <c r="B115" s="365" t="s">
        <v>228</v>
      </c>
      <c r="C115" s="366"/>
      <c r="D115" s="366"/>
      <c r="E115" s="367">
        <f t="shared" si="17"/>
      </c>
      <c r="F115" s="336">
        <f>IF(E115="","",LOOKUP(E115,'Wks 3-Markup Method-True-Up'!$D$241:$D$268,'Wks 3-Markup Method-True-Up'!$F$241:$F$268))</f>
      </c>
      <c r="G115" s="366"/>
      <c r="H115" s="336">
        <f t="shared" si="18"/>
      </c>
      <c r="I115" s="337">
        <f t="shared" si="19"/>
      </c>
    </row>
    <row r="116" spans="1:9" ht="12" customHeight="1">
      <c r="A116" s="125">
        <f t="shared" si="16"/>
        <v>306</v>
      </c>
      <c r="B116" s="365" t="s">
        <v>229</v>
      </c>
      <c r="C116" s="366"/>
      <c r="D116" s="366"/>
      <c r="E116" s="367">
        <f t="shared" si="17"/>
      </c>
      <c r="F116" s="336">
        <f>IF(E116="","",LOOKUP(E116,'Wks 3-Markup Method-True-Up'!$D$241:$D$268,'Wks 3-Markup Method-True-Up'!$F$241:$F$268))</f>
      </c>
      <c r="G116" s="366"/>
      <c r="H116" s="336">
        <f t="shared" si="18"/>
      </c>
      <c r="I116" s="337">
        <f t="shared" si="19"/>
      </c>
    </row>
    <row r="117" spans="1:9" ht="12" customHeight="1">
      <c r="A117" s="125">
        <f t="shared" si="16"/>
        <v>307</v>
      </c>
      <c r="B117" s="365" t="s">
        <v>230</v>
      </c>
      <c r="C117" s="366"/>
      <c r="D117" s="366"/>
      <c r="E117" s="367">
        <f t="shared" si="17"/>
      </c>
      <c r="F117" s="336">
        <f>IF(E117="","",LOOKUP(E117,'Wks 3-Markup Method-True-Up'!$D$241:$D$268,'Wks 3-Markup Method-True-Up'!$F$241:$F$268))</f>
      </c>
      <c r="G117" s="366"/>
      <c r="H117" s="336">
        <f t="shared" si="18"/>
      </c>
      <c r="I117" s="337">
        <f t="shared" si="19"/>
      </c>
    </row>
    <row r="118" spans="1:9" ht="12" customHeight="1">
      <c r="A118" s="125">
        <f t="shared" si="16"/>
        <v>308</v>
      </c>
      <c r="B118" s="365" t="s">
        <v>231</v>
      </c>
      <c r="C118" s="366"/>
      <c r="D118" s="366"/>
      <c r="E118" s="367">
        <f t="shared" si="17"/>
      </c>
      <c r="F118" s="336">
        <f>IF(E118="","",LOOKUP(E118,'Wks 3-Markup Method-True-Up'!$D$241:$D$268,'Wks 3-Markup Method-True-Up'!$F$241:$F$268))</f>
      </c>
      <c r="G118" s="366"/>
      <c r="H118" s="336">
        <f t="shared" si="18"/>
      </c>
      <c r="I118" s="337">
        <f t="shared" si="19"/>
      </c>
    </row>
    <row r="119" spans="1:9" ht="12" customHeight="1">
      <c r="A119" s="125">
        <f t="shared" si="16"/>
        <v>309</v>
      </c>
      <c r="B119" s="365" t="s">
        <v>232</v>
      </c>
      <c r="C119" s="366"/>
      <c r="D119" s="366"/>
      <c r="E119" s="367">
        <f t="shared" si="17"/>
      </c>
      <c r="F119" s="336">
        <f>IF(E119="","",LOOKUP(E119,'Wks 3-Markup Method-True-Up'!$D$241:$D$268,'Wks 3-Markup Method-True-Up'!$F$241:$F$268))</f>
      </c>
      <c r="G119" s="366"/>
      <c r="H119" s="336">
        <f t="shared" si="18"/>
      </c>
      <c r="I119" s="337">
        <f t="shared" si="19"/>
      </c>
    </row>
    <row r="120" spans="1:9" ht="12" customHeight="1">
      <c r="A120" s="125">
        <f t="shared" si="16"/>
        <v>310</v>
      </c>
      <c r="B120" s="365" t="s">
        <v>233</v>
      </c>
      <c r="C120" s="366"/>
      <c r="D120" s="366"/>
      <c r="E120" s="367">
        <f t="shared" si="17"/>
      </c>
      <c r="F120" s="336">
        <f>IF(E120="","",LOOKUP(E120,'Wks 3-Markup Method-True-Up'!$D$241:$D$268,'Wks 3-Markup Method-True-Up'!$F$241:$F$268))</f>
      </c>
      <c r="G120" s="366"/>
      <c r="H120" s="336">
        <f t="shared" si="18"/>
      </c>
      <c r="I120" s="337">
        <f t="shared" si="19"/>
      </c>
    </row>
    <row r="121" spans="1:9" ht="12" customHeight="1">
      <c r="A121" s="125">
        <f t="shared" si="16"/>
        <v>311</v>
      </c>
      <c r="B121" s="365" t="s">
        <v>234</v>
      </c>
      <c r="C121" s="366"/>
      <c r="D121" s="366"/>
      <c r="E121" s="367">
        <f t="shared" si="17"/>
      </c>
      <c r="F121" s="336">
        <f>IF(E121="","",LOOKUP(E121,'Wks 3-Markup Method-True-Up'!$D$241:$D$268,'Wks 3-Markup Method-True-Up'!$F$241:$F$268))</f>
      </c>
      <c r="G121" s="366"/>
      <c r="H121" s="336">
        <f t="shared" si="18"/>
      </c>
      <c r="I121" s="337">
        <f t="shared" si="19"/>
      </c>
    </row>
    <row r="122" spans="1:9" ht="12" customHeight="1">
      <c r="A122" s="125">
        <f t="shared" si="16"/>
        <v>312</v>
      </c>
      <c r="B122" s="365" t="s">
        <v>235</v>
      </c>
      <c r="C122" s="366"/>
      <c r="D122" s="366"/>
      <c r="E122" s="367">
        <f t="shared" si="17"/>
      </c>
      <c r="F122" s="336">
        <f>IF(E122="","",LOOKUP(E122,'Wks 3-Markup Method-True-Up'!$D$241:$D$268,'Wks 3-Markup Method-True-Up'!$F$241:$F$268))</f>
      </c>
      <c r="G122" s="366"/>
      <c r="H122" s="336">
        <f t="shared" si="18"/>
      </c>
      <c r="I122" s="337">
        <f t="shared" si="19"/>
      </c>
    </row>
    <row r="123" spans="1:11" ht="12" customHeight="1" thickBot="1">
      <c r="A123" s="125">
        <f t="shared" si="16"/>
        <v>313</v>
      </c>
      <c r="B123" s="365" t="s">
        <v>236</v>
      </c>
      <c r="C123" s="366"/>
      <c r="D123" s="366"/>
      <c r="E123" s="367">
        <f t="shared" si="17"/>
      </c>
      <c r="F123" s="336">
        <f>IF(E123="","",LOOKUP(E123,'Wks 3-Markup Method-True-Up'!$D$241:$D$268,'Wks 3-Markup Method-True-Up'!$F$241:$F$268))</f>
      </c>
      <c r="G123" s="366"/>
      <c r="H123" s="336">
        <f t="shared" si="18"/>
      </c>
      <c r="I123" s="337">
        <f t="shared" si="19"/>
      </c>
      <c r="J123" s="5"/>
      <c r="K123" s="5"/>
    </row>
    <row r="124" spans="1:11" ht="12" customHeight="1" thickBot="1">
      <c r="A124" s="147">
        <f t="shared" si="16"/>
        <v>314</v>
      </c>
      <c r="B124" s="338" t="s">
        <v>291</v>
      </c>
      <c r="C124" s="339"/>
      <c r="D124" s="339"/>
      <c r="E124" s="368"/>
      <c r="F124" s="341"/>
      <c r="G124" s="341"/>
      <c r="H124" s="369"/>
      <c r="I124" s="343">
        <f>IF(OR(I106="",I111=""),"",SUM(I112:I123)/I106)</f>
      </c>
      <c r="J124" s="5"/>
      <c r="K124" s="5"/>
    </row>
    <row r="125" spans="1:11" ht="6" customHeight="1" thickBot="1">
      <c r="A125" s="133"/>
      <c r="B125" s="133"/>
      <c r="C125" s="344"/>
      <c r="D125" s="344"/>
      <c r="E125" s="344"/>
      <c r="F125" s="345"/>
      <c r="G125" s="345"/>
      <c r="H125" s="345"/>
      <c r="I125" s="345"/>
      <c r="J125" s="5"/>
      <c r="K125" s="5"/>
    </row>
    <row r="126" spans="1:11" ht="12" customHeight="1">
      <c r="A126" s="152">
        <f>A124+1</f>
        <v>315</v>
      </c>
      <c r="B126" s="346" t="s">
        <v>238</v>
      </c>
      <c r="C126" s="347"/>
      <c r="D126" s="347"/>
      <c r="E126" s="348">
        <f aca="true" t="shared" si="20" ref="E126:E137">IF(AND(C126&gt;0,D126&gt;0),(D126+C126)/2,"")</f>
      </c>
      <c r="F126" s="350">
        <f>IF(E126="","",LOOKUP(E126,'Wks 3-Markup Method-True-Up'!$D$241:$D$268,'Wks 3-Markup Method-True-Up'!$F$241:$F$268))</f>
      </c>
      <c r="G126" s="370"/>
      <c r="H126" s="350">
        <f aca="true" t="shared" si="21" ref="H126:H137">IF($I$107&lt;(A126-314),"",IF(OR(F126="",G126=""),0,F126*G126))</f>
      </c>
      <c r="I126" s="351">
        <f>IF(OR(I106="",I111="",I107=0,I107=""),"",INDEX(I112:I123,I106,1)+H126)</f>
      </c>
      <c r="J126" s="5"/>
      <c r="K126" s="5"/>
    </row>
    <row r="127" spans="1:11" ht="12" customHeight="1">
      <c r="A127" s="125">
        <f aca="true" t="shared" si="22" ref="A127:A138">A126+1</f>
        <v>316</v>
      </c>
      <c r="B127" s="133" t="s">
        <v>239</v>
      </c>
      <c r="C127" s="333"/>
      <c r="D127" s="333"/>
      <c r="E127" s="334">
        <f t="shared" si="20"/>
      </c>
      <c r="F127" s="336">
        <f>IF(E127="","",LOOKUP(E127,'Wks 3-Markup Method-True-Up'!$D$241:$D$268,'Wks 3-Markup Method-True-Up'!$F$241:$F$268))</f>
      </c>
      <c r="G127" s="371"/>
      <c r="H127" s="336">
        <f t="shared" si="21"/>
      </c>
      <c r="I127" s="337">
        <f aca="true" t="shared" si="23" ref="I127:I137">IF($I$107&lt;(A127-314),"",IF(NOT(I126=""),I126+H127,""))</f>
      </c>
      <c r="J127" s="5"/>
      <c r="K127" s="5"/>
    </row>
    <row r="128" spans="1:11" ht="12" customHeight="1">
      <c r="A128" s="125">
        <f t="shared" si="22"/>
        <v>317</v>
      </c>
      <c r="B128" s="133" t="s">
        <v>240</v>
      </c>
      <c r="C128" s="333"/>
      <c r="D128" s="333"/>
      <c r="E128" s="334">
        <f t="shared" si="20"/>
      </c>
      <c r="F128" s="336">
        <f>IF(E128="","",LOOKUP(E128,'Wks 3-Markup Method-True-Up'!$D$241:$D$268,'Wks 3-Markup Method-True-Up'!$F$241:$F$268))</f>
      </c>
      <c r="G128" s="371"/>
      <c r="H128" s="336">
        <f t="shared" si="21"/>
      </c>
      <c r="I128" s="337">
        <f t="shared" si="23"/>
      </c>
      <c r="J128" s="5"/>
      <c r="K128" s="5"/>
    </row>
    <row r="129" spans="1:11" ht="12" customHeight="1">
      <c r="A129" s="125">
        <f t="shared" si="22"/>
        <v>318</v>
      </c>
      <c r="B129" s="133" t="s">
        <v>241</v>
      </c>
      <c r="C129" s="333"/>
      <c r="D129" s="333"/>
      <c r="E129" s="334">
        <f t="shared" si="20"/>
      </c>
      <c r="F129" s="336">
        <f>IF(E129="","",LOOKUP(E129,'Wks 3-Markup Method-True-Up'!$D$241:$D$268,'Wks 3-Markup Method-True-Up'!$F$241:$F$268))</f>
      </c>
      <c r="G129" s="371"/>
      <c r="H129" s="336">
        <f t="shared" si="21"/>
      </c>
      <c r="I129" s="337">
        <f t="shared" si="23"/>
      </c>
      <c r="J129" s="5"/>
      <c r="K129" s="5"/>
    </row>
    <row r="130" spans="1:11" ht="12" customHeight="1">
      <c r="A130" s="125">
        <f t="shared" si="22"/>
        <v>319</v>
      </c>
      <c r="B130" s="133" t="s">
        <v>242</v>
      </c>
      <c r="C130" s="333"/>
      <c r="D130" s="333"/>
      <c r="E130" s="334">
        <f t="shared" si="20"/>
      </c>
      <c r="F130" s="336">
        <f>IF(E130="","",LOOKUP(E130,'Wks 3-Markup Method-True-Up'!$D$241:$D$268,'Wks 3-Markup Method-True-Up'!$F$241:$F$268))</f>
      </c>
      <c r="G130" s="371"/>
      <c r="H130" s="336">
        <f t="shared" si="21"/>
      </c>
      <c r="I130" s="337">
        <f t="shared" si="23"/>
      </c>
      <c r="J130" s="5"/>
      <c r="K130" s="5"/>
    </row>
    <row r="131" spans="1:11" ht="12" customHeight="1">
      <c r="A131" s="125">
        <f t="shared" si="22"/>
        <v>320</v>
      </c>
      <c r="B131" s="133" t="s">
        <v>243</v>
      </c>
      <c r="C131" s="333"/>
      <c r="D131" s="333"/>
      <c r="E131" s="334">
        <f t="shared" si="20"/>
      </c>
      <c r="F131" s="336">
        <f>IF(E131="","",LOOKUP(E131,'Wks 3-Markup Method-True-Up'!$D$241:$D$268,'Wks 3-Markup Method-True-Up'!$F$241:$F$268))</f>
      </c>
      <c r="G131" s="371"/>
      <c r="H131" s="336">
        <f t="shared" si="21"/>
      </c>
      <c r="I131" s="337">
        <f t="shared" si="23"/>
      </c>
      <c r="J131" s="5"/>
      <c r="K131" s="5"/>
    </row>
    <row r="132" spans="1:11" ht="12" customHeight="1">
      <c r="A132" s="125">
        <f t="shared" si="22"/>
        <v>321</v>
      </c>
      <c r="B132" s="133" t="s">
        <v>244</v>
      </c>
      <c r="C132" s="333"/>
      <c r="D132" s="333"/>
      <c r="E132" s="334">
        <f t="shared" si="20"/>
      </c>
      <c r="F132" s="336">
        <f>IF(E132="","",LOOKUP(E132,'Wks 3-Markup Method-True-Up'!$D$241:$D$268,'Wks 3-Markup Method-True-Up'!$F$241:$F$268))</f>
      </c>
      <c r="G132" s="371"/>
      <c r="H132" s="336">
        <f t="shared" si="21"/>
      </c>
      <c r="I132" s="337">
        <f t="shared" si="23"/>
      </c>
      <c r="J132" s="5"/>
      <c r="K132" s="5"/>
    </row>
    <row r="133" spans="1:11" ht="12" customHeight="1">
      <c r="A133" s="125">
        <f t="shared" si="22"/>
        <v>322</v>
      </c>
      <c r="B133" s="133" t="s">
        <v>245</v>
      </c>
      <c r="C133" s="333"/>
      <c r="D133" s="333"/>
      <c r="E133" s="334">
        <f t="shared" si="20"/>
      </c>
      <c r="F133" s="336">
        <f>IF(E133="","",LOOKUP(E133,'Wks 3-Markup Method-True-Up'!$D$241:$D$268,'Wks 3-Markup Method-True-Up'!$F$241:$F$268))</f>
      </c>
      <c r="G133" s="371"/>
      <c r="H133" s="336">
        <f t="shared" si="21"/>
      </c>
      <c r="I133" s="337">
        <f t="shared" si="23"/>
      </c>
      <c r="J133" s="5"/>
      <c r="K133" s="5"/>
    </row>
    <row r="134" spans="1:11" ht="12" customHeight="1">
      <c r="A134" s="125">
        <f t="shared" si="22"/>
        <v>323</v>
      </c>
      <c r="B134" s="133" t="s">
        <v>246</v>
      </c>
      <c r="C134" s="333"/>
      <c r="D134" s="333"/>
      <c r="E134" s="334">
        <f t="shared" si="20"/>
      </c>
      <c r="F134" s="336">
        <f>IF(E134="","",LOOKUP(E134,'Wks 3-Markup Method-True-Up'!$D$241:$D$268,'Wks 3-Markup Method-True-Up'!$F$241:$F$268))</f>
      </c>
      <c r="G134" s="371"/>
      <c r="H134" s="336">
        <f t="shared" si="21"/>
      </c>
      <c r="I134" s="337">
        <f t="shared" si="23"/>
      </c>
      <c r="J134" s="5"/>
      <c r="K134" s="5"/>
    </row>
    <row r="135" spans="1:11" ht="12" customHeight="1">
      <c r="A135" s="125">
        <f t="shared" si="22"/>
        <v>324</v>
      </c>
      <c r="B135" s="133" t="s">
        <v>247</v>
      </c>
      <c r="C135" s="333"/>
      <c r="D135" s="333"/>
      <c r="E135" s="334">
        <f t="shared" si="20"/>
      </c>
      <c r="F135" s="336">
        <f>IF(E135="","",LOOKUP(E135,'Wks 3-Markup Method-True-Up'!$D$241:$D$268,'Wks 3-Markup Method-True-Up'!$F$241:$F$268))</f>
      </c>
      <c r="G135" s="371"/>
      <c r="H135" s="336">
        <f t="shared" si="21"/>
      </c>
      <c r="I135" s="337">
        <f t="shared" si="23"/>
      </c>
      <c r="J135" s="5"/>
      <c r="K135" s="5"/>
    </row>
    <row r="136" spans="1:11" ht="12" customHeight="1">
      <c r="A136" s="125">
        <f t="shared" si="22"/>
        <v>325</v>
      </c>
      <c r="B136" s="365" t="s">
        <v>248</v>
      </c>
      <c r="C136" s="366"/>
      <c r="D136" s="366"/>
      <c r="E136" s="367">
        <f t="shared" si="20"/>
      </c>
      <c r="F136" s="336">
        <f>IF(E136="","",LOOKUP(E136,'Wks 3-Markup Method-True-Up'!$D$241:$D$268,'Wks 3-Markup Method-True-Up'!$F$241:$F$268))</f>
      </c>
      <c r="G136" s="366"/>
      <c r="H136" s="336">
        <f t="shared" si="21"/>
      </c>
      <c r="I136" s="337">
        <f t="shared" si="23"/>
      </c>
      <c r="J136" s="5"/>
      <c r="K136" s="5"/>
    </row>
    <row r="137" spans="1:11" ht="12" customHeight="1" thickBot="1">
      <c r="A137" s="125">
        <f t="shared" si="22"/>
        <v>326</v>
      </c>
      <c r="B137" s="365" t="s">
        <v>249</v>
      </c>
      <c r="C137" s="366"/>
      <c r="D137" s="366"/>
      <c r="E137" s="367">
        <f t="shared" si="20"/>
      </c>
      <c r="F137" s="336">
        <f>IF(E137="","",LOOKUP(E137,'Wks 3-Markup Method-True-Up'!$D$241:$D$268,'Wks 3-Markup Method-True-Up'!$F$241:$F$268))</f>
      </c>
      <c r="G137" s="366"/>
      <c r="H137" s="336">
        <f t="shared" si="21"/>
      </c>
      <c r="I137" s="337">
        <f t="shared" si="23"/>
      </c>
      <c r="J137" s="5"/>
      <c r="K137" s="5"/>
    </row>
    <row r="138" spans="1:11" ht="12" customHeight="1" thickBot="1">
      <c r="A138" s="147">
        <f t="shared" si="22"/>
        <v>327</v>
      </c>
      <c r="B138" s="338" t="s">
        <v>271</v>
      </c>
      <c r="C138" s="339"/>
      <c r="D138" s="339"/>
      <c r="E138" s="368"/>
      <c r="F138" s="341"/>
      <c r="G138" s="341"/>
      <c r="H138" s="369"/>
      <c r="I138" s="343">
        <f>IF(OR(I107="",I107=0,I111=""),"",SUM(I126:I137)/I107)</f>
      </c>
      <c r="J138" s="5"/>
      <c r="K138" s="5"/>
    </row>
    <row r="139" ht="12.75" customHeight="1"/>
    <row r="140" spans="1:9" ht="18" customHeight="1">
      <c r="A140" s="285" t="s">
        <v>281</v>
      </c>
      <c r="B140" s="285"/>
      <c r="C140" s="285"/>
      <c r="D140" s="285"/>
      <c r="E140" s="285"/>
      <c r="F140" s="285"/>
      <c r="G140" s="285"/>
      <c r="H140" s="285"/>
      <c r="I140" s="285"/>
    </row>
    <row r="141" spans="1:9" ht="18" customHeight="1">
      <c r="A141" s="285" t="s">
        <v>274</v>
      </c>
      <c r="B141" s="285"/>
      <c r="C141" s="285"/>
      <c r="D141" s="285"/>
      <c r="E141" s="285"/>
      <c r="F141" s="285"/>
      <c r="G141" s="285"/>
      <c r="H141" s="285"/>
      <c r="I141" s="285"/>
    </row>
    <row r="142" spans="1:9" ht="6" customHeight="1">
      <c r="A142" s="285"/>
      <c r="B142" s="285"/>
      <c r="C142" s="285"/>
      <c r="D142" s="285"/>
      <c r="E142" s="285"/>
      <c r="F142" s="285"/>
      <c r="G142" s="285"/>
      <c r="H142" s="285"/>
      <c r="I142" s="285"/>
    </row>
    <row r="143" spans="1:7" s="5" customFormat="1" ht="12.75" customHeight="1">
      <c r="A143" s="289" t="s">
        <v>222</v>
      </c>
      <c r="B143" s="287"/>
      <c r="C143" s="287"/>
      <c r="D143" s="288"/>
      <c r="E143" s="287"/>
      <c r="F143" s="287"/>
      <c r="G143" s="287"/>
    </row>
    <row r="144" spans="1:9" s="5" customFormat="1" ht="21" customHeight="1">
      <c r="A144" s="289"/>
      <c r="B144" s="286"/>
      <c r="C144" s="286"/>
      <c r="D144" s="286"/>
      <c r="E144" s="286"/>
      <c r="H144" s="311" t="s">
        <v>253</v>
      </c>
      <c r="I144" s="311" t="s">
        <v>254</v>
      </c>
    </row>
    <row r="145" spans="1:9" s="5" customFormat="1" ht="12.75" customHeight="1">
      <c r="A145" s="289" t="s">
        <v>255</v>
      </c>
      <c r="C145" s="286"/>
      <c r="D145" s="286"/>
      <c r="E145" s="286"/>
      <c r="H145" s="312" t="s">
        <v>256</v>
      </c>
      <c r="I145" s="312"/>
    </row>
    <row r="146" spans="1:7" s="5" customFormat="1" ht="3" customHeight="1">
      <c r="A146" s="289"/>
      <c r="C146" s="286"/>
      <c r="D146" s="286"/>
      <c r="E146" s="286"/>
      <c r="F146" s="313"/>
      <c r="G146" s="313"/>
    </row>
    <row r="147" spans="1:7" s="5" customFormat="1" ht="12.75" customHeight="1">
      <c r="A147" s="289" t="s">
        <v>257</v>
      </c>
      <c r="B147" s="286"/>
      <c r="C147" s="286"/>
      <c r="D147" s="286"/>
      <c r="E147" s="286"/>
      <c r="F147" s="286"/>
      <c r="G147" s="286"/>
    </row>
    <row r="148" spans="1:7" s="6" customFormat="1" ht="3" customHeight="1">
      <c r="A148" s="314"/>
      <c r="B148" s="39"/>
      <c r="C148" s="101"/>
      <c r="D148" s="101"/>
      <c r="E148" s="101"/>
      <c r="F148" s="101"/>
      <c r="G148" s="101"/>
    </row>
    <row r="149" spans="1:10" s="6" customFormat="1" ht="9.75" customHeight="1">
      <c r="A149" s="314"/>
      <c r="B149" s="101"/>
      <c r="C149" s="5"/>
      <c r="D149" s="5"/>
      <c r="E149" s="315" t="s">
        <v>65</v>
      </c>
      <c r="F149" s="315" t="s">
        <v>66</v>
      </c>
      <c r="G149" s="315" t="s">
        <v>67</v>
      </c>
      <c r="H149" s="316" t="s">
        <v>68</v>
      </c>
      <c r="I149" s="316" t="s">
        <v>69</v>
      </c>
      <c r="J149" s="5"/>
    </row>
    <row r="150" spans="1:9" s="5" customFormat="1" ht="15" customHeight="1">
      <c r="A150" s="354"/>
      <c r="B150" s="313"/>
      <c r="E150" s="312"/>
      <c r="F150" s="312"/>
      <c r="G150" s="312"/>
      <c r="H150" s="312" t="s">
        <v>256</v>
      </c>
      <c r="I150" s="312"/>
    </row>
    <row r="151" spans="1:9" s="5" customFormat="1" ht="6" customHeight="1">
      <c r="A151" s="354"/>
      <c r="B151" s="313"/>
      <c r="E151" s="313"/>
      <c r="F151" s="313"/>
      <c r="G151" s="313"/>
      <c r="H151" s="313"/>
      <c r="I151" s="313"/>
    </row>
    <row r="152" spans="1:10" s="292" customFormat="1" ht="12.75" customHeight="1">
      <c r="A152" s="289" t="s">
        <v>282</v>
      </c>
      <c r="C152" s="286"/>
      <c r="D152" s="286"/>
      <c r="E152" s="286"/>
      <c r="F152" s="5"/>
      <c r="I152" s="317"/>
      <c r="J152" s="5"/>
    </row>
    <row r="153" spans="1:11" s="292" customFormat="1" ht="12.75" customHeight="1">
      <c r="A153" s="289" t="s">
        <v>283</v>
      </c>
      <c r="C153" s="286"/>
      <c r="D153" s="286"/>
      <c r="E153" s="286"/>
      <c r="F153" s="5"/>
      <c r="G153" s="5"/>
      <c r="I153" s="317"/>
      <c r="K153" s="5"/>
    </row>
    <row r="154" ht="11.25" thickBot="1"/>
    <row r="155" spans="1:9" ht="10.5">
      <c r="A155" s="355"/>
      <c r="B155" s="356"/>
      <c r="C155" s="320">
        <v>1</v>
      </c>
      <c r="D155" s="321">
        <v>2</v>
      </c>
      <c r="E155" s="321">
        <v>3</v>
      </c>
      <c r="F155" s="321">
        <v>4</v>
      </c>
      <c r="G155" s="321">
        <v>5</v>
      </c>
      <c r="H155" s="321">
        <v>6</v>
      </c>
      <c r="I155" s="322">
        <v>7</v>
      </c>
    </row>
    <row r="156" spans="1:9" s="358" customFormat="1" ht="48" customHeight="1" thickBot="1">
      <c r="A156" s="323" t="s">
        <v>63</v>
      </c>
      <c r="B156" s="357" t="s">
        <v>223</v>
      </c>
      <c r="C156" s="325" t="s">
        <v>284</v>
      </c>
      <c r="D156" s="326" t="s">
        <v>285</v>
      </c>
      <c r="E156" s="326" t="s">
        <v>286</v>
      </c>
      <c r="F156" s="326" t="s">
        <v>287</v>
      </c>
      <c r="G156" s="326" t="s">
        <v>288</v>
      </c>
      <c r="H156" s="326" t="s">
        <v>289</v>
      </c>
      <c r="I156" s="327" t="s">
        <v>290</v>
      </c>
    </row>
    <row r="157" spans="1:9" ht="24.75" customHeight="1">
      <c r="A157" s="152">
        <v>301</v>
      </c>
      <c r="B157" s="359" t="s">
        <v>269</v>
      </c>
      <c r="C157" s="360"/>
      <c r="D157" s="361"/>
      <c r="E157" s="361"/>
      <c r="F157" s="361"/>
      <c r="G157" s="362"/>
      <c r="H157" s="363"/>
      <c r="I157" s="364"/>
    </row>
    <row r="158" spans="1:9" ht="12" customHeight="1">
      <c r="A158" s="125">
        <f aca="true" t="shared" si="24" ref="A158:A170">A157+1</f>
        <v>302</v>
      </c>
      <c r="B158" s="365" t="s">
        <v>225</v>
      </c>
      <c r="C158" s="366"/>
      <c r="D158" s="366"/>
      <c r="E158" s="367">
        <f aca="true" t="shared" si="25" ref="E158:E169">IF(AND(C158&gt;0,D158&gt;0),(D158+C158)/2,"")</f>
      </c>
      <c r="F158" s="336">
        <f>IF(E158="","",LOOKUP(E158,'Wks 3-Markup Method-True-Up'!$D$241:$D$268,'Wks 3-Markup Method-True-Up'!$F$241:$F$268))</f>
      </c>
      <c r="G158" s="366"/>
      <c r="H158" s="336">
        <f aca="true" t="shared" si="26" ref="H158:H169">IF($I$152&lt;(A158-301),"",IF($I$157="","",IF(OR(F158="",G158=""),0,F158*G158)))</f>
      </c>
      <c r="I158" s="337">
        <f aca="true" t="shared" si="27" ref="I158:I169">IF($I$152&lt;(A158-301),"",IF(NOT($I$157=""),I157+H158,""))</f>
      </c>
    </row>
    <row r="159" spans="1:9" ht="12" customHeight="1">
      <c r="A159" s="125">
        <f t="shared" si="24"/>
        <v>303</v>
      </c>
      <c r="B159" s="365" t="s">
        <v>226</v>
      </c>
      <c r="C159" s="366"/>
      <c r="D159" s="366"/>
      <c r="E159" s="367">
        <f t="shared" si="25"/>
      </c>
      <c r="F159" s="336">
        <f>IF(E159="","",LOOKUP(E159,'Wks 3-Markup Method-True-Up'!$D$241:$D$268,'Wks 3-Markup Method-True-Up'!$F$241:$F$268))</f>
      </c>
      <c r="G159" s="366"/>
      <c r="H159" s="336">
        <f t="shared" si="26"/>
      </c>
      <c r="I159" s="337">
        <f t="shared" si="27"/>
      </c>
    </row>
    <row r="160" spans="1:9" ht="12" customHeight="1">
      <c r="A160" s="125">
        <f t="shared" si="24"/>
        <v>304</v>
      </c>
      <c r="B160" s="365" t="s">
        <v>227</v>
      </c>
      <c r="C160" s="366"/>
      <c r="D160" s="366"/>
      <c r="E160" s="367">
        <f t="shared" si="25"/>
      </c>
      <c r="F160" s="336">
        <f>IF(E160="","",LOOKUP(E160,'Wks 3-Markup Method-True-Up'!$D$241:$D$268,'Wks 3-Markup Method-True-Up'!$F$241:$F$268))</f>
      </c>
      <c r="G160" s="366"/>
      <c r="H160" s="336">
        <f t="shared" si="26"/>
      </c>
      <c r="I160" s="337">
        <f t="shared" si="27"/>
      </c>
    </row>
    <row r="161" spans="1:9" ht="12" customHeight="1">
      <c r="A161" s="125">
        <f t="shared" si="24"/>
        <v>305</v>
      </c>
      <c r="B161" s="365" t="s">
        <v>228</v>
      </c>
      <c r="C161" s="366"/>
      <c r="D161" s="366"/>
      <c r="E161" s="367">
        <f t="shared" si="25"/>
      </c>
      <c r="F161" s="336">
        <f>IF(E161="","",LOOKUP(E161,'Wks 3-Markup Method-True-Up'!$D$241:$D$268,'Wks 3-Markup Method-True-Up'!$F$241:$F$268))</f>
      </c>
      <c r="G161" s="366"/>
      <c r="H161" s="336">
        <f t="shared" si="26"/>
      </c>
      <c r="I161" s="337">
        <f t="shared" si="27"/>
      </c>
    </row>
    <row r="162" spans="1:9" ht="12" customHeight="1">
      <c r="A162" s="125">
        <f t="shared" si="24"/>
        <v>306</v>
      </c>
      <c r="B162" s="365" t="s">
        <v>229</v>
      </c>
      <c r="C162" s="366"/>
      <c r="D162" s="366"/>
      <c r="E162" s="367">
        <f t="shared" si="25"/>
      </c>
      <c r="F162" s="336">
        <f>IF(E162="","",LOOKUP(E162,'Wks 3-Markup Method-True-Up'!$D$241:$D$268,'Wks 3-Markup Method-True-Up'!$F$241:$F$268))</f>
      </c>
      <c r="G162" s="366"/>
      <c r="H162" s="336">
        <f t="shared" si="26"/>
      </c>
      <c r="I162" s="337">
        <f t="shared" si="27"/>
      </c>
    </row>
    <row r="163" spans="1:9" ht="12" customHeight="1">
      <c r="A163" s="125">
        <f t="shared" si="24"/>
        <v>307</v>
      </c>
      <c r="B163" s="365" t="s">
        <v>230</v>
      </c>
      <c r="C163" s="366"/>
      <c r="D163" s="366"/>
      <c r="E163" s="367">
        <f t="shared" si="25"/>
      </c>
      <c r="F163" s="336">
        <f>IF(E163="","",LOOKUP(E163,'Wks 3-Markup Method-True-Up'!$D$241:$D$268,'Wks 3-Markup Method-True-Up'!$F$241:$F$268))</f>
      </c>
      <c r="G163" s="366"/>
      <c r="H163" s="336">
        <f t="shared" si="26"/>
      </c>
      <c r="I163" s="337">
        <f t="shared" si="27"/>
      </c>
    </row>
    <row r="164" spans="1:9" ht="12" customHeight="1">
      <c r="A164" s="125">
        <f t="shared" si="24"/>
        <v>308</v>
      </c>
      <c r="B164" s="365" t="s">
        <v>231</v>
      </c>
      <c r="C164" s="366"/>
      <c r="D164" s="366"/>
      <c r="E164" s="367">
        <f t="shared" si="25"/>
      </c>
      <c r="F164" s="336">
        <f>IF(E164="","",LOOKUP(E164,'Wks 3-Markup Method-True-Up'!$D$241:$D$268,'Wks 3-Markup Method-True-Up'!$F$241:$F$268))</f>
      </c>
      <c r="G164" s="366"/>
      <c r="H164" s="336">
        <f t="shared" si="26"/>
      </c>
      <c r="I164" s="337">
        <f t="shared" si="27"/>
      </c>
    </row>
    <row r="165" spans="1:9" ht="12" customHeight="1">
      <c r="A165" s="125">
        <f t="shared" si="24"/>
        <v>309</v>
      </c>
      <c r="B165" s="365" t="s">
        <v>232</v>
      </c>
      <c r="C165" s="366"/>
      <c r="D165" s="366"/>
      <c r="E165" s="367">
        <f t="shared" si="25"/>
      </c>
      <c r="F165" s="336">
        <f>IF(E165="","",LOOKUP(E165,'Wks 3-Markup Method-True-Up'!$D$241:$D$268,'Wks 3-Markup Method-True-Up'!$F$241:$F$268))</f>
      </c>
      <c r="G165" s="366"/>
      <c r="H165" s="336">
        <f t="shared" si="26"/>
      </c>
      <c r="I165" s="337">
        <f t="shared" si="27"/>
      </c>
    </row>
    <row r="166" spans="1:9" ht="12" customHeight="1">
      <c r="A166" s="125">
        <f t="shared" si="24"/>
        <v>310</v>
      </c>
      <c r="B166" s="365" t="s">
        <v>233</v>
      </c>
      <c r="C166" s="366"/>
      <c r="D166" s="366"/>
      <c r="E166" s="367">
        <f t="shared" si="25"/>
      </c>
      <c r="F166" s="336">
        <f>IF(E166="","",LOOKUP(E166,'Wks 3-Markup Method-True-Up'!$D$241:$D$268,'Wks 3-Markup Method-True-Up'!$F$241:$F$268))</f>
      </c>
      <c r="G166" s="366"/>
      <c r="H166" s="336">
        <f t="shared" si="26"/>
      </c>
      <c r="I166" s="337">
        <f t="shared" si="27"/>
      </c>
    </row>
    <row r="167" spans="1:9" ht="12" customHeight="1">
      <c r="A167" s="125">
        <f t="shared" si="24"/>
        <v>311</v>
      </c>
      <c r="B167" s="365" t="s">
        <v>234</v>
      </c>
      <c r="C167" s="366"/>
      <c r="D167" s="366"/>
      <c r="E167" s="367">
        <f t="shared" si="25"/>
      </c>
      <c r="F167" s="336">
        <f>IF(E167="","",LOOKUP(E167,'Wks 3-Markup Method-True-Up'!$D$241:$D$268,'Wks 3-Markup Method-True-Up'!$F$241:$F$268))</f>
      </c>
      <c r="G167" s="366"/>
      <c r="H167" s="336">
        <f t="shared" si="26"/>
      </c>
      <c r="I167" s="337">
        <f t="shared" si="27"/>
      </c>
    </row>
    <row r="168" spans="1:9" ht="12" customHeight="1">
      <c r="A168" s="125">
        <f t="shared" si="24"/>
        <v>312</v>
      </c>
      <c r="B168" s="365" t="s">
        <v>235</v>
      </c>
      <c r="C168" s="366"/>
      <c r="D168" s="366"/>
      <c r="E168" s="367">
        <f t="shared" si="25"/>
      </c>
      <c r="F168" s="336">
        <f>IF(E168="","",LOOKUP(E168,'Wks 3-Markup Method-True-Up'!$D$241:$D$268,'Wks 3-Markup Method-True-Up'!$F$241:$F$268))</f>
      </c>
      <c r="G168" s="366"/>
      <c r="H168" s="336">
        <f t="shared" si="26"/>
      </c>
      <c r="I168" s="337">
        <f t="shared" si="27"/>
      </c>
    </row>
    <row r="169" spans="1:11" ht="12" customHeight="1" thickBot="1">
      <c r="A169" s="125">
        <f t="shared" si="24"/>
        <v>313</v>
      </c>
      <c r="B169" s="365" t="s">
        <v>236</v>
      </c>
      <c r="C169" s="366"/>
      <c r="D169" s="366"/>
      <c r="E169" s="367">
        <f t="shared" si="25"/>
      </c>
      <c r="F169" s="336">
        <f>IF(E169="","",LOOKUP(E169,'Wks 3-Markup Method-True-Up'!$D$241:$D$268,'Wks 3-Markup Method-True-Up'!$F$241:$F$268))</f>
      </c>
      <c r="G169" s="366"/>
      <c r="H169" s="336">
        <f t="shared" si="26"/>
      </c>
      <c r="I169" s="337">
        <f t="shared" si="27"/>
      </c>
      <c r="J169" s="5"/>
      <c r="K169" s="5"/>
    </row>
    <row r="170" spans="1:11" ht="12" customHeight="1" thickBot="1">
      <c r="A170" s="147">
        <f t="shared" si="24"/>
        <v>314</v>
      </c>
      <c r="B170" s="338" t="s">
        <v>291</v>
      </c>
      <c r="C170" s="339"/>
      <c r="D170" s="339"/>
      <c r="E170" s="368"/>
      <c r="F170" s="341"/>
      <c r="G170" s="341"/>
      <c r="H170" s="369"/>
      <c r="I170" s="343">
        <f>IF(OR(I152="",I157=""),"",SUM(I158:I169)/I152)</f>
      </c>
      <c r="J170" s="5"/>
      <c r="K170" s="5"/>
    </row>
    <row r="171" spans="1:11" ht="6" customHeight="1" thickBot="1">
      <c r="A171" s="133"/>
      <c r="B171" s="133"/>
      <c r="C171" s="344"/>
      <c r="D171" s="344"/>
      <c r="E171" s="344"/>
      <c r="F171" s="345"/>
      <c r="G171" s="345"/>
      <c r="H171" s="345"/>
      <c r="I171" s="345"/>
      <c r="J171" s="5"/>
      <c r="K171" s="5"/>
    </row>
    <row r="172" spans="1:11" ht="12" customHeight="1">
      <c r="A172" s="152">
        <f>A170+1</f>
        <v>315</v>
      </c>
      <c r="B172" s="346" t="s">
        <v>238</v>
      </c>
      <c r="C172" s="347"/>
      <c r="D172" s="347"/>
      <c r="E172" s="348">
        <f aca="true" t="shared" si="28" ref="E172:E183">IF(AND(C172&gt;0,D172&gt;0),(D172+C172)/2,"")</f>
      </c>
      <c r="F172" s="350">
        <f>IF(E172="","",LOOKUP(E172,'Wks 3-Markup Method-True-Up'!$D$241:$D$268,'Wks 3-Markup Method-True-Up'!$F$241:$F$268))</f>
      </c>
      <c r="G172" s="370"/>
      <c r="H172" s="350">
        <f aca="true" t="shared" si="29" ref="H172:H183">IF($I$153&lt;(A172-314),"",IF(OR(F172="",G172=""),0,F172*G172))</f>
      </c>
      <c r="I172" s="351">
        <f>IF(OR(I152="",I157="",I153=0,I153=""),"",INDEX(I158:I169,I152,1)+H172)</f>
      </c>
      <c r="J172" s="5"/>
      <c r="K172" s="5"/>
    </row>
    <row r="173" spans="1:11" ht="12" customHeight="1">
      <c r="A173" s="125">
        <f aca="true" t="shared" si="30" ref="A173:A184">A172+1</f>
        <v>316</v>
      </c>
      <c r="B173" s="133" t="s">
        <v>239</v>
      </c>
      <c r="C173" s="333"/>
      <c r="D173" s="333"/>
      <c r="E173" s="334">
        <f t="shared" si="28"/>
      </c>
      <c r="F173" s="336">
        <f>IF(E173="","",LOOKUP(E173,'Wks 3-Markup Method-True-Up'!$D$241:$D$268,'Wks 3-Markup Method-True-Up'!$F$241:$F$268))</f>
      </c>
      <c r="G173" s="371"/>
      <c r="H173" s="336">
        <f t="shared" si="29"/>
      </c>
      <c r="I173" s="337">
        <f aca="true" t="shared" si="31" ref="I173:I183">IF($I$153&lt;(A173-314),"",IF(NOT(I172=""),I172+H173,""))</f>
      </c>
      <c r="J173" s="5"/>
      <c r="K173" s="5"/>
    </row>
    <row r="174" spans="1:11" ht="12" customHeight="1">
      <c r="A174" s="125">
        <f t="shared" si="30"/>
        <v>317</v>
      </c>
      <c r="B174" s="133" t="s">
        <v>240</v>
      </c>
      <c r="C174" s="333"/>
      <c r="D174" s="333"/>
      <c r="E174" s="334">
        <f t="shared" si="28"/>
      </c>
      <c r="F174" s="336">
        <f>IF(E174="","",LOOKUP(E174,'Wks 3-Markup Method-True-Up'!$D$241:$D$268,'Wks 3-Markup Method-True-Up'!$F$241:$F$268))</f>
      </c>
      <c r="G174" s="371"/>
      <c r="H174" s="336">
        <f t="shared" si="29"/>
      </c>
      <c r="I174" s="337">
        <f t="shared" si="31"/>
      </c>
      <c r="J174" s="5"/>
      <c r="K174" s="5"/>
    </row>
    <row r="175" spans="1:11" ht="12" customHeight="1">
      <c r="A175" s="125">
        <f t="shared" si="30"/>
        <v>318</v>
      </c>
      <c r="B175" s="133" t="s">
        <v>241</v>
      </c>
      <c r="C175" s="333"/>
      <c r="D175" s="333"/>
      <c r="E175" s="334">
        <f t="shared" si="28"/>
      </c>
      <c r="F175" s="336">
        <f>IF(E175="","",LOOKUP(E175,'Wks 3-Markup Method-True-Up'!$D$241:$D$268,'Wks 3-Markup Method-True-Up'!$F$241:$F$268))</f>
      </c>
      <c r="G175" s="371"/>
      <c r="H175" s="336">
        <f t="shared" si="29"/>
      </c>
      <c r="I175" s="337">
        <f t="shared" si="31"/>
      </c>
      <c r="J175" s="5"/>
      <c r="K175" s="5"/>
    </row>
    <row r="176" spans="1:11" ht="12" customHeight="1">
      <c r="A176" s="125">
        <f t="shared" si="30"/>
        <v>319</v>
      </c>
      <c r="B176" s="133" t="s">
        <v>242</v>
      </c>
      <c r="C176" s="333"/>
      <c r="D176" s="333"/>
      <c r="E176" s="334">
        <f t="shared" si="28"/>
      </c>
      <c r="F176" s="336">
        <f>IF(E176="","",LOOKUP(E176,'Wks 3-Markup Method-True-Up'!$D$241:$D$268,'Wks 3-Markup Method-True-Up'!$F$241:$F$268))</f>
      </c>
      <c r="G176" s="371"/>
      <c r="H176" s="336">
        <f t="shared" si="29"/>
      </c>
      <c r="I176" s="337">
        <f t="shared" si="31"/>
      </c>
      <c r="J176" s="5"/>
      <c r="K176" s="5"/>
    </row>
    <row r="177" spans="1:11" ht="12" customHeight="1">
      <c r="A177" s="125">
        <f t="shared" si="30"/>
        <v>320</v>
      </c>
      <c r="B177" s="133" t="s">
        <v>243</v>
      </c>
      <c r="C177" s="333"/>
      <c r="D177" s="333"/>
      <c r="E177" s="334">
        <f t="shared" si="28"/>
      </c>
      <c r="F177" s="336">
        <f>IF(E177="","",LOOKUP(E177,'Wks 3-Markup Method-True-Up'!$D$241:$D$268,'Wks 3-Markup Method-True-Up'!$F$241:$F$268))</f>
      </c>
      <c r="G177" s="371"/>
      <c r="H177" s="336">
        <f t="shared" si="29"/>
      </c>
      <c r="I177" s="337">
        <f t="shared" si="31"/>
      </c>
      <c r="J177" s="5"/>
      <c r="K177" s="5"/>
    </row>
    <row r="178" spans="1:11" ht="12" customHeight="1">
      <c r="A178" s="125">
        <f t="shared" si="30"/>
        <v>321</v>
      </c>
      <c r="B178" s="133" t="s">
        <v>244</v>
      </c>
      <c r="C178" s="333"/>
      <c r="D178" s="333"/>
      <c r="E178" s="334">
        <f t="shared" si="28"/>
      </c>
      <c r="F178" s="336">
        <f>IF(E178="","",LOOKUP(E178,'Wks 3-Markup Method-True-Up'!$D$241:$D$268,'Wks 3-Markup Method-True-Up'!$F$241:$F$268))</f>
      </c>
      <c r="G178" s="371"/>
      <c r="H178" s="336">
        <f t="shared" si="29"/>
      </c>
      <c r="I178" s="337">
        <f t="shared" si="31"/>
      </c>
      <c r="J178" s="5"/>
      <c r="K178" s="5"/>
    </row>
    <row r="179" spans="1:11" ht="12" customHeight="1">
      <c r="A179" s="125">
        <f t="shared" si="30"/>
        <v>322</v>
      </c>
      <c r="B179" s="133" t="s">
        <v>245</v>
      </c>
      <c r="C179" s="333"/>
      <c r="D179" s="333"/>
      <c r="E179" s="334">
        <f t="shared" si="28"/>
      </c>
      <c r="F179" s="336">
        <f>IF(E179="","",LOOKUP(E179,'Wks 3-Markup Method-True-Up'!$D$241:$D$268,'Wks 3-Markup Method-True-Up'!$F$241:$F$268))</f>
      </c>
      <c r="G179" s="371"/>
      <c r="H179" s="336">
        <f t="shared" si="29"/>
      </c>
      <c r="I179" s="337">
        <f t="shared" si="31"/>
      </c>
      <c r="J179" s="5"/>
      <c r="K179" s="5"/>
    </row>
    <row r="180" spans="1:11" ht="12" customHeight="1">
      <c r="A180" s="125">
        <f t="shared" si="30"/>
        <v>323</v>
      </c>
      <c r="B180" s="133" t="s">
        <v>246</v>
      </c>
      <c r="C180" s="333"/>
      <c r="D180" s="333"/>
      <c r="E180" s="334">
        <f t="shared" si="28"/>
      </c>
      <c r="F180" s="336">
        <f>IF(E180="","",LOOKUP(E180,'Wks 3-Markup Method-True-Up'!$D$241:$D$268,'Wks 3-Markup Method-True-Up'!$F$241:$F$268))</f>
      </c>
      <c r="G180" s="371"/>
      <c r="H180" s="336">
        <f t="shared" si="29"/>
      </c>
      <c r="I180" s="337">
        <f t="shared" si="31"/>
      </c>
      <c r="J180" s="5"/>
      <c r="K180" s="5"/>
    </row>
    <row r="181" spans="1:11" ht="12" customHeight="1">
      <c r="A181" s="125">
        <f t="shared" si="30"/>
        <v>324</v>
      </c>
      <c r="B181" s="133" t="s">
        <v>247</v>
      </c>
      <c r="C181" s="333"/>
      <c r="D181" s="333"/>
      <c r="E181" s="334">
        <f t="shared" si="28"/>
      </c>
      <c r="F181" s="336">
        <f>IF(E181="","",LOOKUP(E181,'Wks 3-Markup Method-True-Up'!$D$241:$D$268,'Wks 3-Markup Method-True-Up'!$F$241:$F$268))</f>
      </c>
      <c r="G181" s="371"/>
      <c r="H181" s="336">
        <f t="shared" si="29"/>
      </c>
      <c r="I181" s="337">
        <f t="shared" si="31"/>
      </c>
      <c r="J181" s="5"/>
      <c r="K181" s="5"/>
    </row>
    <row r="182" spans="1:11" ht="12" customHeight="1">
      <c r="A182" s="125">
        <f t="shared" si="30"/>
        <v>325</v>
      </c>
      <c r="B182" s="365" t="s">
        <v>248</v>
      </c>
      <c r="C182" s="366"/>
      <c r="D182" s="366"/>
      <c r="E182" s="367">
        <f t="shared" si="28"/>
      </c>
      <c r="F182" s="336">
        <f>IF(E182="","",LOOKUP(E182,'Wks 3-Markup Method-True-Up'!$D$241:$D$268,'Wks 3-Markup Method-True-Up'!$F$241:$F$268))</f>
      </c>
      <c r="G182" s="366"/>
      <c r="H182" s="336">
        <f t="shared" si="29"/>
      </c>
      <c r="I182" s="337">
        <f t="shared" si="31"/>
      </c>
      <c r="J182" s="5"/>
      <c r="K182" s="5"/>
    </row>
    <row r="183" spans="1:11" ht="12" customHeight="1" thickBot="1">
      <c r="A183" s="125">
        <f t="shared" si="30"/>
        <v>326</v>
      </c>
      <c r="B183" s="365" t="s">
        <v>249</v>
      </c>
      <c r="C183" s="366"/>
      <c r="D183" s="366"/>
      <c r="E183" s="367">
        <f t="shared" si="28"/>
      </c>
      <c r="F183" s="336">
        <f>IF(E183="","",LOOKUP(E183,'Wks 3-Markup Method-True-Up'!$D$241:$D$268,'Wks 3-Markup Method-True-Up'!$F$241:$F$268))</f>
      </c>
      <c r="G183" s="366"/>
      <c r="H183" s="336">
        <f t="shared" si="29"/>
      </c>
      <c r="I183" s="337">
        <f t="shared" si="31"/>
      </c>
      <c r="J183" s="5"/>
      <c r="K183" s="5"/>
    </row>
    <row r="184" spans="1:11" ht="12" customHeight="1" thickBot="1">
      <c r="A184" s="147">
        <f t="shared" si="30"/>
        <v>327</v>
      </c>
      <c r="B184" s="338" t="s">
        <v>271</v>
      </c>
      <c r="C184" s="339"/>
      <c r="D184" s="339"/>
      <c r="E184" s="368"/>
      <c r="F184" s="341"/>
      <c r="G184" s="341"/>
      <c r="H184" s="369"/>
      <c r="I184" s="343">
        <f>IF(OR(I153="",I153=0,I157=""),"",SUM(I172:I183)/I153)</f>
      </c>
      <c r="J184" s="5"/>
      <c r="K184" s="5"/>
    </row>
    <row r="185" ht="12.75" customHeight="1"/>
    <row r="186" spans="1:9" ht="18" customHeight="1">
      <c r="A186" s="285" t="s">
        <v>281</v>
      </c>
      <c r="B186" s="285"/>
      <c r="C186" s="285"/>
      <c r="D186" s="285"/>
      <c r="E186" s="285"/>
      <c r="F186" s="285"/>
      <c r="G186" s="285"/>
      <c r="H186" s="285"/>
      <c r="I186" s="285"/>
    </row>
    <row r="187" spans="1:9" ht="18" customHeight="1">
      <c r="A187" s="285" t="s">
        <v>275</v>
      </c>
      <c r="B187" s="285"/>
      <c r="C187" s="285"/>
      <c r="D187" s="285"/>
      <c r="E187" s="285"/>
      <c r="F187" s="285"/>
      <c r="G187" s="285"/>
      <c r="H187" s="285"/>
      <c r="I187" s="285"/>
    </row>
    <row r="188" spans="1:9" ht="6" customHeight="1">
      <c r="A188" s="285"/>
      <c r="B188" s="285"/>
      <c r="C188" s="285"/>
      <c r="D188" s="285"/>
      <c r="E188" s="285"/>
      <c r="F188" s="285"/>
      <c r="G188" s="285"/>
      <c r="H188" s="285"/>
      <c r="I188" s="285"/>
    </row>
    <row r="189" spans="1:7" s="5" customFormat="1" ht="12.75" customHeight="1">
      <c r="A189" s="289" t="s">
        <v>222</v>
      </c>
      <c r="B189" s="287"/>
      <c r="C189" s="287"/>
      <c r="D189" s="288"/>
      <c r="E189" s="287"/>
      <c r="F189" s="287"/>
      <c r="G189" s="287"/>
    </row>
    <row r="190" spans="1:9" s="5" customFormat="1" ht="21" customHeight="1">
      <c r="A190" s="289"/>
      <c r="B190" s="286"/>
      <c r="C190" s="286"/>
      <c r="D190" s="286"/>
      <c r="E190" s="286"/>
      <c r="H190" s="311" t="s">
        <v>253</v>
      </c>
      <c r="I190" s="311" t="s">
        <v>254</v>
      </c>
    </row>
    <row r="191" spans="1:9" s="5" customFormat="1" ht="12.75" customHeight="1">
      <c r="A191" s="289" t="s">
        <v>255</v>
      </c>
      <c r="C191" s="286"/>
      <c r="D191" s="286"/>
      <c r="E191" s="286"/>
      <c r="H191" s="312" t="s">
        <v>256</v>
      </c>
      <c r="I191" s="312"/>
    </row>
    <row r="192" spans="1:7" s="5" customFormat="1" ht="3" customHeight="1">
      <c r="A192" s="289"/>
      <c r="C192" s="286"/>
      <c r="D192" s="286"/>
      <c r="E192" s="286"/>
      <c r="F192" s="313"/>
      <c r="G192" s="313"/>
    </row>
    <row r="193" spans="1:7" s="5" customFormat="1" ht="12.75" customHeight="1">
      <c r="A193" s="289" t="s">
        <v>257</v>
      </c>
      <c r="B193" s="286"/>
      <c r="C193" s="286"/>
      <c r="D193" s="286"/>
      <c r="E193" s="286"/>
      <c r="F193" s="286"/>
      <c r="G193" s="286"/>
    </row>
    <row r="194" spans="1:7" s="6" customFormat="1" ht="3" customHeight="1">
      <c r="A194" s="314"/>
      <c r="B194" s="39"/>
      <c r="C194" s="101"/>
      <c r="D194" s="101"/>
      <c r="E194" s="101"/>
      <c r="F194" s="101"/>
      <c r="G194" s="101"/>
    </row>
    <row r="195" spans="1:10" s="6" customFormat="1" ht="9.75" customHeight="1">
      <c r="A195" s="314"/>
      <c r="B195" s="101"/>
      <c r="C195" s="5"/>
      <c r="D195" s="5"/>
      <c r="E195" s="315" t="s">
        <v>65</v>
      </c>
      <c r="F195" s="315" t="s">
        <v>66</v>
      </c>
      <c r="G195" s="315" t="s">
        <v>67</v>
      </c>
      <c r="H195" s="316" t="s">
        <v>68</v>
      </c>
      <c r="I195" s="316" t="s">
        <v>69</v>
      </c>
      <c r="J195" s="5"/>
    </row>
    <row r="196" spans="1:9" s="5" customFormat="1" ht="15" customHeight="1">
      <c r="A196" s="354"/>
      <c r="B196" s="313"/>
      <c r="E196" s="312"/>
      <c r="F196" s="312"/>
      <c r="G196" s="312"/>
      <c r="H196" s="312"/>
      <c r="I196" s="312" t="s">
        <v>256</v>
      </c>
    </row>
    <row r="197" spans="1:9" s="5" customFormat="1" ht="6" customHeight="1">
      <c r="A197" s="354"/>
      <c r="B197" s="313"/>
      <c r="E197" s="313"/>
      <c r="F197" s="313"/>
      <c r="G197" s="313"/>
      <c r="H197" s="313"/>
      <c r="I197" s="313"/>
    </row>
    <row r="198" spans="1:10" s="292" customFormat="1" ht="12.75" customHeight="1">
      <c r="A198" s="289" t="s">
        <v>282</v>
      </c>
      <c r="C198" s="286"/>
      <c r="D198" s="286"/>
      <c r="E198" s="286"/>
      <c r="F198" s="5"/>
      <c r="I198" s="317"/>
      <c r="J198" s="5"/>
    </row>
    <row r="199" spans="1:11" s="292" customFormat="1" ht="12.75" customHeight="1">
      <c r="A199" s="289" t="s">
        <v>283</v>
      </c>
      <c r="C199" s="286"/>
      <c r="D199" s="286"/>
      <c r="E199" s="286"/>
      <c r="F199" s="5"/>
      <c r="G199" s="5"/>
      <c r="I199" s="317"/>
      <c r="K199" s="5"/>
    </row>
    <row r="200" ht="11.25" thickBot="1"/>
    <row r="201" spans="1:9" ht="10.5">
      <c r="A201" s="355"/>
      <c r="B201" s="356"/>
      <c r="C201" s="320">
        <v>1</v>
      </c>
      <c r="D201" s="321">
        <v>2</v>
      </c>
      <c r="E201" s="321">
        <v>3</v>
      </c>
      <c r="F201" s="321">
        <v>4</v>
      </c>
      <c r="G201" s="321">
        <v>5</v>
      </c>
      <c r="H201" s="321">
        <v>6</v>
      </c>
      <c r="I201" s="322">
        <v>7</v>
      </c>
    </row>
    <row r="202" spans="1:9" s="358" customFormat="1" ht="48" customHeight="1" thickBot="1">
      <c r="A202" s="323" t="s">
        <v>63</v>
      </c>
      <c r="B202" s="357" t="s">
        <v>223</v>
      </c>
      <c r="C202" s="325" t="s">
        <v>284</v>
      </c>
      <c r="D202" s="326" t="s">
        <v>285</v>
      </c>
      <c r="E202" s="326" t="s">
        <v>286</v>
      </c>
      <c r="F202" s="326" t="s">
        <v>287</v>
      </c>
      <c r="G202" s="326" t="s">
        <v>288</v>
      </c>
      <c r="H202" s="326" t="s">
        <v>289</v>
      </c>
      <c r="I202" s="327" t="s">
        <v>290</v>
      </c>
    </row>
    <row r="203" spans="1:9" ht="24.75" customHeight="1">
      <c r="A203" s="152">
        <v>301</v>
      </c>
      <c r="B203" s="359" t="s">
        <v>269</v>
      </c>
      <c r="C203" s="360"/>
      <c r="D203" s="361"/>
      <c r="E203" s="361"/>
      <c r="F203" s="361"/>
      <c r="G203" s="362"/>
      <c r="H203" s="363"/>
      <c r="I203" s="364"/>
    </row>
    <row r="204" spans="1:9" ht="12" customHeight="1">
      <c r="A204" s="125">
        <f aca="true" t="shared" si="32" ref="A204:A216">A203+1</f>
        <v>302</v>
      </c>
      <c r="B204" s="365" t="s">
        <v>225</v>
      </c>
      <c r="C204" s="366"/>
      <c r="D204" s="366"/>
      <c r="E204" s="367">
        <f aca="true" t="shared" si="33" ref="E204:E215">IF(AND(C204&gt;0,D204&gt;0),(D204+C204)/2,"")</f>
      </c>
      <c r="F204" s="336">
        <f>IF(E204="","",LOOKUP(E204,'Wks 3-Markup Method-True-Up'!$D$241:$D$268,'Wks 3-Markup Method-True-Up'!$F$241:$F$268))</f>
      </c>
      <c r="G204" s="366"/>
      <c r="H204" s="336">
        <f aca="true" t="shared" si="34" ref="H204:H215">IF($I$198&lt;(A204-301),"",IF($I$203="","",IF(OR(F204="",G204=""),0,F204*G204)))</f>
      </c>
      <c r="I204" s="337">
        <f aca="true" t="shared" si="35" ref="I204:I215">IF($I$198&lt;(A204-301),"",IF(NOT($I$203=""),I203+H204,""))</f>
      </c>
    </row>
    <row r="205" spans="1:9" ht="12" customHeight="1">
      <c r="A205" s="125">
        <f t="shared" si="32"/>
        <v>303</v>
      </c>
      <c r="B205" s="365" t="s">
        <v>226</v>
      </c>
      <c r="C205" s="366"/>
      <c r="D205" s="366"/>
      <c r="E205" s="367">
        <f t="shared" si="33"/>
      </c>
      <c r="F205" s="336">
        <f>IF(E205="","",LOOKUP(E205,'Wks 3-Markup Method-True-Up'!$D$241:$D$268,'Wks 3-Markup Method-True-Up'!$F$241:$F$268))</f>
      </c>
      <c r="G205" s="366"/>
      <c r="H205" s="336">
        <f t="shared" si="34"/>
      </c>
      <c r="I205" s="337">
        <f t="shared" si="35"/>
      </c>
    </row>
    <row r="206" spans="1:9" ht="12" customHeight="1">
      <c r="A206" s="125">
        <f t="shared" si="32"/>
        <v>304</v>
      </c>
      <c r="B206" s="365" t="s">
        <v>227</v>
      </c>
      <c r="C206" s="366"/>
      <c r="D206" s="366"/>
      <c r="E206" s="367">
        <f t="shared" si="33"/>
      </c>
      <c r="F206" s="336">
        <f>IF(E206="","",LOOKUP(E206,'Wks 3-Markup Method-True-Up'!$D$241:$D$268,'Wks 3-Markup Method-True-Up'!$F$241:$F$268))</f>
      </c>
      <c r="G206" s="366"/>
      <c r="H206" s="336">
        <f t="shared" si="34"/>
      </c>
      <c r="I206" s="337">
        <f t="shared" si="35"/>
      </c>
    </row>
    <row r="207" spans="1:9" ht="12" customHeight="1">
      <c r="A207" s="125">
        <f t="shared" si="32"/>
        <v>305</v>
      </c>
      <c r="B207" s="365" t="s">
        <v>228</v>
      </c>
      <c r="C207" s="366"/>
      <c r="D207" s="366"/>
      <c r="E207" s="367">
        <f t="shared" si="33"/>
      </c>
      <c r="F207" s="336">
        <f>IF(E207="","",LOOKUP(E207,'Wks 3-Markup Method-True-Up'!$D$241:$D$268,'Wks 3-Markup Method-True-Up'!$F$241:$F$268))</f>
      </c>
      <c r="G207" s="366"/>
      <c r="H207" s="336">
        <f t="shared" si="34"/>
      </c>
      <c r="I207" s="337">
        <f t="shared" si="35"/>
      </c>
    </row>
    <row r="208" spans="1:9" ht="12" customHeight="1">
      <c r="A208" s="125">
        <f t="shared" si="32"/>
        <v>306</v>
      </c>
      <c r="B208" s="365" t="s">
        <v>229</v>
      </c>
      <c r="C208" s="366"/>
      <c r="D208" s="366"/>
      <c r="E208" s="367">
        <f t="shared" si="33"/>
      </c>
      <c r="F208" s="336">
        <f>IF(E208="","",LOOKUP(E208,'Wks 3-Markup Method-True-Up'!$D$241:$D$268,'Wks 3-Markup Method-True-Up'!$F$241:$F$268))</f>
      </c>
      <c r="G208" s="366"/>
      <c r="H208" s="336">
        <f t="shared" si="34"/>
      </c>
      <c r="I208" s="337">
        <f t="shared" si="35"/>
      </c>
    </row>
    <row r="209" spans="1:9" ht="12" customHeight="1">
      <c r="A209" s="125">
        <f t="shared" si="32"/>
        <v>307</v>
      </c>
      <c r="B209" s="365" t="s">
        <v>230</v>
      </c>
      <c r="C209" s="366"/>
      <c r="D209" s="366"/>
      <c r="E209" s="367">
        <f t="shared" si="33"/>
      </c>
      <c r="F209" s="336">
        <f>IF(E209="","",LOOKUP(E209,'Wks 3-Markup Method-True-Up'!$D$241:$D$268,'Wks 3-Markup Method-True-Up'!$F$241:$F$268))</f>
      </c>
      <c r="G209" s="366"/>
      <c r="H209" s="336">
        <f t="shared" si="34"/>
      </c>
      <c r="I209" s="337">
        <f t="shared" si="35"/>
      </c>
    </row>
    <row r="210" spans="1:9" ht="12" customHeight="1">
      <c r="A210" s="125">
        <f t="shared" si="32"/>
        <v>308</v>
      </c>
      <c r="B210" s="365" t="s">
        <v>231</v>
      </c>
      <c r="C210" s="366"/>
      <c r="D210" s="366"/>
      <c r="E210" s="367">
        <f t="shared" si="33"/>
      </c>
      <c r="F210" s="336">
        <f>IF(E210="","",LOOKUP(E210,'Wks 3-Markup Method-True-Up'!$D$241:$D$268,'Wks 3-Markup Method-True-Up'!$F$241:$F$268))</f>
      </c>
      <c r="G210" s="366"/>
      <c r="H210" s="336">
        <f t="shared" si="34"/>
      </c>
      <c r="I210" s="337">
        <f t="shared" si="35"/>
      </c>
    </row>
    <row r="211" spans="1:9" ht="12" customHeight="1">
      <c r="A211" s="125">
        <f t="shared" si="32"/>
        <v>309</v>
      </c>
      <c r="B211" s="365" t="s">
        <v>232</v>
      </c>
      <c r="C211" s="366"/>
      <c r="D211" s="366"/>
      <c r="E211" s="367">
        <f t="shared" si="33"/>
      </c>
      <c r="F211" s="336">
        <f>IF(E211="","",LOOKUP(E211,'Wks 3-Markup Method-True-Up'!$D$241:$D$268,'Wks 3-Markup Method-True-Up'!$F$241:$F$268))</f>
      </c>
      <c r="G211" s="366"/>
      <c r="H211" s="336">
        <f t="shared" si="34"/>
      </c>
      <c r="I211" s="337">
        <f t="shared" si="35"/>
      </c>
    </row>
    <row r="212" spans="1:9" ht="12" customHeight="1">
      <c r="A212" s="125">
        <f t="shared" si="32"/>
        <v>310</v>
      </c>
      <c r="B212" s="365" t="s">
        <v>233</v>
      </c>
      <c r="C212" s="366"/>
      <c r="D212" s="366"/>
      <c r="E212" s="367">
        <f t="shared" si="33"/>
      </c>
      <c r="F212" s="336">
        <f>IF(E212="","",LOOKUP(E212,'Wks 3-Markup Method-True-Up'!$D$241:$D$268,'Wks 3-Markup Method-True-Up'!$F$241:$F$268))</f>
      </c>
      <c r="G212" s="366"/>
      <c r="H212" s="336">
        <f t="shared" si="34"/>
      </c>
      <c r="I212" s="337">
        <f t="shared" si="35"/>
      </c>
    </row>
    <row r="213" spans="1:9" ht="12" customHeight="1">
      <c r="A213" s="125">
        <f t="shared" si="32"/>
        <v>311</v>
      </c>
      <c r="B213" s="365" t="s">
        <v>234</v>
      </c>
      <c r="C213" s="366"/>
      <c r="D213" s="366"/>
      <c r="E213" s="367">
        <f t="shared" si="33"/>
      </c>
      <c r="F213" s="336">
        <f>IF(E213="","",LOOKUP(E213,'Wks 3-Markup Method-True-Up'!$D$241:$D$268,'Wks 3-Markup Method-True-Up'!$F$241:$F$268))</f>
      </c>
      <c r="G213" s="366"/>
      <c r="H213" s="336">
        <f t="shared" si="34"/>
      </c>
      <c r="I213" s="337">
        <f t="shared" si="35"/>
      </c>
    </row>
    <row r="214" spans="1:9" ht="12" customHeight="1">
      <c r="A214" s="125">
        <f t="shared" si="32"/>
        <v>312</v>
      </c>
      <c r="B214" s="365" t="s">
        <v>235</v>
      </c>
      <c r="C214" s="366"/>
      <c r="D214" s="366"/>
      <c r="E214" s="367">
        <f t="shared" si="33"/>
      </c>
      <c r="F214" s="336">
        <f>IF(E214="","",LOOKUP(E214,'Wks 3-Markup Method-True-Up'!$D$241:$D$268,'Wks 3-Markup Method-True-Up'!$F$241:$F$268))</f>
      </c>
      <c r="G214" s="366"/>
      <c r="H214" s="336">
        <f t="shared" si="34"/>
      </c>
      <c r="I214" s="337">
        <f t="shared" si="35"/>
      </c>
    </row>
    <row r="215" spans="1:11" ht="12" customHeight="1" thickBot="1">
      <c r="A215" s="125">
        <f t="shared" si="32"/>
        <v>313</v>
      </c>
      <c r="B215" s="365" t="s">
        <v>236</v>
      </c>
      <c r="C215" s="366"/>
      <c r="D215" s="366"/>
      <c r="E215" s="367">
        <f t="shared" si="33"/>
      </c>
      <c r="F215" s="336">
        <f>IF(E215="","",LOOKUP(E215,'Wks 3-Markup Method-True-Up'!$D$241:$D$268,'Wks 3-Markup Method-True-Up'!$F$241:$F$268))</f>
      </c>
      <c r="G215" s="366"/>
      <c r="H215" s="336">
        <f t="shared" si="34"/>
      </c>
      <c r="I215" s="337">
        <f t="shared" si="35"/>
      </c>
      <c r="J215" s="5"/>
      <c r="K215" s="5"/>
    </row>
    <row r="216" spans="1:11" ht="12" customHeight="1" thickBot="1">
      <c r="A216" s="147">
        <f t="shared" si="32"/>
        <v>314</v>
      </c>
      <c r="B216" s="338" t="s">
        <v>291</v>
      </c>
      <c r="C216" s="339"/>
      <c r="D216" s="339"/>
      <c r="E216" s="368"/>
      <c r="F216" s="341"/>
      <c r="G216" s="341"/>
      <c r="H216" s="369"/>
      <c r="I216" s="343">
        <f>IF(OR(I198="",I203=""),"",SUM(I204:I215)/I198)</f>
      </c>
      <c r="J216" s="5"/>
      <c r="K216" s="5"/>
    </row>
    <row r="217" spans="1:11" ht="6" customHeight="1" thickBot="1">
      <c r="A217" s="133"/>
      <c r="B217" s="133"/>
      <c r="C217" s="344"/>
      <c r="D217" s="344"/>
      <c r="E217" s="344"/>
      <c r="F217" s="345"/>
      <c r="G217" s="345"/>
      <c r="H217" s="345"/>
      <c r="I217" s="345"/>
      <c r="J217" s="5"/>
      <c r="K217" s="5"/>
    </row>
    <row r="218" spans="1:11" ht="12" customHeight="1">
      <c r="A218" s="152">
        <f>A216+1</f>
        <v>315</v>
      </c>
      <c r="B218" s="346" t="s">
        <v>238</v>
      </c>
      <c r="C218" s="347"/>
      <c r="D218" s="347"/>
      <c r="E218" s="348">
        <f aca="true" t="shared" si="36" ref="E218:E229">IF(AND(C218&gt;0,D218&gt;0),(D218+C218)/2,"")</f>
      </c>
      <c r="F218" s="350">
        <f>IF(E218="","",LOOKUP(E218,'Wks 3-Markup Method-True-Up'!$D$241:$D$268,'Wks 3-Markup Method-True-Up'!$F$241:$F$268))</f>
      </c>
      <c r="G218" s="370"/>
      <c r="H218" s="350">
        <f aca="true" t="shared" si="37" ref="H218:H229">IF($I$199&lt;(A218-314),"",IF(OR(F218="",G218=""),0,F218*G218))</f>
      </c>
      <c r="I218" s="351">
        <f>IF(OR(I198="",I203="",I199=0,I199=""),"",INDEX(I204:I215,I198,1)+H218)</f>
      </c>
      <c r="J218" s="5"/>
      <c r="K218" s="5"/>
    </row>
    <row r="219" spans="1:11" ht="12" customHeight="1">
      <c r="A219" s="125">
        <f aca="true" t="shared" si="38" ref="A219:A230">A218+1</f>
        <v>316</v>
      </c>
      <c r="B219" s="133" t="s">
        <v>239</v>
      </c>
      <c r="C219" s="333"/>
      <c r="D219" s="333"/>
      <c r="E219" s="334">
        <f t="shared" si="36"/>
      </c>
      <c r="F219" s="336">
        <f>IF(E219="","",LOOKUP(E219,'Wks 3-Markup Method-True-Up'!$D$241:$D$268,'Wks 3-Markup Method-True-Up'!$F$241:$F$268))</f>
      </c>
      <c r="G219" s="371"/>
      <c r="H219" s="336">
        <f t="shared" si="37"/>
      </c>
      <c r="I219" s="337">
        <f aca="true" t="shared" si="39" ref="I219:I229">IF($I$199&lt;(A219-314),"",IF(NOT(I218=""),I218+H219,""))</f>
      </c>
      <c r="J219" s="5"/>
      <c r="K219" s="5"/>
    </row>
    <row r="220" spans="1:11" ht="12" customHeight="1">
      <c r="A220" s="125">
        <f t="shared" si="38"/>
        <v>317</v>
      </c>
      <c r="B220" s="133" t="s">
        <v>240</v>
      </c>
      <c r="C220" s="333"/>
      <c r="D220" s="333"/>
      <c r="E220" s="334">
        <f t="shared" si="36"/>
      </c>
      <c r="F220" s="336">
        <f>IF(E220="","",LOOKUP(E220,'Wks 3-Markup Method-True-Up'!$D$241:$D$268,'Wks 3-Markup Method-True-Up'!$F$241:$F$268))</f>
      </c>
      <c r="G220" s="371"/>
      <c r="H220" s="336">
        <f t="shared" si="37"/>
      </c>
      <c r="I220" s="337">
        <f t="shared" si="39"/>
      </c>
      <c r="J220" s="5"/>
      <c r="K220" s="5"/>
    </row>
    <row r="221" spans="1:11" ht="12" customHeight="1">
      <c r="A221" s="125">
        <f t="shared" si="38"/>
        <v>318</v>
      </c>
      <c r="B221" s="133" t="s">
        <v>241</v>
      </c>
      <c r="C221" s="333"/>
      <c r="D221" s="333"/>
      <c r="E221" s="334">
        <f t="shared" si="36"/>
      </c>
      <c r="F221" s="336">
        <f>IF(E221="","",LOOKUP(E221,'Wks 3-Markup Method-True-Up'!$D$241:$D$268,'Wks 3-Markup Method-True-Up'!$F$241:$F$268))</f>
      </c>
      <c r="G221" s="371"/>
      <c r="H221" s="336">
        <f t="shared" si="37"/>
      </c>
      <c r="I221" s="337">
        <f t="shared" si="39"/>
      </c>
      <c r="J221" s="5"/>
      <c r="K221" s="5"/>
    </row>
    <row r="222" spans="1:11" ht="12" customHeight="1">
      <c r="A222" s="125">
        <f t="shared" si="38"/>
        <v>319</v>
      </c>
      <c r="B222" s="133" t="s">
        <v>242</v>
      </c>
      <c r="C222" s="333"/>
      <c r="D222" s="333"/>
      <c r="E222" s="334">
        <f t="shared" si="36"/>
      </c>
      <c r="F222" s="336">
        <f>IF(E222="","",LOOKUP(E222,'Wks 3-Markup Method-True-Up'!$D$241:$D$268,'Wks 3-Markup Method-True-Up'!$F$241:$F$268))</f>
      </c>
      <c r="G222" s="371"/>
      <c r="H222" s="336">
        <f t="shared" si="37"/>
      </c>
      <c r="I222" s="337">
        <f t="shared" si="39"/>
      </c>
      <c r="J222" s="5"/>
      <c r="K222" s="5"/>
    </row>
    <row r="223" spans="1:11" ht="12" customHeight="1">
      <c r="A223" s="125">
        <f t="shared" si="38"/>
        <v>320</v>
      </c>
      <c r="B223" s="133" t="s">
        <v>243</v>
      </c>
      <c r="C223" s="333"/>
      <c r="D223" s="333"/>
      <c r="E223" s="334">
        <f t="shared" si="36"/>
      </c>
      <c r="F223" s="336">
        <f>IF(E223="","",LOOKUP(E223,'Wks 3-Markup Method-True-Up'!$D$241:$D$268,'Wks 3-Markup Method-True-Up'!$F$241:$F$268))</f>
      </c>
      <c r="G223" s="371"/>
      <c r="H223" s="336">
        <f t="shared" si="37"/>
      </c>
      <c r="I223" s="337">
        <f t="shared" si="39"/>
      </c>
      <c r="J223" s="5"/>
      <c r="K223" s="5"/>
    </row>
    <row r="224" spans="1:11" ht="12" customHeight="1">
      <c r="A224" s="125">
        <f t="shared" si="38"/>
        <v>321</v>
      </c>
      <c r="B224" s="133" t="s">
        <v>244</v>
      </c>
      <c r="C224" s="333"/>
      <c r="D224" s="333"/>
      <c r="E224" s="334">
        <f t="shared" si="36"/>
      </c>
      <c r="F224" s="336">
        <f>IF(E224="","",LOOKUP(E224,'Wks 3-Markup Method-True-Up'!$D$241:$D$268,'Wks 3-Markup Method-True-Up'!$F$241:$F$268))</f>
      </c>
      <c r="G224" s="371"/>
      <c r="H224" s="336">
        <f t="shared" si="37"/>
      </c>
      <c r="I224" s="337">
        <f t="shared" si="39"/>
      </c>
      <c r="J224" s="5"/>
      <c r="K224" s="5"/>
    </row>
    <row r="225" spans="1:11" ht="12" customHeight="1">
      <c r="A225" s="125">
        <f t="shared" si="38"/>
        <v>322</v>
      </c>
      <c r="B225" s="133" t="s">
        <v>245</v>
      </c>
      <c r="C225" s="333"/>
      <c r="D225" s="333"/>
      <c r="E225" s="334">
        <f t="shared" si="36"/>
      </c>
      <c r="F225" s="336">
        <f>IF(E225="","",LOOKUP(E225,'Wks 3-Markup Method-True-Up'!$D$241:$D$268,'Wks 3-Markup Method-True-Up'!$F$241:$F$268))</f>
      </c>
      <c r="G225" s="371"/>
      <c r="H225" s="336">
        <f t="shared" si="37"/>
      </c>
      <c r="I225" s="337">
        <f t="shared" si="39"/>
      </c>
      <c r="J225" s="5"/>
      <c r="K225" s="5"/>
    </row>
    <row r="226" spans="1:11" ht="12" customHeight="1">
      <c r="A226" s="125">
        <f t="shared" si="38"/>
        <v>323</v>
      </c>
      <c r="B226" s="133" t="s">
        <v>246</v>
      </c>
      <c r="C226" s="333"/>
      <c r="D226" s="333"/>
      <c r="E226" s="334">
        <f t="shared" si="36"/>
      </c>
      <c r="F226" s="336">
        <f>IF(E226="","",LOOKUP(E226,'Wks 3-Markup Method-True-Up'!$D$241:$D$268,'Wks 3-Markup Method-True-Up'!$F$241:$F$268))</f>
      </c>
      <c r="G226" s="371"/>
      <c r="H226" s="336">
        <f t="shared" si="37"/>
      </c>
      <c r="I226" s="337">
        <f t="shared" si="39"/>
      </c>
      <c r="J226" s="5"/>
      <c r="K226" s="5"/>
    </row>
    <row r="227" spans="1:11" ht="12" customHeight="1">
      <c r="A227" s="125">
        <f t="shared" si="38"/>
        <v>324</v>
      </c>
      <c r="B227" s="133" t="s">
        <v>247</v>
      </c>
      <c r="C227" s="333"/>
      <c r="D227" s="333"/>
      <c r="E227" s="334">
        <f t="shared" si="36"/>
      </c>
      <c r="F227" s="336">
        <f>IF(E227="","",LOOKUP(E227,'Wks 3-Markup Method-True-Up'!$D$241:$D$268,'Wks 3-Markup Method-True-Up'!$F$241:$F$268))</f>
      </c>
      <c r="G227" s="371"/>
      <c r="H227" s="336">
        <f t="shared" si="37"/>
      </c>
      <c r="I227" s="337">
        <f t="shared" si="39"/>
      </c>
      <c r="J227" s="5"/>
      <c r="K227" s="5"/>
    </row>
    <row r="228" spans="1:11" ht="12" customHeight="1">
      <c r="A228" s="125">
        <f t="shared" si="38"/>
        <v>325</v>
      </c>
      <c r="B228" s="365" t="s">
        <v>248</v>
      </c>
      <c r="C228" s="366"/>
      <c r="D228" s="366"/>
      <c r="E228" s="367">
        <f t="shared" si="36"/>
      </c>
      <c r="F228" s="336">
        <f>IF(E228="","",LOOKUP(E228,'Wks 3-Markup Method-True-Up'!$D$241:$D$268,'Wks 3-Markup Method-True-Up'!$F$241:$F$268))</f>
      </c>
      <c r="G228" s="366"/>
      <c r="H228" s="336">
        <f t="shared" si="37"/>
      </c>
      <c r="I228" s="337">
        <f t="shared" si="39"/>
      </c>
      <c r="J228" s="5"/>
      <c r="K228" s="5"/>
    </row>
    <row r="229" spans="1:11" ht="12" customHeight="1" thickBot="1">
      <c r="A229" s="125">
        <f t="shared" si="38"/>
        <v>326</v>
      </c>
      <c r="B229" s="365" t="s">
        <v>249</v>
      </c>
      <c r="C229" s="366"/>
      <c r="D229" s="366"/>
      <c r="E229" s="367">
        <f t="shared" si="36"/>
      </c>
      <c r="F229" s="336">
        <f>IF(E229="","",LOOKUP(E229,'Wks 3-Markup Method-True-Up'!$D$241:$D$268,'Wks 3-Markup Method-True-Up'!$F$241:$F$268))</f>
      </c>
      <c r="G229" s="366"/>
      <c r="H229" s="336">
        <f t="shared" si="37"/>
      </c>
      <c r="I229" s="337">
        <f t="shared" si="39"/>
      </c>
      <c r="J229" s="5"/>
      <c r="K229" s="5"/>
    </row>
    <row r="230" spans="1:11" ht="12" customHeight="1" thickBot="1">
      <c r="A230" s="147">
        <f t="shared" si="38"/>
        <v>327</v>
      </c>
      <c r="B230" s="338" t="s">
        <v>271</v>
      </c>
      <c r="C230" s="339"/>
      <c r="D230" s="339"/>
      <c r="E230" s="368"/>
      <c r="F230" s="341"/>
      <c r="G230" s="341"/>
      <c r="H230" s="369"/>
      <c r="I230" s="343">
        <f>IF(OR(I199="",I199=0,I203=""),"",SUM(I218:I229)/I199)</f>
      </c>
      <c r="J230" s="5"/>
      <c r="K230" s="5"/>
    </row>
    <row r="231" spans="1:11" ht="10.5">
      <c r="A231" s="133"/>
      <c r="B231" s="314"/>
      <c r="C231" s="344"/>
      <c r="D231" s="344"/>
      <c r="E231"/>
      <c r="F231"/>
      <c r="G231"/>
      <c r="H231"/>
      <c r="I231" s="372"/>
      <c r="J231" s="5"/>
      <c r="K231" s="5"/>
    </row>
    <row r="232" spans="1:11" ht="10.5">
      <c r="A232" s="133"/>
      <c r="B232" s="314"/>
      <c r="C232" s="344"/>
      <c r="D232" s="344"/>
      <c r="E232"/>
      <c r="F232"/>
      <c r="G232"/>
      <c r="H232"/>
      <c r="I232" s="372"/>
      <c r="J232" s="5"/>
      <c r="K232" s="5"/>
    </row>
    <row r="233" spans="1:11" ht="10.5">
      <c r="A233" s="133"/>
      <c r="B233" s="314"/>
      <c r="C233" s="344"/>
      <c r="D233" s="344"/>
      <c r="E233"/>
      <c r="F233"/>
      <c r="G233"/>
      <c r="H233"/>
      <c r="I233" s="372"/>
      <c r="J233" s="5"/>
      <c r="K233" s="5"/>
    </row>
    <row r="234" spans="1:11" ht="12.75">
      <c r="A234" s="133"/>
      <c r="C234" s="373" t="s">
        <v>292</v>
      </c>
      <c r="D234" s="6"/>
      <c r="E234" s="6"/>
      <c r="F234" s="6"/>
      <c r="G234" s="374"/>
      <c r="H234" s="375"/>
      <c r="I234" s="376"/>
      <c r="J234" s="5"/>
      <c r="K234" s="5"/>
    </row>
    <row r="235" spans="1:11" ht="12.75">
      <c r="A235" s="133"/>
      <c r="C235" s="6"/>
      <c r="D235" s="377" t="s">
        <v>293</v>
      </c>
      <c r="E235" s="377"/>
      <c r="F235" s="377"/>
      <c r="G235" s="374"/>
      <c r="H235" s="375"/>
      <c r="I235" s="376"/>
      <c r="J235" s="5"/>
      <c r="K235" s="5"/>
    </row>
    <row r="236" spans="1:11" ht="12.75">
      <c r="A236" s="133"/>
      <c r="C236" s="6"/>
      <c r="D236" s="377" t="s">
        <v>294</v>
      </c>
      <c r="E236" s="377"/>
      <c r="F236" s="377"/>
      <c r="G236" s="374"/>
      <c r="H236" s="375"/>
      <c r="I236" s="376"/>
      <c r="J236" s="5"/>
      <c r="K236" s="5"/>
    </row>
    <row r="237" spans="1:11" ht="13.5" thickBot="1">
      <c r="A237" s="133"/>
      <c r="C237" s="6"/>
      <c r="D237" s="6"/>
      <c r="E237" s="6"/>
      <c r="F237" s="6"/>
      <c r="G237" s="374"/>
      <c r="H237" s="375"/>
      <c r="I237" s="376"/>
      <c r="J237" s="5"/>
      <c r="K237" s="5"/>
    </row>
    <row r="238" spans="1:11" ht="12.75">
      <c r="A238" s="133"/>
      <c r="C238" s="6"/>
      <c r="D238" s="378" t="s">
        <v>286</v>
      </c>
      <c r="E238" s="379"/>
      <c r="F238" s="380" t="s">
        <v>295</v>
      </c>
      <c r="G238" s="374"/>
      <c r="H238" s="375"/>
      <c r="I238" s="376"/>
      <c r="J238" s="5"/>
      <c r="K238" s="5"/>
    </row>
    <row r="239" spans="1:6" ht="10.5">
      <c r="A239" s="381"/>
      <c r="B239" s="5"/>
      <c r="C239" s="6"/>
      <c r="D239" s="382" t="s">
        <v>296</v>
      </c>
      <c r="E239" s="383" t="s">
        <v>297</v>
      </c>
      <c r="F239" s="384" t="s">
        <v>298</v>
      </c>
    </row>
    <row r="240" spans="1:6" ht="11.25" thickBot="1">
      <c r="A240" s="381"/>
      <c r="B240" s="5"/>
      <c r="C240" s="6"/>
      <c r="D240" s="385"/>
      <c r="E240" s="386"/>
      <c r="F240" s="387"/>
    </row>
    <row r="241" spans="1:6" ht="10.5">
      <c r="A241" s="381"/>
      <c r="B241" s="5"/>
      <c r="C241" s="6"/>
      <c r="D241" s="388">
        <v>7</v>
      </c>
      <c r="E241" s="389">
        <v>7</v>
      </c>
      <c r="F241" s="390">
        <v>0.52</v>
      </c>
    </row>
    <row r="242" spans="1:6" ht="10.5">
      <c r="A242" s="381"/>
      <c r="B242" s="5"/>
      <c r="C242" s="6"/>
      <c r="D242" s="388">
        <v>7.5</v>
      </c>
      <c r="E242" s="389">
        <v>7.5</v>
      </c>
      <c r="F242" s="390">
        <v>0.45</v>
      </c>
    </row>
    <row r="243" spans="1:6" ht="10.5">
      <c r="A243" s="381"/>
      <c r="B243" s="5"/>
      <c r="C243" s="6"/>
      <c r="D243" s="388">
        <v>8</v>
      </c>
      <c r="E243" s="389">
        <v>8</v>
      </c>
      <c r="F243" s="390">
        <v>0.4</v>
      </c>
    </row>
    <row r="244" spans="1:6" ht="10.5">
      <c r="A244" s="381"/>
      <c r="B244" s="5"/>
      <c r="C244" s="6"/>
      <c r="D244" s="388">
        <v>8.5</v>
      </c>
      <c r="E244" s="389">
        <v>8.5</v>
      </c>
      <c r="F244" s="390">
        <v>0.36</v>
      </c>
    </row>
    <row r="245" spans="1:6" ht="10.5">
      <c r="A245" s="381"/>
      <c r="B245" s="5"/>
      <c r="C245" s="6"/>
      <c r="D245" s="388">
        <v>9</v>
      </c>
      <c r="E245" s="389">
        <v>9</v>
      </c>
      <c r="F245" s="390">
        <v>0.33</v>
      </c>
    </row>
    <row r="246" spans="1:6" ht="10.5">
      <c r="A246" s="381"/>
      <c r="B246" s="5"/>
      <c r="C246" s="6"/>
      <c r="D246" s="388">
        <v>9.5</v>
      </c>
      <c r="E246" s="389">
        <v>9.5</v>
      </c>
      <c r="F246" s="390">
        <v>0.29</v>
      </c>
    </row>
    <row r="247" spans="1:6" ht="10.5">
      <c r="A247" s="381"/>
      <c r="B247" s="5"/>
      <c r="C247" s="6"/>
      <c r="D247" s="388">
        <v>10</v>
      </c>
      <c r="E247" s="389">
        <v>10</v>
      </c>
      <c r="F247" s="390">
        <v>0.27</v>
      </c>
    </row>
    <row r="248" spans="1:6" ht="10.5">
      <c r="A248" s="381"/>
      <c r="B248" s="5"/>
      <c r="C248" s="6"/>
      <c r="D248" s="388">
        <v>10.5</v>
      </c>
      <c r="E248" s="389">
        <v>10.5</v>
      </c>
      <c r="F248" s="390">
        <v>0.24</v>
      </c>
    </row>
    <row r="249" spans="1:6" ht="10.5">
      <c r="A249" s="381"/>
      <c r="B249" s="5"/>
      <c r="C249" s="6"/>
      <c r="D249" s="388">
        <v>11</v>
      </c>
      <c r="E249" s="389">
        <v>11</v>
      </c>
      <c r="F249" s="390">
        <v>0.22</v>
      </c>
    </row>
    <row r="250" spans="1:6" ht="10.5">
      <c r="A250" s="381"/>
      <c r="B250" s="5"/>
      <c r="C250" s="6"/>
      <c r="D250" s="388">
        <v>11.5</v>
      </c>
      <c r="E250" s="389">
        <v>11.5</v>
      </c>
      <c r="F250" s="390">
        <v>0.2</v>
      </c>
    </row>
    <row r="251" spans="1:6" ht="10.5">
      <c r="A251" s="381"/>
      <c r="B251" s="5"/>
      <c r="C251" s="6"/>
      <c r="D251" s="388">
        <v>12</v>
      </c>
      <c r="E251" s="389">
        <v>12</v>
      </c>
      <c r="F251" s="390">
        <v>0.19</v>
      </c>
    </row>
    <row r="252" spans="1:6" ht="10.5">
      <c r="A252" s="381"/>
      <c r="B252" s="5"/>
      <c r="C252" s="6"/>
      <c r="D252" s="388">
        <v>12.5</v>
      </c>
      <c r="E252" s="389">
        <v>12.5</v>
      </c>
      <c r="F252" s="390">
        <v>0.17</v>
      </c>
    </row>
    <row r="253" spans="1:6" ht="10.5">
      <c r="A253" s="381"/>
      <c r="B253" s="5"/>
      <c r="C253" s="6"/>
      <c r="D253" s="388">
        <v>13</v>
      </c>
      <c r="E253" s="389">
        <v>13</v>
      </c>
      <c r="F253" s="390">
        <v>0.16</v>
      </c>
    </row>
    <row r="254" spans="1:6" ht="10.5">
      <c r="A254" s="381"/>
      <c r="B254" s="5"/>
      <c r="C254" s="6"/>
      <c r="D254" s="388">
        <v>13.5</v>
      </c>
      <c r="E254" s="389">
        <v>13.5</v>
      </c>
      <c r="F254" s="390">
        <v>0.15</v>
      </c>
    </row>
    <row r="255" spans="1:6" ht="10.5">
      <c r="A255" s="381"/>
      <c r="B255" s="5"/>
      <c r="C255" s="6"/>
      <c r="D255" s="388">
        <v>14</v>
      </c>
      <c r="E255" s="389">
        <v>14</v>
      </c>
      <c r="F255" s="390">
        <v>0.14</v>
      </c>
    </row>
    <row r="256" spans="1:6" ht="10.5">
      <c r="A256" s="381"/>
      <c r="B256" s="5"/>
      <c r="C256" s="6"/>
      <c r="D256" s="388">
        <v>14.5</v>
      </c>
      <c r="E256" s="389">
        <v>14.5</v>
      </c>
      <c r="F256" s="390">
        <v>0.13</v>
      </c>
    </row>
    <row r="257" spans="1:6" ht="10.5">
      <c r="A257" s="381"/>
      <c r="B257" s="5"/>
      <c r="C257" s="6"/>
      <c r="D257" s="388">
        <v>15</v>
      </c>
      <c r="E257" s="389">
        <v>15.5</v>
      </c>
      <c r="F257" s="390">
        <v>0.12</v>
      </c>
    </row>
    <row r="258" spans="1:6" ht="10.5">
      <c r="A258" s="381"/>
      <c r="B258" s="5"/>
      <c r="C258" s="6"/>
      <c r="D258" s="388">
        <v>16</v>
      </c>
      <c r="E258" s="389">
        <v>16</v>
      </c>
      <c r="F258" s="390">
        <v>0.11</v>
      </c>
    </row>
    <row r="259" spans="1:6" ht="10.5">
      <c r="A259" s="381"/>
      <c r="B259" s="5"/>
      <c r="C259" s="6"/>
      <c r="D259" s="388">
        <v>16.5</v>
      </c>
      <c r="E259" s="389">
        <v>17</v>
      </c>
      <c r="F259" s="390">
        <v>0.1</v>
      </c>
    </row>
    <row r="260" spans="1:6" ht="10.5">
      <c r="A260" s="381"/>
      <c r="B260" s="5"/>
      <c r="C260" s="6"/>
      <c r="D260" s="388">
        <v>17.5</v>
      </c>
      <c r="E260" s="389">
        <v>18</v>
      </c>
      <c r="F260" s="390">
        <v>0.09</v>
      </c>
    </row>
    <row r="261" spans="1:6" ht="10.5">
      <c r="A261" s="381"/>
      <c r="B261" s="5"/>
      <c r="C261" s="6"/>
      <c r="D261" s="388">
        <v>18.5</v>
      </c>
      <c r="E261" s="389">
        <v>19</v>
      </c>
      <c r="F261" s="390">
        <v>0.08</v>
      </c>
    </row>
    <row r="262" spans="1:6" ht="10.5">
      <c r="A262" s="381"/>
      <c r="B262" s="5"/>
      <c r="C262" s="6"/>
      <c r="D262" s="388">
        <v>19.5</v>
      </c>
      <c r="E262" s="389">
        <v>21.5</v>
      </c>
      <c r="F262" s="390">
        <v>0.07</v>
      </c>
    </row>
    <row r="263" spans="1:6" ht="10.5">
      <c r="A263" s="381"/>
      <c r="B263" s="5"/>
      <c r="C263" s="6"/>
      <c r="D263" s="388">
        <v>22</v>
      </c>
      <c r="E263" s="389">
        <v>23.5</v>
      </c>
      <c r="F263" s="390">
        <v>0.06</v>
      </c>
    </row>
    <row r="264" spans="1:6" ht="10.5">
      <c r="A264" s="381"/>
      <c r="B264" s="5"/>
      <c r="C264" s="6"/>
      <c r="D264" s="388">
        <v>24</v>
      </c>
      <c r="E264" s="389">
        <v>26</v>
      </c>
      <c r="F264" s="390">
        <v>0.05</v>
      </c>
    </row>
    <row r="265" spans="1:6" ht="10.5">
      <c r="A265" s="381"/>
      <c r="B265" s="5"/>
      <c r="C265" s="6"/>
      <c r="D265" s="388">
        <v>26.5</v>
      </c>
      <c r="E265" s="389">
        <v>29.5</v>
      </c>
      <c r="F265" s="390">
        <v>0.04</v>
      </c>
    </row>
    <row r="266" spans="1:6" ht="10.5">
      <c r="A266" s="381"/>
      <c r="B266" s="5"/>
      <c r="C266" s="6"/>
      <c r="D266" s="388">
        <v>30</v>
      </c>
      <c r="E266" s="389">
        <v>35.5</v>
      </c>
      <c r="F266" s="390">
        <v>0.03</v>
      </c>
    </row>
    <row r="267" spans="1:6" ht="10.5">
      <c r="A267" s="381"/>
      <c r="B267" s="5"/>
      <c r="C267" s="6"/>
      <c r="D267" s="388">
        <v>36</v>
      </c>
      <c r="E267" s="389">
        <v>46</v>
      </c>
      <c r="F267" s="390">
        <v>0.02</v>
      </c>
    </row>
    <row r="268" spans="1:6" ht="11.25" thickBot="1">
      <c r="A268" s="381"/>
      <c r="B268" s="5"/>
      <c r="C268" s="6"/>
      <c r="D268" s="391">
        <v>46.5</v>
      </c>
      <c r="E268" s="392">
        <v>99</v>
      </c>
      <c r="F268" s="393">
        <v>0.01</v>
      </c>
    </row>
  </sheetData>
  <sheetProtection sheet="1" objects="1"/>
  <printOptions horizontalCentered="1"/>
  <pageMargins left="0.25" right="0.25" top="1.01" bottom="0.51" header="0.5" footer="0.5"/>
  <pageSetup orientation="portrait"/>
  <headerFooter alignWithMargins="0">
    <oddHeader>&amp;LFederal Communications Commission
Washington, DC 20554&amp;RApproved By OMB 3060-0685</oddHeader>
    <oddFooter>&amp;LPage &amp;P&amp;CMicrosoft Excel 4.0 Version&amp;RFCC Form 1240
July 1996</oddFooter>
  </headerFooter>
  <rowBreaks count="5" manualBreakCount="5">
    <brk id="46" max="65535" man="1"/>
    <brk id="92" max="65535" man="1"/>
    <brk id="138" max="65535" man="1"/>
    <brk id="184" max="65535" man="1"/>
    <brk id="230" max="65535" man="1"/>
  </rowBreaks>
</worksheet>
</file>

<file path=xl/worksheets/sheet6.xml><?xml version="1.0" encoding="utf-8"?>
<worksheet xmlns="http://schemas.openxmlformats.org/spreadsheetml/2006/main" xmlns:r="http://schemas.openxmlformats.org/officeDocument/2006/relationships">
  <dimension ref="A2:K197"/>
  <sheetViews>
    <sheetView showGridLines="0" workbookViewId="0" topLeftCell="A1">
      <selection activeCell="A1" sqref="A1"/>
    </sheetView>
  </sheetViews>
  <sheetFormatPr defaultColWidth="9.140625" defaultRowHeight="12"/>
  <cols>
    <col min="1" max="1" width="9.57421875" style="353" customWidth="1"/>
    <col min="2" max="2" width="11.8515625" style="40" customWidth="1"/>
    <col min="3" max="3" width="16.57421875" style="40" customWidth="1"/>
    <col min="4" max="4" width="15.8515625" style="40" customWidth="1"/>
    <col min="5" max="5" width="12.00390625" style="40" customWidth="1"/>
    <col min="6" max="6" width="14.140625" style="40" customWidth="1"/>
    <col min="7" max="7" width="11.8515625" style="40" customWidth="1"/>
    <col min="8" max="8" width="13.00390625" style="40" customWidth="1"/>
    <col min="9" max="9" width="14.140625" style="40" customWidth="1"/>
    <col min="10" max="10" width="9.57421875" style="40" customWidth="1"/>
    <col min="11" max="11" width="12.140625" style="40" customWidth="1"/>
    <col min="12" max="12" width="10.57421875" style="40" customWidth="1"/>
    <col min="13" max="16384" width="9.57421875" style="40" customWidth="1"/>
  </cols>
  <sheetData>
    <row r="1" ht="13.5" customHeight="1"/>
    <row r="2" spans="1:9" ht="18" customHeight="1">
      <c r="A2" s="285" t="s">
        <v>281</v>
      </c>
      <c r="B2" s="285"/>
      <c r="C2" s="285"/>
      <c r="D2" s="285"/>
      <c r="E2" s="285"/>
      <c r="F2" s="285"/>
      <c r="G2" s="285"/>
      <c r="H2" s="285"/>
      <c r="I2" s="285"/>
    </row>
    <row r="3" spans="1:9" ht="18" customHeight="1">
      <c r="A3" s="285" t="s">
        <v>276</v>
      </c>
      <c r="B3" s="285"/>
      <c r="C3" s="285"/>
      <c r="D3" s="285"/>
      <c r="E3" s="285"/>
      <c r="F3" s="285"/>
      <c r="G3" s="285"/>
      <c r="H3" s="285"/>
      <c r="I3" s="285"/>
    </row>
    <row r="4" spans="1:9" ht="6.75" customHeight="1">
      <c r="A4" s="285"/>
      <c r="B4" s="285"/>
      <c r="C4" s="285"/>
      <c r="D4" s="285"/>
      <c r="E4" s="285"/>
      <c r="F4" s="285"/>
      <c r="G4" s="285"/>
      <c r="H4" s="285"/>
      <c r="I4" s="285"/>
    </row>
    <row r="5" spans="1:7" s="5" customFormat="1" ht="12.75" customHeight="1">
      <c r="A5" s="289" t="s">
        <v>222</v>
      </c>
      <c r="B5" s="287"/>
      <c r="C5" s="287"/>
      <c r="D5" s="288"/>
      <c r="E5" s="287"/>
      <c r="F5" s="287"/>
      <c r="G5" s="287"/>
    </row>
    <row r="6" spans="1:9" s="5" customFormat="1" ht="21" customHeight="1">
      <c r="A6" s="289"/>
      <c r="B6" s="286"/>
      <c r="C6" s="286"/>
      <c r="D6" s="286"/>
      <c r="E6" s="286"/>
      <c r="H6" s="311" t="s">
        <v>253</v>
      </c>
      <c r="I6" s="311" t="s">
        <v>254</v>
      </c>
    </row>
    <row r="7" spans="1:9" s="5" customFormat="1" ht="12.75" customHeight="1">
      <c r="A7" s="289" t="s">
        <v>255</v>
      </c>
      <c r="C7" s="286"/>
      <c r="D7" s="286"/>
      <c r="E7" s="286"/>
      <c r="H7" s="312"/>
      <c r="I7" s="312" t="s">
        <v>256</v>
      </c>
    </row>
    <row r="8" spans="1:7" s="5" customFormat="1" ht="3" customHeight="1">
      <c r="A8" s="289"/>
      <c r="C8" s="286"/>
      <c r="D8" s="286"/>
      <c r="E8" s="286"/>
      <c r="F8" s="313"/>
      <c r="G8" s="313"/>
    </row>
    <row r="9" spans="1:7" s="5" customFormat="1" ht="12.75" customHeight="1">
      <c r="A9" s="289" t="s">
        <v>257</v>
      </c>
      <c r="B9" s="286"/>
      <c r="C9" s="286"/>
      <c r="D9" s="286"/>
      <c r="E9" s="286"/>
      <c r="F9" s="286"/>
      <c r="G9" s="286"/>
    </row>
    <row r="10" spans="1:7" s="6" customFormat="1" ht="3" customHeight="1">
      <c r="A10" s="314"/>
      <c r="B10" s="39"/>
      <c r="C10" s="101"/>
      <c r="D10" s="101"/>
      <c r="E10" s="101"/>
      <c r="F10" s="101"/>
      <c r="G10" s="101"/>
    </row>
    <row r="11" spans="1:10" s="6" customFormat="1" ht="9.75" customHeight="1">
      <c r="A11" s="314"/>
      <c r="B11" s="101"/>
      <c r="C11" s="5"/>
      <c r="D11" s="5"/>
      <c r="E11" s="315" t="s">
        <v>65</v>
      </c>
      <c r="F11" s="315" t="s">
        <v>66</v>
      </c>
      <c r="G11" s="315" t="s">
        <v>67</v>
      </c>
      <c r="H11" s="316" t="s">
        <v>68</v>
      </c>
      <c r="I11" s="316" t="s">
        <v>69</v>
      </c>
      <c r="J11" s="5"/>
    </row>
    <row r="12" spans="1:9" s="5" customFormat="1" ht="15" customHeight="1">
      <c r="A12" s="354"/>
      <c r="B12" s="313"/>
      <c r="E12" s="312" t="s">
        <v>256</v>
      </c>
      <c r="F12" s="312"/>
      <c r="G12" s="312"/>
      <c r="H12" s="312"/>
      <c r="I12" s="312"/>
    </row>
    <row r="13" spans="1:9" s="5" customFormat="1" ht="6" customHeight="1">
      <c r="A13" s="354"/>
      <c r="B13" s="313"/>
      <c r="E13" s="313"/>
      <c r="F13" s="313"/>
      <c r="G13" s="313"/>
      <c r="H13" s="313"/>
      <c r="I13" s="313"/>
    </row>
    <row r="14" spans="1:10" s="292" customFormat="1" ht="12.75" customHeight="1">
      <c r="A14" s="289" t="s">
        <v>282</v>
      </c>
      <c r="C14" s="286"/>
      <c r="D14" s="286"/>
      <c r="E14" s="286"/>
      <c r="F14" s="5"/>
      <c r="I14" s="317"/>
      <c r="J14" s="5"/>
    </row>
    <row r="15" spans="1:11" s="292" customFormat="1" ht="12.75" customHeight="1">
      <c r="A15" s="289" t="s">
        <v>283</v>
      </c>
      <c r="C15" s="286"/>
      <c r="D15" s="286"/>
      <c r="E15" s="286"/>
      <c r="F15" s="5"/>
      <c r="G15" s="5"/>
      <c r="I15" s="317">
        <v>0</v>
      </c>
      <c r="K15" s="5"/>
    </row>
    <row r="16" ht="11.25" thickBot="1"/>
    <row r="17" spans="1:9" ht="10.5">
      <c r="A17" s="355"/>
      <c r="B17" s="356"/>
      <c r="C17" s="320">
        <v>1</v>
      </c>
      <c r="D17" s="321">
        <v>2</v>
      </c>
      <c r="E17" s="321">
        <v>3</v>
      </c>
      <c r="F17" s="321">
        <v>4</v>
      </c>
      <c r="G17" s="321">
        <v>5</v>
      </c>
      <c r="H17" s="321">
        <v>6</v>
      </c>
      <c r="I17" s="322">
        <v>7</v>
      </c>
    </row>
    <row r="18" spans="1:9" s="358" customFormat="1" ht="48" customHeight="1" thickBot="1">
      <c r="A18" s="323" t="s">
        <v>63</v>
      </c>
      <c r="B18" s="357" t="s">
        <v>223</v>
      </c>
      <c r="C18" s="325" t="s">
        <v>284</v>
      </c>
      <c r="D18" s="326" t="s">
        <v>285</v>
      </c>
      <c r="E18" s="326" t="s">
        <v>286</v>
      </c>
      <c r="F18" s="326" t="s">
        <v>287</v>
      </c>
      <c r="G18" s="326" t="s">
        <v>288</v>
      </c>
      <c r="H18" s="326" t="s">
        <v>289</v>
      </c>
      <c r="I18" s="327" t="s">
        <v>290</v>
      </c>
    </row>
    <row r="19" spans="1:9" ht="24.75" customHeight="1">
      <c r="A19" s="152">
        <v>301</v>
      </c>
      <c r="B19" s="359" t="s">
        <v>269</v>
      </c>
      <c r="C19" s="360"/>
      <c r="D19" s="361"/>
      <c r="E19" s="361"/>
      <c r="F19" s="361"/>
      <c r="G19" s="362"/>
      <c r="H19" s="363"/>
      <c r="I19" s="364"/>
    </row>
    <row r="20" spans="1:9" ht="12" customHeight="1">
      <c r="A20" s="125">
        <f aca="true" t="shared" si="0" ref="A20:A32">A19+1</f>
        <v>302</v>
      </c>
      <c r="B20" s="365" t="s">
        <v>225</v>
      </c>
      <c r="C20" s="366"/>
      <c r="D20" s="366"/>
      <c r="E20" s="367">
        <f aca="true" t="shared" si="1" ref="E20:E31">IF(AND(C20&gt;0,D20&gt;0),(D20+C20)/2,"")</f>
      </c>
      <c r="F20" s="336">
        <f>IF(E20="","",LOOKUP(E20,'Wks 3-Markup Method-True-Up'!$D$241:$D$268,'Wks 3-Markup Method-True-Up'!$F$241:$F$268))</f>
      </c>
      <c r="G20" s="366"/>
      <c r="H20" s="336">
        <f aca="true" t="shared" si="2" ref="H20:H31">IF($I$14&lt;(A20-301),"",IF($I$19="","",IF(OR(F20="",G20=""),0,F20*G20)))</f>
      </c>
      <c r="I20" s="337">
        <f aca="true" t="shared" si="3" ref="I20:I31">IF($I$14&lt;(A20-301),"",IF(NOT($I$19=""),I19+H20,""))</f>
      </c>
    </row>
    <row r="21" spans="1:9" ht="12" customHeight="1">
      <c r="A21" s="125">
        <f t="shared" si="0"/>
        <v>303</v>
      </c>
      <c r="B21" s="365" t="s">
        <v>226</v>
      </c>
      <c r="C21" s="366"/>
      <c r="D21" s="366"/>
      <c r="E21" s="367">
        <f t="shared" si="1"/>
      </c>
      <c r="F21" s="336">
        <f>IF(E21="","",LOOKUP(E21,'Wks 3-Markup Method-True-Up'!$D$241:$D$268,'Wks 3-Markup Method-True-Up'!$F$241:$F$268))</f>
      </c>
      <c r="G21" s="366"/>
      <c r="H21" s="336">
        <f t="shared" si="2"/>
      </c>
      <c r="I21" s="337">
        <f t="shared" si="3"/>
      </c>
    </row>
    <row r="22" spans="1:9" ht="12" customHeight="1">
      <c r="A22" s="125">
        <f t="shared" si="0"/>
        <v>304</v>
      </c>
      <c r="B22" s="365" t="s">
        <v>227</v>
      </c>
      <c r="C22" s="366"/>
      <c r="D22" s="366"/>
      <c r="E22" s="367">
        <f t="shared" si="1"/>
      </c>
      <c r="F22" s="336">
        <f>IF(E22="","",LOOKUP(E22,'Wks 3-Markup Method-True-Up'!$D$241:$D$268,'Wks 3-Markup Method-True-Up'!$F$241:$F$268))</f>
      </c>
      <c r="G22" s="366"/>
      <c r="H22" s="336">
        <f t="shared" si="2"/>
      </c>
      <c r="I22" s="337">
        <f t="shared" si="3"/>
      </c>
    </row>
    <row r="23" spans="1:9" ht="12" customHeight="1">
      <c r="A23" s="125">
        <f t="shared" si="0"/>
        <v>305</v>
      </c>
      <c r="B23" s="365" t="s">
        <v>228</v>
      </c>
      <c r="C23" s="366"/>
      <c r="D23" s="366"/>
      <c r="E23" s="367">
        <f t="shared" si="1"/>
      </c>
      <c r="F23" s="336">
        <f>IF(E23="","",LOOKUP(E23,'Wks 3-Markup Method-True-Up'!$D$241:$D$268,'Wks 3-Markup Method-True-Up'!$F$241:$F$268))</f>
      </c>
      <c r="G23" s="366"/>
      <c r="H23" s="336">
        <f t="shared" si="2"/>
      </c>
      <c r="I23" s="337">
        <f t="shared" si="3"/>
      </c>
    </row>
    <row r="24" spans="1:9" ht="12" customHeight="1">
      <c r="A24" s="125">
        <f t="shared" si="0"/>
        <v>306</v>
      </c>
      <c r="B24" s="365" t="s">
        <v>229</v>
      </c>
      <c r="C24" s="366"/>
      <c r="D24" s="366"/>
      <c r="E24" s="367">
        <f t="shared" si="1"/>
      </c>
      <c r="F24" s="336">
        <f>IF(E24="","",LOOKUP(E24,'Wks 3-Markup Method-True-Up'!$D$241:$D$268,'Wks 3-Markup Method-True-Up'!$F$241:$F$268))</f>
      </c>
      <c r="G24" s="366"/>
      <c r="H24" s="336">
        <f t="shared" si="2"/>
      </c>
      <c r="I24" s="337">
        <f t="shared" si="3"/>
      </c>
    </row>
    <row r="25" spans="1:9" ht="12" customHeight="1">
      <c r="A25" s="125">
        <f t="shared" si="0"/>
        <v>307</v>
      </c>
      <c r="B25" s="365" t="s">
        <v>230</v>
      </c>
      <c r="C25" s="366"/>
      <c r="D25" s="366"/>
      <c r="E25" s="367">
        <f t="shared" si="1"/>
      </c>
      <c r="F25" s="336">
        <f>IF(E25="","",LOOKUP(E25,'Wks 3-Markup Method-True-Up'!$D$241:$D$268,'Wks 3-Markup Method-True-Up'!$F$241:$F$268))</f>
      </c>
      <c r="G25" s="366"/>
      <c r="H25" s="336">
        <f t="shared" si="2"/>
      </c>
      <c r="I25" s="337">
        <f t="shared" si="3"/>
      </c>
    </row>
    <row r="26" spans="1:9" ht="12" customHeight="1">
      <c r="A26" s="125">
        <f t="shared" si="0"/>
        <v>308</v>
      </c>
      <c r="B26" s="365" t="s">
        <v>231</v>
      </c>
      <c r="C26" s="366"/>
      <c r="D26" s="366"/>
      <c r="E26" s="367">
        <f t="shared" si="1"/>
      </c>
      <c r="F26" s="336">
        <f>IF(E26="","",LOOKUP(E26,'Wks 3-Markup Method-True-Up'!$D$241:$D$268,'Wks 3-Markup Method-True-Up'!$F$241:$F$268))</f>
      </c>
      <c r="G26" s="366"/>
      <c r="H26" s="336">
        <f t="shared" si="2"/>
      </c>
      <c r="I26" s="337">
        <f t="shared" si="3"/>
      </c>
    </row>
    <row r="27" spans="1:9" ht="12" customHeight="1">
      <c r="A27" s="125">
        <f t="shared" si="0"/>
        <v>309</v>
      </c>
      <c r="B27" s="365" t="s">
        <v>232</v>
      </c>
      <c r="C27" s="366"/>
      <c r="D27" s="366"/>
      <c r="E27" s="367">
        <f t="shared" si="1"/>
      </c>
      <c r="F27" s="336">
        <f>IF(E27="","",LOOKUP(E27,'Wks 3-Markup Method-True-Up'!$D$241:$D$268,'Wks 3-Markup Method-True-Up'!$F$241:$F$268))</f>
      </c>
      <c r="G27" s="366"/>
      <c r="H27" s="336">
        <f t="shared" si="2"/>
      </c>
      <c r="I27" s="337">
        <f t="shared" si="3"/>
      </c>
    </row>
    <row r="28" spans="1:9" ht="12" customHeight="1">
      <c r="A28" s="125">
        <f t="shared" si="0"/>
        <v>310</v>
      </c>
      <c r="B28" s="365" t="s">
        <v>233</v>
      </c>
      <c r="C28" s="366"/>
      <c r="D28" s="366"/>
      <c r="E28" s="367">
        <f t="shared" si="1"/>
      </c>
      <c r="F28" s="336">
        <f>IF(E28="","",LOOKUP(E28,'Wks 3-Markup Method-True-Up'!$D$241:$D$268,'Wks 3-Markup Method-True-Up'!$F$241:$F$268))</f>
      </c>
      <c r="G28" s="366"/>
      <c r="H28" s="336">
        <f t="shared" si="2"/>
      </c>
      <c r="I28" s="337">
        <f t="shared" si="3"/>
      </c>
    </row>
    <row r="29" spans="1:9" ht="12" customHeight="1">
      <c r="A29" s="125">
        <f t="shared" si="0"/>
        <v>311</v>
      </c>
      <c r="B29" s="365" t="s">
        <v>234</v>
      </c>
      <c r="C29" s="366"/>
      <c r="D29" s="366"/>
      <c r="E29" s="367">
        <f t="shared" si="1"/>
      </c>
      <c r="F29" s="336">
        <f>IF(E29="","",LOOKUP(E29,'Wks 3-Markup Method-True-Up'!$D$241:$D$268,'Wks 3-Markup Method-True-Up'!$F$241:$F$268))</f>
      </c>
      <c r="G29" s="366"/>
      <c r="H29" s="336">
        <f t="shared" si="2"/>
      </c>
      <c r="I29" s="337">
        <f t="shared" si="3"/>
      </c>
    </row>
    <row r="30" spans="1:9" ht="12" customHeight="1">
      <c r="A30" s="125">
        <f t="shared" si="0"/>
        <v>312</v>
      </c>
      <c r="B30" s="365" t="s">
        <v>235</v>
      </c>
      <c r="C30" s="366"/>
      <c r="D30" s="366"/>
      <c r="E30" s="367">
        <f t="shared" si="1"/>
      </c>
      <c r="F30" s="336">
        <f>IF(E30="","",LOOKUP(E30,'Wks 3-Markup Method-True-Up'!$D$241:$D$268,'Wks 3-Markup Method-True-Up'!$F$241:$F$268))</f>
      </c>
      <c r="G30" s="366"/>
      <c r="H30" s="336">
        <f t="shared" si="2"/>
      </c>
      <c r="I30" s="337">
        <f t="shared" si="3"/>
      </c>
    </row>
    <row r="31" spans="1:11" ht="12" customHeight="1" thickBot="1">
      <c r="A31" s="125">
        <f t="shared" si="0"/>
        <v>313</v>
      </c>
      <c r="B31" s="365" t="s">
        <v>236</v>
      </c>
      <c r="C31" s="366"/>
      <c r="D31" s="366"/>
      <c r="E31" s="367">
        <f t="shared" si="1"/>
      </c>
      <c r="F31" s="336">
        <f>IF(E31="","",LOOKUP(E31,'Wks 3-Markup Method-True-Up'!$D$241:$D$268,'Wks 3-Markup Method-True-Up'!$F$241:$F$268))</f>
      </c>
      <c r="G31" s="366"/>
      <c r="H31" s="336">
        <f t="shared" si="2"/>
      </c>
      <c r="I31" s="337">
        <f t="shared" si="3"/>
      </c>
      <c r="J31" s="5"/>
      <c r="K31" s="5"/>
    </row>
    <row r="32" spans="1:11" ht="12" customHeight="1" thickBot="1">
      <c r="A32" s="147">
        <f t="shared" si="0"/>
        <v>314</v>
      </c>
      <c r="B32" s="338" t="s">
        <v>291</v>
      </c>
      <c r="C32" s="339"/>
      <c r="D32" s="339"/>
      <c r="E32" s="368"/>
      <c r="F32" s="341"/>
      <c r="G32" s="341"/>
      <c r="H32" s="369"/>
      <c r="I32" s="343">
        <f>IF(OR(I14="",I19=""),"",SUM(I20:I31)/I14)</f>
      </c>
      <c r="J32" s="5"/>
      <c r="K32" s="5"/>
    </row>
    <row r="33" ht="13.5" customHeight="1"/>
    <row r="34" spans="1:9" ht="18" customHeight="1">
      <c r="A34" s="285" t="s">
        <v>281</v>
      </c>
      <c r="B34" s="285"/>
      <c r="C34" s="285"/>
      <c r="D34" s="285"/>
      <c r="E34" s="285"/>
      <c r="F34" s="285"/>
      <c r="G34" s="285"/>
      <c r="H34" s="285"/>
      <c r="I34" s="285"/>
    </row>
    <row r="35" spans="1:9" ht="18" customHeight="1">
      <c r="A35" s="285" t="s">
        <v>277</v>
      </c>
      <c r="B35" s="285"/>
      <c r="C35" s="285"/>
      <c r="D35" s="285"/>
      <c r="E35" s="285"/>
      <c r="F35" s="285"/>
      <c r="G35" s="285"/>
      <c r="H35" s="285"/>
      <c r="I35" s="285"/>
    </row>
    <row r="36" spans="1:9" ht="6.75" customHeight="1">
      <c r="A36" s="285"/>
      <c r="B36" s="285"/>
      <c r="C36" s="285"/>
      <c r="D36" s="285"/>
      <c r="E36" s="285"/>
      <c r="F36" s="285"/>
      <c r="G36" s="285"/>
      <c r="H36" s="285"/>
      <c r="I36" s="285"/>
    </row>
    <row r="37" spans="1:7" s="5" customFormat="1" ht="12.75" customHeight="1">
      <c r="A37" s="289" t="s">
        <v>222</v>
      </c>
      <c r="B37" s="287"/>
      <c r="C37" s="287"/>
      <c r="D37" s="288"/>
      <c r="E37" s="287"/>
      <c r="F37" s="287"/>
      <c r="G37" s="287"/>
    </row>
    <row r="38" spans="1:9" s="5" customFormat="1" ht="21" customHeight="1">
      <c r="A38" s="289"/>
      <c r="B38" s="286"/>
      <c r="C38" s="286"/>
      <c r="D38" s="286"/>
      <c r="E38" s="286"/>
      <c r="H38" s="311" t="s">
        <v>253</v>
      </c>
      <c r="I38" s="311" t="s">
        <v>254</v>
      </c>
    </row>
    <row r="39" spans="1:9" s="5" customFormat="1" ht="12.75" customHeight="1">
      <c r="A39" s="289" t="s">
        <v>255</v>
      </c>
      <c r="C39" s="286"/>
      <c r="D39" s="286"/>
      <c r="E39" s="286"/>
      <c r="H39" s="312"/>
      <c r="I39" s="312" t="s">
        <v>256</v>
      </c>
    </row>
    <row r="40" spans="1:7" s="5" customFormat="1" ht="3" customHeight="1">
      <c r="A40" s="289"/>
      <c r="C40" s="286"/>
      <c r="D40" s="286"/>
      <c r="E40" s="286"/>
      <c r="F40" s="313"/>
      <c r="G40" s="313"/>
    </row>
    <row r="41" spans="1:7" s="5" customFormat="1" ht="12.75" customHeight="1">
      <c r="A41" s="289" t="s">
        <v>257</v>
      </c>
      <c r="B41" s="286"/>
      <c r="C41" s="286"/>
      <c r="D41" s="286"/>
      <c r="E41" s="286"/>
      <c r="F41" s="286"/>
      <c r="G41" s="286"/>
    </row>
    <row r="42" spans="1:7" s="6" customFormat="1" ht="3" customHeight="1">
      <c r="A42" s="314"/>
      <c r="B42" s="39"/>
      <c r="C42" s="101"/>
      <c r="D42" s="101"/>
      <c r="E42" s="101"/>
      <c r="F42" s="101"/>
      <c r="G42" s="101"/>
    </row>
    <row r="43" spans="1:10" s="6" customFormat="1" ht="9.75" customHeight="1">
      <c r="A43" s="314"/>
      <c r="B43" s="101"/>
      <c r="C43" s="5"/>
      <c r="D43" s="5"/>
      <c r="E43" s="315" t="s">
        <v>65</v>
      </c>
      <c r="F43" s="315" t="s">
        <v>66</v>
      </c>
      <c r="G43" s="315" t="s">
        <v>67</v>
      </c>
      <c r="H43" s="316" t="s">
        <v>68</v>
      </c>
      <c r="I43" s="316" t="s">
        <v>69</v>
      </c>
      <c r="J43" s="5"/>
    </row>
    <row r="44" spans="1:9" s="5" customFormat="1" ht="15" customHeight="1">
      <c r="A44" s="354"/>
      <c r="B44" s="313"/>
      <c r="E44" s="312"/>
      <c r="F44" s="312" t="s">
        <v>256</v>
      </c>
      <c r="G44" s="312"/>
      <c r="H44" s="312"/>
      <c r="I44" s="312"/>
    </row>
    <row r="45" spans="1:9" s="5" customFormat="1" ht="6" customHeight="1">
      <c r="A45" s="354"/>
      <c r="B45" s="313"/>
      <c r="E45" s="313"/>
      <c r="F45" s="313"/>
      <c r="G45" s="313"/>
      <c r="H45" s="313"/>
      <c r="I45" s="313"/>
    </row>
    <row r="46" spans="1:10" s="292" customFormat="1" ht="12.75" customHeight="1">
      <c r="A46" s="289" t="s">
        <v>282</v>
      </c>
      <c r="C46" s="286"/>
      <c r="D46" s="286"/>
      <c r="E46" s="286"/>
      <c r="F46" s="5"/>
      <c r="I46" s="317"/>
      <c r="J46" s="5"/>
    </row>
    <row r="47" spans="1:11" s="292" customFormat="1" ht="12.75" customHeight="1">
      <c r="A47" s="289" t="s">
        <v>283</v>
      </c>
      <c r="C47" s="286"/>
      <c r="D47" s="286"/>
      <c r="E47" s="286"/>
      <c r="F47" s="5"/>
      <c r="G47" s="5"/>
      <c r="I47" s="317">
        <v>0</v>
      </c>
      <c r="K47" s="5"/>
    </row>
    <row r="48" ht="11.25" thickBot="1"/>
    <row r="49" spans="1:9" ht="10.5">
      <c r="A49" s="355"/>
      <c r="B49" s="356"/>
      <c r="C49" s="320">
        <v>1</v>
      </c>
      <c r="D49" s="321">
        <v>2</v>
      </c>
      <c r="E49" s="321">
        <v>3</v>
      </c>
      <c r="F49" s="321">
        <v>4</v>
      </c>
      <c r="G49" s="321">
        <v>5</v>
      </c>
      <c r="H49" s="321">
        <v>6</v>
      </c>
      <c r="I49" s="322">
        <v>7</v>
      </c>
    </row>
    <row r="50" spans="1:9" s="358" customFormat="1" ht="48" customHeight="1" thickBot="1">
      <c r="A50" s="323" t="s">
        <v>63</v>
      </c>
      <c r="B50" s="357" t="s">
        <v>223</v>
      </c>
      <c r="C50" s="325" t="s">
        <v>284</v>
      </c>
      <c r="D50" s="326" t="s">
        <v>285</v>
      </c>
      <c r="E50" s="326" t="s">
        <v>286</v>
      </c>
      <c r="F50" s="326" t="s">
        <v>287</v>
      </c>
      <c r="G50" s="326" t="s">
        <v>288</v>
      </c>
      <c r="H50" s="326" t="s">
        <v>289</v>
      </c>
      <c r="I50" s="327" t="s">
        <v>290</v>
      </c>
    </row>
    <row r="51" spans="1:9" ht="24.75" customHeight="1">
      <c r="A51" s="152">
        <v>301</v>
      </c>
      <c r="B51" s="359" t="s">
        <v>269</v>
      </c>
      <c r="C51" s="360"/>
      <c r="D51" s="361"/>
      <c r="E51" s="361"/>
      <c r="F51" s="361"/>
      <c r="G51" s="362"/>
      <c r="H51" s="363"/>
      <c r="I51" s="364"/>
    </row>
    <row r="52" spans="1:9" ht="12" customHeight="1">
      <c r="A52" s="125">
        <f aca="true" t="shared" si="4" ref="A52:A64">A51+1</f>
        <v>302</v>
      </c>
      <c r="B52" s="365" t="s">
        <v>225</v>
      </c>
      <c r="C52" s="366"/>
      <c r="D52" s="366"/>
      <c r="E52" s="367">
        <f aca="true" t="shared" si="5" ref="E52:E63">IF(AND(C52&gt;0,D52&gt;0),(D52+C52)/2,"")</f>
      </c>
      <c r="F52" s="336">
        <f>IF(E52="","",LOOKUP(E52,'Wks 3-Markup Method-True-Up'!$D$241:$D$268,'Wks 3-Markup Method-True-Up'!$F$241:$F$268))</f>
      </c>
      <c r="G52" s="366"/>
      <c r="H52" s="336">
        <f aca="true" t="shared" si="6" ref="H52:H63">IF($I$46&lt;(A52-301),"",IF($I$51="","",IF(OR(F52="",G52=""),0,F52*G52)))</f>
      </c>
      <c r="I52" s="337">
        <f aca="true" t="shared" si="7" ref="I52:I63">IF($I$46&lt;(A52-301),"",IF(NOT($I$51=""),I51+H52,""))</f>
      </c>
    </row>
    <row r="53" spans="1:9" ht="12" customHeight="1">
      <c r="A53" s="125">
        <f t="shared" si="4"/>
        <v>303</v>
      </c>
      <c r="B53" s="365" t="s">
        <v>226</v>
      </c>
      <c r="C53" s="366"/>
      <c r="D53" s="366"/>
      <c r="E53" s="367">
        <f t="shared" si="5"/>
      </c>
      <c r="F53" s="336">
        <f>IF(E53="","",LOOKUP(E53,'Wks 3-Markup Method-True-Up'!$D$241:$D$268,'Wks 3-Markup Method-True-Up'!$F$241:$F$268))</f>
      </c>
      <c r="G53" s="366"/>
      <c r="H53" s="336">
        <f t="shared" si="6"/>
      </c>
      <c r="I53" s="337">
        <f t="shared" si="7"/>
      </c>
    </row>
    <row r="54" spans="1:9" ht="12" customHeight="1">
      <c r="A54" s="125">
        <f t="shared" si="4"/>
        <v>304</v>
      </c>
      <c r="B54" s="365" t="s">
        <v>227</v>
      </c>
      <c r="C54" s="366"/>
      <c r="D54" s="366"/>
      <c r="E54" s="367">
        <f t="shared" si="5"/>
      </c>
      <c r="F54" s="336">
        <f>IF(E54="","",LOOKUP(E54,'Wks 3-Markup Method-True-Up'!$D$241:$D$268,'Wks 3-Markup Method-True-Up'!$F$241:$F$268))</f>
      </c>
      <c r="G54" s="366"/>
      <c r="H54" s="336">
        <f t="shared" si="6"/>
      </c>
      <c r="I54" s="337">
        <f t="shared" si="7"/>
      </c>
    </row>
    <row r="55" spans="1:9" ht="12" customHeight="1">
      <c r="A55" s="125">
        <f t="shared" si="4"/>
        <v>305</v>
      </c>
      <c r="B55" s="365" t="s">
        <v>228</v>
      </c>
      <c r="C55" s="366"/>
      <c r="D55" s="366"/>
      <c r="E55" s="367">
        <f t="shared" si="5"/>
      </c>
      <c r="F55" s="336">
        <f>IF(E55="","",LOOKUP(E55,'Wks 3-Markup Method-True-Up'!$D$241:$D$268,'Wks 3-Markup Method-True-Up'!$F$241:$F$268))</f>
      </c>
      <c r="G55" s="366"/>
      <c r="H55" s="336">
        <f t="shared" si="6"/>
      </c>
      <c r="I55" s="337">
        <f t="shared" si="7"/>
      </c>
    </row>
    <row r="56" spans="1:9" ht="12" customHeight="1">
      <c r="A56" s="125">
        <f t="shared" si="4"/>
        <v>306</v>
      </c>
      <c r="B56" s="365" t="s">
        <v>229</v>
      </c>
      <c r="C56" s="366"/>
      <c r="D56" s="366"/>
      <c r="E56" s="367">
        <f t="shared" si="5"/>
      </c>
      <c r="F56" s="336">
        <f>IF(E56="","",LOOKUP(E56,'Wks 3-Markup Method-True-Up'!$D$241:$D$268,'Wks 3-Markup Method-True-Up'!$F$241:$F$268))</f>
      </c>
      <c r="G56" s="366"/>
      <c r="H56" s="336">
        <f t="shared" si="6"/>
      </c>
      <c r="I56" s="337">
        <f t="shared" si="7"/>
      </c>
    </row>
    <row r="57" spans="1:9" ht="12" customHeight="1">
      <c r="A57" s="125">
        <f t="shared" si="4"/>
        <v>307</v>
      </c>
      <c r="B57" s="365" t="s">
        <v>230</v>
      </c>
      <c r="C57" s="366"/>
      <c r="D57" s="366"/>
      <c r="E57" s="367">
        <f t="shared" si="5"/>
      </c>
      <c r="F57" s="336">
        <f>IF(E57="","",LOOKUP(E57,'Wks 3-Markup Method-True-Up'!$D$241:$D$268,'Wks 3-Markup Method-True-Up'!$F$241:$F$268))</f>
      </c>
      <c r="G57" s="366"/>
      <c r="H57" s="336">
        <f t="shared" si="6"/>
      </c>
      <c r="I57" s="337">
        <f t="shared" si="7"/>
      </c>
    </row>
    <row r="58" spans="1:9" ht="12" customHeight="1">
      <c r="A58" s="125">
        <f t="shared" si="4"/>
        <v>308</v>
      </c>
      <c r="B58" s="365" t="s">
        <v>231</v>
      </c>
      <c r="C58" s="366"/>
      <c r="D58" s="366"/>
      <c r="E58" s="367">
        <f t="shared" si="5"/>
      </c>
      <c r="F58" s="336">
        <f>IF(E58="","",LOOKUP(E58,'Wks 3-Markup Method-True-Up'!$D$241:$D$268,'Wks 3-Markup Method-True-Up'!$F$241:$F$268))</f>
      </c>
      <c r="G58" s="366"/>
      <c r="H58" s="336">
        <f t="shared" si="6"/>
      </c>
      <c r="I58" s="337">
        <f t="shared" si="7"/>
      </c>
    </row>
    <row r="59" spans="1:9" ht="12" customHeight="1">
      <c r="A59" s="125">
        <f t="shared" si="4"/>
        <v>309</v>
      </c>
      <c r="B59" s="365" t="s">
        <v>232</v>
      </c>
      <c r="C59" s="366"/>
      <c r="D59" s="366"/>
      <c r="E59" s="367">
        <f t="shared" si="5"/>
      </c>
      <c r="F59" s="336">
        <f>IF(E59="","",LOOKUP(E59,'Wks 3-Markup Method-True-Up'!$D$241:$D$268,'Wks 3-Markup Method-True-Up'!$F$241:$F$268))</f>
      </c>
      <c r="G59" s="366"/>
      <c r="H59" s="336">
        <f t="shared" si="6"/>
      </c>
      <c r="I59" s="337">
        <f t="shared" si="7"/>
      </c>
    </row>
    <row r="60" spans="1:9" ht="12" customHeight="1">
      <c r="A60" s="125">
        <f t="shared" si="4"/>
        <v>310</v>
      </c>
      <c r="B60" s="365" t="s">
        <v>233</v>
      </c>
      <c r="C60" s="366"/>
      <c r="D60" s="366"/>
      <c r="E60" s="367">
        <f t="shared" si="5"/>
      </c>
      <c r="F60" s="336">
        <f>IF(E60="","",LOOKUP(E60,'Wks 3-Markup Method-True-Up'!$D$241:$D$268,'Wks 3-Markup Method-True-Up'!$F$241:$F$268))</f>
      </c>
      <c r="G60" s="366"/>
      <c r="H60" s="336">
        <f t="shared" si="6"/>
      </c>
      <c r="I60" s="337">
        <f t="shared" si="7"/>
      </c>
    </row>
    <row r="61" spans="1:9" ht="12" customHeight="1">
      <c r="A61" s="125">
        <f t="shared" si="4"/>
        <v>311</v>
      </c>
      <c r="B61" s="365" t="s">
        <v>234</v>
      </c>
      <c r="C61" s="366"/>
      <c r="D61" s="366"/>
      <c r="E61" s="367">
        <f t="shared" si="5"/>
      </c>
      <c r="F61" s="336">
        <f>IF(E61="","",LOOKUP(E61,'Wks 3-Markup Method-True-Up'!$D$241:$D$268,'Wks 3-Markup Method-True-Up'!$F$241:$F$268))</f>
      </c>
      <c r="G61" s="366"/>
      <c r="H61" s="336">
        <f t="shared" si="6"/>
      </c>
      <c r="I61" s="337">
        <f t="shared" si="7"/>
      </c>
    </row>
    <row r="62" spans="1:9" ht="12" customHeight="1">
      <c r="A62" s="125">
        <f t="shared" si="4"/>
        <v>312</v>
      </c>
      <c r="B62" s="365" t="s">
        <v>235</v>
      </c>
      <c r="C62" s="366"/>
      <c r="D62" s="366"/>
      <c r="E62" s="367">
        <f t="shared" si="5"/>
      </c>
      <c r="F62" s="336">
        <f>IF(E62="","",LOOKUP(E62,'Wks 3-Markup Method-True-Up'!$D$241:$D$268,'Wks 3-Markup Method-True-Up'!$F$241:$F$268))</f>
      </c>
      <c r="G62" s="366"/>
      <c r="H62" s="336">
        <f t="shared" si="6"/>
      </c>
      <c r="I62" s="337">
        <f t="shared" si="7"/>
      </c>
    </row>
    <row r="63" spans="1:11" ht="12" customHeight="1" thickBot="1">
      <c r="A63" s="125">
        <f t="shared" si="4"/>
        <v>313</v>
      </c>
      <c r="B63" s="365" t="s">
        <v>236</v>
      </c>
      <c r="C63" s="366"/>
      <c r="D63" s="366"/>
      <c r="E63" s="367">
        <f t="shared" si="5"/>
      </c>
      <c r="F63" s="336">
        <f>IF(E63="","",LOOKUP(E63,'Wks 3-Markup Method-True-Up'!$D$241:$D$268,'Wks 3-Markup Method-True-Up'!$F$241:$F$268))</f>
      </c>
      <c r="G63" s="366"/>
      <c r="H63" s="336">
        <f t="shared" si="6"/>
      </c>
      <c r="I63" s="337">
        <f t="shared" si="7"/>
      </c>
      <c r="J63" s="5"/>
      <c r="K63" s="5"/>
    </row>
    <row r="64" spans="1:11" ht="12" customHeight="1" thickBot="1">
      <c r="A64" s="147">
        <f t="shared" si="4"/>
        <v>314</v>
      </c>
      <c r="B64" s="338" t="s">
        <v>291</v>
      </c>
      <c r="C64" s="339"/>
      <c r="D64" s="339"/>
      <c r="E64" s="368"/>
      <c r="F64" s="341"/>
      <c r="G64" s="341"/>
      <c r="H64" s="369"/>
      <c r="I64" s="343">
        <f>IF(OR(I46="",I51=""),"",SUM(I52:I63)/I46)</f>
      </c>
      <c r="J64" s="5"/>
      <c r="K64" s="5"/>
    </row>
    <row r="65" ht="13.5" customHeight="1"/>
    <row r="66" spans="1:9" ht="18" customHeight="1">
      <c r="A66" s="285" t="s">
        <v>281</v>
      </c>
      <c r="B66" s="285"/>
      <c r="C66" s="285"/>
      <c r="D66" s="285"/>
      <c r="E66" s="285"/>
      <c r="F66" s="285"/>
      <c r="G66" s="285"/>
      <c r="H66" s="285"/>
      <c r="I66" s="285"/>
    </row>
    <row r="67" spans="1:9" ht="18" customHeight="1">
      <c r="A67" s="285" t="s">
        <v>278</v>
      </c>
      <c r="B67" s="285"/>
      <c r="C67" s="285"/>
      <c r="D67" s="285"/>
      <c r="E67" s="285"/>
      <c r="F67" s="285"/>
      <c r="G67" s="285"/>
      <c r="H67" s="285"/>
      <c r="I67" s="285"/>
    </row>
    <row r="68" spans="1:9" ht="6.75" customHeight="1">
      <c r="A68" s="285"/>
      <c r="B68" s="285"/>
      <c r="C68" s="285"/>
      <c r="D68" s="285"/>
      <c r="E68" s="285"/>
      <c r="F68" s="285"/>
      <c r="G68" s="285"/>
      <c r="H68" s="285"/>
      <c r="I68" s="285"/>
    </row>
    <row r="69" spans="1:7" s="5" customFormat="1" ht="12.75" customHeight="1">
      <c r="A69" s="289" t="s">
        <v>222</v>
      </c>
      <c r="B69" s="287"/>
      <c r="C69" s="287"/>
      <c r="D69" s="288"/>
      <c r="E69" s="287"/>
      <c r="F69" s="287"/>
      <c r="G69" s="287"/>
    </row>
    <row r="70" spans="1:9" s="5" customFormat="1" ht="21" customHeight="1">
      <c r="A70" s="289"/>
      <c r="B70" s="286"/>
      <c r="C70" s="286"/>
      <c r="D70" s="286"/>
      <c r="E70" s="286"/>
      <c r="H70" s="311" t="s">
        <v>253</v>
      </c>
      <c r="I70" s="311" t="s">
        <v>254</v>
      </c>
    </row>
    <row r="71" spans="1:9" s="5" customFormat="1" ht="12.75" customHeight="1">
      <c r="A71" s="289" t="s">
        <v>255</v>
      </c>
      <c r="C71" s="286"/>
      <c r="D71" s="286"/>
      <c r="E71" s="286"/>
      <c r="H71" s="312"/>
      <c r="I71" s="312" t="s">
        <v>256</v>
      </c>
    </row>
    <row r="72" spans="1:7" s="5" customFormat="1" ht="3" customHeight="1">
      <c r="A72" s="289"/>
      <c r="C72" s="286"/>
      <c r="D72" s="286"/>
      <c r="E72" s="286"/>
      <c r="F72" s="313"/>
      <c r="G72" s="313"/>
    </row>
    <row r="73" spans="1:7" s="5" customFormat="1" ht="12.75" customHeight="1">
      <c r="A73" s="289" t="s">
        <v>257</v>
      </c>
      <c r="B73" s="286"/>
      <c r="C73" s="286"/>
      <c r="D73" s="286"/>
      <c r="E73" s="286"/>
      <c r="F73" s="286"/>
      <c r="G73" s="286"/>
    </row>
    <row r="74" spans="1:7" s="6" customFormat="1" ht="3" customHeight="1">
      <c r="A74" s="314"/>
      <c r="B74" s="39"/>
      <c r="C74" s="101"/>
      <c r="D74" s="101"/>
      <c r="E74" s="101"/>
      <c r="F74" s="101"/>
      <c r="G74" s="101"/>
    </row>
    <row r="75" spans="1:10" s="6" customFormat="1" ht="9.75" customHeight="1">
      <c r="A75" s="314"/>
      <c r="B75" s="101"/>
      <c r="C75" s="5"/>
      <c r="D75" s="5"/>
      <c r="E75" s="315" t="s">
        <v>65</v>
      </c>
      <c r="F75" s="315" t="s">
        <v>66</v>
      </c>
      <c r="G75" s="315" t="s">
        <v>67</v>
      </c>
      <c r="H75" s="316" t="s">
        <v>68</v>
      </c>
      <c r="I75" s="316" t="s">
        <v>69</v>
      </c>
      <c r="J75" s="5"/>
    </row>
    <row r="76" spans="1:9" s="5" customFormat="1" ht="15" customHeight="1">
      <c r="A76" s="354"/>
      <c r="B76" s="313"/>
      <c r="E76" s="312"/>
      <c r="F76" s="312"/>
      <c r="G76" s="312" t="s">
        <v>256</v>
      </c>
      <c r="H76" s="312"/>
      <c r="I76" s="312"/>
    </row>
    <row r="77" spans="1:9" s="5" customFormat="1" ht="6" customHeight="1">
      <c r="A77" s="354"/>
      <c r="B77" s="313"/>
      <c r="E77" s="313"/>
      <c r="F77" s="313"/>
      <c r="G77" s="313"/>
      <c r="H77" s="313"/>
      <c r="I77" s="313"/>
    </row>
    <row r="78" spans="1:10" s="292" customFormat="1" ht="12.75" customHeight="1">
      <c r="A78" s="289" t="s">
        <v>282</v>
      </c>
      <c r="C78" s="286"/>
      <c r="D78" s="286"/>
      <c r="E78" s="286"/>
      <c r="F78" s="5"/>
      <c r="I78" s="317"/>
      <c r="J78" s="5"/>
    </row>
    <row r="79" spans="1:11" s="292" customFormat="1" ht="12.75" customHeight="1">
      <c r="A79" s="289" t="s">
        <v>283</v>
      </c>
      <c r="C79" s="286"/>
      <c r="D79" s="286"/>
      <c r="E79" s="286"/>
      <c r="F79" s="5"/>
      <c r="G79" s="5"/>
      <c r="I79" s="317">
        <v>0</v>
      </c>
      <c r="K79" s="5"/>
    </row>
    <row r="80" ht="11.25" thickBot="1"/>
    <row r="81" spans="1:9" ht="10.5">
      <c r="A81" s="355"/>
      <c r="B81" s="356"/>
      <c r="C81" s="320">
        <v>1</v>
      </c>
      <c r="D81" s="321">
        <v>2</v>
      </c>
      <c r="E81" s="321">
        <v>3</v>
      </c>
      <c r="F81" s="321">
        <v>4</v>
      </c>
      <c r="G81" s="321">
        <v>5</v>
      </c>
      <c r="H81" s="321">
        <v>6</v>
      </c>
      <c r="I81" s="322">
        <v>7</v>
      </c>
    </row>
    <row r="82" spans="1:9" s="358" customFormat="1" ht="48" customHeight="1" thickBot="1">
      <c r="A82" s="323" t="s">
        <v>63</v>
      </c>
      <c r="B82" s="357" t="s">
        <v>223</v>
      </c>
      <c r="C82" s="325" t="s">
        <v>284</v>
      </c>
      <c r="D82" s="326" t="s">
        <v>285</v>
      </c>
      <c r="E82" s="326" t="s">
        <v>286</v>
      </c>
      <c r="F82" s="326" t="s">
        <v>287</v>
      </c>
      <c r="G82" s="326" t="s">
        <v>288</v>
      </c>
      <c r="H82" s="326" t="s">
        <v>289</v>
      </c>
      <c r="I82" s="327" t="s">
        <v>290</v>
      </c>
    </row>
    <row r="83" spans="1:9" ht="24.75" customHeight="1">
      <c r="A83" s="152">
        <v>301</v>
      </c>
      <c r="B83" s="359" t="s">
        <v>269</v>
      </c>
      <c r="C83" s="360"/>
      <c r="D83" s="361"/>
      <c r="E83" s="361"/>
      <c r="F83" s="361"/>
      <c r="G83" s="362"/>
      <c r="H83" s="363"/>
      <c r="I83" s="364"/>
    </row>
    <row r="84" spans="1:9" ht="12" customHeight="1">
      <c r="A84" s="125">
        <f aca="true" t="shared" si="8" ref="A84:A96">A83+1</f>
        <v>302</v>
      </c>
      <c r="B84" s="365" t="s">
        <v>225</v>
      </c>
      <c r="C84" s="366"/>
      <c r="D84" s="366"/>
      <c r="E84" s="367">
        <f aca="true" t="shared" si="9" ref="E84:E95">IF(AND(C84&gt;0,D84&gt;0),(D84+C84)/2,"")</f>
      </c>
      <c r="F84" s="336">
        <f>IF(E84="","",LOOKUP(E84,'Wks 3-Markup Method-True-Up'!$D$241:$D$268,'Wks 3-Markup Method-True-Up'!$F$241:$F$268))</f>
      </c>
      <c r="G84" s="366"/>
      <c r="H84" s="336">
        <f aca="true" t="shared" si="10" ref="H84:H95">IF($I$78&lt;(A84-301),"",IF($I$83="","",IF(OR(F84="",G84=""),0,F84*G84)))</f>
      </c>
      <c r="I84" s="337">
        <f aca="true" t="shared" si="11" ref="I84:I95">IF($I$78&lt;(A84-301),"",IF(NOT($I$83=""),I83+H84,""))</f>
      </c>
    </row>
    <row r="85" spans="1:9" ht="12" customHeight="1">
      <c r="A85" s="125">
        <f t="shared" si="8"/>
        <v>303</v>
      </c>
      <c r="B85" s="365" t="s">
        <v>226</v>
      </c>
      <c r="C85" s="366"/>
      <c r="D85" s="366"/>
      <c r="E85" s="367">
        <f t="shared" si="9"/>
      </c>
      <c r="F85" s="336">
        <f>IF(E85="","",LOOKUP(E85,'Wks 3-Markup Method-True-Up'!$D$241:$D$268,'Wks 3-Markup Method-True-Up'!$F$241:$F$268))</f>
      </c>
      <c r="G85" s="366"/>
      <c r="H85" s="336">
        <f t="shared" si="10"/>
      </c>
      <c r="I85" s="337">
        <f t="shared" si="11"/>
      </c>
    </row>
    <row r="86" spans="1:9" ht="12" customHeight="1">
      <c r="A86" s="125">
        <f t="shared" si="8"/>
        <v>304</v>
      </c>
      <c r="B86" s="365" t="s">
        <v>227</v>
      </c>
      <c r="C86" s="366"/>
      <c r="D86" s="366"/>
      <c r="E86" s="367">
        <f t="shared" si="9"/>
      </c>
      <c r="F86" s="336">
        <f>IF(E86="","",LOOKUP(E86,'Wks 3-Markup Method-True-Up'!$D$241:$D$268,'Wks 3-Markup Method-True-Up'!$F$241:$F$268))</f>
      </c>
      <c r="G86" s="366"/>
      <c r="H86" s="336">
        <f t="shared" si="10"/>
      </c>
      <c r="I86" s="337">
        <f t="shared" si="11"/>
      </c>
    </row>
    <row r="87" spans="1:9" ht="12" customHeight="1">
      <c r="A87" s="125">
        <f t="shared" si="8"/>
        <v>305</v>
      </c>
      <c r="B87" s="365" t="s">
        <v>228</v>
      </c>
      <c r="C87" s="366"/>
      <c r="D87" s="366"/>
      <c r="E87" s="367">
        <f t="shared" si="9"/>
      </c>
      <c r="F87" s="336">
        <f>IF(E87="","",LOOKUP(E87,'Wks 3-Markup Method-True-Up'!$D$241:$D$268,'Wks 3-Markup Method-True-Up'!$F$241:$F$268))</f>
      </c>
      <c r="G87" s="366"/>
      <c r="H87" s="336">
        <f t="shared" si="10"/>
      </c>
      <c r="I87" s="337">
        <f t="shared" si="11"/>
      </c>
    </row>
    <row r="88" spans="1:9" ht="12" customHeight="1">
      <c r="A88" s="125">
        <f t="shared" si="8"/>
        <v>306</v>
      </c>
      <c r="B88" s="365" t="s">
        <v>229</v>
      </c>
      <c r="C88" s="366"/>
      <c r="D88" s="366"/>
      <c r="E88" s="367">
        <f t="shared" si="9"/>
      </c>
      <c r="F88" s="336">
        <f>IF(E88="","",LOOKUP(E88,'Wks 3-Markup Method-True-Up'!$D$241:$D$268,'Wks 3-Markup Method-True-Up'!$F$241:$F$268))</f>
      </c>
      <c r="G88" s="366"/>
      <c r="H88" s="336">
        <f t="shared" si="10"/>
      </c>
      <c r="I88" s="337">
        <f t="shared" si="11"/>
      </c>
    </row>
    <row r="89" spans="1:9" ht="12" customHeight="1">
      <c r="A89" s="125">
        <f t="shared" si="8"/>
        <v>307</v>
      </c>
      <c r="B89" s="365" t="s">
        <v>230</v>
      </c>
      <c r="C89" s="366"/>
      <c r="D89" s="366"/>
      <c r="E89" s="367">
        <f t="shared" si="9"/>
      </c>
      <c r="F89" s="336">
        <f>IF(E89="","",LOOKUP(E89,'Wks 3-Markup Method-True-Up'!$D$241:$D$268,'Wks 3-Markup Method-True-Up'!$F$241:$F$268))</f>
      </c>
      <c r="G89" s="366"/>
      <c r="H89" s="336">
        <f t="shared" si="10"/>
      </c>
      <c r="I89" s="337">
        <f t="shared" si="11"/>
      </c>
    </row>
    <row r="90" spans="1:9" ht="12" customHeight="1">
      <c r="A90" s="125">
        <f t="shared" si="8"/>
        <v>308</v>
      </c>
      <c r="B90" s="365" t="s">
        <v>231</v>
      </c>
      <c r="C90" s="366"/>
      <c r="D90" s="366"/>
      <c r="E90" s="367">
        <f t="shared" si="9"/>
      </c>
      <c r="F90" s="336">
        <f>IF(E90="","",LOOKUP(E90,'Wks 3-Markup Method-True-Up'!$D$241:$D$268,'Wks 3-Markup Method-True-Up'!$F$241:$F$268))</f>
      </c>
      <c r="G90" s="366"/>
      <c r="H90" s="336">
        <f t="shared" si="10"/>
      </c>
      <c r="I90" s="337">
        <f t="shared" si="11"/>
      </c>
    </row>
    <row r="91" spans="1:9" ht="12" customHeight="1">
      <c r="A91" s="125">
        <f t="shared" si="8"/>
        <v>309</v>
      </c>
      <c r="B91" s="365" t="s">
        <v>232</v>
      </c>
      <c r="C91" s="366"/>
      <c r="D91" s="366"/>
      <c r="E91" s="367">
        <f t="shared" si="9"/>
      </c>
      <c r="F91" s="336">
        <f>IF(E91="","",LOOKUP(E91,'Wks 3-Markup Method-True-Up'!$D$241:$D$268,'Wks 3-Markup Method-True-Up'!$F$241:$F$268))</f>
      </c>
      <c r="G91" s="366"/>
      <c r="H91" s="336">
        <f t="shared" si="10"/>
      </c>
      <c r="I91" s="337">
        <f t="shared" si="11"/>
      </c>
    </row>
    <row r="92" spans="1:9" ht="12" customHeight="1">
      <c r="A92" s="125">
        <f t="shared" si="8"/>
        <v>310</v>
      </c>
      <c r="B92" s="365" t="s">
        <v>233</v>
      </c>
      <c r="C92" s="366"/>
      <c r="D92" s="366"/>
      <c r="E92" s="367">
        <f t="shared" si="9"/>
      </c>
      <c r="F92" s="336">
        <f>IF(E92="","",LOOKUP(E92,'Wks 3-Markup Method-True-Up'!$D$241:$D$268,'Wks 3-Markup Method-True-Up'!$F$241:$F$268))</f>
      </c>
      <c r="G92" s="366"/>
      <c r="H92" s="336">
        <f t="shared" si="10"/>
      </c>
      <c r="I92" s="337">
        <f t="shared" si="11"/>
      </c>
    </row>
    <row r="93" spans="1:9" ht="12" customHeight="1">
      <c r="A93" s="125">
        <f t="shared" si="8"/>
        <v>311</v>
      </c>
      <c r="B93" s="365" t="s">
        <v>234</v>
      </c>
      <c r="C93" s="366"/>
      <c r="D93" s="366"/>
      <c r="E93" s="367">
        <f t="shared" si="9"/>
      </c>
      <c r="F93" s="336">
        <f>IF(E93="","",LOOKUP(E93,'Wks 3-Markup Method-True-Up'!$D$241:$D$268,'Wks 3-Markup Method-True-Up'!$F$241:$F$268))</f>
      </c>
      <c r="G93" s="366"/>
      <c r="H93" s="336">
        <f t="shared" si="10"/>
      </c>
      <c r="I93" s="337">
        <f t="shared" si="11"/>
      </c>
    </row>
    <row r="94" spans="1:9" ht="12" customHeight="1">
      <c r="A94" s="125">
        <f t="shared" si="8"/>
        <v>312</v>
      </c>
      <c r="B94" s="365" t="s">
        <v>235</v>
      </c>
      <c r="C94" s="366"/>
      <c r="D94" s="366"/>
      <c r="E94" s="367">
        <f t="shared" si="9"/>
      </c>
      <c r="F94" s="336">
        <f>IF(E94="","",LOOKUP(E94,'Wks 3-Markup Method-True-Up'!$D$241:$D$268,'Wks 3-Markup Method-True-Up'!$F$241:$F$268))</f>
      </c>
      <c r="G94" s="366"/>
      <c r="H94" s="336">
        <f t="shared" si="10"/>
      </c>
      <c r="I94" s="337">
        <f t="shared" si="11"/>
      </c>
    </row>
    <row r="95" spans="1:11" ht="12" customHeight="1" thickBot="1">
      <c r="A95" s="125">
        <f t="shared" si="8"/>
        <v>313</v>
      </c>
      <c r="B95" s="365" t="s">
        <v>236</v>
      </c>
      <c r="C95" s="366"/>
      <c r="D95" s="366"/>
      <c r="E95" s="367">
        <f t="shared" si="9"/>
      </c>
      <c r="F95" s="336">
        <f>IF(E95="","",LOOKUP(E95,'Wks 3-Markup Method-True-Up'!$D$241:$D$268,'Wks 3-Markup Method-True-Up'!$F$241:$F$268))</f>
      </c>
      <c r="G95" s="366"/>
      <c r="H95" s="336">
        <f t="shared" si="10"/>
      </c>
      <c r="I95" s="337">
        <f t="shared" si="11"/>
      </c>
      <c r="J95" s="5"/>
      <c r="K95" s="5"/>
    </row>
    <row r="96" spans="1:11" ht="12" customHeight="1" thickBot="1">
      <c r="A96" s="147">
        <f t="shared" si="8"/>
        <v>314</v>
      </c>
      <c r="B96" s="338" t="s">
        <v>291</v>
      </c>
      <c r="C96" s="339"/>
      <c r="D96" s="339"/>
      <c r="E96" s="368"/>
      <c r="F96" s="341"/>
      <c r="G96" s="341"/>
      <c r="H96" s="369"/>
      <c r="I96" s="343">
        <f>IF(OR(I78="",I83=""),"",SUM(I84:I95)/I78)</f>
      </c>
      <c r="J96" s="5"/>
      <c r="K96" s="5"/>
    </row>
    <row r="97" ht="13.5" customHeight="1"/>
    <row r="98" spans="1:9" ht="18" customHeight="1">
      <c r="A98" s="285" t="s">
        <v>281</v>
      </c>
      <c r="B98" s="285"/>
      <c r="C98" s="285"/>
      <c r="D98" s="285"/>
      <c r="E98" s="285"/>
      <c r="F98" s="285"/>
      <c r="G98" s="285"/>
      <c r="H98" s="285"/>
      <c r="I98" s="285"/>
    </row>
    <row r="99" spans="1:9" ht="18" customHeight="1">
      <c r="A99" s="285" t="s">
        <v>279</v>
      </c>
      <c r="B99" s="285"/>
      <c r="C99" s="285"/>
      <c r="D99" s="285"/>
      <c r="E99" s="285"/>
      <c r="F99" s="285"/>
      <c r="G99" s="285"/>
      <c r="H99" s="285"/>
      <c r="I99" s="285"/>
    </row>
    <row r="100" spans="1:9" ht="6.75" customHeight="1">
      <c r="A100" s="285"/>
      <c r="B100" s="285"/>
      <c r="C100" s="285"/>
      <c r="D100" s="285"/>
      <c r="E100" s="285"/>
      <c r="F100" s="285"/>
      <c r="G100" s="285"/>
      <c r="H100" s="285"/>
      <c r="I100" s="285"/>
    </row>
    <row r="101" spans="1:7" s="5" customFormat="1" ht="12.75" customHeight="1">
      <c r="A101" s="289" t="s">
        <v>222</v>
      </c>
      <c r="B101" s="287"/>
      <c r="C101" s="287"/>
      <c r="D101" s="288"/>
      <c r="E101" s="287"/>
      <c r="F101" s="287"/>
      <c r="G101" s="287"/>
    </row>
    <row r="102" spans="1:9" s="5" customFormat="1" ht="21" customHeight="1">
      <c r="A102" s="289"/>
      <c r="B102" s="286"/>
      <c r="C102" s="286"/>
      <c r="D102" s="286"/>
      <c r="E102" s="286"/>
      <c r="H102" s="311" t="s">
        <v>253</v>
      </c>
      <c r="I102" s="311" t="s">
        <v>254</v>
      </c>
    </row>
    <row r="103" spans="1:9" s="5" customFormat="1" ht="12.75" customHeight="1">
      <c r="A103" s="289" t="s">
        <v>255</v>
      </c>
      <c r="C103" s="286"/>
      <c r="D103" s="286"/>
      <c r="E103" s="286"/>
      <c r="H103" s="312"/>
      <c r="I103" s="312" t="s">
        <v>256</v>
      </c>
    </row>
    <row r="104" spans="1:7" s="5" customFormat="1" ht="3" customHeight="1">
      <c r="A104" s="289"/>
      <c r="C104" s="286"/>
      <c r="D104" s="286"/>
      <c r="E104" s="286"/>
      <c r="F104" s="313"/>
      <c r="G104" s="313"/>
    </row>
    <row r="105" spans="1:7" s="5" customFormat="1" ht="12.75" customHeight="1">
      <c r="A105" s="289" t="s">
        <v>257</v>
      </c>
      <c r="B105" s="286"/>
      <c r="C105" s="286"/>
      <c r="D105" s="286"/>
      <c r="E105" s="286"/>
      <c r="F105" s="286"/>
      <c r="G105" s="286"/>
    </row>
    <row r="106" spans="1:7" s="6" customFormat="1" ht="3" customHeight="1">
      <c r="A106" s="314"/>
      <c r="B106" s="39"/>
      <c r="C106" s="101"/>
      <c r="D106" s="101"/>
      <c r="E106" s="101"/>
      <c r="F106" s="101"/>
      <c r="G106" s="101"/>
    </row>
    <row r="107" spans="1:10" s="6" customFormat="1" ht="9.75" customHeight="1">
      <c r="A107" s="314"/>
      <c r="B107" s="101"/>
      <c r="C107" s="5"/>
      <c r="D107" s="5"/>
      <c r="E107" s="315" t="s">
        <v>65</v>
      </c>
      <c r="F107" s="315" t="s">
        <v>66</v>
      </c>
      <c r="G107" s="315" t="s">
        <v>67</v>
      </c>
      <c r="H107" s="316" t="s">
        <v>68</v>
      </c>
      <c r="I107" s="316" t="s">
        <v>69</v>
      </c>
      <c r="J107" s="5"/>
    </row>
    <row r="108" spans="1:9" s="5" customFormat="1" ht="15" customHeight="1">
      <c r="A108" s="354"/>
      <c r="B108" s="313"/>
      <c r="E108" s="312"/>
      <c r="F108" s="312"/>
      <c r="G108" s="312"/>
      <c r="H108" s="312" t="s">
        <v>256</v>
      </c>
      <c r="I108" s="312"/>
    </row>
    <row r="109" spans="1:9" s="5" customFormat="1" ht="6" customHeight="1">
      <c r="A109" s="354"/>
      <c r="B109" s="313"/>
      <c r="E109" s="313"/>
      <c r="F109" s="313"/>
      <c r="G109" s="313"/>
      <c r="H109" s="313"/>
      <c r="I109" s="313"/>
    </row>
    <row r="110" spans="1:10" s="292" customFormat="1" ht="12.75" customHeight="1">
      <c r="A110" s="289" t="s">
        <v>282</v>
      </c>
      <c r="C110" s="286"/>
      <c r="D110" s="286"/>
      <c r="E110" s="286"/>
      <c r="F110" s="5"/>
      <c r="I110" s="317"/>
      <c r="J110" s="5"/>
    </row>
    <row r="111" spans="1:11" s="292" customFormat="1" ht="12.75" customHeight="1">
      <c r="A111" s="289" t="s">
        <v>283</v>
      </c>
      <c r="C111" s="286"/>
      <c r="D111" s="286"/>
      <c r="E111" s="286"/>
      <c r="F111" s="5"/>
      <c r="G111" s="5"/>
      <c r="I111" s="317">
        <v>0</v>
      </c>
      <c r="K111" s="5"/>
    </row>
    <row r="112" ht="11.25" thickBot="1"/>
    <row r="113" spans="1:9" ht="10.5">
      <c r="A113" s="355"/>
      <c r="B113" s="356"/>
      <c r="C113" s="320">
        <v>1</v>
      </c>
      <c r="D113" s="321">
        <v>2</v>
      </c>
      <c r="E113" s="321">
        <v>3</v>
      </c>
      <c r="F113" s="321">
        <v>4</v>
      </c>
      <c r="G113" s="321">
        <v>5</v>
      </c>
      <c r="H113" s="321">
        <v>6</v>
      </c>
      <c r="I113" s="322">
        <v>7</v>
      </c>
    </row>
    <row r="114" spans="1:9" s="358" customFormat="1" ht="48" customHeight="1" thickBot="1">
      <c r="A114" s="323" t="s">
        <v>63</v>
      </c>
      <c r="B114" s="357" t="s">
        <v>223</v>
      </c>
      <c r="C114" s="325" t="s">
        <v>284</v>
      </c>
      <c r="D114" s="326" t="s">
        <v>285</v>
      </c>
      <c r="E114" s="326" t="s">
        <v>286</v>
      </c>
      <c r="F114" s="326" t="s">
        <v>287</v>
      </c>
      <c r="G114" s="326" t="s">
        <v>288</v>
      </c>
      <c r="H114" s="326" t="s">
        <v>289</v>
      </c>
      <c r="I114" s="327" t="s">
        <v>290</v>
      </c>
    </row>
    <row r="115" spans="1:9" ht="24.75" customHeight="1">
      <c r="A115" s="152">
        <v>301</v>
      </c>
      <c r="B115" s="359" t="s">
        <v>269</v>
      </c>
      <c r="C115" s="360"/>
      <c r="D115" s="361"/>
      <c r="E115" s="361"/>
      <c r="F115" s="361"/>
      <c r="G115" s="362"/>
      <c r="H115" s="363"/>
      <c r="I115" s="364"/>
    </row>
    <row r="116" spans="1:9" ht="12" customHeight="1">
      <c r="A116" s="125">
        <f aca="true" t="shared" si="12" ref="A116:A128">A115+1</f>
        <v>302</v>
      </c>
      <c r="B116" s="365" t="s">
        <v>225</v>
      </c>
      <c r="C116" s="366"/>
      <c r="D116" s="366"/>
      <c r="E116" s="367">
        <f aca="true" t="shared" si="13" ref="E116:E127">IF(AND(C116&gt;0,D116&gt;0),(D116+C116)/2,"")</f>
      </c>
      <c r="F116" s="336">
        <f>IF(E116="","",LOOKUP(E116,'Wks 3-Markup Method-True-Up'!$D$241:$D$268,'Wks 3-Markup Method-True-Up'!$F$241:$F$268))</f>
      </c>
      <c r="G116" s="366"/>
      <c r="H116" s="336">
        <f aca="true" t="shared" si="14" ref="H116:H127">IF($I$110&lt;(A116-301),"",IF($I$115="","",IF(OR(F116="",G116=""),0,F116*G116)))</f>
      </c>
      <c r="I116" s="337">
        <f aca="true" t="shared" si="15" ref="I116:I127">IF($I$110&lt;(A116-301),"",IF(NOT($I$115=""),I115+H116,""))</f>
      </c>
    </row>
    <row r="117" spans="1:9" ht="12" customHeight="1">
      <c r="A117" s="125">
        <f t="shared" si="12"/>
        <v>303</v>
      </c>
      <c r="B117" s="365" t="s">
        <v>226</v>
      </c>
      <c r="C117" s="366"/>
      <c r="D117" s="366"/>
      <c r="E117" s="367">
        <f t="shared" si="13"/>
      </c>
      <c r="F117" s="336">
        <f>IF(E117="","",LOOKUP(E117,'Wks 3-Markup Method-True-Up'!$D$241:$D$268,'Wks 3-Markup Method-True-Up'!$F$241:$F$268))</f>
      </c>
      <c r="G117" s="366"/>
      <c r="H117" s="336">
        <f t="shared" si="14"/>
      </c>
      <c r="I117" s="337">
        <f t="shared" si="15"/>
      </c>
    </row>
    <row r="118" spans="1:9" ht="12" customHeight="1">
      <c r="A118" s="125">
        <f t="shared" si="12"/>
        <v>304</v>
      </c>
      <c r="B118" s="365" t="s">
        <v>227</v>
      </c>
      <c r="C118" s="366"/>
      <c r="D118" s="366"/>
      <c r="E118" s="367">
        <f t="shared" si="13"/>
      </c>
      <c r="F118" s="336">
        <f>IF(E118="","",LOOKUP(E118,'Wks 3-Markup Method-True-Up'!$D$241:$D$268,'Wks 3-Markup Method-True-Up'!$F$241:$F$268))</f>
      </c>
      <c r="G118" s="366"/>
      <c r="H118" s="336">
        <f t="shared" si="14"/>
      </c>
      <c r="I118" s="337">
        <f t="shared" si="15"/>
      </c>
    </row>
    <row r="119" spans="1:9" ht="12" customHeight="1">
      <c r="A119" s="125">
        <f t="shared" si="12"/>
        <v>305</v>
      </c>
      <c r="B119" s="365" t="s">
        <v>228</v>
      </c>
      <c r="C119" s="366"/>
      <c r="D119" s="366"/>
      <c r="E119" s="367">
        <f t="shared" si="13"/>
      </c>
      <c r="F119" s="336">
        <f>IF(E119="","",LOOKUP(E119,'Wks 3-Markup Method-True-Up'!$D$241:$D$268,'Wks 3-Markup Method-True-Up'!$F$241:$F$268))</f>
      </c>
      <c r="G119" s="366"/>
      <c r="H119" s="336">
        <f t="shared" si="14"/>
      </c>
      <c r="I119" s="337">
        <f t="shared" si="15"/>
      </c>
    </row>
    <row r="120" spans="1:9" ht="12" customHeight="1">
      <c r="A120" s="125">
        <f t="shared" si="12"/>
        <v>306</v>
      </c>
      <c r="B120" s="365" t="s">
        <v>229</v>
      </c>
      <c r="C120" s="366"/>
      <c r="D120" s="366"/>
      <c r="E120" s="367">
        <f t="shared" si="13"/>
      </c>
      <c r="F120" s="336">
        <f>IF(E120="","",LOOKUP(E120,'Wks 3-Markup Method-True-Up'!$D$241:$D$268,'Wks 3-Markup Method-True-Up'!$F$241:$F$268))</f>
      </c>
      <c r="G120" s="366"/>
      <c r="H120" s="336">
        <f t="shared" si="14"/>
      </c>
      <c r="I120" s="337">
        <f t="shared" si="15"/>
      </c>
    </row>
    <row r="121" spans="1:9" ht="12" customHeight="1">
      <c r="A121" s="125">
        <f t="shared" si="12"/>
        <v>307</v>
      </c>
      <c r="B121" s="365" t="s">
        <v>230</v>
      </c>
      <c r="C121" s="366"/>
      <c r="D121" s="366"/>
      <c r="E121" s="367">
        <f t="shared" si="13"/>
      </c>
      <c r="F121" s="336">
        <f>IF(E121="","",LOOKUP(E121,'Wks 3-Markup Method-True-Up'!$D$241:$D$268,'Wks 3-Markup Method-True-Up'!$F$241:$F$268))</f>
      </c>
      <c r="G121" s="366"/>
      <c r="H121" s="336">
        <f t="shared" si="14"/>
      </c>
      <c r="I121" s="337">
        <f t="shared" si="15"/>
      </c>
    </row>
    <row r="122" spans="1:9" ht="12" customHeight="1">
      <c r="A122" s="125">
        <f t="shared" si="12"/>
        <v>308</v>
      </c>
      <c r="B122" s="365" t="s">
        <v>231</v>
      </c>
      <c r="C122" s="366"/>
      <c r="D122" s="366"/>
      <c r="E122" s="367">
        <f t="shared" si="13"/>
      </c>
      <c r="F122" s="336">
        <f>IF(E122="","",LOOKUP(E122,'Wks 3-Markup Method-True-Up'!$D$241:$D$268,'Wks 3-Markup Method-True-Up'!$F$241:$F$268))</f>
      </c>
      <c r="G122" s="366"/>
      <c r="H122" s="336">
        <f t="shared" si="14"/>
      </c>
      <c r="I122" s="337">
        <f t="shared" si="15"/>
      </c>
    </row>
    <row r="123" spans="1:9" ht="12" customHeight="1">
      <c r="A123" s="125">
        <f t="shared" si="12"/>
        <v>309</v>
      </c>
      <c r="B123" s="365" t="s">
        <v>232</v>
      </c>
      <c r="C123" s="366"/>
      <c r="D123" s="366"/>
      <c r="E123" s="367">
        <f t="shared" si="13"/>
      </c>
      <c r="F123" s="336">
        <f>IF(E123="","",LOOKUP(E123,'Wks 3-Markup Method-True-Up'!$D$241:$D$268,'Wks 3-Markup Method-True-Up'!$F$241:$F$268))</f>
      </c>
      <c r="G123" s="366"/>
      <c r="H123" s="336">
        <f t="shared" si="14"/>
      </c>
      <c r="I123" s="337">
        <f t="shared" si="15"/>
      </c>
    </row>
    <row r="124" spans="1:9" ht="12" customHeight="1">
      <c r="A124" s="125">
        <f t="shared" si="12"/>
        <v>310</v>
      </c>
      <c r="B124" s="365" t="s">
        <v>233</v>
      </c>
      <c r="C124" s="366"/>
      <c r="D124" s="366"/>
      <c r="E124" s="367">
        <f t="shared" si="13"/>
      </c>
      <c r="F124" s="336">
        <f>IF(E124="","",LOOKUP(E124,'Wks 3-Markup Method-True-Up'!$D$241:$D$268,'Wks 3-Markup Method-True-Up'!$F$241:$F$268))</f>
      </c>
      <c r="G124" s="366"/>
      <c r="H124" s="336">
        <f t="shared" si="14"/>
      </c>
      <c r="I124" s="337">
        <f t="shared" si="15"/>
      </c>
    </row>
    <row r="125" spans="1:9" ht="12" customHeight="1">
      <c r="A125" s="125">
        <f t="shared" si="12"/>
        <v>311</v>
      </c>
      <c r="B125" s="365" t="s">
        <v>234</v>
      </c>
      <c r="C125" s="366"/>
      <c r="D125" s="366"/>
      <c r="E125" s="367">
        <f t="shared" si="13"/>
      </c>
      <c r="F125" s="336">
        <f>IF(E125="","",LOOKUP(E125,'Wks 3-Markup Method-True-Up'!$D$241:$D$268,'Wks 3-Markup Method-True-Up'!$F$241:$F$268))</f>
      </c>
      <c r="G125" s="366"/>
      <c r="H125" s="336">
        <f t="shared" si="14"/>
      </c>
      <c r="I125" s="337">
        <f t="shared" si="15"/>
      </c>
    </row>
    <row r="126" spans="1:9" ht="12" customHeight="1">
      <c r="A126" s="125">
        <f t="shared" si="12"/>
        <v>312</v>
      </c>
      <c r="B126" s="365" t="s">
        <v>235</v>
      </c>
      <c r="C126" s="366"/>
      <c r="D126" s="366"/>
      <c r="E126" s="367">
        <f t="shared" si="13"/>
      </c>
      <c r="F126" s="336">
        <f>IF(E126="","",LOOKUP(E126,'Wks 3-Markup Method-True-Up'!$D$241:$D$268,'Wks 3-Markup Method-True-Up'!$F$241:$F$268))</f>
      </c>
      <c r="G126" s="366"/>
      <c r="H126" s="336">
        <f t="shared" si="14"/>
      </c>
      <c r="I126" s="337">
        <f t="shared" si="15"/>
      </c>
    </row>
    <row r="127" spans="1:11" ht="12" customHeight="1" thickBot="1">
      <c r="A127" s="125">
        <f t="shared" si="12"/>
        <v>313</v>
      </c>
      <c r="B127" s="365" t="s">
        <v>236</v>
      </c>
      <c r="C127" s="366"/>
      <c r="D127" s="366"/>
      <c r="E127" s="367">
        <f t="shared" si="13"/>
      </c>
      <c r="F127" s="336">
        <f>IF(E127="","",LOOKUP(E127,'Wks 3-Markup Method-True-Up'!$D$241:$D$268,'Wks 3-Markup Method-True-Up'!$F$241:$F$268))</f>
      </c>
      <c r="G127" s="366"/>
      <c r="H127" s="336">
        <f t="shared" si="14"/>
      </c>
      <c r="I127" s="337">
        <f t="shared" si="15"/>
      </c>
      <c r="J127" s="5"/>
      <c r="K127" s="5"/>
    </row>
    <row r="128" spans="1:11" ht="12" customHeight="1" thickBot="1">
      <c r="A128" s="147">
        <f t="shared" si="12"/>
        <v>314</v>
      </c>
      <c r="B128" s="338" t="s">
        <v>291</v>
      </c>
      <c r="C128" s="339"/>
      <c r="D128" s="339"/>
      <c r="E128" s="368"/>
      <c r="F128" s="341"/>
      <c r="G128" s="341"/>
      <c r="H128" s="369"/>
      <c r="I128" s="343">
        <f>IF(OR(I110="",I115=""),"",SUM(I116:I127)/I110)</f>
      </c>
      <c r="J128" s="5"/>
      <c r="K128" s="5"/>
    </row>
    <row r="129" ht="13.5" customHeight="1"/>
    <row r="130" spans="1:9" ht="18" customHeight="1">
      <c r="A130" s="285" t="s">
        <v>281</v>
      </c>
      <c r="B130" s="285"/>
      <c r="C130" s="285"/>
      <c r="D130" s="285"/>
      <c r="E130" s="285"/>
      <c r="F130" s="285"/>
      <c r="G130" s="285"/>
      <c r="H130" s="285"/>
      <c r="I130" s="285"/>
    </row>
    <row r="131" spans="1:9" ht="18" customHeight="1">
      <c r="A131" s="285" t="s">
        <v>280</v>
      </c>
      <c r="B131" s="285"/>
      <c r="C131" s="285"/>
      <c r="D131" s="285"/>
      <c r="E131" s="285"/>
      <c r="F131" s="285"/>
      <c r="G131" s="285"/>
      <c r="H131" s="285"/>
      <c r="I131" s="285"/>
    </row>
    <row r="132" spans="1:9" ht="6.75" customHeight="1">
      <c r="A132" s="285"/>
      <c r="B132" s="285"/>
      <c r="C132" s="285"/>
      <c r="D132" s="285"/>
      <c r="E132" s="285"/>
      <c r="F132" s="285"/>
      <c r="G132" s="285"/>
      <c r="H132" s="285"/>
      <c r="I132" s="285"/>
    </row>
    <row r="133" spans="1:7" s="5" customFormat="1" ht="12.75" customHeight="1">
      <c r="A133" s="289" t="s">
        <v>222</v>
      </c>
      <c r="B133" s="287"/>
      <c r="C133" s="287"/>
      <c r="D133" s="288"/>
      <c r="E133" s="287"/>
      <c r="F133" s="287"/>
      <c r="G133" s="287"/>
    </row>
    <row r="134" spans="1:9" s="5" customFormat="1" ht="21" customHeight="1">
      <c r="A134" s="289"/>
      <c r="B134" s="286"/>
      <c r="C134" s="286"/>
      <c r="D134" s="286"/>
      <c r="E134" s="286"/>
      <c r="H134" s="311" t="s">
        <v>253</v>
      </c>
      <c r="I134" s="311" t="s">
        <v>254</v>
      </c>
    </row>
    <row r="135" spans="1:9" s="5" customFormat="1" ht="12.75" customHeight="1">
      <c r="A135" s="289" t="s">
        <v>255</v>
      </c>
      <c r="C135" s="286"/>
      <c r="D135" s="286"/>
      <c r="E135" s="286"/>
      <c r="H135" s="312"/>
      <c r="I135" s="312" t="s">
        <v>256</v>
      </c>
    </row>
    <row r="136" spans="1:7" s="5" customFormat="1" ht="3" customHeight="1">
      <c r="A136" s="289"/>
      <c r="C136" s="286"/>
      <c r="D136" s="286"/>
      <c r="E136" s="286"/>
      <c r="F136" s="313"/>
      <c r="G136" s="313"/>
    </row>
    <row r="137" spans="1:7" s="5" customFormat="1" ht="12.75" customHeight="1">
      <c r="A137" s="289" t="s">
        <v>257</v>
      </c>
      <c r="B137" s="286"/>
      <c r="C137" s="286"/>
      <c r="D137" s="286"/>
      <c r="E137" s="286"/>
      <c r="F137" s="286"/>
      <c r="G137" s="286"/>
    </row>
    <row r="138" spans="1:7" s="6" customFormat="1" ht="3" customHeight="1">
      <c r="A138" s="314"/>
      <c r="B138" s="39"/>
      <c r="C138" s="101"/>
      <c r="D138" s="101"/>
      <c r="E138" s="101"/>
      <c r="F138" s="101"/>
      <c r="G138" s="101"/>
    </row>
    <row r="139" spans="1:10" s="6" customFormat="1" ht="9.75" customHeight="1">
      <c r="A139" s="314"/>
      <c r="B139" s="101"/>
      <c r="C139" s="5"/>
      <c r="D139" s="5"/>
      <c r="E139" s="315" t="s">
        <v>65</v>
      </c>
      <c r="F139" s="315" t="s">
        <v>66</v>
      </c>
      <c r="G139" s="315" t="s">
        <v>67</v>
      </c>
      <c r="H139" s="316" t="s">
        <v>68</v>
      </c>
      <c r="I139" s="316" t="s">
        <v>69</v>
      </c>
      <c r="J139" s="5"/>
    </row>
    <row r="140" spans="1:9" s="5" customFormat="1" ht="15" customHeight="1">
      <c r="A140" s="354"/>
      <c r="B140" s="313"/>
      <c r="E140" s="312"/>
      <c r="F140" s="312"/>
      <c r="G140" s="312"/>
      <c r="H140" s="312"/>
      <c r="I140" s="312" t="s">
        <v>256</v>
      </c>
    </row>
    <row r="141" spans="1:9" s="5" customFormat="1" ht="6" customHeight="1">
      <c r="A141" s="354"/>
      <c r="B141" s="313"/>
      <c r="E141" s="313"/>
      <c r="F141" s="313"/>
      <c r="G141" s="313"/>
      <c r="H141" s="313"/>
      <c r="I141" s="313"/>
    </row>
    <row r="142" spans="1:10" s="292" customFormat="1" ht="12.75" customHeight="1">
      <c r="A142" s="289" t="s">
        <v>282</v>
      </c>
      <c r="C142" s="286"/>
      <c r="D142" s="286"/>
      <c r="E142" s="286"/>
      <c r="F142" s="5"/>
      <c r="I142" s="317"/>
      <c r="J142" s="5"/>
    </row>
    <row r="143" spans="1:11" s="292" customFormat="1" ht="12.75" customHeight="1">
      <c r="A143" s="289" t="s">
        <v>283</v>
      </c>
      <c r="C143" s="286"/>
      <c r="D143" s="286"/>
      <c r="E143" s="286"/>
      <c r="F143" s="5"/>
      <c r="G143" s="5"/>
      <c r="I143" s="317">
        <v>0</v>
      </c>
      <c r="K143" s="5"/>
    </row>
    <row r="144" ht="11.25" thickBot="1"/>
    <row r="145" spans="1:9" ht="10.5">
      <c r="A145" s="355"/>
      <c r="B145" s="356"/>
      <c r="C145" s="320">
        <v>1</v>
      </c>
      <c r="D145" s="321">
        <v>2</v>
      </c>
      <c r="E145" s="321">
        <v>3</v>
      </c>
      <c r="F145" s="321">
        <v>4</v>
      </c>
      <c r="G145" s="321">
        <v>5</v>
      </c>
      <c r="H145" s="321">
        <v>6</v>
      </c>
      <c r="I145" s="322">
        <v>7</v>
      </c>
    </row>
    <row r="146" spans="1:9" s="358" customFormat="1" ht="48" customHeight="1" thickBot="1">
      <c r="A146" s="323" t="s">
        <v>63</v>
      </c>
      <c r="B146" s="357" t="s">
        <v>223</v>
      </c>
      <c r="C146" s="325" t="s">
        <v>284</v>
      </c>
      <c r="D146" s="326" t="s">
        <v>285</v>
      </c>
      <c r="E146" s="326" t="s">
        <v>286</v>
      </c>
      <c r="F146" s="326" t="s">
        <v>287</v>
      </c>
      <c r="G146" s="326" t="s">
        <v>288</v>
      </c>
      <c r="H146" s="326" t="s">
        <v>289</v>
      </c>
      <c r="I146" s="327" t="s">
        <v>290</v>
      </c>
    </row>
    <row r="147" spans="1:9" ht="24.75" customHeight="1">
      <c r="A147" s="152">
        <v>301</v>
      </c>
      <c r="B147" s="359" t="s">
        <v>269</v>
      </c>
      <c r="C147" s="360"/>
      <c r="D147" s="361"/>
      <c r="E147" s="361"/>
      <c r="F147" s="361"/>
      <c r="G147" s="362"/>
      <c r="H147" s="363"/>
      <c r="I147" s="364"/>
    </row>
    <row r="148" spans="1:9" ht="12" customHeight="1">
      <c r="A148" s="125">
        <f aca="true" t="shared" si="16" ref="A148:A160">A147+1</f>
        <v>302</v>
      </c>
      <c r="B148" s="365" t="s">
        <v>225</v>
      </c>
      <c r="C148" s="366"/>
      <c r="D148" s="366"/>
      <c r="E148" s="367">
        <f aca="true" t="shared" si="17" ref="E148:E159">IF(AND(C148&gt;0,D148&gt;0),(D148+C148)/2,"")</f>
      </c>
      <c r="F148" s="336">
        <f>IF(E148="","",LOOKUP(E148,'Wks 3-Markup Method-True-Up'!$D$241:$D$268,'Wks 3-Markup Method-True-Up'!$F$241:$F$268))</f>
      </c>
      <c r="G148" s="366"/>
      <c r="H148" s="336">
        <f aca="true" t="shared" si="18" ref="H148:H159">IF($I$142&lt;(A148-301),"",IF($I$147="","",IF(OR(F148="",G148=""),0,F148*G148)))</f>
      </c>
      <c r="I148" s="337">
        <f aca="true" t="shared" si="19" ref="I148:I159">IF($I$142&lt;(A148-301),"",IF(NOT($I$147=""),I147+H148,""))</f>
      </c>
    </row>
    <row r="149" spans="1:9" ht="12" customHeight="1">
      <c r="A149" s="125">
        <f t="shared" si="16"/>
        <v>303</v>
      </c>
      <c r="B149" s="365" t="s">
        <v>226</v>
      </c>
      <c r="C149" s="366"/>
      <c r="D149" s="366"/>
      <c r="E149" s="367">
        <f t="shared" si="17"/>
      </c>
      <c r="F149" s="336">
        <f>IF(E149="","",LOOKUP(E149,'Wks 3-Markup Method-True-Up'!$D$241:$D$268,'Wks 3-Markup Method-True-Up'!$F$241:$F$268))</f>
      </c>
      <c r="G149" s="366"/>
      <c r="H149" s="336">
        <f t="shared" si="18"/>
      </c>
      <c r="I149" s="337">
        <f t="shared" si="19"/>
      </c>
    </row>
    <row r="150" spans="1:9" ht="12" customHeight="1">
      <c r="A150" s="125">
        <f t="shared" si="16"/>
        <v>304</v>
      </c>
      <c r="B150" s="365" t="s">
        <v>227</v>
      </c>
      <c r="C150" s="366"/>
      <c r="D150" s="366"/>
      <c r="E150" s="367">
        <f t="shared" si="17"/>
      </c>
      <c r="F150" s="336">
        <f>IF(E150="","",LOOKUP(E150,'Wks 3-Markup Method-True-Up'!$D$241:$D$268,'Wks 3-Markup Method-True-Up'!$F$241:$F$268))</f>
      </c>
      <c r="G150" s="366"/>
      <c r="H150" s="336">
        <f t="shared" si="18"/>
      </c>
      <c r="I150" s="337">
        <f t="shared" si="19"/>
      </c>
    </row>
    <row r="151" spans="1:9" ht="12" customHeight="1">
      <c r="A151" s="125">
        <f t="shared" si="16"/>
        <v>305</v>
      </c>
      <c r="B151" s="365" t="s">
        <v>228</v>
      </c>
      <c r="C151" s="366"/>
      <c r="D151" s="366"/>
      <c r="E151" s="367">
        <f t="shared" si="17"/>
      </c>
      <c r="F151" s="336">
        <f>IF(E151="","",LOOKUP(E151,'Wks 3-Markup Method-True-Up'!$D$241:$D$268,'Wks 3-Markup Method-True-Up'!$F$241:$F$268))</f>
      </c>
      <c r="G151" s="366"/>
      <c r="H151" s="336">
        <f t="shared" si="18"/>
      </c>
      <c r="I151" s="337">
        <f t="shared" si="19"/>
      </c>
    </row>
    <row r="152" spans="1:9" ht="12" customHeight="1">
      <c r="A152" s="125">
        <f t="shared" si="16"/>
        <v>306</v>
      </c>
      <c r="B152" s="365" t="s">
        <v>229</v>
      </c>
      <c r="C152" s="366"/>
      <c r="D152" s="366"/>
      <c r="E152" s="367">
        <f t="shared" si="17"/>
      </c>
      <c r="F152" s="336">
        <f>IF(E152="","",LOOKUP(E152,'Wks 3-Markup Method-True-Up'!$D$241:$D$268,'Wks 3-Markup Method-True-Up'!$F$241:$F$268))</f>
      </c>
      <c r="G152" s="366"/>
      <c r="H152" s="336">
        <f t="shared" si="18"/>
      </c>
      <c r="I152" s="337">
        <f t="shared" si="19"/>
      </c>
    </row>
    <row r="153" spans="1:9" ht="12" customHeight="1">
      <c r="A153" s="125">
        <f t="shared" si="16"/>
        <v>307</v>
      </c>
      <c r="B153" s="365" t="s">
        <v>230</v>
      </c>
      <c r="C153" s="366"/>
      <c r="D153" s="366"/>
      <c r="E153" s="367">
        <f t="shared" si="17"/>
      </c>
      <c r="F153" s="336">
        <f>IF(E153="","",LOOKUP(E153,'Wks 3-Markup Method-True-Up'!$D$241:$D$268,'Wks 3-Markup Method-True-Up'!$F$241:$F$268))</f>
      </c>
      <c r="G153" s="366"/>
      <c r="H153" s="336">
        <f t="shared" si="18"/>
      </c>
      <c r="I153" s="337">
        <f t="shared" si="19"/>
      </c>
    </row>
    <row r="154" spans="1:9" ht="12" customHeight="1">
      <c r="A154" s="125">
        <f t="shared" si="16"/>
        <v>308</v>
      </c>
      <c r="B154" s="365" t="s">
        <v>231</v>
      </c>
      <c r="C154" s="366"/>
      <c r="D154" s="366"/>
      <c r="E154" s="367">
        <f t="shared" si="17"/>
      </c>
      <c r="F154" s="336">
        <f>IF(E154="","",LOOKUP(E154,'Wks 3-Markup Method-True-Up'!$D$241:$D$268,'Wks 3-Markup Method-True-Up'!$F$241:$F$268))</f>
      </c>
      <c r="G154" s="366"/>
      <c r="H154" s="336">
        <f t="shared" si="18"/>
      </c>
      <c r="I154" s="337">
        <f t="shared" si="19"/>
      </c>
    </row>
    <row r="155" spans="1:9" ht="12" customHeight="1">
      <c r="A155" s="125">
        <f t="shared" si="16"/>
        <v>309</v>
      </c>
      <c r="B155" s="365" t="s">
        <v>232</v>
      </c>
      <c r="C155" s="366"/>
      <c r="D155" s="366"/>
      <c r="E155" s="367">
        <f t="shared" si="17"/>
      </c>
      <c r="F155" s="336">
        <f>IF(E155="","",LOOKUP(E155,'Wks 3-Markup Method-True-Up'!$D$241:$D$268,'Wks 3-Markup Method-True-Up'!$F$241:$F$268))</f>
      </c>
      <c r="G155" s="366"/>
      <c r="H155" s="336">
        <f t="shared" si="18"/>
      </c>
      <c r="I155" s="337">
        <f t="shared" si="19"/>
      </c>
    </row>
    <row r="156" spans="1:9" ht="12" customHeight="1">
      <c r="A156" s="125">
        <f t="shared" si="16"/>
        <v>310</v>
      </c>
      <c r="B156" s="365" t="s">
        <v>233</v>
      </c>
      <c r="C156" s="366"/>
      <c r="D156" s="366"/>
      <c r="E156" s="367">
        <f t="shared" si="17"/>
      </c>
      <c r="F156" s="336">
        <f>IF(E156="","",LOOKUP(E156,'Wks 3-Markup Method-True-Up'!$D$241:$D$268,'Wks 3-Markup Method-True-Up'!$F$241:$F$268))</f>
      </c>
      <c r="G156" s="366"/>
      <c r="H156" s="336">
        <f t="shared" si="18"/>
      </c>
      <c r="I156" s="337">
        <f t="shared" si="19"/>
      </c>
    </row>
    <row r="157" spans="1:9" ht="12" customHeight="1">
      <c r="A157" s="125">
        <f t="shared" si="16"/>
        <v>311</v>
      </c>
      <c r="B157" s="365" t="s">
        <v>234</v>
      </c>
      <c r="C157" s="366"/>
      <c r="D157" s="366"/>
      <c r="E157" s="367">
        <f t="shared" si="17"/>
      </c>
      <c r="F157" s="336">
        <f>IF(E157="","",LOOKUP(E157,'Wks 3-Markup Method-True-Up'!$D$241:$D$268,'Wks 3-Markup Method-True-Up'!$F$241:$F$268))</f>
      </c>
      <c r="G157" s="366"/>
      <c r="H157" s="336">
        <f t="shared" si="18"/>
      </c>
      <c r="I157" s="337">
        <f t="shared" si="19"/>
      </c>
    </row>
    <row r="158" spans="1:9" ht="12" customHeight="1">
      <c r="A158" s="125">
        <f t="shared" si="16"/>
        <v>312</v>
      </c>
      <c r="B158" s="365" t="s">
        <v>235</v>
      </c>
      <c r="C158" s="366"/>
      <c r="D158" s="366"/>
      <c r="E158" s="367">
        <f t="shared" si="17"/>
      </c>
      <c r="F158" s="336">
        <f>IF(E158="","",LOOKUP(E158,'Wks 3-Markup Method-True-Up'!$D$241:$D$268,'Wks 3-Markup Method-True-Up'!$F$241:$F$268))</f>
      </c>
      <c r="G158" s="366"/>
      <c r="H158" s="336">
        <f t="shared" si="18"/>
      </c>
      <c r="I158" s="337">
        <f t="shared" si="19"/>
      </c>
    </row>
    <row r="159" spans="1:11" ht="12" customHeight="1" thickBot="1">
      <c r="A159" s="125">
        <f t="shared" si="16"/>
        <v>313</v>
      </c>
      <c r="B159" s="365" t="s">
        <v>236</v>
      </c>
      <c r="C159" s="366"/>
      <c r="D159" s="366"/>
      <c r="E159" s="367">
        <f t="shared" si="17"/>
      </c>
      <c r="F159" s="336">
        <f>IF(E159="","",LOOKUP(E159,'Wks 3-Markup Method-True-Up'!$D$241:$D$268,'Wks 3-Markup Method-True-Up'!$F$241:$F$268))</f>
      </c>
      <c r="G159" s="366"/>
      <c r="H159" s="336">
        <f t="shared" si="18"/>
      </c>
      <c r="I159" s="337">
        <f t="shared" si="19"/>
      </c>
      <c r="J159" s="5"/>
      <c r="K159" s="5"/>
    </row>
    <row r="160" spans="1:11" ht="12" customHeight="1" thickBot="1">
      <c r="A160" s="147">
        <f t="shared" si="16"/>
        <v>314</v>
      </c>
      <c r="B160" s="338" t="s">
        <v>291</v>
      </c>
      <c r="C160" s="339"/>
      <c r="D160" s="339"/>
      <c r="E160" s="368"/>
      <c r="F160" s="341"/>
      <c r="G160" s="341"/>
      <c r="H160" s="369"/>
      <c r="I160" s="343">
        <f>IF(OR(I142="",I147=""),"",SUM(I148:I159)/I142)</f>
      </c>
      <c r="J160" s="5"/>
      <c r="K160" s="5"/>
    </row>
    <row r="161" spans="1:11" ht="12" customHeight="1">
      <c r="A161" s="133"/>
      <c r="B161" s="314"/>
      <c r="C161" s="344"/>
      <c r="D161" s="344"/>
      <c r="E161"/>
      <c r="F161"/>
      <c r="G161"/>
      <c r="H161"/>
      <c r="I161" s="372"/>
      <c r="J161" s="5"/>
      <c r="K161" s="5"/>
    </row>
    <row r="162" spans="1:11" ht="12" customHeight="1">
      <c r="A162" s="133"/>
      <c r="B162" s="314"/>
      <c r="C162" s="344"/>
      <c r="D162" s="344"/>
      <c r="E162"/>
      <c r="F162"/>
      <c r="G162"/>
      <c r="H162"/>
      <c r="I162" s="372"/>
      <c r="J162" s="5"/>
      <c r="K162" s="5"/>
    </row>
    <row r="163" spans="1:11" ht="12" customHeight="1">
      <c r="A163" s="133"/>
      <c r="C163" s="373" t="s">
        <v>292</v>
      </c>
      <c r="D163" s="6"/>
      <c r="E163" s="6"/>
      <c r="F163" s="6"/>
      <c r="G163" s="374"/>
      <c r="H163" s="375"/>
      <c r="I163" s="376"/>
      <c r="J163" s="5"/>
      <c r="K163" s="5"/>
    </row>
    <row r="164" spans="1:11" ht="12.75">
      <c r="A164" s="133"/>
      <c r="C164" s="6"/>
      <c r="D164" s="377" t="s">
        <v>293</v>
      </c>
      <c r="E164" s="377"/>
      <c r="F164" s="377"/>
      <c r="G164" s="374"/>
      <c r="H164" s="375"/>
      <c r="I164" s="376"/>
      <c r="J164" s="5"/>
      <c r="K164" s="5"/>
    </row>
    <row r="165" spans="1:11" ht="12.75">
      <c r="A165" s="133"/>
      <c r="C165" s="6"/>
      <c r="D165" s="377" t="s">
        <v>294</v>
      </c>
      <c r="E165" s="377"/>
      <c r="F165" s="377"/>
      <c r="G165" s="374"/>
      <c r="H165" s="375"/>
      <c r="I165" s="376"/>
      <c r="J165" s="5"/>
      <c r="K165" s="5"/>
    </row>
    <row r="166" spans="1:11" ht="13.5" thickBot="1">
      <c r="A166" s="133"/>
      <c r="C166" s="6"/>
      <c r="D166" s="6"/>
      <c r="E166" s="6"/>
      <c r="F166" s="6"/>
      <c r="G166" s="374"/>
      <c r="H166" s="375"/>
      <c r="I166" s="376"/>
      <c r="J166" s="5"/>
      <c r="K166" s="5"/>
    </row>
    <row r="167" spans="1:11" ht="12.75">
      <c r="A167" s="133"/>
      <c r="C167" s="6"/>
      <c r="D167" s="378" t="s">
        <v>286</v>
      </c>
      <c r="E167" s="379"/>
      <c r="F167" s="380" t="s">
        <v>295</v>
      </c>
      <c r="G167" s="374"/>
      <c r="H167" s="375"/>
      <c r="I167" s="376"/>
      <c r="J167" s="5"/>
      <c r="K167" s="5"/>
    </row>
    <row r="168" spans="1:6" ht="10.5">
      <c r="A168" s="381"/>
      <c r="B168" s="5"/>
      <c r="C168" s="6"/>
      <c r="D168" s="382" t="s">
        <v>296</v>
      </c>
      <c r="E168" s="383" t="s">
        <v>297</v>
      </c>
      <c r="F168" s="384" t="s">
        <v>298</v>
      </c>
    </row>
    <row r="169" spans="1:6" ht="11.25" thickBot="1">
      <c r="A169" s="381"/>
      <c r="B169" s="5"/>
      <c r="C169" s="6"/>
      <c r="D169" s="385"/>
      <c r="E169" s="386"/>
      <c r="F169" s="387"/>
    </row>
    <row r="170" spans="1:6" ht="10.5">
      <c r="A170" s="381"/>
      <c r="B170" s="5"/>
      <c r="C170" s="6"/>
      <c r="D170" s="388">
        <v>7</v>
      </c>
      <c r="E170" s="389">
        <v>7</v>
      </c>
      <c r="F170" s="390">
        <v>0.52</v>
      </c>
    </row>
    <row r="171" spans="1:6" ht="10.5">
      <c r="A171" s="381"/>
      <c r="B171" s="5"/>
      <c r="C171" s="6"/>
      <c r="D171" s="388">
        <v>7.5</v>
      </c>
      <c r="E171" s="389">
        <v>7.5</v>
      </c>
      <c r="F171" s="390">
        <v>0.45</v>
      </c>
    </row>
    <row r="172" spans="1:6" ht="10.5">
      <c r="A172" s="381"/>
      <c r="B172" s="5"/>
      <c r="C172" s="6"/>
      <c r="D172" s="388">
        <v>8</v>
      </c>
      <c r="E172" s="389">
        <v>8</v>
      </c>
      <c r="F172" s="390">
        <v>0.4</v>
      </c>
    </row>
    <row r="173" spans="1:6" ht="10.5">
      <c r="A173" s="381"/>
      <c r="B173" s="5"/>
      <c r="C173" s="6"/>
      <c r="D173" s="388">
        <v>8.5</v>
      </c>
      <c r="E173" s="389">
        <v>8.5</v>
      </c>
      <c r="F173" s="390">
        <v>0.36</v>
      </c>
    </row>
    <row r="174" spans="1:6" ht="10.5">
      <c r="A174" s="381"/>
      <c r="B174" s="5"/>
      <c r="C174" s="6"/>
      <c r="D174" s="388">
        <v>9</v>
      </c>
      <c r="E174" s="389">
        <v>9</v>
      </c>
      <c r="F174" s="390">
        <v>0.33</v>
      </c>
    </row>
    <row r="175" spans="1:6" ht="10.5">
      <c r="A175" s="381"/>
      <c r="B175" s="5"/>
      <c r="C175" s="6"/>
      <c r="D175" s="388">
        <v>9.5</v>
      </c>
      <c r="E175" s="389">
        <v>9.5</v>
      </c>
      <c r="F175" s="390">
        <v>0.29</v>
      </c>
    </row>
    <row r="176" spans="1:6" ht="10.5">
      <c r="A176" s="381"/>
      <c r="B176" s="5"/>
      <c r="C176" s="6"/>
      <c r="D176" s="388">
        <v>10</v>
      </c>
      <c r="E176" s="389">
        <v>10</v>
      </c>
      <c r="F176" s="390">
        <v>0.27</v>
      </c>
    </row>
    <row r="177" spans="1:6" ht="10.5">
      <c r="A177" s="381"/>
      <c r="B177" s="5"/>
      <c r="C177" s="6"/>
      <c r="D177" s="388">
        <v>10.5</v>
      </c>
      <c r="E177" s="389">
        <v>10.5</v>
      </c>
      <c r="F177" s="390">
        <v>0.24</v>
      </c>
    </row>
    <row r="178" spans="1:6" ht="10.5">
      <c r="A178" s="381"/>
      <c r="B178" s="5"/>
      <c r="C178" s="6"/>
      <c r="D178" s="388">
        <v>11</v>
      </c>
      <c r="E178" s="389">
        <v>11</v>
      </c>
      <c r="F178" s="390">
        <v>0.22</v>
      </c>
    </row>
    <row r="179" spans="1:6" ht="10.5">
      <c r="A179" s="381"/>
      <c r="B179" s="5"/>
      <c r="C179" s="6"/>
      <c r="D179" s="388">
        <v>11.5</v>
      </c>
      <c r="E179" s="389">
        <v>11.5</v>
      </c>
      <c r="F179" s="390">
        <v>0.2</v>
      </c>
    </row>
    <row r="180" spans="1:6" ht="10.5">
      <c r="A180" s="381"/>
      <c r="B180" s="5"/>
      <c r="C180" s="6"/>
      <c r="D180" s="388">
        <v>12</v>
      </c>
      <c r="E180" s="389">
        <v>12</v>
      </c>
      <c r="F180" s="390">
        <v>0.19</v>
      </c>
    </row>
    <row r="181" spans="1:6" ht="10.5">
      <c r="A181" s="381"/>
      <c r="B181" s="5"/>
      <c r="C181" s="6"/>
      <c r="D181" s="388">
        <v>12.5</v>
      </c>
      <c r="E181" s="389">
        <v>12.5</v>
      </c>
      <c r="F181" s="390">
        <v>0.17</v>
      </c>
    </row>
    <row r="182" spans="1:6" ht="10.5">
      <c r="A182" s="381"/>
      <c r="B182" s="5"/>
      <c r="C182" s="6"/>
      <c r="D182" s="388">
        <v>13</v>
      </c>
      <c r="E182" s="389">
        <v>13</v>
      </c>
      <c r="F182" s="390">
        <v>0.16</v>
      </c>
    </row>
    <row r="183" spans="1:6" ht="10.5">
      <c r="A183" s="381"/>
      <c r="B183" s="5"/>
      <c r="C183" s="6"/>
      <c r="D183" s="388">
        <v>13.5</v>
      </c>
      <c r="E183" s="389">
        <v>13.5</v>
      </c>
      <c r="F183" s="390">
        <v>0.15</v>
      </c>
    </row>
    <row r="184" spans="1:6" ht="10.5">
      <c r="A184" s="381"/>
      <c r="B184" s="5"/>
      <c r="C184" s="6"/>
      <c r="D184" s="388">
        <v>14</v>
      </c>
      <c r="E184" s="389">
        <v>14</v>
      </c>
      <c r="F184" s="390">
        <v>0.14</v>
      </c>
    </row>
    <row r="185" spans="1:6" ht="10.5">
      <c r="A185" s="381"/>
      <c r="B185" s="5"/>
      <c r="C185" s="6"/>
      <c r="D185" s="388">
        <v>14.5</v>
      </c>
      <c r="E185" s="389">
        <v>14.5</v>
      </c>
      <c r="F185" s="390">
        <v>0.13</v>
      </c>
    </row>
    <row r="186" spans="1:6" ht="10.5">
      <c r="A186" s="381"/>
      <c r="B186" s="5"/>
      <c r="C186" s="6"/>
      <c r="D186" s="388">
        <v>15</v>
      </c>
      <c r="E186" s="389">
        <v>15.5</v>
      </c>
      <c r="F186" s="390">
        <v>0.12</v>
      </c>
    </row>
    <row r="187" spans="1:6" ht="10.5">
      <c r="A187" s="381"/>
      <c r="B187" s="5"/>
      <c r="C187" s="6"/>
      <c r="D187" s="388">
        <v>16</v>
      </c>
      <c r="E187" s="389">
        <v>16</v>
      </c>
      <c r="F187" s="390">
        <v>0.11</v>
      </c>
    </row>
    <row r="188" spans="1:6" ht="10.5">
      <c r="A188" s="381"/>
      <c r="B188" s="5"/>
      <c r="C188" s="6"/>
      <c r="D188" s="388">
        <v>16.5</v>
      </c>
      <c r="E188" s="389">
        <v>17</v>
      </c>
      <c r="F188" s="390">
        <v>0.1</v>
      </c>
    </row>
    <row r="189" spans="1:6" ht="10.5">
      <c r="A189" s="381"/>
      <c r="B189" s="5"/>
      <c r="C189" s="6"/>
      <c r="D189" s="388">
        <v>17.5</v>
      </c>
      <c r="E189" s="389">
        <v>18</v>
      </c>
      <c r="F189" s="390">
        <v>0.09</v>
      </c>
    </row>
    <row r="190" spans="1:6" ht="10.5">
      <c r="A190" s="381"/>
      <c r="B190" s="5"/>
      <c r="C190" s="6"/>
      <c r="D190" s="388">
        <v>18.5</v>
      </c>
      <c r="E190" s="389">
        <v>19</v>
      </c>
      <c r="F190" s="390">
        <v>0.08</v>
      </c>
    </row>
    <row r="191" spans="1:6" ht="10.5">
      <c r="A191" s="381"/>
      <c r="B191" s="5"/>
      <c r="C191" s="6"/>
      <c r="D191" s="388">
        <v>19.5</v>
      </c>
      <c r="E191" s="389">
        <v>21.5</v>
      </c>
      <c r="F191" s="390">
        <v>0.07</v>
      </c>
    </row>
    <row r="192" spans="1:6" ht="10.5">
      <c r="A192" s="381"/>
      <c r="B192" s="5"/>
      <c r="C192" s="6"/>
      <c r="D192" s="388">
        <v>22</v>
      </c>
      <c r="E192" s="389">
        <v>23.5</v>
      </c>
      <c r="F192" s="390">
        <v>0.06</v>
      </c>
    </row>
    <row r="193" spans="1:6" ht="10.5">
      <c r="A193" s="381"/>
      <c r="B193" s="5"/>
      <c r="C193" s="6"/>
      <c r="D193" s="388">
        <v>24</v>
      </c>
      <c r="E193" s="389">
        <v>26</v>
      </c>
      <c r="F193" s="390">
        <v>0.05</v>
      </c>
    </row>
    <row r="194" spans="1:6" ht="10.5">
      <c r="A194" s="381"/>
      <c r="B194" s="5"/>
      <c r="C194" s="6"/>
      <c r="D194" s="388">
        <v>26.5</v>
      </c>
      <c r="E194" s="389">
        <v>29.5</v>
      </c>
      <c r="F194" s="390">
        <v>0.04</v>
      </c>
    </row>
    <row r="195" spans="1:6" ht="10.5">
      <c r="A195" s="381"/>
      <c r="B195" s="5"/>
      <c r="C195" s="6"/>
      <c r="D195" s="388">
        <v>30</v>
      </c>
      <c r="E195" s="389">
        <v>35.5</v>
      </c>
      <c r="F195" s="390">
        <v>0.03</v>
      </c>
    </row>
    <row r="196" spans="1:6" ht="10.5">
      <c r="A196" s="381"/>
      <c r="B196" s="5"/>
      <c r="C196" s="6"/>
      <c r="D196" s="388">
        <v>36</v>
      </c>
      <c r="E196" s="389">
        <v>46</v>
      </c>
      <c r="F196" s="390">
        <v>0.02</v>
      </c>
    </row>
    <row r="197" spans="1:6" ht="11.25" thickBot="1">
      <c r="A197" s="381"/>
      <c r="B197" s="5"/>
      <c r="C197" s="6"/>
      <c r="D197" s="391">
        <v>46.5</v>
      </c>
      <c r="E197" s="392">
        <v>99</v>
      </c>
      <c r="F197" s="393">
        <v>0.01</v>
      </c>
    </row>
  </sheetData>
  <sheetProtection sheet="1" objects="1"/>
  <printOptions horizontalCentered="1"/>
  <pageMargins left="0.25" right="0.25" top="1.01" bottom="0.51" header="0.5" footer="0.5"/>
  <pageSetup orientation="portrait"/>
  <headerFooter alignWithMargins="0">
    <oddHeader>&amp;LFederal Communications Commission
Washington, DC 20554&amp;RApproved By OMB 3060-0685</oddHeader>
    <oddFooter>&amp;LPage &amp;P&amp;CMicrosoft Excel 4.0 Version&amp;RFCC Form 1240
July 1996</oddFooter>
  </headerFooter>
  <rowBreaks count="5" manualBreakCount="5">
    <brk id="32" max="65535" man="1"/>
    <brk id="64" max="65535" man="1"/>
    <brk id="96" max="65535" man="1"/>
    <brk id="128" max="65535" man="1"/>
    <brk id="160" max="65535" man="1"/>
  </rowBreaks>
</worksheet>
</file>

<file path=xl/worksheets/sheet7.xml><?xml version="1.0" encoding="utf-8"?>
<worksheet xmlns="http://schemas.openxmlformats.org/spreadsheetml/2006/main" xmlns:r="http://schemas.openxmlformats.org/officeDocument/2006/relationships">
  <dimension ref="A2:I46"/>
  <sheetViews>
    <sheetView showGridLines="0" workbookViewId="0" topLeftCell="A1">
      <selection activeCell="A1" sqref="A1"/>
    </sheetView>
  </sheetViews>
  <sheetFormatPr defaultColWidth="9.140625" defaultRowHeight="12"/>
  <cols>
    <col min="1" max="1" width="5.00390625" style="5" customWidth="1"/>
    <col min="2" max="2" width="43.57421875" style="5" customWidth="1"/>
    <col min="3" max="7" width="14.00390625" style="5" customWidth="1"/>
    <col min="8" max="16384" width="9.57421875" style="5" customWidth="1"/>
  </cols>
  <sheetData>
    <row r="1" ht="12.75" customHeight="1"/>
    <row r="2" spans="1:7" ht="18" customHeight="1">
      <c r="A2" s="285" t="s">
        <v>299</v>
      </c>
      <c r="B2" s="285"/>
      <c r="C2" s="285"/>
      <c r="D2" s="285"/>
      <c r="E2" s="285"/>
      <c r="F2" s="285"/>
      <c r="G2" s="9"/>
    </row>
    <row r="3" spans="1:7" ht="18" customHeight="1">
      <c r="A3" s="285" t="s">
        <v>253</v>
      </c>
      <c r="B3" s="285"/>
      <c r="C3" s="285"/>
      <c r="D3" s="285"/>
      <c r="E3" s="285"/>
      <c r="F3" s="285"/>
      <c r="G3" s="9"/>
    </row>
    <row r="4" spans="1:7" ht="6" customHeight="1">
      <c r="A4" s="285"/>
      <c r="B4" s="285"/>
      <c r="C4" s="285"/>
      <c r="D4" s="285"/>
      <c r="E4" s="285"/>
      <c r="F4" s="285"/>
      <c r="G4" s="9"/>
    </row>
    <row r="5" spans="1:7" ht="12.75" customHeight="1">
      <c r="A5" s="286" t="s">
        <v>222</v>
      </c>
      <c r="B5" s="287"/>
      <c r="C5" s="287"/>
      <c r="D5" s="288"/>
      <c r="E5" s="287"/>
      <c r="F5" s="287"/>
      <c r="G5" s="287"/>
    </row>
    <row r="6" spans="1:7" ht="24.75" customHeight="1">
      <c r="A6" s="289" t="s">
        <v>255</v>
      </c>
      <c r="C6" s="286"/>
      <c r="D6" s="286"/>
      <c r="E6" s="286"/>
      <c r="F6" s="311" t="s">
        <v>253</v>
      </c>
      <c r="G6" s="311" t="s">
        <v>254</v>
      </c>
    </row>
    <row r="7" spans="1:9" ht="12.75" customHeight="1">
      <c r="A7" s="286"/>
      <c r="C7" s="286"/>
      <c r="D7" s="286"/>
      <c r="F7" s="312" t="s">
        <v>256</v>
      </c>
      <c r="G7" s="312"/>
      <c r="H7" s="313"/>
      <c r="I7" s="313"/>
    </row>
    <row r="8" spans="1:7" s="6" customFormat="1" ht="13.5" customHeight="1">
      <c r="A8" s="94"/>
      <c r="B8" s="394"/>
      <c r="C8" s="394"/>
      <c r="D8" s="394"/>
      <c r="E8" s="394"/>
      <c r="F8" s="394"/>
      <c r="G8" s="394"/>
    </row>
    <row r="9" spans="1:7" s="395" customFormat="1" ht="9.75" customHeight="1">
      <c r="A9" s="96"/>
      <c r="B9" s="97"/>
      <c r="C9" s="98" t="s">
        <v>58</v>
      </c>
      <c r="D9" s="98" t="s">
        <v>59</v>
      </c>
      <c r="E9" s="98" t="s">
        <v>60</v>
      </c>
      <c r="F9" s="98" t="s">
        <v>61</v>
      </c>
      <c r="G9" s="99" t="s">
        <v>62</v>
      </c>
    </row>
    <row r="10" spans="1:7" s="395" customFormat="1" ht="9.75" customHeight="1">
      <c r="A10" s="396" t="s">
        <v>63</v>
      </c>
      <c r="B10" s="397" t="s">
        <v>64</v>
      </c>
      <c r="C10" s="397" t="s">
        <v>65</v>
      </c>
      <c r="D10" s="397" t="s">
        <v>66</v>
      </c>
      <c r="E10" s="397" t="s">
        <v>67</v>
      </c>
      <c r="F10" s="398" t="s">
        <v>68</v>
      </c>
      <c r="G10" s="399" t="s">
        <v>69</v>
      </c>
    </row>
    <row r="11" spans="1:7" s="403" customFormat="1" ht="15" customHeight="1" thickBot="1">
      <c r="A11" s="400" t="s">
        <v>300</v>
      </c>
      <c r="B11" s="401"/>
      <c r="C11" s="401"/>
      <c r="D11" s="401"/>
      <c r="E11" s="401"/>
      <c r="F11" s="401"/>
      <c r="G11" s="402"/>
    </row>
    <row r="12" spans="1:7" s="395" customFormat="1" ht="21" customHeight="1">
      <c r="A12" s="404">
        <v>401</v>
      </c>
      <c r="B12" s="405" t="s">
        <v>301</v>
      </c>
      <c r="C12" s="406">
        <f>IF('Wks 8 - True-Up Rate Charged'!$C$22="","",'Wks 8 - True-Up Rate Charged'!$C$22)</f>
      </c>
      <c r="D12" s="406">
        <f>IF('Wks 8 - True-Up Rate Charged'!$D$22="","",'Wks 8 - True-Up Rate Charged'!$D$22)</f>
      </c>
      <c r="E12" s="406">
        <f>IF('Wks 8 - True-Up Rate Charged'!$E$22="","",'Wks 8 - True-Up Rate Charged'!$E$22)</f>
      </c>
      <c r="F12" s="406">
        <f>IF('Wks 8 - True-Up Rate Charged'!$F$22="","",'Wks 8 - True-Up Rate Charged'!$F$22)</f>
      </c>
      <c r="G12" s="407">
        <f>IF('Wks 8 - True-Up Rate Charged'!$G$22="","",'Wks 8 - True-Up Rate Charged'!$G$22)</f>
      </c>
    </row>
    <row r="13" spans="1:7" s="395" customFormat="1" ht="21" customHeight="1">
      <c r="A13" s="408">
        <f aca="true" t="shared" si="0" ref="A13:A19">A12+1</f>
        <v>402</v>
      </c>
      <c r="B13" s="409" t="s">
        <v>302</v>
      </c>
      <c r="C13" s="410">
        <f>IF('Wks 7 - External Costs'!$C$26="","",'Wks 7 - External Costs'!$C$26)</f>
      </c>
      <c r="D13" s="410">
        <f>IF('Wks 7 - External Costs'!$D$26="","",'Wks 7 - External Costs'!$D$26)</f>
      </c>
      <c r="E13" s="410">
        <f>IF('Wks 7 - External Costs'!$E$26="","",'Wks 7 - External Costs'!$E$26)</f>
      </c>
      <c r="F13" s="410">
        <f>IF('Wks 7 - External Costs'!$F$26="","",'Wks 7 - External Costs'!$F$26)</f>
      </c>
      <c r="G13" s="411">
        <f>IF('Wks 7 - External Costs'!$G$26="","",'Wks 7 - External Costs'!$G$26)</f>
      </c>
    </row>
    <row r="14" spans="1:7" s="6" customFormat="1" ht="21" customHeight="1">
      <c r="A14" s="408">
        <f t="shared" si="0"/>
        <v>403</v>
      </c>
      <c r="B14" s="412" t="s">
        <v>303</v>
      </c>
      <c r="C14" s="410">
        <f>IF('Wks 2 - Caps Method - True-Up'!$K$32="","",'Wks 2 - Caps Method - True-Up'!$K$32)</f>
      </c>
      <c r="D14" s="410">
        <f>IF('Wks 2 - Caps Method - True-Up'!$K$76="","",'Wks 2 - Caps Method - True-Up'!$K$76)</f>
      </c>
      <c r="E14" s="410">
        <f>IF('Wks 2 - Caps Method - True-Up'!$K$121="","",'Wks 2 - Caps Method - True-Up'!$K$121)</f>
      </c>
      <c r="F14" s="410">
        <f>IF('Wks 2 - Caps Method - True-Up'!$K$166="","",'Wks 2 - Caps Method - True-Up'!$K$166)</f>
      </c>
      <c r="G14" s="411">
        <f>IF('Wks 2 - Caps Method - True-Up'!$K$211="","",'Wks 2 - Caps Method - True-Up'!$K$211)</f>
      </c>
    </row>
    <row r="15" spans="1:7" s="6" customFormat="1" ht="21" customHeight="1">
      <c r="A15" s="408">
        <f t="shared" si="0"/>
        <v>404</v>
      </c>
      <c r="B15" s="413" t="s">
        <v>304</v>
      </c>
      <c r="C15" s="410">
        <f>IF(C12="","",IF(AND(C13="",C14=""),C12,IF(AND(NOT(C13=""),NOT(C14="")),C12-C13-C14,IF(AND(C13="",NOT(C14="")),C12-C14,IF(AND(NOT(C13=""),C14=""),C12-C13)))))</f>
      </c>
      <c r="D15" s="410">
        <f>IF(D12="","",IF(AND(D13="",D14=""),D12,IF(AND(NOT(D13=""),NOT(D14="")),D12-D13-D14,IF(AND(D13="",NOT(D14="")),D12-D14,IF(AND(NOT(D13=""),D14=""),D12-D13)))))</f>
      </c>
      <c r="E15" s="410">
        <f>IF(E12="","",IF(AND(E13="",E14=""),E12,IF(AND(NOT(E13=""),NOT(E14="")),E12-E13-E14,IF(AND(E13="",NOT(E14="")),E12-E14,IF(AND(NOT(E13=""),E14=""),E12-E13)))))</f>
      </c>
      <c r="F15" s="410">
        <f>IF(F12="","",IF(AND(F13="",F14=""),F12,IF(AND(NOT(F13=""),NOT(F14="")),F12-F13-F14,IF(AND(F13="",NOT(F14="")),F12-F14,IF(AND(NOT(F13=""),F14=""),F12-F13)))))</f>
      </c>
      <c r="G15" s="411">
        <f>IF(G12="","",IF(AND(G13="",G14=""),G12,IF(AND(NOT(G13=""),NOT(G14="")),G12-G13-G14,IF(AND(G13="",NOT(G14="")),G12-G14,IF(AND(NOT(G13=""),G14=""),G12-G13)))))</f>
      </c>
    </row>
    <row r="16" spans="1:7" s="6" customFormat="1" ht="21" customHeight="1">
      <c r="A16" s="408">
        <f t="shared" si="0"/>
        <v>405</v>
      </c>
      <c r="B16" s="409" t="s">
        <v>305</v>
      </c>
      <c r="C16" s="414"/>
      <c r="D16" s="414"/>
      <c r="E16" s="414"/>
      <c r="F16" s="414"/>
      <c r="G16" s="415"/>
    </row>
    <row r="17" spans="1:7" s="6" customFormat="1" ht="21" customHeight="1">
      <c r="A17" s="408">
        <f t="shared" si="0"/>
        <v>406</v>
      </c>
      <c r="B17" s="416" t="s">
        <v>306</v>
      </c>
      <c r="C17" s="417"/>
      <c r="D17" s="417"/>
      <c r="E17" s="417"/>
      <c r="F17" s="417"/>
      <c r="G17" s="418"/>
    </row>
    <row r="18" spans="1:7" s="6" customFormat="1" ht="21" customHeight="1">
      <c r="A18" s="408">
        <f t="shared" si="0"/>
        <v>407</v>
      </c>
      <c r="B18" s="419" t="s">
        <v>307</v>
      </c>
      <c r="C18" s="420">
        <f>IF(AND(NOT(C16=""),NOT(C17="")),C16-C17,"")</f>
      </c>
      <c r="D18" s="421">
        <f>IF(AND(NOT(D16=""),NOT(D17="")),D16-D17,"")</f>
      </c>
      <c r="E18" s="421">
        <f>IF(AND(NOT(E16=""),NOT(E17="")),E16-E17,"")</f>
      </c>
      <c r="F18" s="421">
        <f>IF(AND(NOT(F16=""),NOT(F17="")),F16-F17,"")</f>
      </c>
      <c r="G18" s="422">
        <f>IF(AND(NOT(G16=""),NOT(G17="")),G16-G17,"")</f>
      </c>
    </row>
    <row r="19" spans="1:7" s="6" customFormat="1" ht="21" customHeight="1" thickBot="1">
      <c r="A19" s="423">
        <f t="shared" si="0"/>
        <v>408</v>
      </c>
      <c r="B19" s="424" t="s">
        <v>308</v>
      </c>
      <c r="C19" s="425">
        <f>IF(OR(C18="",C15=""),"",C15/C18)</f>
      </c>
      <c r="D19" s="425">
        <f>IF(OR(D18="",D15=""),"",D15/D18)</f>
      </c>
      <c r="E19" s="425">
        <f>IF(OR(E18="",E15=""),"",E15/E18)</f>
      </c>
      <c r="F19" s="425">
        <f>IF(OR(F18="",F15=""),"",F15/F18)</f>
      </c>
      <c r="G19" s="426">
        <f>IF(OR(G18="",G15=""),"",G15/G18)</f>
      </c>
    </row>
    <row r="20" spans="1:7" s="1" customFormat="1" ht="15" customHeight="1" thickBot="1">
      <c r="A20" s="427" t="s">
        <v>309</v>
      </c>
      <c r="B20" s="401"/>
      <c r="C20" s="401"/>
      <c r="D20" s="401"/>
      <c r="E20" s="401"/>
      <c r="F20" s="401"/>
      <c r="G20" s="401"/>
    </row>
    <row r="21" spans="1:7" s="395" customFormat="1" ht="21" customHeight="1">
      <c r="A21" s="404">
        <f>A19+1</f>
        <v>409</v>
      </c>
      <c r="B21" s="405" t="s">
        <v>301</v>
      </c>
      <c r="C21" s="406">
        <f>IF('Wks 8 - True-Up Rate Charged'!$C$36="","",'Wks 8 - True-Up Rate Charged'!$C$36)</f>
      </c>
      <c r="D21" s="406">
        <f>IF('Wks 8 - True-Up Rate Charged'!$D$36="","",'Wks 8 - True-Up Rate Charged'!$D$36)</f>
      </c>
      <c r="E21" s="406">
        <f>IF('Wks 8 - True-Up Rate Charged'!$E$36="","",'Wks 8 - True-Up Rate Charged'!$E$36)</f>
      </c>
      <c r="F21" s="406">
        <f>IF('Wks 8 - True-Up Rate Charged'!$F$36="","",'Wks 8 - True-Up Rate Charged'!$F$36)</f>
      </c>
      <c r="G21" s="407">
        <f>IF('Wks 8 - True-Up Rate Charged'!$G$36="","",'Wks 8 - True-Up Rate Charged'!$G$36)</f>
      </c>
    </row>
    <row r="22" spans="1:7" s="395" customFormat="1" ht="21" customHeight="1">
      <c r="A22" s="408">
        <f aca="true" t="shared" si="1" ref="A22:A28">A21+1</f>
        <v>410</v>
      </c>
      <c r="B22" s="409" t="s">
        <v>302</v>
      </c>
      <c r="C22" s="410">
        <f>IF('Wks 7 - External Costs'!$C$39="","",'Wks 7 - External Costs'!$C$39)</f>
      </c>
      <c r="D22" s="410">
        <f>IF('Wks 7 - External Costs'!$D$39="","",'Wks 7 - External Costs'!$D$39)</f>
      </c>
      <c r="E22" s="410">
        <f>IF('Wks 7 - External Costs'!$E$39="","",'Wks 7 - External Costs'!$E$39)</f>
      </c>
      <c r="F22" s="410">
        <f>IF('Wks 7 - External Costs'!$F$39="","",'Wks 7 - External Costs'!$F$39)</f>
      </c>
      <c r="G22" s="411">
        <f>IF('Wks 7 - External Costs'!$G$39="","",'Wks 7 - External Costs'!$G$39)</f>
      </c>
    </row>
    <row r="23" spans="1:7" s="6" customFormat="1" ht="21" customHeight="1">
      <c r="A23" s="408">
        <f t="shared" si="1"/>
        <v>411</v>
      </c>
      <c r="B23" s="412" t="s">
        <v>303</v>
      </c>
      <c r="C23" s="410">
        <f>IF('Wks 2 - Caps Method - True-Up'!$K$46="","",'Wks 2 - Caps Method - True-Up'!$K$46)</f>
      </c>
      <c r="D23" s="410">
        <f>IF('Wks 2 - Caps Method - True-Up'!$K$90="","",'Wks 2 - Caps Method - True-Up'!$K$90)</f>
      </c>
      <c r="E23" s="410">
        <f>IF('Wks 2 - Caps Method - True-Up'!$K$135="","",'Wks 2 - Caps Method - True-Up'!$K$135)</f>
      </c>
      <c r="F23" s="410">
        <f>IF('Wks 2 - Caps Method - True-Up'!$K$180="","",'Wks 2 - Caps Method - True-Up'!$K$180)</f>
      </c>
      <c r="G23" s="411">
        <f>IF('Wks 2 - Caps Method - True-Up'!$K$225="","",'Wks 2 - Caps Method - True-Up'!$K$225)</f>
      </c>
    </row>
    <row r="24" spans="1:7" s="6" customFormat="1" ht="21" customHeight="1">
      <c r="A24" s="408">
        <f t="shared" si="1"/>
        <v>412</v>
      </c>
      <c r="B24" s="413" t="s">
        <v>310</v>
      </c>
      <c r="C24" s="410">
        <f>IF(C21="","",IF(AND(C22="",C23=""),C21,IF(AND(NOT(C22=""),NOT(C23="")),C21-C22-C23,IF(AND(C22="",NOT(C23="")),C21-C23,IF(AND(NOT(C22=""),C23=""),C21-C22)))))</f>
      </c>
      <c r="D24" s="410">
        <f>IF(D21="","",IF(AND(D22="",D23=""),D21,IF(AND(NOT(D22=""),NOT(D23="")),D21-D22-D23,IF(AND(D22="",NOT(D23="")),D21-D23,IF(AND(NOT(D22=""),D23=""),D21-D22)))))</f>
      </c>
      <c r="E24" s="410">
        <f>IF(E21="","",IF(AND(E22="",E23=""),E21,IF(AND(NOT(E22=""),NOT(E23="")),E21-E22-E23,IF(AND(E22="",NOT(E23="")),E21-E23,IF(AND(NOT(E22=""),E23=""),E21-E22)))))</f>
      </c>
      <c r="F24" s="410">
        <f>IF(F21="","",IF(AND(F22="",F23=""),F21,IF(AND(NOT(F22=""),NOT(F23="")),F21-F22-F23,IF(AND(F22="",NOT(F23="")),F21-F23,IF(AND(NOT(F22=""),F23=""),F21-F22)))))</f>
      </c>
      <c r="G24" s="411">
        <f>IF(G21="","",IF(AND(G22="",G23=""),G21,IF(AND(NOT(G22=""),NOT(G23="")),G21-G22-G23,IF(AND(G22="",NOT(G23="")),G21-G23,IF(AND(NOT(G22=""),G23=""),G21-G22)))))</f>
      </c>
    </row>
    <row r="25" spans="1:7" s="6" customFormat="1" ht="21" customHeight="1">
      <c r="A25" s="408">
        <f t="shared" si="1"/>
        <v>413</v>
      </c>
      <c r="B25" s="409" t="s">
        <v>305</v>
      </c>
      <c r="C25" s="414"/>
      <c r="D25" s="414"/>
      <c r="E25" s="414"/>
      <c r="F25" s="414"/>
      <c r="G25" s="415"/>
    </row>
    <row r="26" spans="1:7" s="6" customFormat="1" ht="21" customHeight="1">
      <c r="A26" s="408">
        <f t="shared" si="1"/>
        <v>414</v>
      </c>
      <c r="B26" s="416" t="s">
        <v>306</v>
      </c>
      <c r="C26" s="428"/>
      <c r="D26" s="428"/>
      <c r="E26" s="428"/>
      <c r="F26" s="428"/>
      <c r="G26" s="429"/>
    </row>
    <row r="27" spans="1:7" s="6" customFormat="1" ht="21" customHeight="1">
      <c r="A27" s="408">
        <f t="shared" si="1"/>
        <v>415</v>
      </c>
      <c r="B27" s="419" t="s">
        <v>311</v>
      </c>
      <c r="C27" s="421">
        <f>IF(AND(NOT(C25=""),NOT(C26="")),C25-C26,"")</f>
      </c>
      <c r="D27" s="421">
        <f>IF(AND(NOT(D25=""),NOT(D26="")),D25-D26,"")</f>
      </c>
      <c r="E27" s="421">
        <f>IF(AND(NOT(E25=""),NOT(E26="")),E25-E26,"")</f>
      </c>
      <c r="F27" s="421">
        <f>IF(AND(NOT(F25=""),NOT(F26="")),F25-F26,"")</f>
      </c>
      <c r="G27" s="422">
        <f>IF(AND(NOT(G25=""),NOT(G26="")),G25-G26,"")</f>
      </c>
    </row>
    <row r="28" spans="1:7" s="6" customFormat="1" ht="21" customHeight="1" thickBot="1">
      <c r="A28" s="423">
        <f t="shared" si="1"/>
        <v>416</v>
      </c>
      <c r="B28" s="424" t="s">
        <v>312</v>
      </c>
      <c r="C28" s="425">
        <f>IF(OR(C27="",C24=""),"",C24/C27)</f>
      </c>
      <c r="D28" s="425">
        <f>IF(OR(D27="",D24=""),"",D24/D27)</f>
      </c>
      <c r="E28" s="425">
        <f>IF(OR(E27="",E24=""),"",E24/E27)</f>
      </c>
      <c r="F28" s="425">
        <f>IF(OR(F27="",F24=""),"",F24/F27)</f>
      </c>
      <c r="G28" s="426">
        <f>IF(OR(G27="",G24=""),"",G24/G27)</f>
      </c>
    </row>
    <row r="30" spans="1:7" ht="18" customHeight="1">
      <c r="A30" s="285" t="s">
        <v>299</v>
      </c>
      <c r="B30" s="285"/>
      <c r="C30" s="285"/>
      <c r="D30" s="285"/>
      <c r="E30" s="285"/>
      <c r="F30" s="285"/>
      <c r="G30" s="9"/>
    </row>
    <row r="31" spans="1:7" ht="18" customHeight="1">
      <c r="A31" s="285" t="s">
        <v>254</v>
      </c>
      <c r="B31" s="285"/>
      <c r="C31" s="285"/>
      <c r="D31" s="285"/>
      <c r="E31" s="285"/>
      <c r="F31" s="285"/>
      <c r="G31" s="9"/>
    </row>
    <row r="32" spans="1:7" ht="6" customHeight="1">
      <c r="A32" s="285"/>
      <c r="B32" s="285"/>
      <c r="C32" s="285"/>
      <c r="D32" s="285"/>
      <c r="E32" s="285"/>
      <c r="F32" s="285"/>
      <c r="G32" s="9"/>
    </row>
    <row r="33" spans="1:7" ht="24.75" customHeight="1">
      <c r="A33" s="289" t="s">
        <v>255</v>
      </c>
      <c r="C33" s="286"/>
      <c r="D33" s="286"/>
      <c r="E33" s="286"/>
      <c r="F33" s="311" t="s">
        <v>253</v>
      </c>
      <c r="G33" s="311" t="s">
        <v>254</v>
      </c>
    </row>
    <row r="34" spans="1:9" ht="12.75" customHeight="1">
      <c r="A34" s="286"/>
      <c r="C34" s="286"/>
      <c r="D34" s="286"/>
      <c r="F34" s="312"/>
      <c r="G34" s="312" t="s">
        <v>256</v>
      </c>
      <c r="H34" s="313"/>
      <c r="I34" s="313"/>
    </row>
    <row r="35" spans="1:7" s="6" customFormat="1" ht="13.5" customHeight="1">
      <c r="A35" s="94"/>
      <c r="B35" s="394"/>
      <c r="C35" s="394"/>
      <c r="D35" s="394"/>
      <c r="E35" s="394"/>
      <c r="F35" s="394"/>
      <c r="G35" s="394"/>
    </row>
    <row r="36" spans="1:7" s="395" customFormat="1" ht="9.75" customHeight="1">
      <c r="A36" s="96"/>
      <c r="B36" s="97"/>
      <c r="C36" s="98" t="s">
        <v>58</v>
      </c>
      <c r="D36" s="98" t="s">
        <v>59</v>
      </c>
      <c r="E36" s="98" t="s">
        <v>60</v>
      </c>
      <c r="F36" s="98" t="s">
        <v>61</v>
      </c>
      <c r="G36" s="99" t="s">
        <v>62</v>
      </c>
    </row>
    <row r="37" spans="1:7" s="395" customFormat="1" ht="9.75" customHeight="1">
      <c r="A37" s="396" t="s">
        <v>63</v>
      </c>
      <c r="B37" s="397" t="s">
        <v>64</v>
      </c>
      <c r="C37" s="397" t="s">
        <v>65</v>
      </c>
      <c r="D37" s="397" t="s">
        <v>66</v>
      </c>
      <c r="E37" s="397" t="s">
        <v>67</v>
      </c>
      <c r="F37" s="398" t="s">
        <v>68</v>
      </c>
      <c r="G37" s="399" t="s">
        <v>69</v>
      </c>
    </row>
    <row r="38" spans="1:7" s="403" customFormat="1" ht="15" customHeight="1" thickBot="1">
      <c r="A38" s="400" t="s">
        <v>300</v>
      </c>
      <c r="B38" s="401"/>
      <c r="C38" s="401"/>
      <c r="D38" s="401"/>
      <c r="E38" s="401"/>
      <c r="F38" s="401"/>
      <c r="G38" s="402"/>
    </row>
    <row r="39" spans="1:7" s="395" customFormat="1" ht="21" customHeight="1">
      <c r="A39" s="404">
        <v>401</v>
      </c>
      <c r="B39" s="405" t="s">
        <v>301</v>
      </c>
      <c r="C39" s="406">
        <f>IF(Main!$C$115="","",Main!$C$115)</f>
      </c>
      <c r="D39" s="406">
        <f>IF(Main!$D$115="","",Main!$D$115)</f>
      </c>
      <c r="E39" s="406">
        <f>IF(Main!$E$115="","",Main!$E$115)</f>
      </c>
      <c r="F39" s="406">
        <f>IF(Main!$F$115="","",Main!$F$115)</f>
      </c>
      <c r="G39" s="407">
        <f>IF(Main!$G$115="","",Main!$G$115)</f>
      </c>
    </row>
    <row r="40" spans="1:7" s="395" customFormat="1" ht="21" customHeight="1">
      <c r="A40" s="408">
        <f aca="true" t="shared" si="2" ref="A40:A46">A39+1</f>
        <v>402</v>
      </c>
      <c r="B40" s="409" t="s">
        <v>302</v>
      </c>
      <c r="C40" s="410">
        <f>IF('Wks 7 - External Costs'!$C$65="","",'Wks 7 - External Costs'!$C$65)</f>
      </c>
      <c r="D40" s="410">
        <f>IF('Wks 7 - External Costs'!$D$65="","",'Wks 7 - External Costs'!$D$65)</f>
      </c>
      <c r="E40" s="410">
        <f>IF('Wks 7 - External Costs'!$E$65="","",'Wks 7 - External Costs'!$E$65)</f>
      </c>
      <c r="F40" s="410">
        <f>IF('Wks 7 - External Costs'!$F$65="","",'Wks 7 - External Costs'!$F$65)</f>
      </c>
      <c r="G40" s="411">
        <f>IF('Wks 7 - External Costs'!$G$65="","",'Wks 7 - External Costs'!$G$65)</f>
      </c>
    </row>
    <row r="41" spans="1:7" s="6" customFormat="1" ht="21" customHeight="1">
      <c r="A41" s="408">
        <f t="shared" si="2"/>
        <v>403</v>
      </c>
      <c r="B41" s="412" t="s">
        <v>303</v>
      </c>
      <c r="C41" s="410">
        <f>IF('Wks 2 - Caps Method - Projected'!$K$32="","",'Wks 2 - Caps Method - Projected'!$K$32)</f>
      </c>
      <c r="D41" s="410">
        <f>IF('Wks 2 - Caps Method - Projected'!$K$63="","",'Wks 2 - Caps Method - Projected'!$K$63)</f>
      </c>
      <c r="E41" s="410">
        <f>IF('Wks 2 - Caps Method - Projected'!$K$95="","",'Wks 2 - Caps Method - Projected'!$K$95)</f>
      </c>
      <c r="F41" s="410">
        <f>IF('Wks 2 - Caps Method - Projected'!$K$126="","",'Wks 2 - Caps Method - Projected'!$K$126)</f>
      </c>
      <c r="G41" s="411">
        <f>IF('Wks 2 - Caps Method - Projected'!$K$157="","",'Wks 2 - Caps Method - Projected'!$K$157)</f>
      </c>
    </row>
    <row r="42" spans="1:7" s="6" customFormat="1" ht="21" customHeight="1">
      <c r="A42" s="408">
        <f t="shared" si="2"/>
        <v>404</v>
      </c>
      <c r="B42" s="413" t="s">
        <v>304</v>
      </c>
      <c r="C42" s="410">
        <f>IF(C39="","",IF(AND(C40="",C41=""),C39,IF(AND(NOT(C40=""),NOT(C41="")),C39-C40-C41,IF(AND(C40="",NOT(C41="")),C39-C41,IF(AND(NOT(C40=""),C41=""),C39-C40)))))</f>
      </c>
      <c r="D42" s="410">
        <f>IF(D39="","",IF(AND(D40="",D41=""),D39,IF(AND(NOT(D40=""),NOT(D41="")),D39-D40-D41,IF(AND(D40="",NOT(D41="")),D39-D41,IF(AND(NOT(D40=""),D41=""),D39-D40)))))</f>
      </c>
      <c r="E42" s="410">
        <f>IF(E39="","",IF(AND(E40="",E41=""),E39,IF(AND(NOT(E40=""),NOT(E41="")),E39-E40-E41,IF(AND(E40="",NOT(E41="")),E39-E41,IF(AND(NOT(E40=""),E41=""),E39-E40)))))</f>
      </c>
      <c r="F42" s="410">
        <f>IF(F39="","",IF(AND(F40="",F41=""),F39,IF(AND(NOT(F40=""),NOT(F41="")),F39-F40-F41,IF(AND(F40="",NOT(F41="")),F39-F41,IF(AND(NOT(F40=""),F41=""),F39-F40)))))</f>
      </c>
      <c r="G42" s="411">
        <f>IF(G39="","",IF(AND(G40="",G41=""),G39,IF(AND(NOT(G40=""),NOT(G41="")),G39-G40-G41,IF(AND(G40="",NOT(G41="")),G39-G41,IF(AND(NOT(G40=""),G41=""),G39-G40)))))</f>
      </c>
    </row>
    <row r="43" spans="1:7" s="6" customFormat="1" ht="21" customHeight="1">
      <c r="A43" s="408">
        <f t="shared" si="2"/>
        <v>405</v>
      </c>
      <c r="B43" s="409" t="s">
        <v>305</v>
      </c>
      <c r="C43" s="414"/>
      <c r="D43" s="414"/>
      <c r="E43" s="414"/>
      <c r="F43" s="414"/>
      <c r="G43" s="415"/>
    </row>
    <row r="44" spans="1:7" s="6" customFormat="1" ht="21" customHeight="1">
      <c r="A44" s="408">
        <f t="shared" si="2"/>
        <v>406</v>
      </c>
      <c r="B44" s="416" t="s">
        <v>306</v>
      </c>
      <c r="C44" s="417"/>
      <c r="D44" s="417"/>
      <c r="E44" s="417"/>
      <c r="F44" s="417"/>
      <c r="G44" s="418"/>
    </row>
    <row r="45" spans="1:7" s="6" customFormat="1" ht="21" customHeight="1">
      <c r="A45" s="408">
        <f t="shared" si="2"/>
        <v>407</v>
      </c>
      <c r="B45" s="419" t="s">
        <v>307</v>
      </c>
      <c r="C45" s="420">
        <f>IF(AND(NOT(C43=""),NOT(C44="")),C43-C44,"")</f>
      </c>
      <c r="D45" s="421">
        <f>IF(AND(NOT(D43=""),NOT(D44="")),D43-D44,"")</f>
      </c>
      <c r="E45" s="421">
        <f>IF(AND(NOT(E43=""),NOT(E44="")),E43-E44,"")</f>
      </c>
      <c r="F45" s="421">
        <f>IF(AND(NOT(F43=""),NOT(F44="")),F43-F44,"")</f>
      </c>
      <c r="G45" s="422">
        <f>IF(AND(NOT(G43=""),NOT(G44="")),G43-G44,"")</f>
      </c>
    </row>
    <row r="46" spans="1:7" s="6" customFormat="1" ht="21" customHeight="1" thickBot="1">
      <c r="A46" s="423">
        <f t="shared" si="2"/>
        <v>408</v>
      </c>
      <c r="B46" s="424" t="s">
        <v>308</v>
      </c>
      <c r="C46" s="425">
        <f>IF(OR(C45="",C42=""),"",C42/C45)</f>
      </c>
      <c r="D46" s="425">
        <f>IF(OR(D45="",D42=""),"",D42/D45)</f>
      </c>
      <c r="E46" s="425">
        <f>IF(OR(E45="",E42=""),"",E42/E45)</f>
      </c>
      <c r="F46" s="425">
        <f>IF(OR(F45="",F42=""),"",F42/F45)</f>
      </c>
      <c r="G46" s="426">
        <f>IF(OR(G45="",G42=""),"",G42/G45)</f>
      </c>
    </row>
  </sheetData>
  <sheetProtection sheet="1" objects="1"/>
  <printOptions horizontalCentered="1"/>
  <pageMargins left="0.3" right="0.28" top="1.01" bottom="0.68" header="0.5" footer="0.5"/>
  <pageSetup orientation="portrait"/>
  <headerFooter alignWithMargins="0">
    <oddHeader>&amp;LFederal Communications Commission
Washington, DC 20554&amp;RApproved By OMB 3060-0685</oddHeader>
    <oddFooter>&amp;LPage &amp;P&amp;CMicrosoft Excel 4.0 Version&amp;RFCC Form 1240
July 1996</oddFooter>
  </headerFooter>
  <rowBreaks count="1" manualBreakCount="1">
    <brk id="28" max="65535" man="1"/>
  </rowBreaks>
</worksheet>
</file>

<file path=xl/worksheets/sheet8.xml><?xml version="1.0" encoding="utf-8"?>
<worksheet xmlns="http://schemas.openxmlformats.org/spreadsheetml/2006/main" xmlns:r="http://schemas.openxmlformats.org/officeDocument/2006/relationships">
  <dimension ref="A2:K230"/>
  <sheetViews>
    <sheetView showGridLines="0" workbookViewId="0" topLeftCell="A1">
      <selection activeCell="A1" sqref="A1"/>
    </sheetView>
  </sheetViews>
  <sheetFormatPr defaultColWidth="9.140625" defaultRowHeight="12"/>
  <cols>
    <col min="1" max="1" width="8.421875" style="5" customWidth="1"/>
    <col min="2" max="2" width="15.57421875" style="5" customWidth="1"/>
    <col min="3" max="5" width="25.57421875" style="5" customWidth="1"/>
    <col min="6" max="6" width="24.00390625" style="5" customWidth="1"/>
    <col min="7" max="8" width="16.00390625" style="5" customWidth="1"/>
    <col min="9" max="9" width="18.00390625" style="5" customWidth="1"/>
    <col min="10" max="16384" width="9.57421875" style="5" customWidth="1"/>
  </cols>
  <sheetData>
    <row r="1" ht="12.75" customHeight="1"/>
    <row r="2" spans="1:6" ht="17.25" customHeight="1">
      <c r="A2" s="285" t="s">
        <v>313</v>
      </c>
      <c r="B2" s="285"/>
      <c r="C2" s="285"/>
      <c r="D2" s="285"/>
      <c r="E2" s="285"/>
      <c r="F2" s="285"/>
    </row>
    <row r="3" spans="1:6" ht="17.25" customHeight="1">
      <c r="A3" s="285" t="s">
        <v>252</v>
      </c>
      <c r="B3" s="285"/>
      <c r="C3" s="285"/>
      <c r="D3" s="285"/>
      <c r="E3" s="285"/>
      <c r="F3" s="285"/>
    </row>
    <row r="4" spans="1:6" ht="6" customHeight="1">
      <c r="A4" s="285"/>
      <c r="B4" s="285"/>
      <c r="C4" s="285"/>
      <c r="D4" s="285"/>
      <c r="E4" s="285"/>
      <c r="F4" s="285"/>
    </row>
    <row r="5" spans="1:7" ht="12.75" customHeight="1">
      <c r="A5" s="286" t="s">
        <v>222</v>
      </c>
      <c r="B5" s="287"/>
      <c r="C5" s="287"/>
      <c r="D5" s="288"/>
      <c r="E5" s="287"/>
      <c r="F5" s="287"/>
      <c r="G5" s="287"/>
    </row>
    <row r="6" spans="1:5" ht="12.75" customHeight="1">
      <c r="A6" s="286" t="s">
        <v>255</v>
      </c>
      <c r="C6" s="286"/>
      <c r="D6" s="286"/>
      <c r="E6" s="286"/>
    </row>
    <row r="7" spans="1:9" ht="12.75" customHeight="1">
      <c r="A7" s="286"/>
      <c r="C7" s="286"/>
      <c r="D7" s="286"/>
      <c r="E7" s="311" t="s">
        <v>253</v>
      </c>
      <c r="F7" s="311" t="s">
        <v>254</v>
      </c>
      <c r="H7" s="313"/>
      <c r="I7" s="313"/>
    </row>
    <row r="8" spans="1:9" ht="12.75" customHeight="1">
      <c r="A8" s="286"/>
      <c r="C8" s="286"/>
      <c r="D8" s="286"/>
      <c r="E8" s="312" t="s">
        <v>256</v>
      </c>
      <c r="F8" s="312"/>
      <c r="H8" s="313"/>
      <c r="I8" s="313"/>
    </row>
    <row r="9" spans="1:7" ht="3" customHeight="1">
      <c r="A9" s="286"/>
      <c r="C9" s="286"/>
      <c r="D9" s="286"/>
      <c r="E9" s="286"/>
      <c r="F9" s="313"/>
      <c r="G9" s="313"/>
    </row>
    <row r="10" spans="1:7" ht="12" customHeight="1">
      <c r="A10" s="286" t="s">
        <v>257</v>
      </c>
      <c r="B10" s="286"/>
      <c r="C10" s="286"/>
      <c r="D10" s="286"/>
      <c r="E10" s="286"/>
      <c r="F10" s="286"/>
      <c r="G10" s="286"/>
    </row>
    <row r="11" spans="1:10" s="6" customFormat="1" ht="9.75" customHeight="1">
      <c r="A11" s="430" t="s">
        <v>65</v>
      </c>
      <c r="B11" s="431"/>
      <c r="C11" s="315" t="s">
        <v>66</v>
      </c>
      <c r="D11" s="315" t="s">
        <v>67</v>
      </c>
      <c r="E11" s="316" t="s">
        <v>68</v>
      </c>
      <c r="F11" s="316" t="s">
        <v>69</v>
      </c>
      <c r="G11" s="5"/>
      <c r="H11" s="5"/>
      <c r="I11" s="5"/>
      <c r="J11" s="5"/>
    </row>
    <row r="12" spans="1:6" ht="12.75" customHeight="1">
      <c r="A12" s="432" t="s">
        <v>256</v>
      </c>
      <c r="B12" s="433"/>
      <c r="C12" s="312"/>
      <c r="D12" s="312"/>
      <c r="E12" s="312"/>
      <c r="F12" s="312"/>
    </row>
    <row r="13" spans="1:6" ht="3" customHeight="1">
      <c r="A13" s="313"/>
      <c r="B13" s="313"/>
      <c r="C13" s="313"/>
      <c r="D13" s="313"/>
      <c r="E13" s="313"/>
      <c r="F13" s="313"/>
    </row>
    <row r="14" spans="1:10" s="292" customFormat="1" ht="12.75" customHeight="1">
      <c r="A14" s="286" t="s">
        <v>282</v>
      </c>
      <c r="C14" s="286"/>
      <c r="D14" s="286"/>
      <c r="E14" s="286"/>
      <c r="F14" s="317"/>
      <c r="I14" s="5"/>
      <c r="J14" s="5"/>
    </row>
    <row r="15" spans="1:11" s="292" customFormat="1" ht="12.75" customHeight="1">
      <c r="A15" s="286" t="s">
        <v>283</v>
      </c>
      <c r="C15" s="286"/>
      <c r="D15" s="286"/>
      <c r="E15" s="286"/>
      <c r="F15" s="317"/>
      <c r="G15" s="5"/>
      <c r="I15" s="5"/>
      <c r="K15" s="5"/>
    </row>
    <row r="16" ht="11.25" thickBot="1"/>
    <row r="17" spans="1:9" s="40" customFormat="1" ht="10.5">
      <c r="A17" s="434"/>
      <c r="B17" s="356"/>
      <c r="C17" s="320">
        <v>1</v>
      </c>
      <c r="D17" s="321">
        <v>2</v>
      </c>
      <c r="E17" s="321">
        <v>3</v>
      </c>
      <c r="F17" s="322">
        <v>4</v>
      </c>
      <c r="G17" s="358"/>
      <c r="H17" s="358"/>
      <c r="I17" s="358"/>
    </row>
    <row r="18" spans="1:6" ht="48.75" customHeight="1" thickBot="1">
      <c r="A18" s="323" t="s">
        <v>63</v>
      </c>
      <c r="B18" s="357" t="s">
        <v>223</v>
      </c>
      <c r="C18" s="325" t="s">
        <v>314</v>
      </c>
      <c r="D18" s="326" t="s">
        <v>315</v>
      </c>
      <c r="E18" s="326" t="s">
        <v>316</v>
      </c>
      <c r="F18" s="327" t="s">
        <v>317</v>
      </c>
    </row>
    <row r="19" spans="1:6" ht="12" customHeight="1">
      <c r="A19" s="152">
        <v>501</v>
      </c>
      <c r="B19" s="359" t="s">
        <v>318</v>
      </c>
      <c r="C19" s="360"/>
      <c r="D19" s="361"/>
      <c r="E19" s="361"/>
      <c r="F19" s="435"/>
    </row>
    <row r="20" spans="1:9" ht="12" customHeight="1">
      <c r="A20" s="125">
        <f aca="true" t="shared" si="0" ref="A20:A32">A19+1</f>
        <v>502</v>
      </c>
      <c r="B20" s="365" t="s">
        <v>225</v>
      </c>
      <c r="C20" s="436"/>
      <c r="D20" s="436"/>
      <c r="E20" s="437">
        <f aca="true" t="shared" si="1" ref="E20:E31">IF($F$14&lt;(A20-501),"",IF($F$19="","",IF(AND(C20="",D20=""),0,D20-C20)))</f>
      </c>
      <c r="F20" s="438">
        <f aca="true" t="shared" si="2" ref="F20:F31">IF($F$14&lt;(A20-501),"",IF($F$19="","",E20+F19))</f>
      </c>
      <c r="I20" s="439"/>
    </row>
    <row r="21" spans="1:6" ht="12" customHeight="1">
      <c r="A21" s="125">
        <f t="shared" si="0"/>
        <v>503</v>
      </c>
      <c r="B21" s="365" t="s">
        <v>226</v>
      </c>
      <c r="C21" s="436"/>
      <c r="D21" s="436"/>
      <c r="E21" s="437">
        <f t="shared" si="1"/>
      </c>
      <c r="F21" s="438">
        <f t="shared" si="2"/>
      </c>
    </row>
    <row r="22" spans="1:6" ht="12" customHeight="1">
      <c r="A22" s="125">
        <f t="shared" si="0"/>
        <v>504</v>
      </c>
      <c r="B22" s="365" t="s">
        <v>227</v>
      </c>
      <c r="C22" s="436"/>
      <c r="D22" s="436"/>
      <c r="E22" s="437">
        <f t="shared" si="1"/>
      </c>
      <c r="F22" s="438">
        <f t="shared" si="2"/>
      </c>
    </row>
    <row r="23" spans="1:6" ht="12" customHeight="1">
      <c r="A23" s="125">
        <f t="shared" si="0"/>
        <v>505</v>
      </c>
      <c r="B23" s="365" t="s">
        <v>228</v>
      </c>
      <c r="C23" s="436"/>
      <c r="D23" s="436"/>
      <c r="E23" s="437">
        <f t="shared" si="1"/>
      </c>
      <c r="F23" s="438">
        <f t="shared" si="2"/>
      </c>
    </row>
    <row r="24" spans="1:6" ht="12" customHeight="1">
      <c r="A24" s="125">
        <f t="shared" si="0"/>
        <v>506</v>
      </c>
      <c r="B24" s="365" t="s">
        <v>229</v>
      </c>
      <c r="C24" s="436"/>
      <c r="D24" s="436"/>
      <c r="E24" s="437">
        <f t="shared" si="1"/>
      </c>
      <c r="F24" s="438">
        <f t="shared" si="2"/>
      </c>
    </row>
    <row r="25" spans="1:6" ht="12" customHeight="1">
      <c r="A25" s="125">
        <f t="shared" si="0"/>
        <v>507</v>
      </c>
      <c r="B25" s="365" t="s">
        <v>230</v>
      </c>
      <c r="C25" s="436"/>
      <c r="D25" s="436"/>
      <c r="E25" s="437">
        <f t="shared" si="1"/>
      </c>
      <c r="F25" s="438">
        <f t="shared" si="2"/>
      </c>
    </row>
    <row r="26" spans="1:6" ht="12" customHeight="1">
      <c r="A26" s="125">
        <f t="shared" si="0"/>
        <v>508</v>
      </c>
      <c r="B26" s="365" t="s">
        <v>231</v>
      </c>
      <c r="C26" s="436"/>
      <c r="D26" s="436"/>
      <c r="E26" s="437">
        <f t="shared" si="1"/>
      </c>
      <c r="F26" s="438">
        <f t="shared" si="2"/>
      </c>
    </row>
    <row r="27" spans="1:6" ht="12" customHeight="1">
      <c r="A27" s="125">
        <f t="shared" si="0"/>
        <v>509</v>
      </c>
      <c r="B27" s="365" t="s">
        <v>232</v>
      </c>
      <c r="C27" s="436"/>
      <c r="D27" s="436"/>
      <c r="E27" s="437">
        <f t="shared" si="1"/>
      </c>
      <c r="F27" s="438">
        <f t="shared" si="2"/>
      </c>
    </row>
    <row r="28" spans="1:6" ht="12" customHeight="1">
      <c r="A28" s="125">
        <f t="shared" si="0"/>
        <v>510</v>
      </c>
      <c r="B28" s="365" t="s">
        <v>233</v>
      </c>
      <c r="C28" s="436"/>
      <c r="D28" s="436"/>
      <c r="E28" s="437">
        <f t="shared" si="1"/>
      </c>
      <c r="F28" s="438">
        <f t="shared" si="2"/>
      </c>
    </row>
    <row r="29" spans="1:6" ht="12" customHeight="1">
      <c r="A29" s="125">
        <f t="shared" si="0"/>
        <v>511</v>
      </c>
      <c r="B29" s="365" t="s">
        <v>234</v>
      </c>
      <c r="C29" s="436"/>
      <c r="D29" s="436"/>
      <c r="E29" s="437">
        <f t="shared" si="1"/>
      </c>
      <c r="F29" s="438">
        <f t="shared" si="2"/>
      </c>
    </row>
    <row r="30" spans="1:6" ht="12" customHeight="1">
      <c r="A30" s="125">
        <f t="shared" si="0"/>
        <v>512</v>
      </c>
      <c r="B30" s="365" t="s">
        <v>235</v>
      </c>
      <c r="C30" s="436"/>
      <c r="D30" s="436"/>
      <c r="E30" s="437">
        <f t="shared" si="1"/>
      </c>
      <c r="F30" s="438">
        <f t="shared" si="2"/>
      </c>
    </row>
    <row r="31" spans="1:6" ht="12" customHeight="1" thickBot="1">
      <c r="A31" s="125">
        <f t="shared" si="0"/>
        <v>513</v>
      </c>
      <c r="B31" s="133" t="s">
        <v>236</v>
      </c>
      <c r="C31" s="436"/>
      <c r="D31" s="436"/>
      <c r="E31" s="437">
        <f t="shared" si="1"/>
      </c>
      <c r="F31" s="438">
        <f t="shared" si="2"/>
      </c>
    </row>
    <row r="32" spans="1:6" ht="12" customHeight="1" thickBot="1">
      <c r="A32" s="147">
        <f t="shared" si="0"/>
        <v>514</v>
      </c>
      <c r="B32" s="338" t="s">
        <v>319</v>
      </c>
      <c r="C32" s="339"/>
      <c r="D32" s="440"/>
      <c r="E32" s="441"/>
      <c r="F32" s="343">
        <f>IF(OR(F14="",F19=""),"",SUM(F20:F31)/F14)</f>
      </c>
    </row>
    <row r="33" spans="1:6" ht="6" customHeight="1" thickBot="1">
      <c r="A33" s="133"/>
      <c r="B33" s="133"/>
      <c r="C33" s="344"/>
      <c r="D33" s="345"/>
      <c r="E33" s="345"/>
      <c r="F33" s="345"/>
    </row>
    <row r="34" spans="1:6" ht="12" customHeight="1">
      <c r="A34" s="152">
        <f>A32+1</f>
        <v>515</v>
      </c>
      <c r="B34" s="346" t="s">
        <v>238</v>
      </c>
      <c r="C34" s="442"/>
      <c r="D34" s="442"/>
      <c r="E34" s="443">
        <f aca="true" t="shared" si="3" ref="E34:E45">IF($F$15&lt;(A34-514),"",IF(AND(C34="",D34=""),0,D34-C34))</f>
      </c>
      <c r="F34" s="444">
        <f>IF(OR(F14="",F19="",F15=0,F15=""),"",INDEX(F20:F31,F14,1)+E34)</f>
      </c>
    </row>
    <row r="35" spans="1:6" ht="12" customHeight="1">
      <c r="A35" s="125">
        <f aca="true" t="shared" si="4" ref="A35:A46">A34+1</f>
        <v>516</v>
      </c>
      <c r="B35" s="133" t="s">
        <v>239</v>
      </c>
      <c r="C35" s="445"/>
      <c r="D35" s="445"/>
      <c r="E35" s="437">
        <f t="shared" si="3"/>
      </c>
      <c r="F35" s="438">
        <f aca="true" t="shared" si="5" ref="F35:F45">IF($F$15&lt;(A35-514),"",IF(F34="","",E35+F34))</f>
      </c>
    </row>
    <row r="36" spans="1:6" ht="12" customHeight="1">
      <c r="A36" s="125">
        <f t="shared" si="4"/>
        <v>517</v>
      </c>
      <c r="B36" s="133" t="s">
        <v>240</v>
      </c>
      <c r="C36" s="445"/>
      <c r="D36" s="445"/>
      <c r="E36" s="437">
        <f t="shared" si="3"/>
      </c>
      <c r="F36" s="438">
        <f t="shared" si="5"/>
      </c>
    </row>
    <row r="37" spans="1:6" ht="12" customHeight="1">
      <c r="A37" s="125">
        <f t="shared" si="4"/>
        <v>518</v>
      </c>
      <c r="B37" s="133" t="s">
        <v>241</v>
      </c>
      <c r="C37" s="445"/>
      <c r="D37" s="445"/>
      <c r="E37" s="437">
        <f t="shared" si="3"/>
      </c>
      <c r="F37" s="438">
        <f t="shared" si="5"/>
      </c>
    </row>
    <row r="38" spans="1:6" ht="12" customHeight="1">
      <c r="A38" s="125">
        <f t="shared" si="4"/>
        <v>519</v>
      </c>
      <c r="B38" s="133" t="s">
        <v>242</v>
      </c>
      <c r="C38" s="445"/>
      <c r="D38" s="445"/>
      <c r="E38" s="437">
        <f t="shared" si="3"/>
      </c>
      <c r="F38" s="438">
        <f t="shared" si="5"/>
      </c>
    </row>
    <row r="39" spans="1:6" ht="12.75" customHeight="1">
      <c r="A39" s="125">
        <f t="shared" si="4"/>
        <v>520</v>
      </c>
      <c r="B39" s="133" t="s">
        <v>243</v>
      </c>
      <c r="C39" s="445"/>
      <c r="D39" s="445"/>
      <c r="E39" s="437">
        <f t="shared" si="3"/>
      </c>
      <c r="F39" s="438">
        <f t="shared" si="5"/>
      </c>
    </row>
    <row r="40" spans="1:6" ht="12.75" customHeight="1">
      <c r="A40" s="125">
        <f t="shared" si="4"/>
        <v>521</v>
      </c>
      <c r="B40" s="133" t="s">
        <v>244</v>
      </c>
      <c r="C40" s="445"/>
      <c r="D40" s="445"/>
      <c r="E40" s="437">
        <f t="shared" si="3"/>
      </c>
      <c r="F40" s="438">
        <f t="shared" si="5"/>
      </c>
    </row>
    <row r="41" spans="1:6" ht="12.75" customHeight="1">
      <c r="A41" s="125">
        <f t="shared" si="4"/>
        <v>522</v>
      </c>
      <c r="B41" s="133" t="s">
        <v>245</v>
      </c>
      <c r="C41" s="445"/>
      <c r="D41" s="445"/>
      <c r="E41" s="437">
        <f t="shared" si="3"/>
      </c>
      <c r="F41" s="438">
        <f t="shared" si="5"/>
      </c>
    </row>
    <row r="42" spans="1:6" ht="12.75" customHeight="1">
      <c r="A42" s="125">
        <f t="shared" si="4"/>
        <v>523</v>
      </c>
      <c r="B42" s="133" t="s">
        <v>246</v>
      </c>
      <c r="C42" s="445"/>
      <c r="D42" s="445"/>
      <c r="E42" s="437">
        <f t="shared" si="3"/>
      </c>
      <c r="F42" s="438">
        <f t="shared" si="5"/>
      </c>
    </row>
    <row r="43" spans="1:6" ht="12.75" customHeight="1">
      <c r="A43" s="125">
        <f t="shared" si="4"/>
        <v>524</v>
      </c>
      <c r="B43" s="133" t="s">
        <v>247</v>
      </c>
      <c r="C43" s="445"/>
      <c r="D43" s="445"/>
      <c r="E43" s="437">
        <f t="shared" si="3"/>
      </c>
      <c r="F43" s="438">
        <f t="shared" si="5"/>
      </c>
    </row>
    <row r="44" spans="1:6" ht="12.75" customHeight="1">
      <c r="A44" s="125">
        <f t="shared" si="4"/>
        <v>525</v>
      </c>
      <c r="B44" s="133" t="s">
        <v>248</v>
      </c>
      <c r="C44" s="445"/>
      <c r="D44" s="445"/>
      <c r="E44" s="437">
        <f t="shared" si="3"/>
      </c>
      <c r="F44" s="438">
        <f t="shared" si="5"/>
      </c>
    </row>
    <row r="45" spans="1:6" ht="12.75" customHeight="1" thickBot="1">
      <c r="A45" s="125">
        <f t="shared" si="4"/>
        <v>526</v>
      </c>
      <c r="B45" s="133" t="s">
        <v>249</v>
      </c>
      <c r="C45" s="436"/>
      <c r="D45" s="436"/>
      <c r="E45" s="437">
        <f t="shared" si="3"/>
      </c>
      <c r="F45" s="438">
        <f t="shared" si="5"/>
      </c>
    </row>
    <row r="46" spans="1:6" ht="12.75" customHeight="1" thickBot="1">
      <c r="A46" s="147">
        <f t="shared" si="4"/>
        <v>527</v>
      </c>
      <c r="B46" s="338" t="s">
        <v>320</v>
      </c>
      <c r="C46" s="339"/>
      <c r="D46" s="440"/>
      <c r="E46" s="441"/>
      <c r="F46" s="343">
        <f>IF(OR(F15="",F34=""),"",SUM(F34:F45)/F15)</f>
      </c>
    </row>
    <row r="48" spans="1:6" ht="17.25" customHeight="1">
      <c r="A48" s="285" t="s">
        <v>313</v>
      </c>
      <c r="B48" s="285"/>
      <c r="C48" s="285"/>
      <c r="D48" s="285"/>
      <c r="E48" s="285"/>
      <c r="F48" s="285"/>
    </row>
    <row r="49" spans="1:6" ht="17.25" customHeight="1">
      <c r="A49" s="285" t="s">
        <v>272</v>
      </c>
      <c r="B49" s="285"/>
      <c r="C49" s="285"/>
      <c r="D49" s="285"/>
      <c r="E49" s="285"/>
      <c r="F49" s="285"/>
    </row>
    <row r="50" spans="1:6" ht="6" customHeight="1">
      <c r="A50" s="285"/>
      <c r="B50" s="285"/>
      <c r="C50" s="285"/>
      <c r="D50" s="285"/>
      <c r="E50" s="285"/>
      <c r="F50" s="285"/>
    </row>
    <row r="51" spans="1:7" ht="12.75" customHeight="1">
      <c r="A51" s="286" t="s">
        <v>222</v>
      </c>
      <c r="B51" s="287"/>
      <c r="C51" s="287"/>
      <c r="D51" s="288"/>
      <c r="E51" s="287"/>
      <c r="F51" s="287"/>
      <c r="G51" s="287"/>
    </row>
    <row r="52" spans="1:5" ht="12.75" customHeight="1">
      <c r="A52" s="286" t="s">
        <v>255</v>
      </c>
      <c r="C52" s="286"/>
      <c r="D52" s="286"/>
      <c r="E52" s="286"/>
    </row>
    <row r="53" spans="1:9" ht="12.75" customHeight="1">
      <c r="A53" s="286"/>
      <c r="C53" s="286"/>
      <c r="D53" s="286"/>
      <c r="E53" s="311" t="s">
        <v>253</v>
      </c>
      <c r="F53" s="311" t="s">
        <v>254</v>
      </c>
      <c r="H53" s="313"/>
      <c r="I53" s="313"/>
    </row>
    <row r="54" spans="1:9" ht="12.75" customHeight="1">
      <c r="A54" s="286"/>
      <c r="C54" s="286"/>
      <c r="D54" s="286"/>
      <c r="E54" s="312" t="s">
        <v>256</v>
      </c>
      <c r="F54" s="312"/>
      <c r="H54" s="313"/>
      <c r="I54" s="313"/>
    </row>
    <row r="55" spans="1:7" ht="3" customHeight="1">
      <c r="A55" s="286"/>
      <c r="C55" s="286"/>
      <c r="D55" s="286"/>
      <c r="E55" s="286"/>
      <c r="F55" s="313"/>
      <c r="G55" s="313"/>
    </row>
    <row r="56" spans="1:7" ht="12" customHeight="1">
      <c r="A56" s="286" t="s">
        <v>257</v>
      </c>
      <c r="B56" s="286"/>
      <c r="C56" s="286"/>
      <c r="D56" s="286"/>
      <c r="E56" s="286"/>
      <c r="F56" s="286"/>
      <c r="G56" s="286"/>
    </row>
    <row r="57" spans="1:10" s="6" customFormat="1" ht="9.75" customHeight="1">
      <c r="A57" s="430" t="s">
        <v>65</v>
      </c>
      <c r="B57" s="431"/>
      <c r="C57" s="315" t="s">
        <v>66</v>
      </c>
      <c r="D57" s="315" t="s">
        <v>67</v>
      </c>
      <c r="E57" s="316" t="s">
        <v>68</v>
      </c>
      <c r="F57" s="316" t="s">
        <v>69</v>
      </c>
      <c r="G57" s="5"/>
      <c r="H57" s="5"/>
      <c r="I57" s="5"/>
      <c r="J57" s="5"/>
    </row>
    <row r="58" spans="1:6" ht="12.75" customHeight="1">
      <c r="A58" s="446"/>
      <c r="B58" s="447"/>
      <c r="C58" s="312" t="s">
        <v>256</v>
      </c>
      <c r="D58" s="312"/>
      <c r="E58" s="312"/>
      <c r="F58" s="312"/>
    </row>
    <row r="59" spans="1:6" ht="3" customHeight="1">
      <c r="A59" s="313"/>
      <c r="B59" s="313"/>
      <c r="C59" s="313"/>
      <c r="D59" s="313"/>
      <c r="E59" s="313"/>
      <c r="F59" s="313"/>
    </row>
    <row r="60" spans="1:10" s="292" customFormat="1" ht="12.75" customHeight="1">
      <c r="A60" s="286" t="s">
        <v>282</v>
      </c>
      <c r="C60" s="286"/>
      <c r="D60" s="286"/>
      <c r="E60" s="286"/>
      <c r="F60" s="317"/>
      <c r="I60" s="5"/>
      <c r="J60" s="5"/>
    </row>
    <row r="61" spans="1:11" s="292" customFormat="1" ht="12.75" customHeight="1">
      <c r="A61" s="286" t="s">
        <v>283</v>
      </c>
      <c r="C61" s="286"/>
      <c r="D61" s="286"/>
      <c r="E61" s="286"/>
      <c r="F61" s="317"/>
      <c r="G61" s="5"/>
      <c r="I61" s="5"/>
      <c r="K61" s="5"/>
    </row>
    <row r="62" ht="11.25" thickBot="1"/>
    <row r="63" spans="1:9" s="40" customFormat="1" ht="10.5">
      <c r="A63" s="434"/>
      <c r="B63" s="356"/>
      <c r="C63" s="320">
        <v>1</v>
      </c>
      <c r="D63" s="321">
        <v>2</v>
      </c>
      <c r="E63" s="321">
        <v>3</v>
      </c>
      <c r="F63" s="322">
        <v>4</v>
      </c>
      <c r="G63" s="358"/>
      <c r="H63" s="358"/>
      <c r="I63" s="358"/>
    </row>
    <row r="64" spans="1:6" ht="48.75" customHeight="1" thickBot="1">
      <c r="A64" s="323" t="s">
        <v>63</v>
      </c>
      <c r="B64" s="357" t="s">
        <v>223</v>
      </c>
      <c r="C64" s="325" t="s">
        <v>314</v>
      </c>
      <c r="D64" s="326" t="s">
        <v>315</v>
      </c>
      <c r="E64" s="326" t="s">
        <v>316</v>
      </c>
      <c r="F64" s="327" t="s">
        <v>317</v>
      </c>
    </row>
    <row r="65" spans="1:6" ht="12" customHeight="1">
      <c r="A65" s="152">
        <v>501</v>
      </c>
      <c r="B65" s="359" t="s">
        <v>318</v>
      </c>
      <c r="C65" s="360"/>
      <c r="D65" s="361"/>
      <c r="E65" s="361"/>
      <c r="F65" s="435"/>
    </row>
    <row r="66" spans="1:9" ht="12" customHeight="1">
      <c r="A66" s="125">
        <f aca="true" t="shared" si="6" ref="A66:A78">A65+1</f>
        <v>502</v>
      </c>
      <c r="B66" s="365" t="s">
        <v>225</v>
      </c>
      <c r="C66" s="436"/>
      <c r="D66" s="436"/>
      <c r="E66" s="437">
        <f aca="true" t="shared" si="7" ref="E66:E77">IF($F$60&lt;(A66-501),"",IF($F$65="","",IF(AND(C66="",D66=""),0,D66-C66)))</f>
      </c>
      <c r="F66" s="438">
        <f aca="true" t="shared" si="8" ref="F66:F77">IF($F$60&lt;(A66-501),"",IF($F$65="","",E66+F65))</f>
      </c>
      <c r="I66" s="439"/>
    </row>
    <row r="67" spans="1:6" ht="12" customHeight="1">
      <c r="A67" s="125">
        <f t="shared" si="6"/>
        <v>503</v>
      </c>
      <c r="B67" s="365" t="s">
        <v>226</v>
      </c>
      <c r="C67" s="436"/>
      <c r="D67" s="436"/>
      <c r="E67" s="437">
        <f t="shared" si="7"/>
      </c>
      <c r="F67" s="438">
        <f t="shared" si="8"/>
      </c>
    </row>
    <row r="68" spans="1:6" ht="12" customHeight="1">
      <c r="A68" s="125">
        <f t="shared" si="6"/>
        <v>504</v>
      </c>
      <c r="B68" s="365" t="s">
        <v>227</v>
      </c>
      <c r="C68" s="436"/>
      <c r="D68" s="436"/>
      <c r="E68" s="437">
        <f t="shared" si="7"/>
      </c>
      <c r="F68" s="438">
        <f t="shared" si="8"/>
      </c>
    </row>
    <row r="69" spans="1:6" ht="12" customHeight="1">
      <c r="A69" s="125">
        <f t="shared" si="6"/>
        <v>505</v>
      </c>
      <c r="B69" s="365" t="s">
        <v>228</v>
      </c>
      <c r="C69" s="436"/>
      <c r="D69" s="436"/>
      <c r="E69" s="437">
        <f t="shared" si="7"/>
      </c>
      <c r="F69" s="438">
        <f t="shared" si="8"/>
      </c>
    </row>
    <row r="70" spans="1:6" ht="12" customHeight="1">
      <c r="A70" s="125">
        <f t="shared" si="6"/>
        <v>506</v>
      </c>
      <c r="B70" s="365" t="s">
        <v>229</v>
      </c>
      <c r="C70" s="436"/>
      <c r="D70" s="436"/>
      <c r="E70" s="437">
        <f t="shared" si="7"/>
      </c>
      <c r="F70" s="438">
        <f t="shared" si="8"/>
      </c>
    </row>
    <row r="71" spans="1:6" ht="12" customHeight="1">
      <c r="A71" s="125">
        <f t="shared" si="6"/>
        <v>507</v>
      </c>
      <c r="B71" s="365" t="s">
        <v>230</v>
      </c>
      <c r="C71" s="436"/>
      <c r="D71" s="436"/>
      <c r="E71" s="437">
        <f t="shared" si="7"/>
      </c>
      <c r="F71" s="438">
        <f t="shared" si="8"/>
      </c>
    </row>
    <row r="72" spans="1:6" ht="12" customHeight="1">
      <c r="A72" s="125">
        <f t="shared" si="6"/>
        <v>508</v>
      </c>
      <c r="B72" s="365" t="s">
        <v>231</v>
      </c>
      <c r="C72" s="436"/>
      <c r="D72" s="436"/>
      <c r="E72" s="437">
        <f t="shared" si="7"/>
      </c>
      <c r="F72" s="438">
        <f t="shared" si="8"/>
      </c>
    </row>
    <row r="73" spans="1:6" ht="12" customHeight="1">
      <c r="A73" s="125">
        <f t="shared" si="6"/>
        <v>509</v>
      </c>
      <c r="B73" s="365" t="s">
        <v>232</v>
      </c>
      <c r="C73" s="436"/>
      <c r="D73" s="436"/>
      <c r="E73" s="437">
        <f t="shared" si="7"/>
      </c>
      <c r="F73" s="438">
        <f t="shared" si="8"/>
      </c>
    </row>
    <row r="74" spans="1:6" ht="12" customHeight="1">
      <c r="A74" s="125">
        <f t="shared" si="6"/>
        <v>510</v>
      </c>
      <c r="B74" s="365" t="s">
        <v>233</v>
      </c>
      <c r="C74" s="436"/>
      <c r="D74" s="436"/>
      <c r="E74" s="437">
        <f t="shared" si="7"/>
      </c>
      <c r="F74" s="438">
        <f t="shared" si="8"/>
      </c>
    </row>
    <row r="75" spans="1:6" ht="12" customHeight="1">
      <c r="A75" s="125">
        <f t="shared" si="6"/>
        <v>511</v>
      </c>
      <c r="B75" s="365" t="s">
        <v>234</v>
      </c>
      <c r="C75" s="436"/>
      <c r="D75" s="436"/>
      <c r="E75" s="437">
        <f t="shared" si="7"/>
      </c>
      <c r="F75" s="438">
        <f t="shared" si="8"/>
      </c>
    </row>
    <row r="76" spans="1:6" ht="12" customHeight="1">
      <c r="A76" s="125">
        <f t="shared" si="6"/>
        <v>512</v>
      </c>
      <c r="B76" s="365" t="s">
        <v>235</v>
      </c>
      <c r="C76" s="436"/>
      <c r="D76" s="436"/>
      <c r="E76" s="437">
        <f t="shared" si="7"/>
      </c>
      <c r="F76" s="438">
        <f t="shared" si="8"/>
      </c>
    </row>
    <row r="77" spans="1:6" ht="12" customHeight="1" thickBot="1">
      <c r="A77" s="125">
        <f t="shared" si="6"/>
        <v>513</v>
      </c>
      <c r="B77" s="133" t="s">
        <v>236</v>
      </c>
      <c r="C77" s="436"/>
      <c r="D77" s="436"/>
      <c r="E77" s="437">
        <f t="shared" si="7"/>
      </c>
      <c r="F77" s="438">
        <f t="shared" si="8"/>
      </c>
    </row>
    <row r="78" spans="1:6" ht="12" customHeight="1" thickBot="1">
      <c r="A78" s="147">
        <f t="shared" si="6"/>
        <v>514</v>
      </c>
      <c r="B78" s="338" t="s">
        <v>319</v>
      </c>
      <c r="C78" s="339"/>
      <c r="D78" s="440"/>
      <c r="E78" s="441"/>
      <c r="F78" s="343">
        <f>IF(OR(F60="",F65=""),"",SUM(F66:F77)/F60)</f>
      </c>
    </row>
    <row r="79" spans="1:6" ht="6" customHeight="1" thickBot="1">
      <c r="A79" s="133"/>
      <c r="B79" s="133"/>
      <c r="C79" s="344"/>
      <c r="D79" s="345"/>
      <c r="E79" s="345"/>
      <c r="F79" s="345"/>
    </row>
    <row r="80" spans="1:6" ht="12" customHeight="1">
      <c r="A80" s="152">
        <f>A78+1</f>
        <v>515</v>
      </c>
      <c r="B80" s="346" t="s">
        <v>238</v>
      </c>
      <c r="C80" s="442"/>
      <c r="D80" s="442"/>
      <c r="E80" s="443">
        <f aca="true" t="shared" si="9" ref="E80:E91">IF($F$61&lt;(A80-514),"",IF(AND(C80="",D80=""),0,D80-C80))</f>
      </c>
      <c r="F80" s="444">
        <f>IF(OR(F60="",F65="",F61=0,F61=""),"",INDEX(F66:F77,F60,1)+E80)</f>
      </c>
    </row>
    <row r="81" spans="1:6" ht="12" customHeight="1">
      <c r="A81" s="125">
        <f aca="true" t="shared" si="10" ref="A81:A92">A80+1</f>
        <v>516</v>
      </c>
      <c r="B81" s="133" t="s">
        <v>239</v>
      </c>
      <c r="C81" s="445"/>
      <c r="D81" s="445"/>
      <c r="E81" s="437">
        <f t="shared" si="9"/>
      </c>
      <c r="F81" s="438">
        <f aca="true" t="shared" si="11" ref="F81:F91">IF($F$61&lt;(A81-514),"",IF(F80="","",E81+F80))</f>
      </c>
    </row>
    <row r="82" spans="1:6" ht="12" customHeight="1">
      <c r="A82" s="125">
        <f t="shared" si="10"/>
        <v>517</v>
      </c>
      <c r="B82" s="133" t="s">
        <v>240</v>
      </c>
      <c r="C82" s="445"/>
      <c r="D82" s="445"/>
      <c r="E82" s="437">
        <f t="shared" si="9"/>
      </c>
      <c r="F82" s="438">
        <f t="shared" si="11"/>
      </c>
    </row>
    <row r="83" spans="1:6" ht="12" customHeight="1">
      <c r="A83" s="125">
        <f t="shared" si="10"/>
        <v>518</v>
      </c>
      <c r="B83" s="133" t="s">
        <v>241</v>
      </c>
      <c r="C83" s="445"/>
      <c r="D83" s="445"/>
      <c r="E83" s="437">
        <f t="shared" si="9"/>
      </c>
      <c r="F83" s="438">
        <f t="shared" si="11"/>
      </c>
    </row>
    <row r="84" spans="1:6" ht="12" customHeight="1">
      <c r="A84" s="125">
        <f t="shared" si="10"/>
        <v>519</v>
      </c>
      <c r="B84" s="133" t="s">
        <v>242</v>
      </c>
      <c r="C84" s="445"/>
      <c r="D84" s="445"/>
      <c r="E84" s="437">
        <f t="shared" si="9"/>
      </c>
      <c r="F84" s="438">
        <f t="shared" si="11"/>
      </c>
    </row>
    <row r="85" spans="1:6" ht="12" customHeight="1">
      <c r="A85" s="125">
        <f t="shared" si="10"/>
        <v>520</v>
      </c>
      <c r="B85" s="133" t="s">
        <v>243</v>
      </c>
      <c r="C85" s="445"/>
      <c r="D85" s="445"/>
      <c r="E85" s="437">
        <f t="shared" si="9"/>
      </c>
      <c r="F85" s="438">
        <f t="shared" si="11"/>
      </c>
    </row>
    <row r="86" spans="1:6" ht="12" customHeight="1">
      <c r="A86" s="125">
        <f t="shared" si="10"/>
        <v>521</v>
      </c>
      <c r="B86" s="133" t="s">
        <v>244</v>
      </c>
      <c r="C86" s="445"/>
      <c r="D86" s="445"/>
      <c r="E86" s="437">
        <f t="shared" si="9"/>
      </c>
      <c r="F86" s="438">
        <f t="shared" si="11"/>
      </c>
    </row>
    <row r="87" spans="1:6" ht="12" customHeight="1">
      <c r="A87" s="125">
        <f t="shared" si="10"/>
        <v>522</v>
      </c>
      <c r="B87" s="133" t="s">
        <v>245</v>
      </c>
      <c r="C87" s="445"/>
      <c r="D87" s="445"/>
      <c r="E87" s="437">
        <f t="shared" si="9"/>
      </c>
      <c r="F87" s="438">
        <f t="shared" si="11"/>
      </c>
    </row>
    <row r="88" spans="1:6" ht="12" customHeight="1">
      <c r="A88" s="125">
        <f t="shared" si="10"/>
        <v>523</v>
      </c>
      <c r="B88" s="133" t="s">
        <v>246</v>
      </c>
      <c r="C88" s="445"/>
      <c r="D88" s="445"/>
      <c r="E88" s="437">
        <f t="shared" si="9"/>
      </c>
      <c r="F88" s="438">
        <f t="shared" si="11"/>
      </c>
    </row>
    <row r="89" spans="1:6" ht="12" customHeight="1">
      <c r="A89" s="125">
        <f t="shared" si="10"/>
        <v>524</v>
      </c>
      <c r="B89" s="133" t="s">
        <v>247</v>
      </c>
      <c r="C89" s="445"/>
      <c r="D89" s="445"/>
      <c r="E89" s="437">
        <f t="shared" si="9"/>
      </c>
      <c r="F89" s="438">
        <f t="shared" si="11"/>
      </c>
    </row>
    <row r="90" spans="1:6" ht="12" customHeight="1">
      <c r="A90" s="125">
        <f t="shared" si="10"/>
        <v>525</v>
      </c>
      <c r="B90" s="133" t="s">
        <v>248</v>
      </c>
      <c r="C90" s="445"/>
      <c r="D90" s="445"/>
      <c r="E90" s="437">
        <f t="shared" si="9"/>
      </c>
      <c r="F90" s="438">
        <f t="shared" si="11"/>
      </c>
    </row>
    <row r="91" spans="1:6" ht="12" customHeight="1" thickBot="1">
      <c r="A91" s="125">
        <f t="shared" si="10"/>
        <v>526</v>
      </c>
      <c r="B91" s="133" t="s">
        <v>249</v>
      </c>
      <c r="C91" s="436"/>
      <c r="D91" s="436"/>
      <c r="E91" s="437">
        <f t="shared" si="9"/>
      </c>
      <c r="F91" s="438">
        <f t="shared" si="11"/>
      </c>
    </row>
    <row r="92" spans="1:6" ht="12" customHeight="1" thickBot="1">
      <c r="A92" s="147">
        <f t="shared" si="10"/>
        <v>527</v>
      </c>
      <c r="B92" s="338" t="s">
        <v>320</v>
      </c>
      <c r="C92" s="339"/>
      <c r="D92" s="440"/>
      <c r="E92" s="441"/>
      <c r="F92" s="343">
        <f>IF(OR(F61="",F80=""),"",SUM(F80:F91)/F61)</f>
      </c>
    </row>
    <row r="94" spans="1:6" ht="17.25" customHeight="1">
      <c r="A94" s="285" t="s">
        <v>313</v>
      </c>
      <c r="B94" s="285"/>
      <c r="C94" s="285"/>
      <c r="D94" s="285"/>
      <c r="E94" s="285"/>
      <c r="F94" s="285"/>
    </row>
    <row r="95" spans="1:6" ht="17.25" customHeight="1">
      <c r="A95" s="285" t="s">
        <v>273</v>
      </c>
      <c r="B95" s="285"/>
      <c r="C95" s="285"/>
      <c r="D95" s="285"/>
      <c r="E95" s="285"/>
      <c r="F95" s="285"/>
    </row>
    <row r="96" spans="1:6" ht="6" customHeight="1">
      <c r="A96" s="285"/>
      <c r="B96" s="285"/>
      <c r="C96" s="285"/>
      <c r="D96" s="285"/>
      <c r="E96" s="285"/>
      <c r="F96" s="285"/>
    </row>
    <row r="97" spans="1:7" ht="12.75" customHeight="1">
      <c r="A97" s="286" t="s">
        <v>222</v>
      </c>
      <c r="B97" s="287"/>
      <c r="C97" s="287"/>
      <c r="D97" s="288"/>
      <c r="E97" s="287"/>
      <c r="F97" s="287"/>
      <c r="G97" s="287"/>
    </row>
    <row r="98" spans="1:5" ht="12.75" customHeight="1">
      <c r="A98" s="286" t="s">
        <v>255</v>
      </c>
      <c r="C98" s="286"/>
      <c r="D98" s="286"/>
      <c r="E98" s="286"/>
    </row>
    <row r="99" spans="1:9" ht="12.75" customHeight="1">
      <c r="A99" s="286"/>
      <c r="C99" s="286"/>
      <c r="D99" s="286"/>
      <c r="E99" s="311" t="s">
        <v>253</v>
      </c>
      <c r="F99" s="311" t="s">
        <v>254</v>
      </c>
      <c r="H99" s="313"/>
      <c r="I99" s="313"/>
    </row>
    <row r="100" spans="1:9" ht="12.75" customHeight="1">
      <c r="A100" s="286"/>
      <c r="C100" s="286"/>
      <c r="D100" s="286"/>
      <c r="E100" s="312" t="s">
        <v>256</v>
      </c>
      <c r="F100" s="312"/>
      <c r="H100" s="313"/>
      <c r="I100" s="313"/>
    </row>
    <row r="101" spans="1:7" ht="3" customHeight="1">
      <c r="A101" s="286"/>
      <c r="C101" s="286"/>
      <c r="D101" s="286"/>
      <c r="E101" s="286"/>
      <c r="F101" s="313"/>
      <c r="G101" s="313"/>
    </row>
    <row r="102" spans="1:7" ht="12" customHeight="1">
      <c r="A102" s="286" t="s">
        <v>257</v>
      </c>
      <c r="B102" s="286"/>
      <c r="C102" s="286"/>
      <c r="D102" s="286"/>
      <c r="E102" s="286"/>
      <c r="F102" s="286"/>
      <c r="G102" s="286"/>
    </row>
    <row r="103" spans="1:10" s="6" customFormat="1" ht="9.75" customHeight="1">
      <c r="A103" s="430" t="s">
        <v>65</v>
      </c>
      <c r="B103" s="431"/>
      <c r="C103" s="315" t="s">
        <v>66</v>
      </c>
      <c r="D103" s="315" t="s">
        <v>67</v>
      </c>
      <c r="E103" s="316" t="s">
        <v>68</v>
      </c>
      <c r="F103" s="316" t="s">
        <v>69</v>
      </c>
      <c r="G103" s="5"/>
      <c r="H103" s="5"/>
      <c r="I103" s="5"/>
      <c r="J103" s="5"/>
    </row>
    <row r="104" spans="1:6" ht="12.75" customHeight="1">
      <c r="A104" s="446"/>
      <c r="B104" s="447"/>
      <c r="C104" s="312"/>
      <c r="D104" s="312" t="s">
        <v>256</v>
      </c>
      <c r="E104" s="312"/>
      <c r="F104" s="312"/>
    </row>
    <row r="105" spans="1:6" ht="3" customHeight="1">
      <c r="A105" s="313"/>
      <c r="B105" s="313"/>
      <c r="C105" s="313"/>
      <c r="D105" s="313"/>
      <c r="E105" s="313"/>
      <c r="F105" s="313"/>
    </row>
    <row r="106" spans="1:10" s="292" customFormat="1" ht="12.75" customHeight="1">
      <c r="A106" s="286" t="s">
        <v>282</v>
      </c>
      <c r="C106" s="286"/>
      <c r="D106" s="286"/>
      <c r="E106" s="286"/>
      <c r="F106" s="317"/>
      <c r="I106" s="5"/>
      <c r="J106" s="5"/>
    </row>
    <row r="107" spans="1:11" s="292" customFormat="1" ht="12.75" customHeight="1">
      <c r="A107" s="286" t="s">
        <v>283</v>
      </c>
      <c r="C107" s="286"/>
      <c r="D107" s="286"/>
      <c r="E107" s="286"/>
      <c r="F107" s="317"/>
      <c r="G107" s="5"/>
      <c r="I107" s="5"/>
      <c r="K107" s="5"/>
    </row>
    <row r="108" ht="11.25" thickBot="1"/>
    <row r="109" spans="1:9" s="40" customFormat="1" ht="10.5">
      <c r="A109" s="434"/>
      <c r="B109" s="356"/>
      <c r="C109" s="320">
        <v>1</v>
      </c>
      <c r="D109" s="321">
        <v>2</v>
      </c>
      <c r="E109" s="321">
        <v>3</v>
      </c>
      <c r="F109" s="322">
        <v>4</v>
      </c>
      <c r="G109" s="358"/>
      <c r="H109" s="358"/>
      <c r="I109" s="358"/>
    </row>
    <row r="110" spans="1:6" ht="48.75" customHeight="1" thickBot="1">
      <c r="A110" s="323" t="s">
        <v>63</v>
      </c>
      <c r="B110" s="357" t="s">
        <v>223</v>
      </c>
      <c r="C110" s="325" t="s">
        <v>314</v>
      </c>
      <c r="D110" s="326" t="s">
        <v>315</v>
      </c>
      <c r="E110" s="326" t="s">
        <v>316</v>
      </c>
      <c r="F110" s="327" t="s">
        <v>317</v>
      </c>
    </row>
    <row r="111" spans="1:6" ht="12" customHeight="1">
      <c r="A111" s="152">
        <v>501</v>
      </c>
      <c r="B111" s="359" t="s">
        <v>318</v>
      </c>
      <c r="C111" s="360"/>
      <c r="D111" s="361"/>
      <c r="E111" s="361"/>
      <c r="F111" s="435"/>
    </row>
    <row r="112" spans="1:9" ht="12" customHeight="1">
      <c r="A112" s="125">
        <f aca="true" t="shared" si="12" ref="A112:A124">A111+1</f>
        <v>502</v>
      </c>
      <c r="B112" s="365" t="s">
        <v>225</v>
      </c>
      <c r="C112" s="436"/>
      <c r="D112" s="436"/>
      <c r="E112" s="437">
        <f aca="true" t="shared" si="13" ref="E112:E123">IF($F$106&lt;(A112-501),"",IF($F$111="","",IF(AND(C112="",D112=""),0,D112-C112)))</f>
      </c>
      <c r="F112" s="438">
        <f aca="true" t="shared" si="14" ref="F112:F123">IF($F$106&lt;(A112-501),"",IF($F$111="","",E112+F111))</f>
      </c>
      <c r="I112" s="439"/>
    </row>
    <row r="113" spans="1:6" ht="12" customHeight="1">
      <c r="A113" s="125">
        <f t="shared" si="12"/>
        <v>503</v>
      </c>
      <c r="B113" s="365" t="s">
        <v>226</v>
      </c>
      <c r="C113" s="436"/>
      <c r="D113" s="436"/>
      <c r="E113" s="437">
        <f t="shared" si="13"/>
      </c>
      <c r="F113" s="438">
        <f t="shared" si="14"/>
      </c>
    </row>
    <row r="114" spans="1:6" ht="12" customHeight="1">
      <c r="A114" s="125">
        <f t="shared" si="12"/>
        <v>504</v>
      </c>
      <c r="B114" s="365" t="s">
        <v>227</v>
      </c>
      <c r="C114" s="436"/>
      <c r="D114" s="436"/>
      <c r="E114" s="437">
        <f t="shared" si="13"/>
      </c>
      <c r="F114" s="438">
        <f t="shared" si="14"/>
      </c>
    </row>
    <row r="115" spans="1:6" ht="12" customHeight="1">
      <c r="A115" s="125">
        <f t="shared" si="12"/>
        <v>505</v>
      </c>
      <c r="B115" s="365" t="s">
        <v>228</v>
      </c>
      <c r="C115" s="436"/>
      <c r="D115" s="436"/>
      <c r="E115" s="437">
        <f t="shared" si="13"/>
      </c>
      <c r="F115" s="438">
        <f t="shared" si="14"/>
      </c>
    </row>
    <row r="116" spans="1:6" ht="12" customHeight="1">
      <c r="A116" s="125">
        <f t="shared" si="12"/>
        <v>506</v>
      </c>
      <c r="B116" s="365" t="s">
        <v>229</v>
      </c>
      <c r="C116" s="436"/>
      <c r="D116" s="436"/>
      <c r="E116" s="437">
        <f t="shared" si="13"/>
      </c>
      <c r="F116" s="438">
        <f t="shared" si="14"/>
      </c>
    </row>
    <row r="117" spans="1:6" ht="12" customHeight="1">
      <c r="A117" s="125">
        <f t="shared" si="12"/>
        <v>507</v>
      </c>
      <c r="B117" s="365" t="s">
        <v>230</v>
      </c>
      <c r="C117" s="436"/>
      <c r="D117" s="436"/>
      <c r="E117" s="437">
        <f t="shared" si="13"/>
      </c>
      <c r="F117" s="438">
        <f t="shared" si="14"/>
      </c>
    </row>
    <row r="118" spans="1:6" ht="12" customHeight="1">
      <c r="A118" s="125">
        <f t="shared" si="12"/>
        <v>508</v>
      </c>
      <c r="B118" s="365" t="s">
        <v>231</v>
      </c>
      <c r="C118" s="436"/>
      <c r="D118" s="436"/>
      <c r="E118" s="437">
        <f t="shared" si="13"/>
      </c>
      <c r="F118" s="438">
        <f t="shared" si="14"/>
      </c>
    </row>
    <row r="119" spans="1:6" ht="12" customHeight="1">
      <c r="A119" s="125">
        <f t="shared" si="12"/>
        <v>509</v>
      </c>
      <c r="B119" s="365" t="s">
        <v>232</v>
      </c>
      <c r="C119" s="436"/>
      <c r="D119" s="436"/>
      <c r="E119" s="437">
        <f t="shared" si="13"/>
      </c>
      <c r="F119" s="438">
        <f t="shared" si="14"/>
      </c>
    </row>
    <row r="120" spans="1:6" ht="12" customHeight="1">
      <c r="A120" s="125">
        <f t="shared" si="12"/>
        <v>510</v>
      </c>
      <c r="B120" s="365" t="s">
        <v>233</v>
      </c>
      <c r="C120" s="436"/>
      <c r="D120" s="436"/>
      <c r="E120" s="437">
        <f t="shared" si="13"/>
      </c>
      <c r="F120" s="438">
        <f t="shared" si="14"/>
      </c>
    </row>
    <row r="121" spans="1:6" ht="12" customHeight="1">
      <c r="A121" s="125">
        <f t="shared" si="12"/>
        <v>511</v>
      </c>
      <c r="B121" s="365" t="s">
        <v>234</v>
      </c>
      <c r="C121" s="436"/>
      <c r="D121" s="436"/>
      <c r="E121" s="437">
        <f t="shared" si="13"/>
      </c>
      <c r="F121" s="438">
        <f t="shared" si="14"/>
      </c>
    </row>
    <row r="122" spans="1:6" ht="12" customHeight="1">
      <c r="A122" s="125">
        <f t="shared" si="12"/>
        <v>512</v>
      </c>
      <c r="B122" s="365" t="s">
        <v>235</v>
      </c>
      <c r="C122" s="436"/>
      <c r="D122" s="436"/>
      <c r="E122" s="437">
        <f t="shared" si="13"/>
      </c>
      <c r="F122" s="438">
        <f t="shared" si="14"/>
      </c>
    </row>
    <row r="123" spans="1:6" ht="12" customHeight="1" thickBot="1">
      <c r="A123" s="125">
        <f t="shared" si="12"/>
        <v>513</v>
      </c>
      <c r="B123" s="133" t="s">
        <v>236</v>
      </c>
      <c r="C123" s="436"/>
      <c r="D123" s="436"/>
      <c r="E123" s="437">
        <f t="shared" si="13"/>
      </c>
      <c r="F123" s="438">
        <f t="shared" si="14"/>
      </c>
    </row>
    <row r="124" spans="1:6" ht="12" customHeight="1" thickBot="1">
      <c r="A124" s="147">
        <f t="shared" si="12"/>
        <v>514</v>
      </c>
      <c r="B124" s="338" t="s">
        <v>319</v>
      </c>
      <c r="C124" s="448"/>
      <c r="D124" s="449"/>
      <c r="E124" s="450"/>
      <c r="F124" s="343">
        <f>IF(OR(F106="",F111=""),"",SUM(F112:F123)/F106)</f>
      </c>
    </row>
    <row r="125" spans="1:6" ht="6" customHeight="1" thickBot="1">
      <c r="A125" s="133"/>
      <c r="B125" s="133"/>
      <c r="C125" s="376"/>
      <c r="D125" s="376"/>
      <c r="E125" s="376"/>
      <c r="F125" s="376"/>
    </row>
    <row r="126" spans="1:6" ht="12" customHeight="1">
      <c r="A126" s="152">
        <f>A124+1</f>
        <v>515</v>
      </c>
      <c r="B126" s="346" t="s">
        <v>238</v>
      </c>
      <c r="C126" s="442"/>
      <c r="D126" s="442"/>
      <c r="E126" s="443">
        <f aca="true" t="shared" si="15" ref="E126:E137">IF($F$107&lt;(A126-514),"",IF(AND(C126="",D126=""),0,D126-C126))</f>
      </c>
      <c r="F126" s="444">
        <f>IF(OR(F106="",F111="",F107=0,F107=""),"",INDEX(F112:F123,F106,1)+E126)</f>
      </c>
    </row>
    <row r="127" spans="1:6" ht="12" customHeight="1">
      <c r="A127" s="125">
        <f aca="true" t="shared" si="16" ref="A127:A138">A126+1</f>
        <v>516</v>
      </c>
      <c r="B127" s="133" t="s">
        <v>239</v>
      </c>
      <c r="C127" s="445"/>
      <c r="D127" s="445"/>
      <c r="E127" s="437">
        <f t="shared" si="15"/>
      </c>
      <c r="F127" s="438">
        <f aca="true" t="shared" si="17" ref="F127:F137">IF($F$107&lt;(A127-514),"",IF(F126="","",E127+F126))</f>
      </c>
    </row>
    <row r="128" spans="1:6" ht="12" customHeight="1">
      <c r="A128" s="125">
        <f t="shared" si="16"/>
        <v>517</v>
      </c>
      <c r="B128" s="133" t="s">
        <v>240</v>
      </c>
      <c r="C128" s="445"/>
      <c r="D128" s="445"/>
      <c r="E128" s="437">
        <f t="shared" si="15"/>
      </c>
      <c r="F128" s="438">
        <f t="shared" si="17"/>
      </c>
    </row>
    <row r="129" spans="1:6" ht="12" customHeight="1">
      <c r="A129" s="125">
        <f t="shared" si="16"/>
        <v>518</v>
      </c>
      <c r="B129" s="133" t="s">
        <v>241</v>
      </c>
      <c r="C129" s="445"/>
      <c r="D129" s="445"/>
      <c r="E129" s="437">
        <f t="shared" si="15"/>
      </c>
      <c r="F129" s="438">
        <f t="shared" si="17"/>
      </c>
    </row>
    <row r="130" spans="1:6" ht="12" customHeight="1">
      <c r="A130" s="125">
        <f t="shared" si="16"/>
        <v>519</v>
      </c>
      <c r="B130" s="133" t="s">
        <v>242</v>
      </c>
      <c r="C130" s="445"/>
      <c r="D130" s="445"/>
      <c r="E130" s="437">
        <f t="shared" si="15"/>
      </c>
      <c r="F130" s="438">
        <f t="shared" si="17"/>
      </c>
    </row>
    <row r="131" spans="1:6" ht="12" customHeight="1">
      <c r="A131" s="125">
        <f t="shared" si="16"/>
        <v>520</v>
      </c>
      <c r="B131" s="133" t="s">
        <v>243</v>
      </c>
      <c r="C131" s="445"/>
      <c r="D131" s="445"/>
      <c r="E131" s="437">
        <f t="shared" si="15"/>
      </c>
      <c r="F131" s="438">
        <f t="shared" si="17"/>
      </c>
    </row>
    <row r="132" spans="1:6" ht="12" customHeight="1">
      <c r="A132" s="125">
        <f t="shared" si="16"/>
        <v>521</v>
      </c>
      <c r="B132" s="133" t="s">
        <v>244</v>
      </c>
      <c r="C132" s="445"/>
      <c r="D132" s="445"/>
      <c r="E132" s="437">
        <f t="shared" si="15"/>
      </c>
      <c r="F132" s="438">
        <f t="shared" si="17"/>
      </c>
    </row>
    <row r="133" spans="1:6" ht="12" customHeight="1">
      <c r="A133" s="125">
        <f t="shared" si="16"/>
        <v>522</v>
      </c>
      <c r="B133" s="133" t="s">
        <v>245</v>
      </c>
      <c r="C133" s="445"/>
      <c r="D133" s="445"/>
      <c r="E133" s="437">
        <f t="shared" si="15"/>
      </c>
      <c r="F133" s="438">
        <f t="shared" si="17"/>
      </c>
    </row>
    <row r="134" spans="1:6" ht="12" customHeight="1">
      <c r="A134" s="125">
        <f t="shared" si="16"/>
        <v>523</v>
      </c>
      <c r="B134" s="133" t="s">
        <v>246</v>
      </c>
      <c r="C134" s="445"/>
      <c r="D134" s="445"/>
      <c r="E134" s="437">
        <f t="shared" si="15"/>
      </c>
      <c r="F134" s="438">
        <f t="shared" si="17"/>
      </c>
    </row>
    <row r="135" spans="1:6" ht="12" customHeight="1">
      <c r="A135" s="125">
        <f t="shared" si="16"/>
        <v>524</v>
      </c>
      <c r="B135" s="133" t="s">
        <v>247</v>
      </c>
      <c r="C135" s="445"/>
      <c r="D135" s="445"/>
      <c r="E135" s="437">
        <f t="shared" si="15"/>
      </c>
      <c r="F135" s="438">
        <f t="shared" si="17"/>
      </c>
    </row>
    <row r="136" spans="1:6" ht="12" customHeight="1">
      <c r="A136" s="125">
        <f t="shared" si="16"/>
        <v>525</v>
      </c>
      <c r="B136" s="133" t="s">
        <v>248</v>
      </c>
      <c r="C136" s="445"/>
      <c r="D136" s="445"/>
      <c r="E136" s="437">
        <f t="shared" si="15"/>
      </c>
      <c r="F136" s="438">
        <f t="shared" si="17"/>
      </c>
    </row>
    <row r="137" spans="1:6" ht="12" customHeight="1" thickBot="1">
      <c r="A137" s="125">
        <f t="shared" si="16"/>
        <v>526</v>
      </c>
      <c r="B137" s="133" t="s">
        <v>249</v>
      </c>
      <c r="C137" s="436"/>
      <c r="D137" s="436"/>
      <c r="E137" s="437">
        <f t="shared" si="15"/>
      </c>
      <c r="F137" s="438">
        <f t="shared" si="17"/>
      </c>
    </row>
    <row r="138" spans="1:6" ht="12" customHeight="1" thickBot="1">
      <c r="A138" s="147">
        <f t="shared" si="16"/>
        <v>527</v>
      </c>
      <c r="B138" s="338" t="s">
        <v>320</v>
      </c>
      <c r="C138" s="339"/>
      <c r="D138" s="440"/>
      <c r="E138" s="441"/>
      <c r="F138" s="343">
        <f>IF(OR(F107="",F126=""),"",SUM(F126:F137)/F107)</f>
      </c>
    </row>
    <row r="140" spans="1:6" ht="17.25" customHeight="1">
      <c r="A140" s="285" t="s">
        <v>313</v>
      </c>
      <c r="B140" s="285"/>
      <c r="C140" s="285"/>
      <c r="D140" s="285"/>
      <c r="E140" s="285"/>
      <c r="F140" s="285"/>
    </row>
    <row r="141" spans="1:6" ht="17.25" customHeight="1">
      <c r="A141" s="285" t="s">
        <v>274</v>
      </c>
      <c r="B141" s="285"/>
      <c r="C141" s="285"/>
      <c r="D141" s="285"/>
      <c r="E141" s="285"/>
      <c r="F141" s="285"/>
    </row>
    <row r="142" spans="1:6" ht="6" customHeight="1">
      <c r="A142" s="285"/>
      <c r="B142" s="285"/>
      <c r="C142" s="285"/>
      <c r="D142" s="285"/>
      <c r="E142" s="285"/>
      <c r="F142" s="285"/>
    </row>
    <row r="143" spans="1:7" ht="12.75" customHeight="1">
      <c r="A143" s="286" t="s">
        <v>222</v>
      </c>
      <c r="B143" s="287"/>
      <c r="C143" s="287"/>
      <c r="D143" s="288"/>
      <c r="E143" s="287"/>
      <c r="F143" s="287"/>
      <c r="G143" s="287"/>
    </row>
    <row r="144" spans="1:5" ht="12.75" customHeight="1">
      <c r="A144" s="286" t="s">
        <v>255</v>
      </c>
      <c r="C144" s="286"/>
      <c r="D144" s="286"/>
      <c r="E144" s="286"/>
    </row>
    <row r="145" spans="1:9" ht="12.75" customHeight="1">
      <c r="A145" s="286"/>
      <c r="C145" s="286"/>
      <c r="D145" s="286"/>
      <c r="E145" s="311" t="s">
        <v>253</v>
      </c>
      <c r="F145" s="311" t="s">
        <v>254</v>
      </c>
      <c r="H145" s="313"/>
      <c r="I145" s="313"/>
    </row>
    <row r="146" spans="1:9" ht="12.75" customHeight="1">
      <c r="A146" s="286"/>
      <c r="C146" s="286"/>
      <c r="D146" s="286"/>
      <c r="E146" s="312" t="s">
        <v>256</v>
      </c>
      <c r="F146" s="312"/>
      <c r="H146" s="313"/>
      <c r="I146" s="313"/>
    </row>
    <row r="147" spans="1:7" ht="3" customHeight="1">
      <c r="A147" s="286"/>
      <c r="C147" s="286"/>
      <c r="D147" s="286"/>
      <c r="E147" s="286"/>
      <c r="F147" s="313"/>
      <c r="G147" s="313"/>
    </row>
    <row r="148" spans="1:7" ht="12" customHeight="1">
      <c r="A148" s="286" t="s">
        <v>257</v>
      </c>
      <c r="B148" s="286"/>
      <c r="C148" s="286"/>
      <c r="D148" s="286"/>
      <c r="E148" s="286"/>
      <c r="F148" s="286"/>
      <c r="G148" s="286"/>
    </row>
    <row r="149" spans="1:10" s="6" customFormat="1" ht="9.75" customHeight="1">
      <c r="A149" s="430" t="s">
        <v>65</v>
      </c>
      <c r="B149" s="431"/>
      <c r="C149" s="315" t="s">
        <v>66</v>
      </c>
      <c r="D149" s="315" t="s">
        <v>67</v>
      </c>
      <c r="E149" s="316" t="s">
        <v>68</v>
      </c>
      <c r="F149" s="316" t="s">
        <v>69</v>
      </c>
      <c r="G149" s="5"/>
      <c r="H149" s="5"/>
      <c r="I149" s="5"/>
      <c r="J149" s="5"/>
    </row>
    <row r="150" spans="1:6" ht="12.75" customHeight="1">
      <c r="A150" s="446"/>
      <c r="B150" s="447"/>
      <c r="C150" s="312"/>
      <c r="D150" s="312"/>
      <c r="E150" s="312" t="s">
        <v>256</v>
      </c>
      <c r="F150" s="312"/>
    </row>
    <row r="151" spans="1:6" ht="3" customHeight="1">
      <c r="A151" s="313"/>
      <c r="B151" s="313"/>
      <c r="C151" s="313"/>
      <c r="D151" s="313"/>
      <c r="E151" s="313"/>
      <c r="F151" s="313"/>
    </row>
    <row r="152" spans="1:10" s="292" customFormat="1" ht="12.75" customHeight="1">
      <c r="A152" s="286" t="s">
        <v>282</v>
      </c>
      <c r="C152" s="286"/>
      <c r="D152" s="286"/>
      <c r="E152" s="286"/>
      <c r="F152" s="317"/>
      <c r="I152" s="5"/>
      <c r="J152" s="5"/>
    </row>
    <row r="153" spans="1:11" s="292" customFormat="1" ht="12.75" customHeight="1">
      <c r="A153" s="286" t="s">
        <v>283</v>
      </c>
      <c r="C153" s="286"/>
      <c r="D153" s="286"/>
      <c r="E153" s="286"/>
      <c r="F153" s="317"/>
      <c r="G153" s="5"/>
      <c r="I153" s="5"/>
      <c r="K153" s="5"/>
    </row>
    <row r="154" ht="11.25" thickBot="1"/>
    <row r="155" spans="1:9" s="40" customFormat="1" ht="10.5">
      <c r="A155" s="434"/>
      <c r="B155" s="356"/>
      <c r="C155" s="320">
        <v>1</v>
      </c>
      <c r="D155" s="321">
        <v>2</v>
      </c>
      <c r="E155" s="321">
        <v>3</v>
      </c>
      <c r="F155" s="322">
        <v>4</v>
      </c>
      <c r="G155" s="358"/>
      <c r="H155" s="358"/>
      <c r="I155" s="358"/>
    </row>
    <row r="156" spans="1:6" ht="48.75" customHeight="1" thickBot="1">
      <c r="A156" s="323" t="s">
        <v>63</v>
      </c>
      <c r="B156" s="357" t="s">
        <v>223</v>
      </c>
      <c r="C156" s="325" t="s">
        <v>314</v>
      </c>
      <c r="D156" s="326" t="s">
        <v>315</v>
      </c>
      <c r="E156" s="326" t="s">
        <v>316</v>
      </c>
      <c r="F156" s="327" t="s">
        <v>317</v>
      </c>
    </row>
    <row r="157" spans="1:6" ht="12" customHeight="1">
      <c r="A157" s="152">
        <v>501</v>
      </c>
      <c r="B157" s="359" t="s">
        <v>318</v>
      </c>
      <c r="C157" s="451"/>
      <c r="D157" s="452"/>
      <c r="E157" s="452"/>
      <c r="F157" s="435"/>
    </row>
    <row r="158" spans="1:9" ht="12" customHeight="1">
      <c r="A158" s="125">
        <f aca="true" t="shared" si="18" ref="A158:A170">A157+1</f>
        <v>502</v>
      </c>
      <c r="B158" s="365" t="s">
        <v>225</v>
      </c>
      <c r="C158" s="436"/>
      <c r="D158" s="436"/>
      <c r="E158" s="437">
        <f aca="true" t="shared" si="19" ref="E158:E169">IF($F$152&lt;(A158-501),"",IF($F$157="","",IF(AND(C158="",D158=""),0,D158-C158)))</f>
      </c>
      <c r="F158" s="438">
        <f aca="true" t="shared" si="20" ref="F158:F169">IF($F$152&lt;(A158-501),"",IF($F$157="","",E158+F157))</f>
      </c>
      <c r="I158" s="439"/>
    </row>
    <row r="159" spans="1:6" ht="12" customHeight="1">
      <c r="A159" s="125">
        <f t="shared" si="18"/>
        <v>503</v>
      </c>
      <c r="B159" s="365" t="s">
        <v>226</v>
      </c>
      <c r="C159" s="436"/>
      <c r="D159" s="436"/>
      <c r="E159" s="437">
        <f t="shared" si="19"/>
      </c>
      <c r="F159" s="438">
        <f t="shared" si="20"/>
      </c>
    </row>
    <row r="160" spans="1:6" ht="12" customHeight="1">
      <c r="A160" s="125">
        <f t="shared" si="18"/>
        <v>504</v>
      </c>
      <c r="B160" s="365" t="s">
        <v>227</v>
      </c>
      <c r="C160" s="436"/>
      <c r="D160" s="436"/>
      <c r="E160" s="437">
        <f t="shared" si="19"/>
      </c>
      <c r="F160" s="438">
        <f t="shared" si="20"/>
      </c>
    </row>
    <row r="161" spans="1:6" ht="12" customHeight="1">
      <c r="A161" s="125">
        <f t="shared" si="18"/>
        <v>505</v>
      </c>
      <c r="B161" s="365" t="s">
        <v>228</v>
      </c>
      <c r="C161" s="436"/>
      <c r="D161" s="436"/>
      <c r="E161" s="437">
        <f t="shared" si="19"/>
      </c>
      <c r="F161" s="438">
        <f t="shared" si="20"/>
      </c>
    </row>
    <row r="162" spans="1:6" ht="12" customHeight="1">
      <c r="A162" s="125">
        <f t="shared" si="18"/>
        <v>506</v>
      </c>
      <c r="B162" s="365" t="s">
        <v>229</v>
      </c>
      <c r="C162" s="436"/>
      <c r="D162" s="436"/>
      <c r="E162" s="437">
        <f t="shared" si="19"/>
      </c>
      <c r="F162" s="438">
        <f t="shared" si="20"/>
      </c>
    </row>
    <row r="163" spans="1:6" ht="12" customHeight="1">
      <c r="A163" s="125">
        <f t="shared" si="18"/>
        <v>507</v>
      </c>
      <c r="B163" s="365" t="s">
        <v>230</v>
      </c>
      <c r="C163" s="436"/>
      <c r="D163" s="436"/>
      <c r="E163" s="437">
        <f t="shared" si="19"/>
      </c>
      <c r="F163" s="438">
        <f t="shared" si="20"/>
      </c>
    </row>
    <row r="164" spans="1:6" ht="12" customHeight="1">
      <c r="A164" s="125">
        <f t="shared" si="18"/>
        <v>508</v>
      </c>
      <c r="B164" s="365" t="s">
        <v>231</v>
      </c>
      <c r="C164" s="436"/>
      <c r="D164" s="436"/>
      <c r="E164" s="437">
        <f t="shared" si="19"/>
      </c>
      <c r="F164" s="438">
        <f t="shared" si="20"/>
      </c>
    </row>
    <row r="165" spans="1:6" ht="12" customHeight="1">
      <c r="A165" s="125">
        <f t="shared" si="18"/>
        <v>509</v>
      </c>
      <c r="B165" s="365" t="s">
        <v>232</v>
      </c>
      <c r="C165" s="436"/>
      <c r="D165" s="436"/>
      <c r="E165" s="437">
        <f t="shared" si="19"/>
      </c>
      <c r="F165" s="438">
        <f t="shared" si="20"/>
      </c>
    </row>
    <row r="166" spans="1:6" ht="12" customHeight="1">
      <c r="A166" s="125">
        <f t="shared" si="18"/>
        <v>510</v>
      </c>
      <c r="B166" s="365" t="s">
        <v>233</v>
      </c>
      <c r="C166" s="436"/>
      <c r="D166" s="436"/>
      <c r="E166" s="437">
        <f t="shared" si="19"/>
      </c>
      <c r="F166" s="438">
        <f t="shared" si="20"/>
      </c>
    </row>
    <row r="167" spans="1:6" ht="12" customHeight="1">
      <c r="A167" s="125">
        <f t="shared" si="18"/>
        <v>511</v>
      </c>
      <c r="B167" s="365" t="s">
        <v>234</v>
      </c>
      <c r="C167" s="436"/>
      <c r="D167" s="436"/>
      <c r="E167" s="437">
        <f t="shared" si="19"/>
      </c>
      <c r="F167" s="438">
        <f t="shared" si="20"/>
      </c>
    </row>
    <row r="168" spans="1:6" ht="12" customHeight="1">
      <c r="A168" s="125">
        <f t="shared" si="18"/>
        <v>512</v>
      </c>
      <c r="B168" s="365" t="s">
        <v>235</v>
      </c>
      <c r="C168" s="436"/>
      <c r="D168" s="436"/>
      <c r="E168" s="437">
        <f t="shared" si="19"/>
      </c>
      <c r="F168" s="438">
        <f t="shared" si="20"/>
      </c>
    </row>
    <row r="169" spans="1:6" ht="12" customHeight="1" thickBot="1">
      <c r="A169" s="125">
        <f t="shared" si="18"/>
        <v>513</v>
      </c>
      <c r="B169" s="133" t="s">
        <v>236</v>
      </c>
      <c r="C169" s="436"/>
      <c r="D169" s="436"/>
      <c r="E169" s="437">
        <f t="shared" si="19"/>
      </c>
      <c r="F169" s="438">
        <f t="shared" si="20"/>
      </c>
    </row>
    <row r="170" spans="1:6" ht="12" customHeight="1" thickBot="1">
      <c r="A170" s="147">
        <f t="shared" si="18"/>
        <v>514</v>
      </c>
      <c r="B170" s="338" t="s">
        <v>319</v>
      </c>
      <c r="C170" s="448"/>
      <c r="D170" s="449"/>
      <c r="E170" s="450"/>
      <c r="F170" s="343">
        <f>IF(OR(F152="",F157=""),"",SUM(F158:F169)/F152)</f>
      </c>
    </row>
    <row r="171" spans="1:6" ht="6" customHeight="1" thickBot="1">
      <c r="A171" s="133"/>
      <c r="B171" s="133"/>
      <c r="C171" s="376"/>
      <c r="D171" s="376"/>
      <c r="E171" s="376"/>
      <c r="F171" s="376"/>
    </row>
    <row r="172" spans="1:6" ht="12" customHeight="1">
      <c r="A172" s="152">
        <f>A170+1</f>
        <v>515</v>
      </c>
      <c r="B172" s="346" t="s">
        <v>238</v>
      </c>
      <c r="C172" s="442"/>
      <c r="D172" s="442"/>
      <c r="E172" s="443">
        <f aca="true" t="shared" si="21" ref="E172:E183">IF($F$153&lt;(A172-514),"",IF(AND(C172="",D172=""),0,D172-C172))</f>
      </c>
      <c r="F172" s="444">
        <f>IF(OR(F152="",F157="",F153=0,F153=""),"",INDEX(F158:F169,F152,1)+E172)</f>
      </c>
    </row>
    <row r="173" spans="1:6" ht="12" customHeight="1">
      <c r="A173" s="125">
        <f aca="true" t="shared" si="22" ref="A173:A184">A172+1</f>
        <v>516</v>
      </c>
      <c r="B173" s="133" t="s">
        <v>239</v>
      </c>
      <c r="C173" s="445"/>
      <c r="D173" s="445"/>
      <c r="E173" s="437">
        <f t="shared" si="21"/>
      </c>
      <c r="F173" s="438">
        <f aca="true" t="shared" si="23" ref="F173:F183">IF($F$153&lt;(A173-514),"",IF(F172="","",E173+F172))</f>
      </c>
    </row>
    <row r="174" spans="1:6" ht="12" customHeight="1">
      <c r="A174" s="125">
        <f t="shared" si="22"/>
        <v>517</v>
      </c>
      <c r="B174" s="133" t="s">
        <v>240</v>
      </c>
      <c r="C174" s="445"/>
      <c r="D174" s="445"/>
      <c r="E174" s="437">
        <f t="shared" si="21"/>
      </c>
      <c r="F174" s="438">
        <f t="shared" si="23"/>
      </c>
    </row>
    <row r="175" spans="1:6" ht="12" customHeight="1">
      <c r="A175" s="125">
        <f t="shared" si="22"/>
        <v>518</v>
      </c>
      <c r="B175" s="133" t="s">
        <v>241</v>
      </c>
      <c r="C175" s="445"/>
      <c r="D175" s="445"/>
      <c r="E175" s="437">
        <f t="shared" si="21"/>
      </c>
      <c r="F175" s="438">
        <f t="shared" si="23"/>
      </c>
    </row>
    <row r="176" spans="1:6" ht="12" customHeight="1">
      <c r="A176" s="125">
        <f t="shared" si="22"/>
        <v>519</v>
      </c>
      <c r="B176" s="133" t="s">
        <v>242</v>
      </c>
      <c r="C176" s="445"/>
      <c r="D176" s="445"/>
      <c r="E176" s="437">
        <f t="shared" si="21"/>
      </c>
      <c r="F176" s="438">
        <f t="shared" si="23"/>
      </c>
    </row>
    <row r="177" spans="1:6" ht="12" customHeight="1">
      <c r="A177" s="125">
        <f t="shared" si="22"/>
        <v>520</v>
      </c>
      <c r="B177" s="133" t="s">
        <v>243</v>
      </c>
      <c r="C177" s="445"/>
      <c r="D177" s="445"/>
      <c r="E177" s="437">
        <f t="shared" si="21"/>
      </c>
      <c r="F177" s="438">
        <f t="shared" si="23"/>
      </c>
    </row>
    <row r="178" spans="1:6" ht="12" customHeight="1">
      <c r="A178" s="125">
        <f t="shared" si="22"/>
        <v>521</v>
      </c>
      <c r="B178" s="133" t="s">
        <v>244</v>
      </c>
      <c r="C178" s="445"/>
      <c r="D178" s="445"/>
      <c r="E178" s="437">
        <f t="shared" si="21"/>
      </c>
      <c r="F178" s="438">
        <f t="shared" si="23"/>
      </c>
    </row>
    <row r="179" spans="1:6" ht="12" customHeight="1">
      <c r="A179" s="125">
        <f t="shared" si="22"/>
        <v>522</v>
      </c>
      <c r="B179" s="133" t="s">
        <v>245</v>
      </c>
      <c r="C179" s="445"/>
      <c r="D179" s="445"/>
      <c r="E179" s="437">
        <f t="shared" si="21"/>
      </c>
      <c r="F179" s="438">
        <f t="shared" si="23"/>
      </c>
    </row>
    <row r="180" spans="1:6" ht="12" customHeight="1">
      <c r="A180" s="125">
        <f t="shared" si="22"/>
        <v>523</v>
      </c>
      <c r="B180" s="133" t="s">
        <v>246</v>
      </c>
      <c r="C180" s="445"/>
      <c r="D180" s="445"/>
      <c r="E180" s="437">
        <f t="shared" si="21"/>
      </c>
      <c r="F180" s="438">
        <f t="shared" si="23"/>
      </c>
    </row>
    <row r="181" spans="1:6" ht="12" customHeight="1">
      <c r="A181" s="125">
        <f t="shared" si="22"/>
        <v>524</v>
      </c>
      <c r="B181" s="133" t="s">
        <v>247</v>
      </c>
      <c r="C181" s="445"/>
      <c r="D181" s="445"/>
      <c r="E181" s="437">
        <f t="shared" si="21"/>
      </c>
      <c r="F181" s="438">
        <f t="shared" si="23"/>
      </c>
    </row>
    <row r="182" spans="1:6" ht="12" customHeight="1">
      <c r="A182" s="125">
        <f t="shared" si="22"/>
        <v>525</v>
      </c>
      <c r="B182" s="133" t="s">
        <v>248</v>
      </c>
      <c r="C182" s="445"/>
      <c r="D182" s="445"/>
      <c r="E182" s="437">
        <f t="shared" si="21"/>
      </c>
      <c r="F182" s="438">
        <f t="shared" si="23"/>
      </c>
    </row>
    <row r="183" spans="1:6" ht="12" customHeight="1" thickBot="1">
      <c r="A183" s="125">
        <f t="shared" si="22"/>
        <v>526</v>
      </c>
      <c r="B183" s="133" t="s">
        <v>249</v>
      </c>
      <c r="C183" s="436"/>
      <c r="D183" s="436"/>
      <c r="E183" s="437">
        <f t="shared" si="21"/>
      </c>
      <c r="F183" s="438">
        <f t="shared" si="23"/>
      </c>
    </row>
    <row r="184" spans="1:6" ht="12" customHeight="1" thickBot="1">
      <c r="A184" s="147">
        <f t="shared" si="22"/>
        <v>527</v>
      </c>
      <c r="B184" s="338" t="s">
        <v>320</v>
      </c>
      <c r="C184" s="339"/>
      <c r="D184" s="440"/>
      <c r="E184" s="441"/>
      <c r="F184" s="343">
        <f>IF(OR(F153="",F172=""),"",SUM(F172:F183)/F153)</f>
      </c>
    </row>
    <row r="186" spans="1:6" ht="17.25" customHeight="1">
      <c r="A186" s="285" t="s">
        <v>313</v>
      </c>
      <c r="B186" s="285"/>
      <c r="C186" s="285"/>
      <c r="D186" s="285"/>
      <c r="E186" s="285"/>
      <c r="F186" s="285"/>
    </row>
    <row r="187" spans="1:6" ht="17.25" customHeight="1">
      <c r="A187" s="285" t="s">
        <v>275</v>
      </c>
      <c r="B187" s="285"/>
      <c r="C187" s="285"/>
      <c r="D187" s="285"/>
      <c r="E187" s="285"/>
      <c r="F187" s="285"/>
    </row>
    <row r="188" spans="1:6" ht="6" customHeight="1">
      <c r="A188" s="285"/>
      <c r="B188" s="285"/>
      <c r="C188" s="285"/>
      <c r="D188" s="285"/>
      <c r="E188" s="285"/>
      <c r="F188" s="285"/>
    </row>
    <row r="189" spans="1:7" ht="12.75" customHeight="1">
      <c r="A189" s="286" t="s">
        <v>222</v>
      </c>
      <c r="B189" s="287"/>
      <c r="C189" s="287"/>
      <c r="D189" s="288"/>
      <c r="E189" s="287"/>
      <c r="F189" s="287"/>
      <c r="G189" s="287"/>
    </row>
    <row r="190" spans="1:5" ht="12.75" customHeight="1">
      <c r="A190" s="286" t="s">
        <v>255</v>
      </c>
      <c r="C190" s="286"/>
      <c r="D190" s="286"/>
      <c r="E190" s="286"/>
    </row>
    <row r="191" spans="1:9" ht="12.75" customHeight="1">
      <c r="A191" s="286"/>
      <c r="C191" s="286"/>
      <c r="D191" s="286"/>
      <c r="E191" s="311" t="s">
        <v>253</v>
      </c>
      <c r="F191" s="311" t="s">
        <v>254</v>
      </c>
      <c r="H191" s="313"/>
      <c r="I191" s="313"/>
    </row>
    <row r="192" spans="1:9" ht="12.75" customHeight="1">
      <c r="A192" s="286"/>
      <c r="C192" s="286"/>
      <c r="D192" s="286"/>
      <c r="E192" s="312" t="s">
        <v>256</v>
      </c>
      <c r="F192" s="312"/>
      <c r="H192" s="313"/>
      <c r="I192" s="313"/>
    </row>
    <row r="193" spans="1:7" ht="3" customHeight="1">
      <c r="A193" s="286"/>
      <c r="C193" s="286"/>
      <c r="D193" s="286"/>
      <c r="E193" s="286"/>
      <c r="F193" s="313"/>
      <c r="G193" s="313"/>
    </row>
    <row r="194" spans="1:7" ht="12" customHeight="1">
      <c r="A194" s="286" t="s">
        <v>257</v>
      </c>
      <c r="B194" s="286"/>
      <c r="C194" s="286"/>
      <c r="D194" s="286"/>
      <c r="E194" s="286"/>
      <c r="F194" s="286"/>
      <c r="G194" s="286"/>
    </row>
    <row r="195" spans="1:10" s="6" customFormat="1" ht="9.75" customHeight="1">
      <c r="A195" s="430" t="s">
        <v>65</v>
      </c>
      <c r="B195" s="431"/>
      <c r="C195" s="315" t="s">
        <v>66</v>
      </c>
      <c r="D195" s="315" t="s">
        <v>67</v>
      </c>
      <c r="E195" s="316" t="s">
        <v>68</v>
      </c>
      <c r="F195" s="316" t="s">
        <v>69</v>
      </c>
      <c r="G195" s="5"/>
      <c r="H195" s="5"/>
      <c r="I195" s="5"/>
      <c r="J195" s="5"/>
    </row>
    <row r="196" spans="1:6" ht="12.75" customHeight="1">
      <c r="A196" s="446"/>
      <c r="B196" s="447"/>
      <c r="C196" s="312"/>
      <c r="D196" s="312"/>
      <c r="E196" s="312"/>
      <c r="F196" s="312" t="s">
        <v>256</v>
      </c>
    </row>
    <row r="197" spans="1:6" ht="3" customHeight="1">
      <c r="A197" s="313"/>
      <c r="B197" s="313"/>
      <c r="C197" s="313"/>
      <c r="D197" s="313"/>
      <c r="E197" s="313"/>
      <c r="F197" s="313"/>
    </row>
    <row r="198" spans="1:10" s="292" customFormat="1" ht="12.75" customHeight="1">
      <c r="A198" s="286" t="s">
        <v>282</v>
      </c>
      <c r="C198" s="286"/>
      <c r="D198" s="286"/>
      <c r="E198" s="286"/>
      <c r="F198" s="317"/>
      <c r="I198" s="5"/>
      <c r="J198" s="5"/>
    </row>
    <row r="199" spans="1:11" s="292" customFormat="1" ht="12.75" customHeight="1">
      <c r="A199" s="286" t="s">
        <v>283</v>
      </c>
      <c r="C199" s="286"/>
      <c r="D199" s="286"/>
      <c r="E199" s="286"/>
      <c r="F199" s="317"/>
      <c r="G199" s="5"/>
      <c r="I199" s="5"/>
      <c r="K199" s="5"/>
    </row>
    <row r="200" ht="11.25" thickBot="1"/>
    <row r="201" spans="1:9" s="40" customFormat="1" ht="10.5">
      <c r="A201" s="434"/>
      <c r="B201" s="356"/>
      <c r="C201" s="320">
        <v>1</v>
      </c>
      <c r="D201" s="321">
        <v>2</v>
      </c>
      <c r="E201" s="321">
        <v>3</v>
      </c>
      <c r="F201" s="322">
        <v>4</v>
      </c>
      <c r="G201" s="358"/>
      <c r="H201" s="358"/>
      <c r="I201" s="358"/>
    </row>
    <row r="202" spans="1:6" ht="48.75" customHeight="1" thickBot="1">
      <c r="A202" s="323" t="s">
        <v>63</v>
      </c>
      <c r="B202" s="357" t="s">
        <v>223</v>
      </c>
      <c r="C202" s="325" t="s">
        <v>314</v>
      </c>
      <c r="D202" s="326" t="s">
        <v>315</v>
      </c>
      <c r="E202" s="326" t="s">
        <v>316</v>
      </c>
      <c r="F202" s="327" t="s">
        <v>317</v>
      </c>
    </row>
    <row r="203" spans="1:6" ht="12" customHeight="1">
      <c r="A203" s="152">
        <v>501</v>
      </c>
      <c r="B203" s="359" t="s">
        <v>318</v>
      </c>
      <c r="C203" s="451"/>
      <c r="D203" s="452"/>
      <c r="E203" s="452"/>
      <c r="F203" s="435"/>
    </row>
    <row r="204" spans="1:9" ht="12" customHeight="1">
      <c r="A204" s="125">
        <f aca="true" t="shared" si="24" ref="A204:A216">A203+1</f>
        <v>502</v>
      </c>
      <c r="B204" s="365" t="s">
        <v>225</v>
      </c>
      <c r="C204" s="436"/>
      <c r="D204" s="436"/>
      <c r="E204" s="437">
        <f aca="true" t="shared" si="25" ref="E204:E215">IF($F$198&lt;(A204-501),"",IF($F$203="","",IF(AND(C204="",D204=""),0,D204-C204)))</f>
      </c>
      <c r="F204" s="438">
        <f aca="true" t="shared" si="26" ref="F204:F215">IF($F$198&lt;(A204-501),"",IF($F$203="","",E204+F203))</f>
      </c>
      <c r="I204" s="439"/>
    </row>
    <row r="205" spans="1:6" ht="12" customHeight="1">
      <c r="A205" s="125">
        <f t="shared" si="24"/>
        <v>503</v>
      </c>
      <c r="B205" s="365" t="s">
        <v>226</v>
      </c>
      <c r="C205" s="436"/>
      <c r="D205" s="436"/>
      <c r="E205" s="437">
        <f t="shared" si="25"/>
      </c>
      <c r="F205" s="438">
        <f t="shared" si="26"/>
      </c>
    </row>
    <row r="206" spans="1:6" ht="12" customHeight="1">
      <c r="A206" s="125">
        <f t="shared" si="24"/>
        <v>504</v>
      </c>
      <c r="B206" s="365" t="s">
        <v>227</v>
      </c>
      <c r="C206" s="436"/>
      <c r="D206" s="436"/>
      <c r="E206" s="437">
        <f t="shared" si="25"/>
      </c>
      <c r="F206" s="438">
        <f t="shared" si="26"/>
      </c>
    </row>
    <row r="207" spans="1:6" ht="12" customHeight="1">
      <c r="A207" s="125">
        <f t="shared" si="24"/>
        <v>505</v>
      </c>
      <c r="B207" s="365" t="s">
        <v>228</v>
      </c>
      <c r="C207" s="436"/>
      <c r="D207" s="436"/>
      <c r="E207" s="437">
        <f t="shared" si="25"/>
      </c>
      <c r="F207" s="438">
        <f t="shared" si="26"/>
      </c>
    </row>
    <row r="208" spans="1:6" ht="12" customHeight="1">
      <c r="A208" s="125">
        <f t="shared" si="24"/>
        <v>506</v>
      </c>
      <c r="B208" s="365" t="s">
        <v>229</v>
      </c>
      <c r="C208" s="436"/>
      <c r="D208" s="436"/>
      <c r="E208" s="437">
        <f t="shared" si="25"/>
      </c>
      <c r="F208" s="438">
        <f t="shared" si="26"/>
      </c>
    </row>
    <row r="209" spans="1:6" ht="12" customHeight="1">
      <c r="A209" s="125">
        <f t="shared" si="24"/>
        <v>507</v>
      </c>
      <c r="B209" s="365" t="s">
        <v>230</v>
      </c>
      <c r="C209" s="436"/>
      <c r="D209" s="436"/>
      <c r="E209" s="437">
        <f t="shared" si="25"/>
      </c>
      <c r="F209" s="438">
        <f t="shared" si="26"/>
      </c>
    </row>
    <row r="210" spans="1:6" ht="12" customHeight="1">
      <c r="A210" s="125">
        <f t="shared" si="24"/>
        <v>508</v>
      </c>
      <c r="B210" s="365" t="s">
        <v>231</v>
      </c>
      <c r="C210" s="436"/>
      <c r="D210" s="436"/>
      <c r="E210" s="437">
        <f t="shared" si="25"/>
      </c>
      <c r="F210" s="438">
        <f t="shared" si="26"/>
      </c>
    </row>
    <row r="211" spans="1:6" ht="12" customHeight="1">
      <c r="A211" s="125">
        <f t="shared" si="24"/>
        <v>509</v>
      </c>
      <c r="B211" s="365" t="s">
        <v>232</v>
      </c>
      <c r="C211" s="436"/>
      <c r="D211" s="436"/>
      <c r="E211" s="437">
        <f t="shared" si="25"/>
      </c>
      <c r="F211" s="438">
        <f t="shared" si="26"/>
      </c>
    </row>
    <row r="212" spans="1:6" ht="12" customHeight="1">
      <c r="A212" s="125">
        <f t="shared" si="24"/>
        <v>510</v>
      </c>
      <c r="B212" s="365" t="s">
        <v>233</v>
      </c>
      <c r="C212" s="436"/>
      <c r="D212" s="436"/>
      <c r="E212" s="437">
        <f t="shared" si="25"/>
      </c>
      <c r="F212" s="438">
        <f t="shared" si="26"/>
      </c>
    </row>
    <row r="213" spans="1:6" ht="12" customHeight="1">
      <c r="A213" s="125">
        <f t="shared" si="24"/>
        <v>511</v>
      </c>
      <c r="B213" s="365" t="s">
        <v>234</v>
      </c>
      <c r="C213" s="436"/>
      <c r="D213" s="436"/>
      <c r="E213" s="437">
        <f t="shared" si="25"/>
      </c>
      <c r="F213" s="438">
        <f t="shared" si="26"/>
      </c>
    </row>
    <row r="214" spans="1:6" ht="12" customHeight="1">
      <c r="A214" s="125">
        <f t="shared" si="24"/>
        <v>512</v>
      </c>
      <c r="B214" s="365" t="s">
        <v>235</v>
      </c>
      <c r="C214" s="436"/>
      <c r="D214" s="436"/>
      <c r="E214" s="437">
        <f t="shared" si="25"/>
      </c>
      <c r="F214" s="438">
        <f t="shared" si="26"/>
      </c>
    </row>
    <row r="215" spans="1:6" ht="12" customHeight="1" thickBot="1">
      <c r="A215" s="125">
        <f t="shared" si="24"/>
        <v>513</v>
      </c>
      <c r="B215" s="133" t="s">
        <v>236</v>
      </c>
      <c r="C215" s="436"/>
      <c r="D215" s="436"/>
      <c r="E215" s="437">
        <f t="shared" si="25"/>
      </c>
      <c r="F215" s="438">
        <f t="shared" si="26"/>
      </c>
    </row>
    <row r="216" spans="1:6" ht="12" customHeight="1" thickBot="1">
      <c r="A216" s="147">
        <f t="shared" si="24"/>
        <v>514</v>
      </c>
      <c r="B216" s="338" t="s">
        <v>319</v>
      </c>
      <c r="C216" s="448"/>
      <c r="D216" s="449"/>
      <c r="E216" s="450"/>
      <c r="F216" s="343">
        <f>IF(OR(F198="",F203=""),"",SUM(F204:F215)/F198)</f>
      </c>
    </row>
    <row r="217" spans="1:6" ht="6" customHeight="1" thickBot="1">
      <c r="A217" s="133"/>
      <c r="B217" s="133"/>
      <c r="C217" s="376"/>
      <c r="D217" s="376"/>
      <c r="E217" s="376"/>
      <c r="F217" s="376"/>
    </row>
    <row r="218" spans="1:6" ht="12" customHeight="1">
      <c r="A218" s="152">
        <f>A216+1</f>
        <v>515</v>
      </c>
      <c r="B218" s="346" t="s">
        <v>238</v>
      </c>
      <c r="C218" s="442"/>
      <c r="D218" s="442"/>
      <c r="E218" s="443">
        <f aca="true" t="shared" si="27" ref="E218:E229">IF($F$199&lt;(A218-514),"",IF(AND(C218="",D218=""),0,D218-C218))</f>
      </c>
      <c r="F218" s="444">
        <f>IF(OR(F198="",F203="",F199=0,F199=""),"",INDEX(F204:F215,F198,1)+E218)</f>
      </c>
    </row>
    <row r="219" spans="1:6" ht="12" customHeight="1">
      <c r="A219" s="125">
        <f aca="true" t="shared" si="28" ref="A219:A230">A218+1</f>
        <v>516</v>
      </c>
      <c r="B219" s="133" t="s">
        <v>239</v>
      </c>
      <c r="C219" s="445"/>
      <c r="D219" s="445"/>
      <c r="E219" s="437">
        <f t="shared" si="27"/>
      </c>
      <c r="F219" s="438">
        <f aca="true" t="shared" si="29" ref="F219:F229">IF($F$199&lt;(A219-514),"",IF(F218="","",E219+F218))</f>
      </c>
    </row>
    <row r="220" spans="1:6" ht="12" customHeight="1">
      <c r="A220" s="125">
        <f t="shared" si="28"/>
        <v>517</v>
      </c>
      <c r="B220" s="133" t="s">
        <v>240</v>
      </c>
      <c r="C220" s="445"/>
      <c r="D220" s="445"/>
      <c r="E220" s="437">
        <f t="shared" si="27"/>
      </c>
      <c r="F220" s="438">
        <f t="shared" si="29"/>
      </c>
    </row>
    <row r="221" spans="1:6" ht="12" customHeight="1">
      <c r="A221" s="125">
        <f t="shared" si="28"/>
        <v>518</v>
      </c>
      <c r="B221" s="133" t="s">
        <v>241</v>
      </c>
      <c r="C221" s="445"/>
      <c r="D221" s="445"/>
      <c r="E221" s="437">
        <f t="shared" si="27"/>
      </c>
      <c r="F221" s="438">
        <f t="shared" si="29"/>
      </c>
    </row>
    <row r="222" spans="1:6" ht="12" customHeight="1">
      <c r="A222" s="125">
        <f t="shared" si="28"/>
        <v>519</v>
      </c>
      <c r="B222" s="133" t="s">
        <v>242</v>
      </c>
      <c r="C222" s="445"/>
      <c r="D222" s="445"/>
      <c r="E222" s="437">
        <f t="shared" si="27"/>
      </c>
      <c r="F222" s="438">
        <f t="shared" si="29"/>
      </c>
    </row>
    <row r="223" spans="1:6" ht="12" customHeight="1">
      <c r="A223" s="125">
        <f t="shared" si="28"/>
        <v>520</v>
      </c>
      <c r="B223" s="133" t="s">
        <v>243</v>
      </c>
      <c r="C223" s="445"/>
      <c r="D223" s="445"/>
      <c r="E223" s="437">
        <f t="shared" si="27"/>
      </c>
      <c r="F223" s="438">
        <f t="shared" si="29"/>
      </c>
    </row>
    <row r="224" spans="1:6" ht="12" customHeight="1">
      <c r="A224" s="125">
        <f t="shared" si="28"/>
        <v>521</v>
      </c>
      <c r="B224" s="133" t="s">
        <v>244</v>
      </c>
      <c r="C224" s="445"/>
      <c r="D224" s="445"/>
      <c r="E224" s="437">
        <f t="shared" si="27"/>
      </c>
      <c r="F224" s="438">
        <f t="shared" si="29"/>
      </c>
    </row>
    <row r="225" spans="1:6" ht="12" customHeight="1">
      <c r="A225" s="125">
        <f t="shared" si="28"/>
        <v>522</v>
      </c>
      <c r="B225" s="133" t="s">
        <v>245</v>
      </c>
      <c r="C225" s="445"/>
      <c r="D225" s="445"/>
      <c r="E225" s="437">
        <f t="shared" si="27"/>
      </c>
      <c r="F225" s="438">
        <f t="shared" si="29"/>
      </c>
    </row>
    <row r="226" spans="1:6" ht="12" customHeight="1">
      <c r="A226" s="125">
        <f t="shared" si="28"/>
        <v>523</v>
      </c>
      <c r="B226" s="133" t="s">
        <v>246</v>
      </c>
      <c r="C226" s="445"/>
      <c r="D226" s="445"/>
      <c r="E226" s="437">
        <f t="shared" si="27"/>
      </c>
      <c r="F226" s="438">
        <f t="shared" si="29"/>
      </c>
    </row>
    <row r="227" spans="1:6" ht="12" customHeight="1">
      <c r="A227" s="125">
        <f t="shared" si="28"/>
        <v>524</v>
      </c>
      <c r="B227" s="133" t="s">
        <v>247</v>
      </c>
      <c r="C227" s="445"/>
      <c r="D227" s="445"/>
      <c r="E227" s="437">
        <f t="shared" si="27"/>
      </c>
      <c r="F227" s="438">
        <f t="shared" si="29"/>
      </c>
    </row>
    <row r="228" spans="1:6" ht="12" customHeight="1">
      <c r="A228" s="125">
        <f t="shared" si="28"/>
        <v>525</v>
      </c>
      <c r="B228" s="133" t="s">
        <v>248</v>
      </c>
      <c r="C228" s="445"/>
      <c r="D228" s="445"/>
      <c r="E228" s="437">
        <f t="shared" si="27"/>
      </c>
      <c r="F228" s="438">
        <f t="shared" si="29"/>
      </c>
    </row>
    <row r="229" spans="1:6" ht="12" customHeight="1" thickBot="1">
      <c r="A229" s="125">
        <f t="shared" si="28"/>
        <v>526</v>
      </c>
      <c r="B229" s="133" t="s">
        <v>249</v>
      </c>
      <c r="C229" s="436"/>
      <c r="D229" s="436"/>
      <c r="E229" s="437">
        <f t="shared" si="27"/>
      </c>
      <c r="F229" s="438">
        <f t="shared" si="29"/>
      </c>
    </row>
    <row r="230" spans="1:6" ht="12" customHeight="1" thickBot="1">
      <c r="A230" s="147">
        <f t="shared" si="28"/>
        <v>527</v>
      </c>
      <c r="B230" s="338" t="s">
        <v>320</v>
      </c>
      <c r="C230" s="339"/>
      <c r="D230" s="440"/>
      <c r="E230" s="441"/>
      <c r="F230" s="343">
        <f>IF(OR(F199="",F218=""),"",SUM(F218:F229)/F199)</f>
      </c>
    </row>
  </sheetData>
  <sheetProtection sheet="1" objects="1"/>
  <printOptions horizontalCentered="1"/>
  <pageMargins left="0.21" right="0.21" top="1.01" bottom="0.63" header="0.5" footer="0.5"/>
  <pageSetup orientation="portrait"/>
  <headerFooter alignWithMargins="0">
    <oddHeader>&amp;LFederal Communications Commission
Washington, DC 20554&amp;RApproved By OMB 3060-0685</oddHeader>
    <oddFooter>&amp;LPage &amp;P&amp;CMicrosoft Excel 4.0 Version&amp;RFCC Form 1240
July 1996</oddFooter>
  </headerFooter>
  <rowBreaks count="4" manualBreakCount="4">
    <brk id="46" max="65535" man="1"/>
    <brk id="92" max="65535" man="1"/>
    <brk id="138" max="65535" man="1"/>
    <brk id="184" max="65535" man="1"/>
  </rowBreaks>
</worksheet>
</file>

<file path=xl/worksheets/sheet9.xml><?xml version="1.0" encoding="utf-8"?>
<worksheet xmlns="http://schemas.openxmlformats.org/spreadsheetml/2006/main" xmlns:r="http://schemas.openxmlformats.org/officeDocument/2006/relationships">
  <dimension ref="A2:K160"/>
  <sheetViews>
    <sheetView showGridLines="0" workbookViewId="0" topLeftCell="A1">
      <selection activeCell="A1" sqref="A1"/>
    </sheetView>
  </sheetViews>
  <sheetFormatPr defaultColWidth="9.140625" defaultRowHeight="12"/>
  <cols>
    <col min="1" max="1" width="8.421875" style="5" customWidth="1"/>
    <col min="2" max="2" width="15.57421875" style="5" customWidth="1"/>
    <col min="3" max="6" width="25.421875" style="5" customWidth="1"/>
    <col min="7" max="8" width="16.00390625" style="5" customWidth="1"/>
    <col min="9" max="9" width="18.00390625" style="5" customWidth="1"/>
    <col min="10" max="16384" width="9.57421875" style="5" customWidth="1"/>
  </cols>
  <sheetData>
    <row r="1" ht="12.75" customHeight="1"/>
    <row r="2" spans="1:6" ht="17.25" customHeight="1">
      <c r="A2" s="285" t="s">
        <v>313</v>
      </c>
      <c r="B2" s="285"/>
      <c r="C2" s="285"/>
      <c r="D2" s="285"/>
      <c r="E2" s="285"/>
      <c r="F2" s="285"/>
    </row>
    <row r="3" spans="1:6" ht="17.25" customHeight="1">
      <c r="A3" s="285" t="s">
        <v>276</v>
      </c>
      <c r="B3" s="285"/>
      <c r="C3" s="285"/>
      <c r="D3" s="285"/>
      <c r="E3" s="285"/>
      <c r="F3" s="285"/>
    </row>
    <row r="4" spans="1:6" ht="6.75" customHeight="1">
      <c r="A4" s="285"/>
      <c r="B4" s="285"/>
      <c r="C4" s="285"/>
      <c r="D4" s="285"/>
      <c r="E4" s="285"/>
      <c r="F4" s="285"/>
    </row>
    <row r="5" spans="1:7" ht="12.75" customHeight="1">
      <c r="A5" s="286" t="s">
        <v>222</v>
      </c>
      <c r="B5" s="287"/>
      <c r="C5" s="287"/>
      <c r="D5" s="288"/>
      <c r="E5" s="287"/>
      <c r="F5" s="287"/>
      <c r="G5" s="287"/>
    </row>
    <row r="6" spans="1:5" ht="12.75" customHeight="1">
      <c r="A6" s="286" t="s">
        <v>255</v>
      </c>
      <c r="C6" s="286"/>
      <c r="D6" s="286"/>
      <c r="E6" s="286"/>
    </row>
    <row r="7" spans="1:9" ht="12.75" customHeight="1">
      <c r="A7" s="286"/>
      <c r="C7" s="286"/>
      <c r="D7" s="286"/>
      <c r="E7" s="311" t="s">
        <v>253</v>
      </c>
      <c r="F7" s="311" t="s">
        <v>254</v>
      </c>
      <c r="H7" s="313"/>
      <c r="I7" s="313"/>
    </row>
    <row r="8" spans="1:9" ht="12.75" customHeight="1">
      <c r="A8" s="286"/>
      <c r="C8" s="286"/>
      <c r="D8" s="286"/>
      <c r="E8" s="312"/>
      <c r="F8" s="312" t="s">
        <v>256</v>
      </c>
      <c r="H8" s="313"/>
      <c r="I8" s="313"/>
    </row>
    <row r="9" spans="1:7" ht="3" customHeight="1">
      <c r="A9" s="286"/>
      <c r="C9" s="286"/>
      <c r="D9" s="286"/>
      <c r="E9" s="286"/>
      <c r="F9" s="313"/>
      <c r="G9" s="313"/>
    </row>
    <row r="10" spans="1:7" ht="12" customHeight="1">
      <c r="A10" s="286" t="s">
        <v>257</v>
      </c>
      <c r="B10" s="286"/>
      <c r="C10" s="286"/>
      <c r="D10" s="286"/>
      <c r="E10" s="286"/>
      <c r="F10" s="286"/>
      <c r="G10" s="286"/>
    </row>
    <row r="11" spans="1:10" s="6" customFormat="1" ht="9.75" customHeight="1">
      <c r="A11" s="430" t="s">
        <v>65</v>
      </c>
      <c r="B11" s="431"/>
      <c r="C11" s="315" t="s">
        <v>66</v>
      </c>
      <c r="D11" s="315" t="s">
        <v>67</v>
      </c>
      <c r="E11" s="316" t="s">
        <v>68</v>
      </c>
      <c r="F11" s="316" t="s">
        <v>69</v>
      </c>
      <c r="G11" s="5"/>
      <c r="H11" s="5"/>
      <c r="I11" s="5"/>
      <c r="J11" s="5"/>
    </row>
    <row r="12" spans="1:6" ht="12.75" customHeight="1">
      <c r="A12" s="432" t="s">
        <v>256</v>
      </c>
      <c r="B12" s="433"/>
      <c r="C12" s="312"/>
      <c r="D12" s="312"/>
      <c r="E12" s="312"/>
      <c r="F12" s="312"/>
    </row>
    <row r="13" spans="1:6" ht="3" customHeight="1">
      <c r="A13" s="313"/>
      <c r="B13" s="313"/>
      <c r="C13" s="313"/>
      <c r="D13" s="313"/>
      <c r="E13" s="313"/>
      <c r="F13" s="313"/>
    </row>
    <row r="14" spans="1:10" s="292" customFormat="1" ht="12.75" customHeight="1">
      <c r="A14" s="286" t="s">
        <v>282</v>
      </c>
      <c r="C14" s="286"/>
      <c r="D14" s="286"/>
      <c r="E14" s="286"/>
      <c r="F14" s="317"/>
      <c r="I14" s="5"/>
      <c r="J14" s="5"/>
    </row>
    <row r="15" spans="1:11" s="292" customFormat="1" ht="12.75" customHeight="1">
      <c r="A15" s="286" t="s">
        <v>283</v>
      </c>
      <c r="C15" s="286"/>
      <c r="D15" s="286"/>
      <c r="E15" s="286"/>
      <c r="F15" s="317">
        <v>0</v>
      </c>
      <c r="G15" s="5"/>
      <c r="I15" s="5"/>
      <c r="K15" s="5"/>
    </row>
    <row r="16" ht="11.25" thickBot="1"/>
    <row r="17" spans="1:9" s="40" customFormat="1" ht="10.5">
      <c r="A17" s="434"/>
      <c r="B17" s="356"/>
      <c r="C17" s="320">
        <v>1</v>
      </c>
      <c r="D17" s="321">
        <v>2</v>
      </c>
      <c r="E17" s="321">
        <v>3</v>
      </c>
      <c r="F17" s="322">
        <v>4</v>
      </c>
      <c r="G17" s="358"/>
      <c r="H17" s="358"/>
      <c r="I17" s="358"/>
    </row>
    <row r="18" spans="1:6" ht="48.75" customHeight="1" thickBot="1">
      <c r="A18" s="323" t="s">
        <v>63</v>
      </c>
      <c r="B18" s="357" t="s">
        <v>223</v>
      </c>
      <c r="C18" s="325" t="s">
        <v>314</v>
      </c>
      <c r="D18" s="326" t="s">
        <v>315</v>
      </c>
      <c r="E18" s="326" t="s">
        <v>316</v>
      </c>
      <c r="F18" s="327" t="s">
        <v>317</v>
      </c>
    </row>
    <row r="19" spans="1:6" ht="12" customHeight="1">
      <c r="A19" s="152">
        <v>501</v>
      </c>
      <c r="B19" s="359" t="s">
        <v>318</v>
      </c>
      <c r="C19" s="451"/>
      <c r="D19" s="452"/>
      <c r="E19" s="452"/>
      <c r="F19" s="435"/>
    </row>
    <row r="20" spans="1:9" ht="12" customHeight="1">
      <c r="A20" s="125">
        <f aca="true" t="shared" si="0" ref="A20:A32">A19+1</f>
        <v>502</v>
      </c>
      <c r="B20" s="365" t="s">
        <v>225</v>
      </c>
      <c r="C20" s="436"/>
      <c r="D20" s="436"/>
      <c r="E20" s="437">
        <f aca="true" t="shared" si="1" ref="E20:E31">IF($F$14&lt;(A20-501),"",IF($F$19="","",IF(AND(C20="",D20=""),0,D20-C20)))</f>
      </c>
      <c r="F20" s="438">
        <f aca="true" t="shared" si="2" ref="F20:F31">IF($F$14&lt;(A20-501),"",IF($F$19="","",E20+F19))</f>
      </c>
      <c r="I20" s="439"/>
    </row>
    <row r="21" spans="1:6" ht="12" customHeight="1">
      <c r="A21" s="125">
        <f t="shared" si="0"/>
        <v>503</v>
      </c>
      <c r="B21" s="365" t="s">
        <v>226</v>
      </c>
      <c r="C21" s="436"/>
      <c r="D21" s="436"/>
      <c r="E21" s="437">
        <f t="shared" si="1"/>
      </c>
      <c r="F21" s="438">
        <f t="shared" si="2"/>
      </c>
    </row>
    <row r="22" spans="1:6" ht="12" customHeight="1">
      <c r="A22" s="125">
        <f t="shared" si="0"/>
        <v>504</v>
      </c>
      <c r="B22" s="365" t="s">
        <v>227</v>
      </c>
      <c r="C22" s="436"/>
      <c r="D22" s="436"/>
      <c r="E22" s="437">
        <f t="shared" si="1"/>
      </c>
      <c r="F22" s="438">
        <f t="shared" si="2"/>
      </c>
    </row>
    <row r="23" spans="1:6" ht="12" customHeight="1">
      <c r="A23" s="125">
        <f t="shared" si="0"/>
        <v>505</v>
      </c>
      <c r="B23" s="365" t="s">
        <v>228</v>
      </c>
      <c r="C23" s="436"/>
      <c r="D23" s="436"/>
      <c r="E23" s="437">
        <f t="shared" si="1"/>
      </c>
      <c r="F23" s="438">
        <f t="shared" si="2"/>
      </c>
    </row>
    <row r="24" spans="1:6" ht="12" customHeight="1">
      <c r="A24" s="125">
        <f t="shared" si="0"/>
        <v>506</v>
      </c>
      <c r="B24" s="365" t="s">
        <v>229</v>
      </c>
      <c r="C24" s="436"/>
      <c r="D24" s="436"/>
      <c r="E24" s="437">
        <f t="shared" si="1"/>
      </c>
      <c r="F24" s="438">
        <f t="shared" si="2"/>
      </c>
    </row>
    <row r="25" spans="1:6" ht="12" customHeight="1">
      <c r="A25" s="125">
        <f t="shared" si="0"/>
        <v>507</v>
      </c>
      <c r="B25" s="365" t="s">
        <v>230</v>
      </c>
      <c r="C25" s="436"/>
      <c r="D25" s="436"/>
      <c r="E25" s="437">
        <f t="shared" si="1"/>
      </c>
      <c r="F25" s="438">
        <f t="shared" si="2"/>
      </c>
    </row>
    <row r="26" spans="1:6" ht="12" customHeight="1">
      <c r="A26" s="125">
        <f t="shared" si="0"/>
        <v>508</v>
      </c>
      <c r="B26" s="365" t="s">
        <v>231</v>
      </c>
      <c r="C26" s="436"/>
      <c r="D26" s="436"/>
      <c r="E26" s="437">
        <f t="shared" si="1"/>
      </c>
      <c r="F26" s="438">
        <f t="shared" si="2"/>
      </c>
    </row>
    <row r="27" spans="1:6" ht="12" customHeight="1">
      <c r="A27" s="125">
        <f t="shared" si="0"/>
        <v>509</v>
      </c>
      <c r="B27" s="365" t="s">
        <v>232</v>
      </c>
      <c r="C27" s="436"/>
      <c r="D27" s="436"/>
      <c r="E27" s="437">
        <f t="shared" si="1"/>
      </c>
      <c r="F27" s="438">
        <f t="shared" si="2"/>
      </c>
    </row>
    <row r="28" spans="1:6" ht="12" customHeight="1">
      <c r="A28" s="125">
        <f t="shared" si="0"/>
        <v>510</v>
      </c>
      <c r="B28" s="365" t="s">
        <v>233</v>
      </c>
      <c r="C28" s="436"/>
      <c r="D28" s="436"/>
      <c r="E28" s="437">
        <f t="shared" si="1"/>
      </c>
      <c r="F28" s="438">
        <f t="shared" si="2"/>
      </c>
    </row>
    <row r="29" spans="1:6" ht="12" customHeight="1">
      <c r="A29" s="125">
        <f t="shared" si="0"/>
        <v>511</v>
      </c>
      <c r="B29" s="365" t="s">
        <v>234</v>
      </c>
      <c r="C29" s="436"/>
      <c r="D29" s="436"/>
      <c r="E29" s="437">
        <f t="shared" si="1"/>
      </c>
      <c r="F29" s="438">
        <f t="shared" si="2"/>
      </c>
    </row>
    <row r="30" spans="1:6" ht="12" customHeight="1">
      <c r="A30" s="125">
        <f t="shared" si="0"/>
        <v>512</v>
      </c>
      <c r="B30" s="365" t="s">
        <v>235</v>
      </c>
      <c r="C30" s="436"/>
      <c r="D30" s="436"/>
      <c r="E30" s="437">
        <f t="shared" si="1"/>
      </c>
      <c r="F30" s="438">
        <f t="shared" si="2"/>
      </c>
    </row>
    <row r="31" spans="1:6" ht="12" customHeight="1" thickBot="1">
      <c r="A31" s="125">
        <f t="shared" si="0"/>
        <v>513</v>
      </c>
      <c r="B31" s="133" t="s">
        <v>236</v>
      </c>
      <c r="C31" s="436"/>
      <c r="D31" s="436"/>
      <c r="E31" s="437">
        <f t="shared" si="1"/>
      </c>
      <c r="F31" s="438">
        <f t="shared" si="2"/>
      </c>
    </row>
    <row r="32" spans="1:6" ht="12" customHeight="1" thickBot="1">
      <c r="A32" s="147">
        <f t="shared" si="0"/>
        <v>514</v>
      </c>
      <c r="B32" s="338" t="s">
        <v>319</v>
      </c>
      <c r="C32" s="339"/>
      <c r="D32" s="440"/>
      <c r="E32" s="441"/>
      <c r="F32" s="343">
        <f>IF(OR(F14="",F19=""),"",SUM(F20:F31)/F14)</f>
      </c>
    </row>
    <row r="34" spans="1:6" ht="17.25" customHeight="1">
      <c r="A34" s="285" t="s">
        <v>313</v>
      </c>
      <c r="B34" s="285"/>
      <c r="C34" s="285"/>
      <c r="D34" s="285"/>
      <c r="E34" s="285"/>
      <c r="F34" s="285"/>
    </row>
    <row r="35" spans="1:6" ht="17.25" customHeight="1">
      <c r="A35" s="285" t="s">
        <v>277</v>
      </c>
      <c r="B35" s="285"/>
      <c r="C35" s="285"/>
      <c r="D35" s="285"/>
      <c r="E35" s="285"/>
      <c r="F35" s="285"/>
    </row>
    <row r="36" spans="1:6" ht="6.75" customHeight="1">
      <c r="A36" s="285"/>
      <c r="B36" s="285"/>
      <c r="C36" s="285"/>
      <c r="D36" s="285"/>
      <c r="E36" s="285"/>
      <c r="F36" s="285"/>
    </row>
    <row r="37" spans="1:7" ht="12.75" customHeight="1">
      <c r="A37" s="286" t="s">
        <v>222</v>
      </c>
      <c r="B37" s="287"/>
      <c r="C37" s="287"/>
      <c r="D37" s="288"/>
      <c r="E37" s="287"/>
      <c r="F37" s="287"/>
      <c r="G37" s="287"/>
    </row>
    <row r="38" spans="1:5" ht="12.75" customHeight="1">
      <c r="A38" s="286" t="s">
        <v>255</v>
      </c>
      <c r="C38" s="286"/>
      <c r="D38" s="286"/>
      <c r="E38" s="286"/>
    </row>
    <row r="39" spans="1:9" ht="12.75" customHeight="1">
      <c r="A39" s="286"/>
      <c r="C39" s="286"/>
      <c r="D39" s="286"/>
      <c r="E39" s="311" t="s">
        <v>253</v>
      </c>
      <c r="F39" s="311" t="s">
        <v>254</v>
      </c>
      <c r="H39" s="313"/>
      <c r="I39" s="313"/>
    </row>
    <row r="40" spans="1:9" ht="12.75" customHeight="1">
      <c r="A40" s="286"/>
      <c r="C40" s="286"/>
      <c r="D40" s="286"/>
      <c r="E40" s="312"/>
      <c r="F40" s="312" t="s">
        <v>256</v>
      </c>
      <c r="H40" s="313"/>
      <c r="I40" s="313"/>
    </row>
    <row r="41" spans="1:7" ht="3" customHeight="1">
      <c r="A41" s="286"/>
      <c r="C41" s="286"/>
      <c r="D41" s="286"/>
      <c r="E41" s="286"/>
      <c r="F41" s="313"/>
      <c r="G41" s="313"/>
    </row>
    <row r="42" spans="1:7" ht="12" customHeight="1">
      <c r="A42" s="286" t="s">
        <v>257</v>
      </c>
      <c r="B42" s="286"/>
      <c r="C42" s="286"/>
      <c r="D42" s="286"/>
      <c r="E42" s="286"/>
      <c r="F42" s="286"/>
      <c r="G42" s="286"/>
    </row>
    <row r="43" spans="1:10" s="6" customFormat="1" ht="9.75" customHeight="1">
      <c r="A43" s="430" t="s">
        <v>65</v>
      </c>
      <c r="B43" s="431"/>
      <c r="C43" s="315" t="s">
        <v>66</v>
      </c>
      <c r="D43" s="315" t="s">
        <v>67</v>
      </c>
      <c r="E43" s="316" t="s">
        <v>68</v>
      </c>
      <c r="F43" s="316" t="s">
        <v>69</v>
      </c>
      <c r="G43" s="5"/>
      <c r="H43" s="5"/>
      <c r="I43" s="5"/>
      <c r="J43" s="5"/>
    </row>
    <row r="44" spans="1:6" ht="12.75" customHeight="1">
      <c r="A44" s="446"/>
      <c r="B44" s="447"/>
      <c r="C44" s="312" t="s">
        <v>256</v>
      </c>
      <c r="D44" s="312"/>
      <c r="E44" s="312"/>
      <c r="F44" s="312"/>
    </row>
    <row r="45" spans="1:6" ht="3" customHeight="1">
      <c r="A45" s="313"/>
      <c r="B45" s="313"/>
      <c r="C45" s="313"/>
      <c r="D45" s="313"/>
      <c r="E45" s="313"/>
      <c r="F45" s="313"/>
    </row>
    <row r="46" spans="1:10" s="292" customFormat="1" ht="12.75" customHeight="1">
      <c r="A46" s="286" t="s">
        <v>282</v>
      </c>
      <c r="C46" s="286"/>
      <c r="D46" s="286"/>
      <c r="E46" s="286"/>
      <c r="F46" s="317"/>
      <c r="I46" s="5"/>
      <c r="J46" s="5"/>
    </row>
    <row r="47" spans="1:11" s="292" customFormat="1" ht="12.75" customHeight="1">
      <c r="A47" s="286" t="s">
        <v>283</v>
      </c>
      <c r="C47" s="286"/>
      <c r="D47" s="286"/>
      <c r="E47" s="286"/>
      <c r="F47" s="317">
        <v>0</v>
      </c>
      <c r="G47" s="5"/>
      <c r="I47" s="5"/>
      <c r="K47" s="5"/>
    </row>
    <row r="48" ht="11.25" thickBot="1"/>
    <row r="49" spans="1:9" s="40" customFormat="1" ht="10.5">
      <c r="A49" s="434"/>
      <c r="B49" s="356"/>
      <c r="C49" s="320">
        <v>1</v>
      </c>
      <c r="D49" s="321">
        <v>2</v>
      </c>
      <c r="E49" s="321">
        <v>3</v>
      </c>
      <c r="F49" s="322">
        <v>4</v>
      </c>
      <c r="G49" s="358"/>
      <c r="H49" s="358"/>
      <c r="I49" s="358"/>
    </row>
    <row r="50" spans="1:6" ht="48.75" customHeight="1" thickBot="1">
      <c r="A50" s="323" t="s">
        <v>63</v>
      </c>
      <c r="B50" s="357" t="s">
        <v>223</v>
      </c>
      <c r="C50" s="325" t="s">
        <v>314</v>
      </c>
      <c r="D50" s="326" t="s">
        <v>315</v>
      </c>
      <c r="E50" s="326" t="s">
        <v>316</v>
      </c>
      <c r="F50" s="327" t="s">
        <v>317</v>
      </c>
    </row>
    <row r="51" spans="1:6" ht="12" customHeight="1">
      <c r="A51" s="152">
        <v>501</v>
      </c>
      <c r="B51" s="359" t="s">
        <v>318</v>
      </c>
      <c r="C51" s="360"/>
      <c r="D51" s="361"/>
      <c r="E51" s="361"/>
      <c r="F51" s="435"/>
    </row>
    <row r="52" spans="1:9" ht="12" customHeight="1">
      <c r="A52" s="125">
        <f aca="true" t="shared" si="3" ref="A52:A64">A51+1</f>
        <v>502</v>
      </c>
      <c r="B52" s="365" t="s">
        <v>225</v>
      </c>
      <c r="C52" s="436"/>
      <c r="D52" s="436"/>
      <c r="E52" s="437">
        <f aca="true" t="shared" si="4" ref="E52:E63">IF($F$46&lt;(A52-501),"",IF($F$51="","",IF(AND(C52="",D52=""),0,D52-C52)))</f>
      </c>
      <c r="F52" s="438">
        <f aca="true" t="shared" si="5" ref="F52:F63">IF($F$46&lt;(A52-501),"",IF($F$51="","",E52+F51))</f>
      </c>
      <c r="I52" s="439"/>
    </row>
    <row r="53" spans="1:6" ht="12" customHeight="1">
      <c r="A53" s="125">
        <f t="shared" si="3"/>
        <v>503</v>
      </c>
      <c r="B53" s="365" t="s">
        <v>226</v>
      </c>
      <c r="C53" s="436"/>
      <c r="D53" s="436"/>
      <c r="E53" s="437">
        <f t="shared" si="4"/>
      </c>
      <c r="F53" s="438">
        <f t="shared" si="5"/>
      </c>
    </row>
    <row r="54" spans="1:6" ht="12" customHeight="1">
      <c r="A54" s="125">
        <f t="shared" si="3"/>
        <v>504</v>
      </c>
      <c r="B54" s="365" t="s">
        <v>227</v>
      </c>
      <c r="C54" s="436"/>
      <c r="D54" s="436"/>
      <c r="E54" s="437">
        <f t="shared" si="4"/>
      </c>
      <c r="F54" s="438">
        <f t="shared" si="5"/>
      </c>
    </row>
    <row r="55" spans="1:6" ht="12" customHeight="1">
      <c r="A55" s="125">
        <f t="shared" si="3"/>
        <v>505</v>
      </c>
      <c r="B55" s="365" t="s">
        <v>228</v>
      </c>
      <c r="C55" s="436"/>
      <c r="D55" s="436"/>
      <c r="E55" s="437">
        <f t="shared" si="4"/>
      </c>
      <c r="F55" s="438">
        <f t="shared" si="5"/>
      </c>
    </row>
    <row r="56" spans="1:6" ht="12" customHeight="1">
      <c r="A56" s="125">
        <f t="shared" si="3"/>
        <v>506</v>
      </c>
      <c r="B56" s="365" t="s">
        <v>229</v>
      </c>
      <c r="C56" s="436"/>
      <c r="D56" s="436"/>
      <c r="E56" s="437">
        <f t="shared" si="4"/>
      </c>
      <c r="F56" s="438">
        <f t="shared" si="5"/>
      </c>
    </row>
    <row r="57" spans="1:6" ht="12" customHeight="1">
      <c r="A57" s="125">
        <f t="shared" si="3"/>
        <v>507</v>
      </c>
      <c r="B57" s="365" t="s">
        <v>230</v>
      </c>
      <c r="C57" s="436"/>
      <c r="D57" s="436"/>
      <c r="E57" s="437">
        <f t="shared" si="4"/>
      </c>
      <c r="F57" s="438">
        <f t="shared" si="5"/>
      </c>
    </row>
    <row r="58" spans="1:6" ht="12" customHeight="1">
      <c r="A58" s="125">
        <f t="shared" si="3"/>
        <v>508</v>
      </c>
      <c r="B58" s="365" t="s">
        <v>231</v>
      </c>
      <c r="C58" s="436"/>
      <c r="D58" s="436"/>
      <c r="E58" s="437">
        <f t="shared" si="4"/>
      </c>
      <c r="F58" s="438">
        <f t="shared" si="5"/>
      </c>
    </row>
    <row r="59" spans="1:6" ht="12" customHeight="1">
      <c r="A59" s="125">
        <f t="shared" si="3"/>
        <v>509</v>
      </c>
      <c r="B59" s="365" t="s">
        <v>232</v>
      </c>
      <c r="C59" s="436"/>
      <c r="D59" s="436"/>
      <c r="E59" s="437">
        <f t="shared" si="4"/>
      </c>
      <c r="F59" s="438">
        <f t="shared" si="5"/>
      </c>
    </row>
    <row r="60" spans="1:6" ht="12" customHeight="1">
      <c r="A60" s="125">
        <f t="shared" si="3"/>
        <v>510</v>
      </c>
      <c r="B60" s="365" t="s">
        <v>233</v>
      </c>
      <c r="C60" s="436"/>
      <c r="D60" s="436"/>
      <c r="E60" s="437">
        <f t="shared" si="4"/>
      </c>
      <c r="F60" s="438">
        <f t="shared" si="5"/>
      </c>
    </row>
    <row r="61" spans="1:6" ht="12" customHeight="1">
      <c r="A61" s="125">
        <f t="shared" si="3"/>
        <v>511</v>
      </c>
      <c r="B61" s="365" t="s">
        <v>234</v>
      </c>
      <c r="C61" s="436"/>
      <c r="D61" s="436"/>
      <c r="E61" s="437">
        <f t="shared" si="4"/>
      </c>
      <c r="F61" s="438">
        <f t="shared" si="5"/>
      </c>
    </row>
    <row r="62" spans="1:6" ht="12" customHeight="1">
      <c r="A62" s="125">
        <f t="shared" si="3"/>
        <v>512</v>
      </c>
      <c r="B62" s="365" t="s">
        <v>235</v>
      </c>
      <c r="C62" s="436"/>
      <c r="D62" s="436"/>
      <c r="E62" s="437">
        <f t="shared" si="4"/>
      </c>
      <c r="F62" s="438">
        <f t="shared" si="5"/>
      </c>
    </row>
    <row r="63" spans="1:6" ht="12" customHeight="1" thickBot="1">
      <c r="A63" s="125">
        <f t="shared" si="3"/>
        <v>513</v>
      </c>
      <c r="B63" s="133" t="s">
        <v>236</v>
      </c>
      <c r="C63" s="436"/>
      <c r="D63" s="436"/>
      <c r="E63" s="437">
        <f t="shared" si="4"/>
      </c>
      <c r="F63" s="438">
        <f t="shared" si="5"/>
      </c>
    </row>
    <row r="64" spans="1:6" ht="12" customHeight="1" thickBot="1">
      <c r="A64" s="147">
        <f t="shared" si="3"/>
        <v>514</v>
      </c>
      <c r="B64" s="338" t="s">
        <v>319</v>
      </c>
      <c r="C64" s="339"/>
      <c r="D64" s="440"/>
      <c r="E64" s="441"/>
      <c r="F64" s="343">
        <f>IF(OR(F46="",F51=""),"",SUM(F52:F63)/F46)</f>
      </c>
    </row>
    <row r="66" spans="1:6" ht="17.25" customHeight="1">
      <c r="A66" s="285" t="s">
        <v>313</v>
      </c>
      <c r="B66" s="285"/>
      <c r="C66" s="285"/>
      <c r="D66" s="285"/>
      <c r="E66" s="285"/>
      <c r="F66" s="285"/>
    </row>
    <row r="67" spans="1:6" ht="17.25" customHeight="1">
      <c r="A67" s="285" t="s">
        <v>278</v>
      </c>
      <c r="B67" s="285"/>
      <c r="C67" s="285"/>
      <c r="D67" s="285"/>
      <c r="E67" s="285"/>
      <c r="F67" s="285"/>
    </row>
    <row r="68" spans="1:6" ht="6.75" customHeight="1">
      <c r="A68" s="285"/>
      <c r="B68" s="285"/>
      <c r="C68" s="285"/>
      <c r="D68" s="285"/>
      <c r="E68" s="285"/>
      <c r="F68" s="285"/>
    </row>
    <row r="69" spans="1:7" ht="12.75" customHeight="1">
      <c r="A69" s="286" t="s">
        <v>222</v>
      </c>
      <c r="B69" s="287"/>
      <c r="C69" s="287"/>
      <c r="D69" s="288"/>
      <c r="E69" s="287"/>
      <c r="F69" s="287"/>
      <c r="G69" s="287"/>
    </row>
    <row r="70" spans="1:5" ht="12.75" customHeight="1">
      <c r="A70" s="286" t="s">
        <v>255</v>
      </c>
      <c r="C70" s="286"/>
      <c r="D70" s="286"/>
      <c r="E70" s="286"/>
    </row>
    <row r="71" spans="1:9" ht="12.75" customHeight="1">
      <c r="A71" s="286"/>
      <c r="C71" s="286"/>
      <c r="D71" s="286"/>
      <c r="E71" s="311" t="s">
        <v>253</v>
      </c>
      <c r="F71" s="311" t="s">
        <v>254</v>
      </c>
      <c r="H71" s="313"/>
      <c r="I71" s="313"/>
    </row>
    <row r="72" spans="1:9" ht="12.75" customHeight="1">
      <c r="A72" s="286"/>
      <c r="C72" s="286"/>
      <c r="D72" s="286"/>
      <c r="E72" s="312"/>
      <c r="F72" s="312" t="s">
        <v>256</v>
      </c>
      <c r="H72" s="313"/>
      <c r="I72" s="313"/>
    </row>
    <row r="73" spans="1:7" ht="3" customHeight="1">
      <c r="A73" s="286"/>
      <c r="C73" s="286"/>
      <c r="D73" s="286"/>
      <c r="E73" s="286"/>
      <c r="F73" s="313"/>
      <c r="G73" s="313"/>
    </row>
    <row r="74" spans="1:7" ht="12" customHeight="1">
      <c r="A74" s="286" t="s">
        <v>257</v>
      </c>
      <c r="B74" s="286"/>
      <c r="C74" s="286"/>
      <c r="D74" s="286"/>
      <c r="E74" s="286"/>
      <c r="F74" s="286"/>
      <c r="G74" s="286"/>
    </row>
    <row r="75" spans="1:10" s="6" customFormat="1" ht="9.75" customHeight="1">
      <c r="A75" s="430" t="s">
        <v>65</v>
      </c>
      <c r="B75" s="431"/>
      <c r="C75" s="315" t="s">
        <v>66</v>
      </c>
      <c r="D75" s="315" t="s">
        <v>67</v>
      </c>
      <c r="E75" s="316" t="s">
        <v>68</v>
      </c>
      <c r="F75" s="316" t="s">
        <v>69</v>
      </c>
      <c r="G75" s="5"/>
      <c r="H75" s="5"/>
      <c r="I75" s="5"/>
      <c r="J75" s="5"/>
    </row>
    <row r="76" spans="1:6" ht="12.75" customHeight="1">
      <c r="A76" s="446"/>
      <c r="B76" s="447"/>
      <c r="C76" s="312"/>
      <c r="D76" s="312" t="s">
        <v>256</v>
      </c>
      <c r="E76" s="312"/>
      <c r="F76" s="312"/>
    </row>
    <row r="77" spans="1:6" ht="3" customHeight="1">
      <c r="A77" s="313"/>
      <c r="B77" s="313"/>
      <c r="C77" s="313"/>
      <c r="D77" s="313"/>
      <c r="E77" s="313"/>
      <c r="F77" s="313"/>
    </row>
    <row r="78" spans="1:10" s="292" customFormat="1" ht="12.75" customHeight="1">
      <c r="A78" s="286" t="s">
        <v>282</v>
      </c>
      <c r="C78" s="286"/>
      <c r="D78" s="286"/>
      <c r="E78" s="286"/>
      <c r="F78" s="317"/>
      <c r="I78" s="5"/>
      <c r="J78" s="5"/>
    </row>
    <row r="79" spans="1:11" s="292" customFormat="1" ht="12.75" customHeight="1">
      <c r="A79" s="286" t="s">
        <v>283</v>
      </c>
      <c r="C79" s="286"/>
      <c r="D79" s="286"/>
      <c r="E79" s="286"/>
      <c r="F79" s="317">
        <v>0</v>
      </c>
      <c r="G79" s="5"/>
      <c r="I79" s="5"/>
      <c r="K79" s="5"/>
    </row>
    <row r="80" ht="11.25" thickBot="1"/>
    <row r="81" spans="1:9" s="40" customFormat="1" ht="10.5">
      <c r="A81" s="434"/>
      <c r="B81" s="356"/>
      <c r="C81" s="320">
        <v>1</v>
      </c>
      <c r="D81" s="321">
        <v>2</v>
      </c>
      <c r="E81" s="321">
        <v>3</v>
      </c>
      <c r="F81" s="322">
        <v>4</v>
      </c>
      <c r="G81" s="358"/>
      <c r="H81" s="358"/>
      <c r="I81" s="358"/>
    </row>
    <row r="82" spans="1:6" ht="48.75" customHeight="1" thickBot="1">
      <c r="A82" s="323" t="s">
        <v>63</v>
      </c>
      <c r="B82" s="357" t="s">
        <v>223</v>
      </c>
      <c r="C82" s="325" t="s">
        <v>314</v>
      </c>
      <c r="D82" s="326" t="s">
        <v>315</v>
      </c>
      <c r="E82" s="326" t="s">
        <v>316</v>
      </c>
      <c r="F82" s="327" t="s">
        <v>317</v>
      </c>
    </row>
    <row r="83" spans="1:6" ht="12" customHeight="1">
      <c r="A83" s="152">
        <v>501</v>
      </c>
      <c r="B83" s="359" t="s">
        <v>318</v>
      </c>
      <c r="C83" s="451"/>
      <c r="D83" s="452"/>
      <c r="E83" s="452"/>
      <c r="F83" s="435"/>
    </row>
    <row r="84" spans="1:9" ht="12" customHeight="1">
      <c r="A84" s="125">
        <f aca="true" t="shared" si="6" ref="A84:A96">A83+1</f>
        <v>502</v>
      </c>
      <c r="B84" s="365" t="s">
        <v>225</v>
      </c>
      <c r="C84" s="436"/>
      <c r="D84" s="436"/>
      <c r="E84" s="437">
        <f aca="true" t="shared" si="7" ref="E84:E95">IF($F$78&lt;(A84-501),"",IF($F$83="","",IF(AND(C84="",D84=""),0,D84-C84)))</f>
      </c>
      <c r="F84" s="438">
        <f aca="true" t="shared" si="8" ref="F84:F95">IF($F$78&lt;(A84-501),"",IF($F$83="","",E84+F83))</f>
      </c>
      <c r="I84" s="439"/>
    </row>
    <row r="85" spans="1:6" ht="12" customHeight="1">
      <c r="A85" s="125">
        <f t="shared" si="6"/>
        <v>503</v>
      </c>
      <c r="B85" s="365" t="s">
        <v>226</v>
      </c>
      <c r="C85" s="436"/>
      <c r="D85" s="436"/>
      <c r="E85" s="437">
        <f t="shared" si="7"/>
      </c>
      <c r="F85" s="438">
        <f t="shared" si="8"/>
      </c>
    </row>
    <row r="86" spans="1:6" ht="12" customHeight="1">
      <c r="A86" s="125">
        <f t="shared" si="6"/>
        <v>504</v>
      </c>
      <c r="B86" s="365" t="s">
        <v>227</v>
      </c>
      <c r="C86" s="436"/>
      <c r="D86" s="436"/>
      <c r="E86" s="437">
        <f t="shared" si="7"/>
      </c>
      <c r="F86" s="438">
        <f t="shared" si="8"/>
      </c>
    </row>
    <row r="87" spans="1:6" ht="12" customHeight="1">
      <c r="A87" s="125">
        <f t="shared" si="6"/>
        <v>505</v>
      </c>
      <c r="B87" s="365" t="s">
        <v>228</v>
      </c>
      <c r="C87" s="436"/>
      <c r="D87" s="436"/>
      <c r="E87" s="437">
        <f t="shared" si="7"/>
      </c>
      <c r="F87" s="438">
        <f t="shared" si="8"/>
      </c>
    </row>
    <row r="88" spans="1:6" ht="12" customHeight="1">
      <c r="A88" s="125">
        <f t="shared" si="6"/>
        <v>506</v>
      </c>
      <c r="B88" s="365" t="s">
        <v>229</v>
      </c>
      <c r="C88" s="436"/>
      <c r="D88" s="436"/>
      <c r="E88" s="437">
        <f t="shared" si="7"/>
      </c>
      <c r="F88" s="438">
        <f t="shared" si="8"/>
      </c>
    </row>
    <row r="89" spans="1:6" ht="12" customHeight="1">
      <c r="A89" s="125">
        <f t="shared" si="6"/>
        <v>507</v>
      </c>
      <c r="B89" s="365" t="s">
        <v>230</v>
      </c>
      <c r="C89" s="436"/>
      <c r="D89" s="436"/>
      <c r="E89" s="437">
        <f t="shared" si="7"/>
      </c>
      <c r="F89" s="438">
        <f t="shared" si="8"/>
      </c>
    </row>
    <row r="90" spans="1:6" ht="12" customHeight="1">
      <c r="A90" s="125">
        <f t="shared" si="6"/>
        <v>508</v>
      </c>
      <c r="B90" s="365" t="s">
        <v>231</v>
      </c>
      <c r="C90" s="436"/>
      <c r="D90" s="436"/>
      <c r="E90" s="437">
        <f t="shared" si="7"/>
      </c>
      <c r="F90" s="438">
        <f t="shared" si="8"/>
      </c>
    </row>
    <row r="91" spans="1:6" ht="12" customHeight="1">
      <c r="A91" s="125">
        <f t="shared" si="6"/>
        <v>509</v>
      </c>
      <c r="B91" s="365" t="s">
        <v>232</v>
      </c>
      <c r="C91" s="436"/>
      <c r="D91" s="436"/>
      <c r="E91" s="437">
        <f t="shared" si="7"/>
      </c>
      <c r="F91" s="438">
        <f t="shared" si="8"/>
      </c>
    </row>
    <row r="92" spans="1:6" ht="12" customHeight="1">
      <c r="A92" s="125">
        <f t="shared" si="6"/>
        <v>510</v>
      </c>
      <c r="B92" s="365" t="s">
        <v>233</v>
      </c>
      <c r="C92" s="436"/>
      <c r="D92" s="436"/>
      <c r="E92" s="437">
        <f t="shared" si="7"/>
      </c>
      <c r="F92" s="438">
        <f t="shared" si="8"/>
      </c>
    </row>
    <row r="93" spans="1:6" ht="12" customHeight="1">
      <c r="A93" s="125">
        <f t="shared" si="6"/>
        <v>511</v>
      </c>
      <c r="B93" s="365" t="s">
        <v>234</v>
      </c>
      <c r="C93" s="436"/>
      <c r="D93" s="436"/>
      <c r="E93" s="437">
        <f t="shared" si="7"/>
      </c>
      <c r="F93" s="438">
        <f t="shared" si="8"/>
      </c>
    </row>
    <row r="94" spans="1:6" ht="12" customHeight="1">
      <c r="A94" s="125">
        <f t="shared" si="6"/>
        <v>512</v>
      </c>
      <c r="B94" s="365" t="s">
        <v>235</v>
      </c>
      <c r="C94" s="436"/>
      <c r="D94" s="436"/>
      <c r="E94" s="437">
        <f t="shared" si="7"/>
      </c>
      <c r="F94" s="438">
        <f t="shared" si="8"/>
      </c>
    </row>
    <row r="95" spans="1:6" ht="12" customHeight="1" thickBot="1">
      <c r="A95" s="125">
        <f t="shared" si="6"/>
        <v>513</v>
      </c>
      <c r="B95" s="133" t="s">
        <v>236</v>
      </c>
      <c r="C95" s="436"/>
      <c r="D95" s="436"/>
      <c r="E95" s="437">
        <f t="shared" si="7"/>
      </c>
      <c r="F95" s="438">
        <f t="shared" si="8"/>
      </c>
    </row>
    <row r="96" spans="1:6" ht="12" customHeight="1" thickBot="1">
      <c r="A96" s="147">
        <f t="shared" si="6"/>
        <v>514</v>
      </c>
      <c r="B96" s="338" t="s">
        <v>319</v>
      </c>
      <c r="C96" s="339"/>
      <c r="D96" s="440"/>
      <c r="E96" s="441"/>
      <c r="F96" s="343">
        <f>IF(OR(F78="",F83=""),"",SUM(F84:F95)/F78)</f>
      </c>
    </row>
    <row r="98" spans="1:6" ht="17.25" customHeight="1">
      <c r="A98" s="285" t="s">
        <v>313</v>
      </c>
      <c r="B98" s="285"/>
      <c r="C98" s="285"/>
      <c r="D98" s="285"/>
      <c r="E98" s="285"/>
      <c r="F98" s="285"/>
    </row>
    <row r="99" spans="1:6" ht="17.25" customHeight="1">
      <c r="A99" s="285" t="s">
        <v>279</v>
      </c>
      <c r="B99" s="285"/>
      <c r="C99" s="285"/>
      <c r="D99" s="285"/>
      <c r="E99" s="285"/>
      <c r="F99" s="285"/>
    </row>
    <row r="100" spans="1:6" ht="6.75" customHeight="1">
      <c r="A100" s="285"/>
      <c r="B100" s="285"/>
      <c r="C100" s="285"/>
      <c r="D100" s="285"/>
      <c r="E100" s="285"/>
      <c r="F100" s="285"/>
    </row>
    <row r="101" spans="1:7" ht="12.75" customHeight="1">
      <c r="A101" s="286" t="s">
        <v>222</v>
      </c>
      <c r="B101" s="287"/>
      <c r="C101" s="287"/>
      <c r="D101" s="288"/>
      <c r="E101" s="287"/>
      <c r="F101" s="287"/>
      <c r="G101" s="287"/>
    </row>
    <row r="102" spans="1:5" ht="12.75" customHeight="1">
      <c r="A102" s="286" t="s">
        <v>255</v>
      </c>
      <c r="C102" s="286"/>
      <c r="D102" s="286"/>
      <c r="E102" s="286"/>
    </row>
    <row r="103" spans="1:9" ht="12.75" customHeight="1">
      <c r="A103" s="286"/>
      <c r="C103" s="286"/>
      <c r="D103" s="286"/>
      <c r="E103" s="311" t="s">
        <v>253</v>
      </c>
      <c r="F103" s="311" t="s">
        <v>254</v>
      </c>
      <c r="H103" s="313"/>
      <c r="I103" s="313"/>
    </row>
    <row r="104" spans="1:9" ht="12.75" customHeight="1">
      <c r="A104" s="286"/>
      <c r="C104" s="286"/>
      <c r="D104" s="286"/>
      <c r="E104" s="312"/>
      <c r="F104" s="312" t="s">
        <v>256</v>
      </c>
      <c r="H104" s="313"/>
      <c r="I104" s="313"/>
    </row>
    <row r="105" spans="1:7" ht="3" customHeight="1">
      <c r="A105" s="286"/>
      <c r="C105" s="286"/>
      <c r="D105" s="286"/>
      <c r="E105" s="286"/>
      <c r="F105" s="313"/>
      <c r="G105" s="313"/>
    </row>
    <row r="106" spans="1:7" ht="12" customHeight="1">
      <c r="A106" s="286" t="s">
        <v>257</v>
      </c>
      <c r="B106" s="286"/>
      <c r="C106" s="286"/>
      <c r="D106" s="286"/>
      <c r="E106" s="286"/>
      <c r="F106" s="286"/>
      <c r="G106" s="286"/>
    </row>
    <row r="107" spans="1:10" s="6" customFormat="1" ht="9.75" customHeight="1">
      <c r="A107" s="430" t="s">
        <v>65</v>
      </c>
      <c r="B107" s="431"/>
      <c r="C107" s="315" t="s">
        <v>66</v>
      </c>
      <c r="D107" s="315" t="s">
        <v>67</v>
      </c>
      <c r="E107" s="316" t="s">
        <v>68</v>
      </c>
      <c r="F107" s="316" t="s">
        <v>69</v>
      </c>
      <c r="G107" s="5"/>
      <c r="H107" s="5"/>
      <c r="I107" s="5"/>
      <c r="J107" s="5"/>
    </row>
    <row r="108" spans="1:6" ht="12.75" customHeight="1">
      <c r="A108" s="446"/>
      <c r="B108" s="447"/>
      <c r="C108" s="312"/>
      <c r="D108" s="312"/>
      <c r="E108" s="312" t="s">
        <v>256</v>
      </c>
      <c r="F108" s="312"/>
    </row>
    <row r="109" spans="1:6" ht="3" customHeight="1">
      <c r="A109" s="313"/>
      <c r="B109" s="313"/>
      <c r="C109" s="313"/>
      <c r="D109" s="313"/>
      <c r="E109" s="313"/>
      <c r="F109" s="313"/>
    </row>
    <row r="110" spans="1:10" s="292" customFormat="1" ht="12.75" customHeight="1">
      <c r="A110" s="286" t="s">
        <v>282</v>
      </c>
      <c r="C110" s="286"/>
      <c r="D110" s="286"/>
      <c r="E110" s="286"/>
      <c r="F110" s="317"/>
      <c r="I110" s="5"/>
      <c r="J110" s="5"/>
    </row>
    <row r="111" spans="1:11" s="292" customFormat="1" ht="12.75" customHeight="1">
      <c r="A111" s="286" t="s">
        <v>283</v>
      </c>
      <c r="C111" s="286"/>
      <c r="D111" s="286"/>
      <c r="E111" s="286"/>
      <c r="F111" s="317">
        <v>0</v>
      </c>
      <c r="G111" s="5"/>
      <c r="I111" s="5"/>
      <c r="K111" s="5"/>
    </row>
    <row r="112" ht="11.25" thickBot="1"/>
    <row r="113" spans="1:9" s="40" customFormat="1" ht="10.5">
      <c r="A113" s="434"/>
      <c r="B113" s="356"/>
      <c r="C113" s="320">
        <v>1</v>
      </c>
      <c r="D113" s="321">
        <v>2</v>
      </c>
      <c r="E113" s="321">
        <v>3</v>
      </c>
      <c r="F113" s="322">
        <v>4</v>
      </c>
      <c r="G113" s="358"/>
      <c r="H113" s="358"/>
      <c r="I113" s="358"/>
    </row>
    <row r="114" spans="1:6" ht="48.75" customHeight="1" thickBot="1">
      <c r="A114" s="323" t="s">
        <v>63</v>
      </c>
      <c r="B114" s="357" t="s">
        <v>223</v>
      </c>
      <c r="C114" s="325" t="s">
        <v>314</v>
      </c>
      <c r="D114" s="326" t="s">
        <v>315</v>
      </c>
      <c r="E114" s="326" t="s">
        <v>316</v>
      </c>
      <c r="F114" s="327" t="s">
        <v>317</v>
      </c>
    </row>
    <row r="115" spans="1:6" ht="12" customHeight="1">
      <c r="A115" s="152">
        <v>501</v>
      </c>
      <c r="B115" s="359" t="s">
        <v>318</v>
      </c>
      <c r="C115" s="451"/>
      <c r="D115" s="452"/>
      <c r="E115" s="452"/>
      <c r="F115" s="435"/>
    </row>
    <row r="116" spans="1:9" ht="12" customHeight="1">
      <c r="A116" s="125">
        <f aca="true" t="shared" si="9" ref="A116:A128">A115+1</f>
        <v>502</v>
      </c>
      <c r="B116" s="365" t="s">
        <v>225</v>
      </c>
      <c r="C116" s="436"/>
      <c r="D116" s="436"/>
      <c r="E116" s="437">
        <f aca="true" t="shared" si="10" ref="E116:E127">IF($F$110&lt;(A116-501),"",IF($F$115="","",IF(AND(C116="",D116=""),0,D116-C116)))</f>
      </c>
      <c r="F116" s="438">
        <f aca="true" t="shared" si="11" ref="F116:F127">IF($F$110&lt;(A116-501),"",IF($F$115="","",E116+F115))</f>
      </c>
      <c r="I116" s="439"/>
    </row>
    <row r="117" spans="1:6" ht="12" customHeight="1">
      <c r="A117" s="125">
        <f t="shared" si="9"/>
        <v>503</v>
      </c>
      <c r="B117" s="365" t="s">
        <v>226</v>
      </c>
      <c r="C117" s="436"/>
      <c r="D117" s="436"/>
      <c r="E117" s="437">
        <f t="shared" si="10"/>
      </c>
      <c r="F117" s="438">
        <f t="shared" si="11"/>
      </c>
    </row>
    <row r="118" spans="1:6" ht="12" customHeight="1">
      <c r="A118" s="125">
        <f t="shared" si="9"/>
        <v>504</v>
      </c>
      <c r="B118" s="365" t="s">
        <v>227</v>
      </c>
      <c r="C118" s="436"/>
      <c r="D118" s="436"/>
      <c r="E118" s="437">
        <f t="shared" si="10"/>
      </c>
      <c r="F118" s="438">
        <f t="shared" si="11"/>
      </c>
    </row>
    <row r="119" spans="1:6" ht="12" customHeight="1">
      <c r="A119" s="125">
        <f t="shared" si="9"/>
        <v>505</v>
      </c>
      <c r="B119" s="365" t="s">
        <v>228</v>
      </c>
      <c r="C119" s="436"/>
      <c r="D119" s="436"/>
      <c r="E119" s="437">
        <f t="shared" si="10"/>
      </c>
      <c r="F119" s="438">
        <f t="shared" si="11"/>
      </c>
    </row>
    <row r="120" spans="1:6" ht="12" customHeight="1">
      <c r="A120" s="125">
        <f t="shared" si="9"/>
        <v>506</v>
      </c>
      <c r="B120" s="365" t="s">
        <v>229</v>
      </c>
      <c r="C120" s="436"/>
      <c r="D120" s="436"/>
      <c r="E120" s="437">
        <f t="shared" si="10"/>
      </c>
      <c r="F120" s="438">
        <f t="shared" si="11"/>
      </c>
    </row>
    <row r="121" spans="1:6" ht="12" customHeight="1">
      <c r="A121" s="125">
        <f t="shared" si="9"/>
        <v>507</v>
      </c>
      <c r="B121" s="365" t="s">
        <v>230</v>
      </c>
      <c r="C121" s="436"/>
      <c r="D121" s="436"/>
      <c r="E121" s="437">
        <f t="shared" si="10"/>
      </c>
      <c r="F121" s="438">
        <f t="shared" si="11"/>
      </c>
    </row>
    <row r="122" spans="1:6" ht="12" customHeight="1">
      <c r="A122" s="125">
        <f t="shared" si="9"/>
        <v>508</v>
      </c>
      <c r="B122" s="365" t="s">
        <v>231</v>
      </c>
      <c r="C122" s="436"/>
      <c r="D122" s="436"/>
      <c r="E122" s="437">
        <f t="shared" si="10"/>
      </c>
      <c r="F122" s="438">
        <f t="shared" si="11"/>
      </c>
    </row>
    <row r="123" spans="1:6" ht="12" customHeight="1">
      <c r="A123" s="125">
        <f t="shared" si="9"/>
        <v>509</v>
      </c>
      <c r="B123" s="365" t="s">
        <v>232</v>
      </c>
      <c r="C123" s="436"/>
      <c r="D123" s="436"/>
      <c r="E123" s="437">
        <f t="shared" si="10"/>
      </c>
      <c r="F123" s="438">
        <f t="shared" si="11"/>
      </c>
    </row>
    <row r="124" spans="1:6" ht="12" customHeight="1">
      <c r="A124" s="125">
        <f t="shared" si="9"/>
        <v>510</v>
      </c>
      <c r="B124" s="365" t="s">
        <v>233</v>
      </c>
      <c r="C124" s="436"/>
      <c r="D124" s="436"/>
      <c r="E124" s="437">
        <f t="shared" si="10"/>
      </c>
      <c r="F124" s="438">
        <f t="shared" si="11"/>
      </c>
    </row>
    <row r="125" spans="1:6" ht="12" customHeight="1">
      <c r="A125" s="125">
        <f t="shared" si="9"/>
        <v>511</v>
      </c>
      <c r="B125" s="365" t="s">
        <v>234</v>
      </c>
      <c r="C125" s="436"/>
      <c r="D125" s="436"/>
      <c r="E125" s="437">
        <f t="shared" si="10"/>
      </c>
      <c r="F125" s="438">
        <f t="shared" si="11"/>
      </c>
    </row>
    <row r="126" spans="1:6" ht="12" customHeight="1">
      <c r="A126" s="125">
        <f t="shared" si="9"/>
        <v>512</v>
      </c>
      <c r="B126" s="365" t="s">
        <v>235</v>
      </c>
      <c r="C126" s="436"/>
      <c r="D126" s="436"/>
      <c r="E126" s="437">
        <f t="shared" si="10"/>
      </c>
      <c r="F126" s="438">
        <f t="shared" si="11"/>
      </c>
    </row>
    <row r="127" spans="1:6" ht="12" customHeight="1" thickBot="1">
      <c r="A127" s="125">
        <f t="shared" si="9"/>
        <v>513</v>
      </c>
      <c r="B127" s="133" t="s">
        <v>236</v>
      </c>
      <c r="C127" s="436"/>
      <c r="D127" s="436"/>
      <c r="E127" s="437">
        <f t="shared" si="10"/>
      </c>
      <c r="F127" s="438">
        <f t="shared" si="11"/>
      </c>
    </row>
    <row r="128" spans="1:6" ht="12" customHeight="1" thickBot="1">
      <c r="A128" s="147">
        <f t="shared" si="9"/>
        <v>514</v>
      </c>
      <c r="B128" s="338" t="s">
        <v>319</v>
      </c>
      <c r="C128" s="339"/>
      <c r="D128" s="440"/>
      <c r="E128" s="441"/>
      <c r="F128" s="343">
        <f>IF(OR(F110="",F115=""),"",SUM(F116:F127)/F110)</f>
      </c>
    </row>
    <row r="130" spans="1:6" ht="17.25" customHeight="1">
      <c r="A130" s="285" t="s">
        <v>313</v>
      </c>
      <c r="B130" s="285"/>
      <c r="C130" s="285"/>
      <c r="D130" s="285"/>
      <c r="E130" s="285"/>
      <c r="F130" s="285"/>
    </row>
    <row r="131" spans="1:6" ht="17.25" customHeight="1">
      <c r="A131" s="285" t="s">
        <v>280</v>
      </c>
      <c r="B131" s="285"/>
      <c r="C131" s="285"/>
      <c r="D131" s="285"/>
      <c r="E131" s="285"/>
      <c r="F131" s="285"/>
    </row>
    <row r="132" spans="1:6" ht="6.75" customHeight="1">
      <c r="A132" s="285"/>
      <c r="B132" s="285"/>
      <c r="C132" s="285"/>
      <c r="D132" s="285"/>
      <c r="E132" s="285"/>
      <c r="F132" s="285"/>
    </row>
    <row r="133" spans="1:7" ht="12.75" customHeight="1">
      <c r="A133" s="286" t="s">
        <v>222</v>
      </c>
      <c r="B133" s="287"/>
      <c r="C133" s="287"/>
      <c r="D133" s="288"/>
      <c r="E133" s="287"/>
      <c r="F133" s="287"/>
      <c r="G133" s="287"/>
    </row>
    <row r="134" spans="1:5" ht="12.75" customHeight="1">
      <c r="A134" s="286" t="s">
        <v>255</v>
      </c>
      <c r="C134" s="286"/>
      <c r="D134" s="286"/>
      <c r="E134" s="286"/>
    </row>
    <row r="135" spans="1:9" ht="12.75" customHeight="1">
      <c r="A135" s="286"/>
      <c r="C135" s="286"/>
      <c r="D135" s="286"/>
      <c r="E135" s="311" t="s">
        <v>253</v>
      </c>
      <c r="F135" s="311" t="s">
        <v>254</v>
      </c>
      <c r="H135" s="313"/>
      <c r="I135" s="313"/>
    </row>
    <row r="136" spans="1:9" ht="12.75" customHeight="1">
      <c r="A136" s="286"/>
      <c r="C136" s="286"/>
      <c r="D136" s="286"/>
      <c r="E136" s="312"/>
      <c r="F136" s="312" t="s">
        <v>256</v>
      </c>
      <c r="H136" s="313"/>
      <c r="I136" s="313"/>
    </row>
    <row r="137" spans="1:7" ht="3" customHeight="1">
      <c r="A137" s="286"/>
      <c r="C137" s="286"/>
      <c r="D137" s="286"/>
      <c r="E137" s="286"/>
      <c r="F137" s="313"/>
      <c r="G137" s="313"/>
    </row>
    <row r="138" spans="1:7" ht="12" customHeight="1">
      <c r="A138" s="286" t="s">
        <v>257</v>
      </c>
      <c r="B138" s="286"/>
      <c r="C138" s="286"/>
      <c r="D138" s="286"/>
      <c r="E138" s="286"/>
      <c r="F138" s="286"/>
      <c r="G138" s="286"/>
    </row>
    <row r="139" spans="1:10" s="6" customFormat="1" ht="9.75" customHeight="1">
      <c r="A139" s="430" t="s">
        <v>65</v>
      </c>
      <c r="B139" s="431"/>
      <c r="C139" s="315" t="s">
        <v>66</v>
      </c>
      <c r="D139" s="315" t="s">
        <v>67</v>
      </c>
      <c r="E139" s="316" t="s">
        <v>68</v>
      </c>
      <c r="F139" s="316" t="s">
        <v>69</v>
      </c>
      <c r="G139" s="5"/>
      <c r="H139" s="5"/>
      <c r="I139" s="5"/>
      <c r="J139" s="5"/>
    </row>
    <row r="140" spans="1:6" ht="12.75" customHeight="1">
      <c r="A140" s="446"/>
      <c r="B140" s="447"/>
      <c r="C140" s="312"/>
      <c r="D140" s="312"/>
      <c r="E140" s="312"/>
      <c r="F140" s="312" t="s">
        <v>256</v>
      </c>
    </row>
    <row r="141" spans="1:6" ht="3" customHeight="1">
      <c r="A141" s="313"/>
      <c r="B141" s="313"/>
      <c r="C141" s="313"/>
      <c r="D141" s="313"/>
      <c r="E141" s="313"/>
      <c r="F141" s="313"/>
    </row>
    <row r="142" spans="1:10" s="292" customFormat="1" ht="12.75" customHeight="1">
      <c r="A142" s="286" t="s">
        <v>282</v>
      </c>
      <c r="C142" s="286"/>
      <c r="D142" s="286"/>
      <c r="E142" s="286"/>
      <c r="F142" s="317"/>
      <c r="I142" s="5"/>
      <c r="J142" s="5"/>
    </row>
    <row r="143" spans="1:11" s="292" customFormat="1" ht="12.75" customHeight="1">
      <c r="A143" s="286" t="s">
        <v>283</v>
      </c>
      <c r="C143" s="286"/>
      <c r="D143" s="286"/>
      <c r="E143" s="286"/>
      <c r="F143" s="317">
        <v>0</v>
      </c>
      <c r="G143" s="5"/>
      <c r="I143" s="5"/>
      <c r="K143" s="5"/>
    </row>
    <row r="144" ht="11.25" thickBot="1"/>
    <row r="145" spans="1:9" s="40" customFormat="1" ht="10.5">
      <c r="A145" s="434"/>
      <c r="B145" s="356"/>
      <c r="C145" s="320">
        <v>1</v>
      </c>
      <c r="D145" s="321">
        <v>2</v>
      </c>
      <c r="E145" s="321">
        <v>3</v>
      </c>
      <c r="F145" s="322">
        <v>4</v>
      </c>
      <c r="G145" s="358"/>
      <c r="H145" s="358"/>
      <c r="I145" s="358"/>
    </row>
    <row r="146" spans="1:6" ht="48.75" customHeight="1" thickBot="1">
      <c r="A146" s="323" t="s">
        <v>63</v>
      </c>
      <c r="B146" s="357" t="s">
        <v>223</v>
      </c>
      <c r="C146" s="325" t="s">
        <v>314</v>
      </c>
      <c r="D146" s="326" t="s">
        <v>315</v>
      </c>
      <c r="E146" s="326" t="s">
        <v>316</v>
      </c>
      <c r="F146" s="327" t="s">
        <v>317</v>
      </c>
    </row>
    <row r="147" spans="1:6" ht="12" customHeight="1">
      <c r="A147" s="152">
        <v>501</v>
      </c>
      <c r="B147" s="359" t="s">
        <v>318</v>
      </c>
      <c r="C147" s="451"/>
      <c r="D147" s="452"/>
      <c r="E147" s="452"/>
      <c r="F147" s="435"/>
    </row>
    <row r="148" spans="1:9" ht="12" customHeight="1">
      <c r="A148" s="125">
        <f aca="true" t="shared" si="12" ref="A148:A160">A147+1</f>
        <v>502</v>
      </c>
      <c r="B148" s="365" t="s">
        <v>225</v>
      </c>
      <c r="C148" s="436"/>
      <c r="D148" s="436"/>
      <c r="E148" s="437">
        <f aca="true" t="shared" si="13" ref="E148:E159">IF($F$142&lt;(A148-501),"",IF($F$147="","",IF(AND(C148="",D148=""),0,D148-C148)))</f>
      </c>
      <c r="F148" s="438">
        <f aca="true" t="shared" si="14" ref="F148:F159">IF($F$142&lt;(A148-501),"",IF($F$147="","",E148+F147))</f>
      </c>
      <c r="I148" s="439"/>
    </row>
    <row r="149" spans="1:6" ht="12" customHeight="1">
      <c r="A149" s="125">
        <f t="shared" si="12"/>
        <v>503</v>
      </c>
      <c r="B149" s="365" t="s">
        <v>226</v>
      </c>
      <c r="C149" s="436"/>
      <c r="D149" s="436"/>
      <c r="E149" s="437">
        <f t="shared" si="13"/>
      </c>
      <c r="F149" s="438">
        <f t="shared" si="14"/>
      </c>
    </row>
    <row r="150" spans="1:6" ht="12" customHeight="1">
      <c r="A150" s="125">
        <f t="shared" si="12"/>
        <v>504</v>
      </c>
      <c r="B150" s="365" t="s">
        <v>227</v>
      </c>
      <c r="C150" s="436"/>
      <c r="D150" s="436"/>
      <c r="E150" s="437">
        <f t="shared" si="13"/>
      </c>
      <c r="F150" s="438">
        <f t="shared" si="14"/>
      </c>
    </row>
    <row r="151" spans="1:6" ht="12" customHeight="1">
      <c r="A151" s="125">
        <f t="shared" si="12"/>
        <v>505</v>
      </c>
      <c r="B151" s="365" t="s">
        <v>228</v>
      </c>
      <c r="C151" s="436"/>
      <c r="D151" s="436"/>
      <c r="E151" s="437">
        <f t="shared" si="13"/>
      </c>
      <c r="F151" s="438">
        <f t="shared" si="14"/>
      </c>
    </row>
    <row r="152" spans="1:6" ht="12" customHeight="1">
      <c r="A152" s="125">
        <f t="shared" si="12"/>
        <v>506</v>
      </c>
      <c r="B152" s="365" t="s">
        <v>229</v>
      </c>
      <c r="C152" s="436"/>
      <c r="D152" s="436"/>
      <c r="E152" s="437">
        <f t="shared" si="13"/>
      </c>
      <c r="F152" s="438">
        <f t="shared" si="14"/>
      </c>
    </row>
    <row r="153" spans="1:6" ht="12" customHeight="1">
      <c r="A153" s="125">
        <f t="shared" si="12"/>
        <v>507</v>
      </c>
      <c r="B153" s="365" t="s">
        <v>230</v>
      </c>
      <c r="C153" s="436"/>
      <c r="D153" s="436"/>
      <c r="E153" s="437">
        <f t="shared" si="13"/>
      </c>
      <c r="F153" s="438">
        <f t="shared" si="14"/>
      </c>
    </row>
    <row r="154" spans="1:6" ht="12" customHeight="1">
      <c r="A154" s="125">
        <f t="shared" si="12"/>
        <v>508</v>
      </c>
      <c r="B154" s="365" t="s">
        <v>231</v>
      </c>
      <c r="C154" s="436"/>
      <c r="D154" s="436"/>
      <c r="E154" s="437">
        <f t="shared" si="13"/>
      </c>
      <c r="F154" s="438">
        <f t="shared" si="14"/>
      </c>
    </row>
    <row r="155" spans="1:6" ht="12" customHeight="1">
      <c r="A155" s="125">
        <f t="shared" si="12"/>
        <v>509</v>
      </c>
      <c r="B155" s="365" t="s">
        <v>232</v>
      </c>
      <c r="C155" s="436"/>
      <c r="D155" s="436"/>
      <c r="E155" s="437">
        <f t="shared" si="13"/>
      </c>
      <c r="F155" s="438">
        <f t="shared" si="14"/>
      </c>
    </row>
    <row r="156" spans="1:6" ht="12" customHeight="1">
      <c r="A156" s="125">
        <f t="shared" si="12"/>
        <v>510</v>
      </c>
      <c r="B156" s="365" t="s">
        <v>233</v>
      </c>
      <c r="C156" s="436"/>
      <c r="D156" s="436"/>
      <c r="E156" s="437">
        <f t="shared" si="13"/>
      </c>
      <c r="F156" s="438">
        <f t="shared" si="14"/>
      </c>
    </row>
    <row r="157" spans="1:6" ht="12" customHeight="1">
      <c r="A157" s="125">
        <f t="shared" si="12"/>
        <v>511</v>
      </c>
      <c r="B157" s="365" t="s">
        <v>234</v>
      </c>
      <c r="C157" s="436"/>
      <c r="D157" s="436"/>
      <c r="E157" s="437">
        <f t="shared" si="13"/>
      </c>
      <c r="F157" s="438">
        <f t="shared" si="14"/>
      </c>
    </row>
    <row r="158" spans="1:6" ht="12" customHeight="1">
      <c r="A158" s="125">
        <f t="shared" si="12"/>
        <v>512</v>
      </c>
      <c r="B158" s="365" t="s">
        <v>235</v>
      </c>
      <c r="C158" s="436"/>
      <c r="D158" s="436"/>
      <c r="E158" s="437">
        <f t="shared" si="13"/>
      </c>
      <c r="F158" s="438">
        <f t="shared" si="14"/>
      </c>
    </row>
    <row r="159" spans="1:6" ht="12" customHeight="1" thickBot="1">
      <c r="A159" s="125">
        <f t="shared" si="12"/>
        <v>513</v>
      </c>
      <c r="B159" s="133" t="s">
        <v>236</v>
      </c>
      <c r="C159" s="436"/>
      <c r="D159" s="436"/>
      <c r="E159" s="437">
        <f t="shared" si="13"/>
      </c>
      <c r="F159" s="438">
        <f t="shared" si="14"/>
      </c>
    </row>
    <row r="160" spans="1:6" ht="12" customHeight="1" thickBot="1">
      <c r="A160" s="147">
        <f t="shared" si="12"/>
        <v>514</v>
      </c>
      <c r="B160" s="338" t="s">
        <v>319</v>
      </c>
      <c r="C160" s="339"/>
      <c r="D160" s="440"/>
      <c r="E160" s="441"/>
      <c r="F160" s="343">
        <f>IF(OR(F142="",F147=""),"",SUM(F148:F159)/F142)</f>
      </c>
    </row>
  </sheetData>
  <sheetProtection sheet="1" objects="1"/>
  <printOptions horizontalCentered="1"/>
  <pageMargins left="0.21" right="0.21" top="1.01" bottom="0.63" header="0.5" footer="0.5"/>
  <pageSetup orientation="portrait"/>
  <headerFooter alignWithMargins="0">
    <oddHeader>&amp;LFederal Communications Commission
Washington, DC 20554&amp;RApproved By OMB 3060-0685</oddHeader>
    <oddFooter>&amp;LPage &amp;P&amp;CMicrosoft Excel 4.0 Version&amp;RFCC Form 1240
July 1996</oddFooter>
  </headerFooter>
  <rowBreaks count="4" manualBreakCount="4">
    <brk id="32" max="65535" man="1"/>
    <brk id="64" max="65535" man="1"/>
    <brk id="96" max="65535" man="1"/>
    <brk id="128"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Vanessa.Stallings</cp:lastModifiedBy>
  <dcterms:created xsi:type="dcterms:W3CDTF">2009-06-03T11:30:29Z</dcterms:created>
  <dcterms:modified xsi:type="dcterms:W3CDTF">2009-06-03T11:30:29Z</dcterms:modified>
  <cp:category/>
  <cp:version/>
  <cp:contentType/>
  <cp:contentStatus/>
</cp:coreProperties>
</file>