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9090" tabRatio="817" activeTab="0"/>
  </bookViews>
  <sheets>
    <sheet name="KDALL" sheetId="1" r:id="rId1"/>
    <sheet name="ToC" sheetId="2" r:id="rId2"/>
    <sheet name="FNS-$" sheetId="3" r:id="rId3"/>
    <sheet name="SNAP-$" sheetId="4" r:id="rId4"/>
    <sheet name="SNAP-$a" sheetId="5" r:id="rId5"/>
    <sheet name="Schools" sheetId="6" r:id="rId6"/>
    <sheet name="NSLP-P" sheetId="7" r:id="rId7"/>
    <sheet name="NSLP-M" sheetId="8" r:id="rId8"/>
    <sheet name="NSLP-$" sheetId="9" r:id="rId9"/>
    <sheet name="SBP-P" sheetId="10" r:id="rId10"/>
    <sheet name="SBP-M" sheetId="11" r:id="rId11"/>
    <sheet name="SBP-$" sheetId="12" r:id="rId12"/>
    <sheet name="CCCDCH-S" sheetId="13" r:id="rId13"/>
    <sheet name="CCC-C" sheetId="14" r:id="rId14"/>
    <sheet name="CCCDCH-M1" sheetId="15" r:id="rId15"/>
    <sheet name="CCCDCH-M2" sheetId="16" r:id="rId16"/>
    <sheet name="CCCDCH-M3" sheetId="17" r:id="rId17"/>
    <sheet name="CCCDCH-M4" sheetId="18" r:id="rId18"/>
    <sheet name="CCCDCH-M5" sheetId="19" r:id="rId19"/>
    <sheet name="CCCDCH-$" sheetId="20" r:id="rId20"/>
    <sheet name="ADC-M" sheetId="21" r:id="rId21"/>
    <sheet name="ADC-$" sheetId="22" r:id="rId22"/>
    <sheet name="CACFP-T" sheetId="23" r:id="rId23"/>
    <sheet name="SFSP-PM" sheetId="24" r:id="rId24"/>
    <sheet name="SFSP-$" sheetId="25" r:id="rId25"/>
    <sheet name="CN-$" sheetId="26" r:id="rId26"/>
    <sheet name="CNFNS-T$" sheetId="27" r:id="rId27"/>
    <sheet name="SMP-M" sheetId="28" r:id="rId28"/>
    <sheet name="SMP-T" sheetId="29" r:id="rId29"/>
    <sheet name="WIC" sheetId="30" r:id="rId30"/>
    <sheet name="CSFP" sheetId="31" r:id="rId31"/>
    <sheet name="FDPIR" sheetId="32" r:id="rId32"/>
    <sheet name="COM-E1" sheetId="33" r:id="rId33"/>
    <sheet name="COM-E2" sheetId="34" r:id="rId34"/>
    <sheet name="COM-ET" sheetId="35" r:id="rId35"/>
    <sheet name="COM-X1" sheetId="36" r:id="rId36"/>
    <sheet name="COM-X2" sheetId="37" r:id="rId37"/>
    <sheet name="COM-T" sheetId="38" r:id="rId38"/>
    <sheet name="USDA-$1" sheetId="39" r:id="rId39"/>
    <sheet name="USDA-$2" sheetId="40" r:id="rId40"/>
    <sheet name="USDA-$3" sheetId="41" r:id="rId41"/>
  </sheets>
  <definedNames/>
  <calcPr fullCalcOnLoad="1"/>
</workbook>
</file>

<file path=xl/sharedStrings.xml><?xml version="1.0" encoding="utf-8"?>
<sst xmlns="http://schemas.openxmlformats.org/spreadsheetml/2006/main" count="2857" uniqueCount="406">
  <si>
    <t>PROGRAM INFORMATION REPORT</t>
  </si>
  <si>
    <t>(KEYDATA)</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</si>
  <si>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</si>
  <si>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</si>
  <si>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</si>
  <si>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</si>
  <si>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</si>
  <si>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</si>
  <si>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</si>
  <si>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</si>
  <si>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</si>
  <si>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</si>
  <si>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</si>
  <si>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</si>
  <si>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</si>
  <si>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</si>
  <si>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</si>
  <si>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</si>
  <si>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</si>
  <si>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</si>
  <si>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</si>
  <si>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</si>
  <si>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</si>
  <si>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</si>
  <si>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</si>
  <si>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</si>
  <si>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</si>
  <si>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</si>
  <si>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</si>
  <si>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</si>
  <si>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</si>
  <si>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</si>
  <si>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</si>
  <si>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</si>
  <si>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</si>
  <si>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</si>
  <si>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</si>
  <si>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</si>
  <si>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</si>
  <si>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</si>
  <si>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</si>
  <si>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</si>
  <si>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</si>
  <si>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</si>
  <si>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</si>
  <si>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</si>
  <si>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</si>
  <si>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</si>
  <si>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</si>
  <si>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</si>
  <si>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</si>
  <si>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</si>
  <si>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</si>
  <si>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</si>
  <si>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</si>
  <si>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</si>
  <si>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</si>
  <si>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</si>
  <si>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</si>
  <si>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</si>
  <si>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</si>
  <si>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</si>
  <si>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</si>
  <si>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</si>
  <si>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</si>
  <si>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</si>
  <si>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</si>
  <si>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</si>
  <si>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</si>
  <si>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</si>
  <si>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</si>
  <si>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</si>
  <si>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</si>
  <si>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</si>
  <si>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</si>
  <si>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</si>
  <si>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</si>
  <si>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</si>
  <si>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</si>
  <si>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</si>
  <si>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</si>
  <si>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</si>
  <si>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</si>
  <si>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</si>
  <si>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</si>
  <si>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</si>
  <si>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</si>
  <si>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</si>
  <si>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</si>
  <si>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</si>
  <si>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</si>
  <si>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</si>
  <si>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</si>
  <si>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</si>
  <si>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</si>
  <si>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</si>
  <si>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</si>
  <si>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</si>
  <si>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</si>
  <si>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</si>
  <si>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</si>
  <si>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</si>
  <si>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</si>
  <si>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</si>
  <si>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</si>
  <si>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</si>
  <si>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</si>
  <si>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</si>
  <si>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</si>
  <si>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</si>
  <si>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</si>
  <si>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</si>
  <si>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</si>
  <si>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</si>
  <si>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</si>
  <si>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</si>
  <si>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</si>
  <si>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</si>
  <si>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</si>
  <si>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</si>
  <si>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</si>
  <si>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</si>
  <si>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</si>
  <si>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</si>
  <si>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</si>
  <si>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</si>
  <si>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</si>
  <si>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</si>
  <si>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</si>
  <si>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</si>
  <si>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</si>
  <si>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</si>
  <si>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</si>
  <si>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</si>
  <si>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</si>
  <si>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</si>
  <si>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</si>
  <si>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</si>
  <si>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</si>
  <si>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</si>
  <si>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</si>
  <si>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</si>
  <si>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</si>
  <si>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</si>
  <si>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</si>
  <si>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</si>
  <si>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</si>
  <si>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</si>
  <si>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</si>
  <si>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</si>
  <si>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</si>
  <si>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</si>
  <si>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</si>
  <si>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</si>
  <si>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</si>
  <si>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</si>
  <si>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</si>
  <si>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</si>
  <si>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</si>
  <si>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</si>
  <si>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</si>
  <si>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</si>
  <si>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</si>
  <si>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</si>
  <si>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</si>
  <si>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</si>
  <si>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</si>
  <si>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</si>
  <si>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</si>
  <si>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</si>
  <si>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</si>
  <si>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</si>
  <si>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</si>
  <si>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</si>
  <si>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</si>
  <si>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</si>
  <si>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</si>
  <si>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</si>
  <si>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</si>
  <si>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</si>
  <si>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</si>
  <si>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</si>
  <si>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</si>
  <si>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</si>
  <si>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</si>
  <si>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</si>
  <si>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</si>
  <si>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</si>
  <si>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</si>
  <si>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</si>
  <si>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</si>
  <si>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</si>
  <si>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</si>
  <si>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</si>
  <si>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</si>
  <si>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</si>
  <si>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</si>
  <si>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</si>
  <si>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</si>
  <si>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</si>
  <si>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r>
      <t xml:space="preserve">WIC </t>
    </r>
    <r>
      <rPr>
        <b/>
        <vertAlign val="superscript"/>
        <sz val="8"/>
        <rFont val="Arial"/>
        <family val="2"/>
      </rPr>
      <t>2/</t>
    </r>
  </si>
  <si>
    <r>
      <t xml:space="preserve">Food Donation (NPE, IR, DF, SK, FB, TE) </t>
    </r>
    <r>
      <rPr>
        <b/>
        <vertAlign val="superscript"/>
        <sz val="8"/>
        <rFont val="Arial"/>
        <family val="2"/>
      </rPr>
      <t>4/</t>
    </r>
  </si>
  <si>
    <r>
      <t xml:space="preserve">Participation </t>
    </r>
    <r>
      <rPr>
        <b/>
        <vertAlign val="superscript"/>
        <sz val="8"/>
        <rFont val="Arial"/>
        <family val="2"/>
      </rPr>
      <t>1/</t>
    </r>
  </si>
  <si>
    <r>
      <t xml:space="preserve">State Administrative Expenses </t>
    </r>
    <r>
      <rPr>
        <b/>
        <vertAlign val="superscript"/>
        <sz val="8"/>
        <rFont val="Arial"/>
        <family val="2"/>
      </rPr>
      <t>3/</t>
    </r>
  </si>
  <si>
    <r>
      <t xml:space="preserve">Outlets Operating </t>
    </r>
    <r>
      <rPr>
        <b/>
        <vertAlign val="superscript"/>
        <sz val="8"/>
        <rFont val="Arial"/>
        <family val="2"/>
      </rPr>
      <t>1/</t>
    </r>
  </si>
  <si>
    <r>
      <t xml:space="preserve">Participation </t>
    </r>
    <r>
      <rPr>
        <b/>
        <vertAlign val="superscript"/>
        <sz val="8"/>
        <rFont val="Arial"/>
        <family val="2"/>
      </rPr>
      <t>2/</t>
    </r>
  </si>
  <si>
    <r>
      <t xml:space="preserve">Average Participation Per Day </t>
    </r>
    <r>
      <rPr>
        <b/>
        <vertAlign val="superscript"/>
        <sz val="8"/>
        <rFont val="Arial"/>
        <family val="2"/>
      </rPr>
      <t>1/</t>
    </r>
  </si>
  <si>
    <r>
      <t xml:space="preserve">Additional Payment Lunches (60% Criteria) </t>
    </r>
    <r>
      <rPr>
        <b/>
        <vertAlign val="superscript"/>
        <sz val="8"/>
        <rFont val="Arial"/>
        <family val="2"/>
      </rPr>
      <t>1/</t>
    </r>
  </si>
  <si>
    <r>
      <t xml:space="preserve">Average Daily Lunches </t>
    </r>
    <r>
      <rPr>
        <b/>
        <vertAlign val="superscript"/>
        <sz val="8"/>
        <rFont val="Arial"/>
        <family val="2"/>
      </rPr>
      <t>2/</t>
    </r>
  </si>
  <si>
    <r>
      <t xml:space="preserve">Days of Operation </t>
    </r>
    <r>
      <rPr>
        <b/>
        <vertAlign val="superscript"/>
        <sz val="8"/>
        <rFont val="Arial"/>
        <family val="2"/>
      </rPr>
      <t>3/</t>
    </r>
  </si>
  <si>
    <r>
      <t xml:space="preserve">Snacks Served in Area Eligible Schools &amp; Sites </t>
    </r>
    <r>
      <rPr>
        <b/>
        <vertAlign val="superscript"/>
        <sz val="8"/>
        <rFont val="Arial"/>
        <family val="2"/>
      </rPr>
      <t>4/</t>
    </r>
  </si>
  <si>
    <r>
      <t xml:space="preserve">Average Daily Afterschool Snacks </t>
    </r>
    <r>
      <rPr>
        <b/>
        <vertAlign val="superscript"/>
        <sz val="8"/>
        <rFont val="Arial"/>
        <family val="2"/>
      </rPr>
      <t>2/</t>
    </r>
  </si>
  <si>
    <r>
      <t xml:space="preserve">Section 4  </t>
    </r>
    <r>
      <rPr>
        <b/>
        <vertAlign val="superscript"/>
        <sz val="8"/>
        <rFont val="Arial"/>
        <family val="2"/>
      </rPr>
      <t>1/</t>
    </r>
  </si>
  <si>
    <r>
      <t xml:space="preserve">Add. Pay. </t>
    </r>
    <r>
      <rPr>
        <b/>
        <vertAlign val="superscript"/>
        <sz val="8"/>
        <rFont val="Arial"/>
        <family val="2"/>
      </rPr>
      <t>2/</t>
    </r>
  </si>
  <si>
    <r>
      <t xml:space="preserve">Average Daily Breakfasts Total Program </t>
    </r>
    <r>
      <rPr>
        <b/>
        <vertAlign val="superscript"/>
        <sz val="8"/>
        <rFont val="Arial"/>
        <family val="2"/>
      </rPr>
      <t>1/</t>
    </r>
  </si>
  <si>
    <r>
      <t xml:space="preserve">Days of Operation </t>
    </r>
    <r>
      <rPr>
        <b/>
        <vertAlign val="superscript"/>
        <sz val="8"/>
        <rFont val="Arial"/>
        <family val="2"/>
      </rPr>
      <t>2/</t>
    </r>
  </si>
  <si>
    <r>
      <t xml:space="preserve">Cost </t>
    </r>
    <r>
      <rPr>
        <b/>
        <vertAlign val="superscript"/>
        <sz val="8"/>
        <rFont val="Arial"/>
        <family val="2"/>
      </rPr>
      <t>2/</t>
    </r>
  </si>
  <si>
    <r>
      <t xml:space="preserve">All Paid </t>
    </r>
    <r>
      <rPr>
        <b/>
        <vertAlign val="superscript"/>
        <sz val="8"/>
        <rFont val="Arial"/>
        <family val="2"/>
      </rPr>
      <t>1/</t>
    </r>
  </si>
  <si>
    <r>
      <t xml:space="preserve">Total Program Cost </t>
    </r>
    <r>
      <rPr>
        <b/>
        <vertAlign val="superscript"/>
        <sz val="8"/>
        <rFont val="Arial"/>
        <family val="2"/>
      </rPr>
      <t>2/</t>
    </r>
  </si>
  <si>
    <r>
      <t xml:space="preserve">Day Care Homes </t>
    </r>
    <r>
      <rPr>
        <b/>
        <vertAlign val="superscript"/>
        <sz val="8"/>
        <rFont val="Arial"/>
        <family val="2"/>
      </rPr>
      <t>1/</t>
    </r>
  </si>
  <si>
    <r>
      <t xml:space="preserve">Inst. or Sponsors </t>
    </r>
    <r>
      <rPr>
        <b/>
        <vertAlign val="superscript"/>
        <sz val="8"/>
        <rFont val="Arial"/>
        <family val="2"/>
      </rPr>
      <t>2/</t>
    </r>
  </si>
  <si>
    <r>
      <t xml:space="preserve">Child Care Centers </t>
    </r>
    <r>
      <rPr>
        <b/>
        <vertAlign val="superscript"/>
        <sz val="8"/>
        <rFont val="Arial"/>
        <family val="2"/>
      </rPr>
      <t>1/</t>
    </r>
  </si>
  <si>
    <r>
      <t xml:space="preserve">Proprietary Title XX Centers </t>
    </r>
    <r>
      <rPr>
        <b/>
        <vertAlign val="superscript"/>
        <sz val="8"/>
        <rFont val="Arial"/>
        <family val="2"/>
      </rPr>
      <t>2/</t>
    </r>
  </si>
  <si>
    <r>
      <t xml:space="preserve">Table 12: Child and Adult Care Food Program -- Child Care Type of Centers </t>
    </r>
    <r>
      <rPr>
        <b/>
        <vertAlign val="superscript"/>
        <sz val="8"/>
        <rFont val="Arial"/>
        <family val="2"/>
      </rPr>
      <t>1/</t>
    </r>
  </si>
  <si>
    <r>
      <t xml:space="preserve">Outside School Hour Care Centers </t>
    </r>
    <r>
      <rPr>
        <b/>
        <vertAlign val="superscript"/>
        <sz val="8"/>
        <rFont val="Arial"/>
        <family val="2"/>
      </rPr>
      <t>2/</t>
    </r>
  </si>
  <si>
    <r>
      <t xml:space="preserve">Headstart Centers </t>
    </r>
    <r>
      <rPr>
        <b/>
        <vertAlign val="superscript"/>
        <sz val="8"/>
        <rFont val="Arial"/>
        <family val="2"/>
      </rPr>
      <t>2/</t>
    </r>
  </si>
  <si>
    <r>
      <t xml:space="preserve">Total </t>
    </r>
    <r>
      <rPr>
        <b/>
        <vertAlign val="superscript"/>
        <sz val="8"/>
        <rFont val="Arial"/>
        <family val="2"/>
      </rPr>
      <t>1/</t>
    </r>
  </si>
  <si>
    <r>
      <t xml:space="preserve">Meal Cost by Outlet Type </t>
    </r>
    <r>
      <rPr>
        <b/>
        <vertAlign val="superscript"/>
        <sz val="8"/>
        <rFont val="Arial"/>
        <family val="2"/>
      </rPr>
      <t>1/</t>
    </r>
  </si>
  <si>
    <r>
      <t xml:space="preserve">Total Meal Cost </t>
    </r>
    <r>
      <rPr>
        <b/>
        <vertAlign val="superscript"/>
        <sz val="8"/>
        <rFont val="Arial"/>
        <family val="2"/>
      </rPr>
      <t>2/</t>
    </r>
  </si>
  <si>
    <r>
      <t xml:space="preserve">(Homes) Sponsor Admin. </t>
    </r>
    <r>
      <rPr>
        <b/>
        <vertAlign val="superscript"/>
        <sz val="8"/>
        <rFont val="Arial"/>
        <family val="2"/>
      </rPr>
      <t>4/</t>
    </r>
  </si>
  <si>
    <r>
      <t xml:space="preserve">Audit/Startup Cost </t>
    </r>
    <r>
      <rPr>
        <b/>
        <vertAlign val="superscript"/>
        <sz val="8"/>
        <rFont val="Arial"/>
        <family val="2"/>
      </rPr>
      <t>4/</t>
    </r>
  </si>
  <si>
    <r>
      <t xml:space="preserve">Audit/Startup Cost Sponsor Admin. </t>
    </r>
    <r>
      <rPr>
        <b/>
        <vertAlign val="superscript"/>
        <sz val="8"/>
        <rFont val="Arial"/>
        <family val="2"/>
      </rPr>
      <t>1/</t>
    </r>
  </si>
  <si>
    <r>
      <t xml:space="preserve">Table 16a: Summer Food Service Program -- Type of Meal Served </t>
    </r>
    <r>
      <rPr>
        <b/>
        <vertAlign val="superscript"/>
        <sz val="8"/>
        <rFont val="Arial"/>
        <family val="2"/>
      </rPr>
      <t>1/</t>
    </r>
  </si>
  <si>
    <r>
      <t xml:space="preserve">Meal Cost </t>
    </r>
    <r>
      <rPr>
        <b/>
        <vertAlign val="superscript"/>
        <sz val="8"/>
        <rFont val="Arial"/>
        <family val="2"/>
      </rPr>
      <t>1/</t>
    </r>
  </si>
  <si>
    <r>
      <t xml:space="preserve">Sponsor Administrative Cost </t>
    </r>
    <r>
      <rPr>
        <b/>
        <vertAlign val="superscript"/>
        <sz val="8"/>
        <rFont val="Arial"/>
        <family val="2"/>
      </rPr>
      <t>3/</t>
    </r>
  </si>
  <si>
    <r>
      <t xml:space="preserve">State Admin. and Health Inspection Cost </t>
    </r>
    <r>
      <rPr>
        <b/>
        <vertAlign val="superscript"/>
        <sz val="8"/>
        <rFont val="Arial"/>
        <family val="2"/>
      </rPr>
      <t>4/</t>
    </r>
  </si>
  <si>
    <r>
      <t xml:space="preserve">Total Program Cost </t>
    </r>
    <r>
      <rPr>
        <b/>
        <vertAlign val="superscript"/>
        <sz val="8"/>
        <rFont val="Arial"/>
        <family val="2"/>
      </rPr>
      <t>5/</t>
    </r>
  </si>
  <si>
    <r>
      <t xml:space="preserve">Table 18: Child Nutrition Program -- Total FNS Cost </t>
    </r>
    <r>
      <rPr>
        <b/>
        <vertAlign val="superscript"/>
        <sz val="8"/>
        <rFont val="Arial"/>
        <family val="2"/>
      </rPr>
      <t>1/</t>
    </r>
  </si>
  <si>
    <r>
      <t xml:space="preserve">State Administrative Expenses </t>
    </r>
    <r>
      <rPr>
        <b/>
        <vertAlign val="superscript"/>
        <sz val="8"/>
        <rFont val="Arial"/>
        <family val="2"/>
      </rPr>
      <t>2/</t>
    </r>
  </si>
  <si>
    <r>
      <t xml:space="preserve">Other CN Costs </t>
    </r>
    <r>
      <rPr>
        <b/>
        <vertAlign val="superscript"/>
        <sz val="8"/>
        <rFont val="Arial"/>
        <family val="2"/>
      </rPr>
      <t>3/</t>
    </r>
  </si>
  <si>
    <r>
      <t xml:space="preserve">Free </t>
    </r>
    <r>
      <rPr>
        <b/>
        <vertAlign val="superscript"/>
        <sz val="8"/>
        <rFont val="Arial"/>
        <family val="2"/>
      </rPr>
      <t>1/</t>
    </r>
  </si>
  <si>
    <r>
      <t>Total</t>
    </r>
    <r>
      <rPr>
        <b/>
        <vertAlign val="superscript"/>
        <sz val="8"/>
        <rFont val="Arial"/>
        <family val="2"/>
      </rPr>
      <t xml:space="preserve"> 1/</t>
    </r>
  </si>
  <si>
    <r>
      <t xml:space="preserve">Free </t>
    </r>
    <r>
      <rPr>
        <b/>
        <vertAlign val="superscript"/>
        <sz val="8"/>
        <rFont val="Arial"/>
        <family val="2"/>
      </rPr>
      <t>2/</t>
    </r>
  </si>
  <si>
    <r>
      <t xml:space="preserve">Food cost Per Person </t>
    </r>
    <r>
      <rPr>
        <b/>
        <vertAlign val="superscript"/>
        <sz val="8"/>
        <rFont val="Arial"/>
        <family val="2"/>
      </rPr>
      <t>2/</t>
    </r>
  </si>
  <si>
    <r>
      <t xml:space="preserve">Table 22: Commodity Supplemental Food Program (CSFP) </t>
    </r>
    <r>
      <rPr>
        <b/>
        <vertAlign val="superscript"/>
        <sz val="8"/>
        <rFont val="Arial"/>
        <family val="2"/>
      </rPr>
      <t>1/</t>
    </r>
  </si>
  <si>
    <r>
      <t xml:space="preserve">Food Cost </t>
    </r>
    <r>
      <rPr>
        <b/>
        <vertAlign val="superscript"/>
        <sz val="8"/>
        <rFont val="Arial"/>
        <family val="2"/>
      </rPr>
      <t>2/</t>
    </r>
  </si>
  <si>
    <r>
      <t xml:space="preserve">Administrative Expense </t>
    </r>
    <r>
      <rPr>
        <b/>
        <vertAlign val="superscript"/>
        <sz val="8"/>
        <rFont val="Arial"/>
        <family val="2"/>
      </rPr>
      <t>3/</t>
    </r>
  </si>
  <si>
    <r>
      <t xml:space="preserve">Table 23: Food Donation Program -- Food Distribution Program on Indian Reservations (IR) </t>
    </r>
    <r>
      <rPr>
        <b/>
        <vertAlign val="superscript"/>
        <sz val="8"/>
        <rFont val="Arial"/>
        <family val="2"/>
      </rPr>
      <t>1/</t>
    </r>
  </si>
  <si>
    <r>
      <t xml:space="preserve">Food </t>
    </r>
    <r>
      <rPr>
        <b/>
        <vertAlign val="superscript"/>
        <sz val="8"/>
        <rFont val="Arial"/>
        <family val="2"/>
      </rPr>
      <t>1/</t>
    </r>
  </si>
  <si>
    <r>
      <t xml:space="preserve">Cash-In-Lieu </t>
    </r>
    <r>
      <rPr>
        <b/>
        <vertAlign val="superscript"/>
        <sz val="8"/>
        <rFont val="Arial"/>
        <family val="2"/>
      </rPr>
      <t>2/</t>
    </r>
  </si>
  <si>
    <r>
      <t xml:space="preserve">Summer Feeding (Food) </t>
    </r>
    <r>
      <rPr>
        <b/>
        <vertAlign val="superscript"/>
        <sz val="8"/>
        <rFont val="Arial"/>
        <family val="2"/>
      </rPr>
      <t>1/</t>
    </r>
  </si>
  <si>
    <r>
      <t xml:space="preserve">Commodity Supplemental (Food) </t>
    </r>
    <r>
      <rPr>
        <b/>
        <vertAlign val="superscript"/>
        <sz val="8"/>
        <rFont val="Arial"/>
        <family val="2"/>
      </rPr>
      <t>1/</t>
    </r>
  </si>
  <si>
    <r>
      <t xml:space="preserve">Indian Resr. (Food) </t>
    </r>
    <r>
      <rPr>
        <b/>
        <vertAlign val="superscript"/>
        <sz val="8"/>
        <rFont val="Arial"/>
        <family val="2"/>
      </rPr>
      <t>2/</t>
    </r>
  </si>
  <si>
    <r>
      <t xml:space="preserve">Food </t>
    </r>
    <r>
      <rPr>
        <b/>
        <vertAlign val="superscript"/>
        <sz val="8"/>
        <rFont val="Arial"/>
        <family val="2"/>
      </rPr>
      <t>3/</t>
    </r>
  </si>
  <si>
    <r>
      <t xml:space="preserve">Cash-In-Lieu </t>
    </r>
    <r>
      <rPr>
        <b/>
        <vertAlign val="superscript"/>
        <sz val="8"/>
        <rFont val="Arial"/>
        <family val="2"/>
      </rPr>
      <t>4/</t>
    </r>
  </si>
  <si>
    <r>
      <t xml:space="preserve">Total </t>
    </r>
    <r>
      <rPr>
        <b/>
        <vertAlign val="superscript"/>
        <sz val="8"/>
        <rFont val="Arial"/>
        <family val="2"/>
      </rPr>
      <t>5/</t>
    </r>
  </si>
  <si>
    <r>
      <t xml:space="preserve">Soup Kitchens, Food Banks, BOP, VAA and Other </t>
    </r>
    <r>
      <rPr>
        <b/>
        <vertAlign val="superscript"/>
        <sz val="8"/>
        <rFont val="Arial"/>
        <family val="2"/>
      </rPr>
      <t>3/</t>
    </r>
  </si>
  <si>
    <r>
      <t xml:space="preserve">USDA Entitlements (Food) </t>
    </r>
    <r>
      <rPr>
        <b/>
        <vertAlign val="superscript"/>
        <sz val="8"/>
        <rFont val="Arial"/>
        <family val="2"/>
      </rPr>
      <t>1/</t>
    </r>
  </si>
  <si>
    <r>
      <t xml:space="preserve">Disaster Feeding (DF) </t>
    </r>
    <r>
      <rPr>
        <b/>
        <vertAlign val="superscript"/>
        <sz val="8"/>
        <rFont val="Arial"/>
        <family val="2"/>
      </rPr>
      <t>1/</t>
    </r>
  </si>
  <si>
    <r>
      <t xml:space="preserve">Total FNS &amp; USDA Entitlements </t>
    </r>
    <r>
      <rPr>
        <b/>
        <vertAlign val="superscript"/>
        <sz val="8"/>
        <rFont val="Arial"/>
        <family val="2"/>
      </rPr>
      <t>2/</t>
    </r>
  </si>
  <si>
    <r>
      <t xml:space="preserve">Child Nutrition Programs (Bonus) </t>
    </r>
    <r>
      <rPr>
        <b/>
        <vertAlign val="superscript"/>
        <sz val="8"/>
        <rFont val="Arial"/>
        <family val="2"/>
      </rPr>
      <t>1/</t>
    </r>
  </si>
  <si>
    <r>
      <t xml:space="preserve">Disaster Feeding </t>
    </r>
    <r>
      <rPr>
        <b/>
        <vertAlign val="superscript"/>
        <sz val="8"/>
        <rFont val="Arial"/>
        <family val="2"/>
      </rPr>
      <t>1/</t>
    </r>
  </si>
  <si>
    <r>
      <t xml:space="preserve">Supplemental Food Program </t>
    </r>
    <r>
      <rPr>
        <b/>
        <vertAlign val="superscript"/>
        <sz val="8"/>
        <rFont val="Arial"/>
        <family val="2"/>
      </rPr>
      <t>2/</t>
    </r>
  </si>
  <si>
    <r>
      <t xml:space="preserve">Soup Kitchens, Food Banks, BOP, VAA and Other </t>
    </r>
    <r>
      <rPr>
        <b/>
        <vertAlign val="superscript"/>
        <sz val="8"/>
        <rFont val="Arial"/>
        <family val="2"/>
      </rPr>
      <t>1/</t>
    </r>
  </si>
  <si>
    <r>
      <t xml:space="preserve">Indian Resr. </t>
    </r>
    <r>
      <rPr>
        <b/>
        <vertAlign val="superscript"/>
        <sz val="8"/>
        <rFont val="Arial"/>
        <family val="2"/>
      </rPr>
      <t>2/</t>
    </r>
  </si>
  <si>
    <r>
      <t xml:space="preserve">Table 27b: USDA Surplus Commodities (Bonus &amp; TEFAP Foods) -- Federal Cost </t>
    </r>
    <r>
      <rPr>
        <b/>
        <vertAlign val="superscript"/>
        <sz val="8"/>
        <rFont val="Arial"/>
        <family val="2"/>
      </rPr>
      <t>1/</t>
    </r>
  </si>
  <si>
    <r>
      <t xml:space="preserve">Total TEFAP Foods </t>
    </r>
    <r>
      <rPr>
        <b/>
        <vertAlign val="superscript"/>
        <sz val="8"/>
        <rFont val="Arial"/>
        <family val="2"/>
      </rPr>
      <t>3/</t>
    </r>
  </si>
  <si>
    <r>
      <t xml:space="preserve">Total TEFAP Foods </t>
    </r>
    <r>
      <rPr>
        <b/>
        <vertAlign val="superscript"/>
        <sz val="8"/>
        <rFont val="Arial"/>
        <family val="2"/>
      </rPr>
      <t>1/</t>
    </r>
  </si>
  <si>
    <r>
      <t xml:space="preserve">Table 29a: USDA Expenditures -- All Programs </t>
    </r>
    <r>
      <rPr>
        <b/>
        <vertAlign val="superscript"/>
        <sz val="8"/>
        <rFont val="Arial"/>
        <family val="2"/>
      </rPr>
      <t>1/</t>
    </r>
  </si>
  <si>
    <r>
      <t xml:space="preserve">WIC </t>
    </r>
    <r>
      <rPr>
        <b/>
        <vertAlign val="superscript"/>
        <sz val="8"/>
        <rFont val="Arial"/>
        <family val="2"/>
      </rPr>
      <t>3/</t>
    </r>
  </si>
  <si>
    <r>
      <t xml:space="preserve">NSIP </t>
    </r>
    <r>
      <rPr>
        <b/>
        <vertAlign val="superscript"/>
        <sz val="8"/>
        <rFont val="Arial"/>
        <family val="2"/>
      </rPr>
      <t>5/</t>
    </r>
  </si>
  <si>
    <r>
      <t xml:space="preserve">Table 29b: USDA Expenditures -- All Programs, Continued </t>
    </r>
    <r>
      <rPr>
        <b/>
        <vertAlign val="superscript"/>
        <sz val="8"/>
        <rFont val="Arial"/>
        <family val="2"/>
      </rPr>
      <t>1/</t>
    </r>
  </si>
  <si>
    <r>
      <t xml:space="preserve">Child Nutrition Programs </t>
    </r>
    <r>
      <rPr>
        <b/>
        <vertAlign val="superscript"/>
        <sz val="8"/>
        <rFont val="Arial"/>
        <family val="2"/>
      </rPr>
      <t>1/</t>
    </r>
  </si>
  <si>
    <r>
      <t xml:space="preserve">Table 29c: USDA Expenditures -- All Programs, Continued </t>
    </r>
    <r>
      <rPr>
        <b/>
        <vertAlign val="superscript"/>
        <sz val="8"/>
        <rFont val="Arial"/>
        <family val="2"/>
      </rPr>
      <t>1/</t>
    </r>
  </si>
  <si>
    <r>
      <t xml:space="preserve">Disaster Feeding </t>
    </r>
    <r>
      <rPr>
        <b/>
        <vertAlign val="superscript"/>
        <sz val="8"/>
        <rFont val="Arial"/>
        <family val="2"/>
      </rPr>
      <t>2/</t>
    </r>
  </si>
  <si>
    <r>
      <t xml:space="preserve">Soup Kitchens, Food Banks and Other </t>
    </r>
    <r>
      <rPr>
        <b/>
        <vertAlign val="superscript"/>
        <sz val="8"/>
        <rFont val="Arial"/>
        <family val="2"/>
      </rPr>
      <t>2/</t>
    </r>
  </si>
  <si>
    <r>
      <t xml:space="preserve">TEFAP Foods </t>
    </r>
    <r>
      <rPr>
        <b/>
        <vertAlign val="superscript"/>
        <sz val="8"/>
        <rFont val="Arial"/>
        <family val="2"/>
      </rPr>
      <t>3/</t>
    </r>
  </si>
  <si>
    <t xml:space="preserve">1. Does not include estimates for states which have not submitted reports.
</t>
  </si>
  <si>
    <r>
      <t xml:space="preserve">Puerto Rico, N. Mariana, Am Samoa Grants </t>
    </r>
    <r>
      <rPr>
        <b/>
        <vertAlign val="superscript"/>
        <sz val="8"/>
        <rFont val="Arial"/>
        <family val="2"/>
      </rPr>
      <t>5/</t>
    </r>
  </si>
  <si>
    <r>
      <t xml:space="preserve">Puerto Rico, N. Mariana, Am Samoa Grants </t>
    </r>
    <r>
      <rPr>
        <b/>
        <vertAlign val="superscript"/>
        <sz val="8"/>
        <rFont val="Arial"/>
        <family val="2"/>
      </rPr>
      <t>2/</t>
    </r>
  </si>
  <si>
    <r>
      <t xml:space="preserve">CSFP Other Costs </t>
    </r>
    <r>
      <rPr>
        <b/>
        <vertAlign val="superscript"/>
        <sz val="8"/>
        <rFont val="Arial"/>
        <family val="2"/>
      </rPr>
      <t>4/</t>
    </r>
  </si>
  <si>
    <r>
      <t xml:space="preserve">W-I-C </t>
    </r>
    <r>
      <rPr>
        <b/>
        <vertAlign val="superscript"/>
        <sz val="8"/>
        <rFont val="Arial"/>
        <family val="2"/>
      </rPr>
      <t>5/</t>
    </r>
  </si>
  <si>
    <r>
      <t xml:space="preserve">FDPIR Other Costs </t>
    </r>
    <r>
      <rPr>
        <b/>
        <vertAlign val="superscript"/>
        <sz val="8"/>
        <rFont val="Arial"/>
        <family val="2"/>
      </rPr>
      <t>3/</t>
    </r>
  </si>
  <si>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</si>
  <si>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</si>
  <si>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</si>
  <si>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</si>
  <si>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</si>
  <si>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</si>
  <si>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</si>
  <si>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</si>
  <si>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</si>
  <si>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</si>
  <si>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</si>
  <si>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</si>
  <si>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</si>
  <si>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</si>
  <si>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</si>
  <si>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</si>
  <si>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</si>
  <si>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</si>
  <si>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</si>
  <si>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</si>
  <si>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</si>
  <si>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</si>
  <si>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</si>
  <si>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</si>
  <si>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</si>
  <si>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</si>
  <si>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</si>
  <si>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</si>
  <si>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</si>
  <si>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</si>
  <si>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</si>
  <si>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</si>
  <si>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</si>
  <si>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</si>
  <si>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</si>
  <si>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</si>
  <si>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</si>
  <si>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</si>
  <si>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</si>
  <si>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</si>
  <si>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</si>
  <si>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</si>
  <si>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</si>
  <si>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</si>
  <si>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</si>
  <si>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</si>
  <si>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</si>
  <si>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</si>
  <si>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</si>
  <si>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</si>
  <si>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r>
      <t xml:space="preserve">Commodities </t>
    </r>
    <r>
      <rPr>
        <b/>
        <vertAlign val="superscript"/>
        <sz val="8"/>
        <rFont val="Arial"/>
        <family val="2"/>
      </rPr>
      <t>2/</t>
    </r>
  </si>
  <si>
    <t>Commodities &amp; Cash-In-Lieu</t>
  </si>
  <si>
    <r>
      <t xml:space="preserve">Commodity Assistance (Cash + Comm.) </t>
    </r>
    <r>
      <rPr>
        <b/>
        <vertAlign val="superscript"/>
        <sz val="8"/>
        <rFont val="Arial"/>
        <family val="2"/>
      </rPr>
      <t>1/</t>
    </r>
  </si>
  <si>
    <r>
      <t xml:space="preserve">Commodity Assistance (Cash + Comm.) </t>
    </r>
    <r>
      <rPr>
        <b/>
        <vertAlign val="superscript"/>
        <sz val="8"/>
        <rFont val="Arial"/>
        <family val="2"/>
      </rPr>
      <t>3/</t>
    </r>
  </si>
  <si>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</si>
  <si>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</si>
  <si>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</si>
  <si>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</si>
  <si>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</si>
  <si>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r>
      <t xml:space="preserve">Table 1: Total FNS Cost -- All Programs </t>
    </r>
    <r>
      <rPr>
        <b/>
        <vertAlign val="superscript"/>
        <sz val="8"/>
        <rFont val="Arial"/>
        <family val="2"/>
      </rPr>
      <t>1/</t>
    </r>
  </si>
  <si>
    <t>Supplemental Nutrition Assistance (SNAP)</t>
  </si>
  <si>
    <t>Nutrition  Programs Administration</t>
  </si>
  <si>
    <r>
      <t xml:space="preserve">Total USDA Expenditures </t>
    </r>
    <r>
      <rPr>
        <b/>
        <vertAlign val="superscript"/>
        <sz val="8"/>
        <rFont val="Arial"/>
        <family val="2"/>
      </rPr>
      <t>2/  5/</t>
    </r>
  </si>
  <si>
    <t>ARRA  excluding SNAP Issuance and WIC Contingency Funds 6/</t>
  </si>
  <si>
    <t>ARRA  excluding SNAP Issuance and WIC Contingency Funds 4/</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</si>
  <si>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</si>
  <si>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</si>
  <si>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</si>
  <si>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</si>
  <si>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</si>
  <si>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</si>
  <si>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r>
      <t>Other Costs</t>
    </r>
    <r>
      <rPr>
        <b/>
        <vertAlign val="superscript"/>
        <sz val="8"/>
        <rFont val="Arial"/>
        <family val="2"/>
      </rPr>
      <t xml:space="preserve"> 5/</t>
    </r>
  </si>
  <si>
    <r>
      <t xml:space="preserve">Nutrition Education </t>
    </r>
    <r>
      <rPr>
        <b/>
        <vertAlign val="superscript"/>
        <sz val="8"/>
        <rFont val="Arial"/>
        <family val="2"/>
      </rPr>
      <t>4</t>
    </r>
    <r>
      <rPr>
        <b/>
        <sz val="8"/>
        <rFont val="Arial"/>
        <family val="2"/>
      </rPr>
      <t>/</t>
    </r>
  </si>
  <si>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</si>
  <si>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</si>
  <si>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r>
      <t xml:space="preserve">Perf. Based </t>
    </r>
    <r>
      <rPr>
        <b/>
        <vertAlign val="superscript"/>
        <sz val="8"/>
        <rFont val="Arial"/>
        <family val="2"/>
      </rPr>
      <t>3/</t>
    </r>
  </si>
  <si>
    <r>
      <t xml:space="preserve">Total Cash </t>
    </r>
    <r>
      <rPr>
        <b/>
        <vertAlign val="superscript"/>
        <sz val="8"/>
        <rFont val="Arial"/>
        <family val="2"/>
      </rPr>
      <t>4/</t>
    </r>
  </si>
  <si>
    <r>
      <t xml:space="preserve">Comm. &amp; Cash-In-Lieu (Entitlement) </t>
    </r>
    <r>
      <rPr>
        <b/>
        <vertAlign val="superscript"/>
        <sz val="8"/>
        <rFont val="Arial"/>
        <family val="2"/>
      </rPr>
      <t>5/</t>
    </r>
  </si>
  <si>
    <t>1. General assistance for all meals served, including full-price (paid).
2. School districts receive additional Section 4 reimbursements when they serve 60% or more of the children free or reduced meals.                                                                                                                   3. Beginning October 1, 2012, school districts receive an additional 6 cents per meal reimbursement when they meet meal pattern requirements under the Healthy Hunger Free Kids Act of 2010.
4. Based on earnings (meals x reimbursement rates). Includes earnings for Section 4, Section 11, and meal supplements served under Section 17A.
5. Based on FNS-155/PCIMS/WBSCM data plus Kansas cash-in-lieu (earnings).</t>
  </si>
  <si>
    <t xml:space="preserve">Food Cost </t>
  </si>
  <si>
    <r>
      <t xml:space="preserve">Other Costs </t>
    </r>
    <r>
      <rPr>
        <b/>
        <vertAlign val="superscript"/>
        <sz val="8"/>
        <rFont val="Arial"/>
        <family val="2"/>
      </rPr>
      <t>2/</t>
    </r>
  </si>
  <si>
    <t>Nutrition Services and Administration (NSA)</t>
  </si>
  <si>
    <t>NSA</t>
  </si>
  <si>
    <t>Program Data Branch</t>
  </si>
  <si>
    <t>USDA / FNS / Budget Division / Program Data Branch</t>
  </si>
  <si>
    <t>Commodity Schools (1989 to 2004 only)</t>
  </si>
  <si>
    <r>
      <t xml:space="preserve">CSFP </t>
    </r>
    <r>
      <rPr>
        <b/>
        <vertAlign val="superscript"/>
        <sz val="8"/>
        <rFont val="Arial"/>
        <family val="2"/>
      </rPr>
      <t>3/</t>
    </r>
  </si>
  <si>
    <r>
      <t xml:space="preserve">Total </t>
    </r>
    <r>
      <rPr>
        <b/>
        <vertAlign val="superscript"/>
        <sz val="8"/>
        <rFont val="Arial"/>
        <family val="2"/>
      </rPr>
      <t>3/</t>
    </r>
  </si>
  <si>
    <r>
      <t xml:space="preserve">Food  </t>
    </r>
    <r>
      <rPr>
        <b/>
        <vertAlign val="superscript"/>
        <sz val="8"/>
        <rFont val="Arial"/>
        <family val="2"/>
      </rPr>
      <t>4/</t>
    </r>
  </si>
  <si>
    <r>
      <t xml:space="preserve">CSFP </t>
    </r>
    <r>
      <rPr>
        <b/>
        <vertAlign val="superscript"/>
        <sz val="8"/>
        <rFont val="Arial"/>
        <family val="2"/>
      </rPr>
      <t>4/</t>
    </r>
  </si>
  <si>
    <t>1. FNS-388 data. Totals are averaged.
2. FNS-388/250 data for FY 1992 and FNS-388/46 for FY 1993 and beyond. Starting April 2009, ARRA SNAP Issuance was 15.27% of total issuance in FY 2009; 16.38% of total issuance in FY 2010; 16.55% of total issuance in FY 2011, and 10.95% of total issuance in FY 2012; 7.79% of total issuance in FY 2013;  for FY 2014, it was 100% of total issuance from October 1-15 and 7.05% of total issuance from October 16-31 in FY 2014.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</si>
  <si>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Table 2a: Supplemental Nutrition Assistance Program (Excludes Puerto Rico) - Benefit by Type: Participation and Cost/Issuance</t>
  </si>
  <si>
    <t xml:space="preserve"> </t>
  </si>
  <si>
    <t>Regular Ongoing</t>
  </si>
  <si>
    <t>D-SNAP New Participation</t>
  </si>
  <si>
    <t>Disaster Supplements</t>
  </si>
  <si>
    <t>Replacements</t>
  </si>
  <si>
    <t>Other</t>
  </si>
  <si>
    <r>
      <t xml:space="preserve">Total </t>
    </r>
    <r>
      <rPr>
        <b/>
        <i/>
        <sz val="5"/>
        <color indexed="9"/>
        <rFont val="Arial"/>
        <family val="2"/>
      </rPr>
      <t>1/</t>
    </r>
  </si>
  <si>
    <t>Participation</t>
  </si>
  <si>
    <r>
      <t xml:space="preserve">Participation </t>
    </r>
    <r>
      <rPr>
        <b/>
        <sz val="5"/>
        <rFont val="Arial"/>
        <family val="2"/>
      </rPr>
      <t>1/</t>
    </r>
  </si>
  <si>
    <t>Footnotes:</t>
  </si>
  <si>
    <t>1. "Total Participation" (Households and Persons) excludes the counts of participation for Disaster Supplements, Replacements and Other. The participation data reflected in those categories are a subset of the “Regular Ongoing” participation category.</t>
  </si>
  <si>
    <t>2a     SNAP-$a</t>
  </si>
  <si>
    <t>Supplemental Nutrition Assistance Program (Excludes Puerto Rico) - Benefit by Type: Participation and Cost/Issuance</t>
  </si>
  <si>
    <t xml:space="preserve">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 FY 2013 onward:  Includes CACFP Audit Reallocated Funds, reported annually on the CN-CACFP-AUDIT SF-425. </t>
  </si>
  <si>
    <t xml:space="preserve">1. Excludes USDA bonus foods.
2. Includes Food, Nutrition Services and Administration (NSA), and WIC Other Costs.  See Table 21 for detailed description of WIC Other Costs.  It also includes Farmers Market total federal outlays and unliduidated obligations (costs for current fiscal year are not reported until February of the following fiscal year).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($1,951.4 million in FY 2015 and $1,959.1 in FY 2016), the Northern Marianas ($12.1 million in FY 2015 and $12.1 million in FY 2016), and American Samoa ($7.8 million in FY 2015 and $7.8 million in FY 2016).  American Samoa and the Northern Marianas also receive grants in lieu of Child Nutrition programs (American Samoa: $19.2 million in FY 2015 and $19.3 million in FY 2016; Northern Marianas: $11.9 million in FY 2015 and $12.5 million in FY 2016).  CN Block Grant outlays/unliquidated obligations are reported quarterly on the SF-425.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</si>
  <si>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($1,951.4 million in FY 2015 and $1,959.1 in FY 2016), the Northern Marianas ($12.1 million in FY 2015 and $12.1 million in FY 2016), and American Samoa ($7.8 million in FY 2015 and $7.8 million in FY 2016).  American Samoa and the Northern Marianas also receive grants in lieu of Child Nutrition programs (American Samoa: $19.2 million in FY 2015 and $19.3 million in FY 2016; Northern Marianas: $11.9 million in FY 2015 and $12.5 million in FY 2016).  CN Block Grant outlays/unliquidated obligations are reported quarterly on the SF-425.
3. Includes Food, Nutrition Services and Administration (NSA) and Other Costs.  See Table 21 for detailed description of Other Costs.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</si>
  <si>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 xml:space="preserve">1. Year totals are sums of average monthly figures of substates which may not match average of monthly totals. </t>
  </si>
  <si>
    <t xml:space="preserve">2. Beginning FY 2013 the WIC Other Cost column 2/ will reflect the actual outlays and unliquidated obligations for all WIC multi-year grants that are reported on the SF-425.  Previously the WIC Other Costs reflected outlays and unliquidated obligations for General Infrastructure and EBT grants and the appropriation levels for all other WIC multi-year programs.  The September number will continue to change until all multi-year grants of that source year are closed out.  FY 2016 WIC Other Costs include appropriation levels for the following:  Program Evaluation &amp; Monitoring ($5M), Federal Administrative Oversight ($11M), Technical Assistance ($400,000), and UPC Database ($1M). </t>
  </si>
  <si>
    <t xml:space="preserve">3. Totals includes Food Cost, NSA, WIC Other Costs and Farmers Market total federal outlays and unliquidated obligations.  Farmers Market costs for current year are not reported until February of the following year and will only be reflected in the September report month. </t>
  </si>
  <si>
    <t xml:space="preserve">4. Beginning October 1, 2011, The Healthy, Hunger-Free Kids Act of 2010, Public Law 111-296 requires States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until the change is fully implemented into the next fiscal year. </t>
  </si>
  <si>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Healthy Hunger Free Kids Act Administration (CN-HHFKA-ADM), Farm to School (CN-F2S-Impl/Plan), Farm to School Team (CN-F2S-TEAM), Farm to School Support Services (CN-F2S-SUPP), NSLPE Equipment Grants, Second Round (CN-NSLPE2),  Farm to School Conference and Event Grants (CN-F2S-EVENT),  Demonstration Projects to end Childhood Hunger Healthy,Hunger-Free Kids Act of 2010 (CN-HHFKA-DEMO), CN Farm to School Training Grant (CN-F2S-TRAIN), National Food Service Management Institute - Chef's Move to School (CN-FSMI-CMTS), USDA Rural Child Poverty Nutrition Center (CN-OPS-RCPNC), Local Wellness Policy Surveillance System Cooperative Agreement (CN-OPS-LWPSS), Child Nutrition Professional Standards for All School Nutrition Employees (CN-PRO-STANDARD) and SBP Special Grants, Institute for Child Nutrition (CN-ICN), Institute for Child Nutrition-Food Safety (CN-ICN-FS), Institute for Child Nutrition - General Education (CN-ICN-GE), administrative and computer support.</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</si>
  <si>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Institute for Child Nutrition (CN-ICN), Institute for Child Nutrition-Food Safety (CN-ICN-FS), Institute for Child Nutrition - General Education (CN-ICN-GE), administrative and computer support.</t>
  </si>
  <si>
    <t>U.S. Summary,  FY 2015 - FY 2016</t>
  </si>
  <si>
    <t>July 2016</t>
  </si>
  <si>
    <t>--</t>
  </si>
  <si>
    <t>10/07/2016</t>
  </si>
  <si>
    <t>FY 2015</t>
  </si>
  <si>
    <t>Total 10 Months</t>
  </si>
  <si>
    <t>Generated from National Data Bank Version 8.2 PUBLIC on 10/07/2016</t>
  </si>
  <si>
    <t>National Data Bank Version 8.2 PUBLIC - U.S. Summary</t>
  </si>
  <si>
    <t>National Data Bank Version 8.2 PUBLIC -U.S. Summary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</si>
</sst>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5">
    <font>
      <sz val="10"/>
      <name val="Arial"/>
      <family val="0"/>
    </font>
    <font>
      <sz val="11"/>
      <color indexed="8"/>
      <name val="Calibri"/>
      <family val="2"/>
    </font>
    <font>
      <b/>
      <sz val="8"/>
      <name val="Arial"/>
      <family val="2"/>
    </font>
    <font>
      <b/>
      <vertAlign val="superscript"/>
      <sz val="8"/>
      <name val="Arial"/>
      <family val="2"/>
    </font>
    <font>
      <sz val="8"/>
      <name val="Arial"/>
      <family val="2"/>
    </font>
    <font>
      <b/>
      <i/>
      <sz val="8"/>
      <color indexed="9"/>
      <name val="Arial"/>
      <family val="2"/>
    </font>
    <font>
      <b/>
      <i/>
      <sz val="5"/>
      <color indexed="9"/>
      <name val="Arial"/>
      <family val="2"/>
    </font>
    <font>
      <i/>
      <sz val="8"/>
      <name val="Arial"/>
      <family val="2"/>
    </font>
    <font>
      <b/>
      <sz val="5"/>
      <name val="Arial"/>
      <family val="2"/>
    </font>
    <font>
      <b/>
      <sz val="10"/>
      <name val="Arial"/>
      <family val="2"/>
    </font>
    <font>
      <i/>
      <sz val="10"/>
      <color indexed="4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style="thin"/>
      <right style="thin"/>
      <top style="thin"/>
      <bottom style="thin"/>
    </border>
    <border>
      <left/>
      <right/>
      <top style="thin"/>
      <bottom/>
    </border>
    <border>
      <left/>
      <right style="thin"/>
      <top style="thin"/>
      <bottom/>
    </border>
    <border>
      <left style="thin"/>
      <right/>
      <top/>
      <bottom style="thin"/>
    </border>
    <border>
      <left style="thin"/>
      <right/>
      <top style="thin"/>
      <bottom/>
    </border>
    <border>
      <left style="thin"/>
      <right/>
      <top/>
      <bottom/>
    </border>
    <border>
      <left/>
      <right style="thin"/>
      <top/>
      <bottom/>
    </border>
    <border>
      <left/>
      <right style="thin"/>
      <top/>
      <bottom style="thin"/>
    </border>
    <border>
      <left style="thin"/>
      <right style="thin"/>
      <top style="thin"/>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4" fillId="0" borderId="0" xfId="0" applyFont="1" applyFill="1" applyAlignment="1">
      <alignment horizontal="left"/>
    </xf>
    <xf numFmtId="0" fontId="4" fillId="0" borderId="10" xfId="0" applyFont="1" applyFill="1" applyBorder="1" applyAlignment="1">
      <alignment/>
    </xf>
    <xf numFmtId="0" fontId="2" fillId="0" borderId="0" xfId="0" applyFont="1" applyFill="1" applyAlignment="1">
      <alignment horizontal="center"/>
    </xf>
    <xf numFmtId="0" fontId="2" fillId="0" borderId="10" xfId="0" applyFont="1" applyFill="1" applyBorder="1" applyAlignment="1">
      <alignment/>
    </xf>
    <xf numFmtId="0" fontId="2" fillId="0" borderId="10" xfId="0" applyFont="1" applyFill="1" applyBorder="1" applyAlignment="1">
      <alignment horizontal="center"/>
    </xf>
    <xf numFmtId="0" fontId="4" fillId="0" borderId="10" xfId="0" applyFont="1" applyFill="1" applyBorder="1" applyAlignment="1">
      <alignment horizontal="lef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4" fillId="0" borderId="0" xfId="0" applyNumberFormat="1" applyFont="1" applyFill="1" applyAlignment="1">
      <alignment horizontal="right"/>
    </xf>
    <xf numFmtId="0" fontId="2" fillId="0" borderId="13" xfId="0" applyFont="1" applyFill="1" applyBorder="1" applyAlignment="1">
      <alignment horizontal="left"/>
    </xf>
    <xf numFmtId="3" fontId="2" fillId="0" borderId="13" xfId="0" applyNumberFormat="1" applyFont="1" applyFill="1" applyBorder="1" applyAlignment="1">
      <alignment horizontal="righ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4" fontId="4" fillId="0" borderId="0" xfId="0" applyNumberFormat="1" applyFont="1" applyFill="1" applyAlignment="1">
      <alignment horizontal="right"/>
    </xf>
    <xf numFmtId="4" fontId="2" fillId="0" borderId="13" xfId="0" applyNumberFormat="1" applyFont="1" applyFill="1" applyBorder="1" applyAlignment="1">
      <alignment horizontal="right"/>
    </xf>
    <xf numFmtId="4" fontId="2" fillId="0" borderId="10" xfId="0" applyNumberFormat="1" applyFont="1" applyFill="1" applyBorder="1" applyAlignment="1">
      <alignment horizontal="right"/>
    </xf>
    <xf numFmtId="164" fontId="4" fillId="0" borderId="0" xfId="0" applyNumberFormat="1" applyFont="1" applyFill="1" applyAlignment="1">
      <alignment horizontal="right"/>
    </xf>
    <xf numFmtId="3" fontId="4" fillId="0" borderId="10" xfId="0" applyNumberFormat="1" applyFont="1" applyFill="1" applyBorder="1" applyAlignment="1">
      <alignment horizontal="left"/>
    </xf>
    <xf numFmtId="3" fontId="4" fillId="0" borderId="10"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10" xfId="0" applyNumberFormat="1" applyFont="1" applyFill="1" applyBorder="1" applyAlignment="1">
      <alignment horizontal="right"/>
    </xf>
    <xf numFmtId="164" fontId="4" fillId="0" borderId="10" xfId="0" applyNumberFormat="1" applyFont="1" applyFill="1" applyBorder="1" applyAlignment="1">
      <alignment horizontal="right"/>
    </xf>
    <xf numFmtId="0" fontId="4" fillId="0" borderId="0" xfId="0" applyFont="1" applyFill="1" applyBorder="1" applyAlignment="1">
      <alignment/>
    </xf>
    <xf numFmtId="0" fontId="2" fillId="0" borderId="0" xfId="0" applyFont="1" applyFill="1" applyAlignment="1">
      <alignment/>
    </xf>
    <xf numFmtId="0" fontId="0" fillId="0" borderId="0" xfId="0" applyFont="1" applyFill="1" applyAlignment="1">
      <alignment/>
    </xf>
    <xf numFmtId="0" fontId="4" fillId="0" borderId="0" xfId="0" applyFont="1" applyFill="1" applyBorder="1" applyAlignment="1">
      <alignment horizontal="left"/>
    </xf>
    <xf numFmtId="0" fontId="0" fillId="0" borderId="0" xfId="0" applyFont="1" applyFill="1" applyAlignment="1">
      <alignment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Fill="1" applyAlignment="1">
      <alignment/>
    </xf>
    <xf numFmtId="0" fontId="44" fillId="0" borderId="14" xfId="0" applyFont="1" applyFill="1" applyBorder="1" applyAlignment="1">
      <alignment vertical="center"/>
    </xf>
    <xf numFmtId="0" fontId="7" fillId="0" borderId="0" xfId="0" applyFont="1" applyFill="1" applyAlignment="1">
      <alignment horizontal="center"/>
    </xf>
    <xf numFmtId="0" fontId="4" fillId="0" borderId="0" xfId="0" applyFont="1" applyFill="1" applyBorder="1" applyAlignment="1">
      <alignment horizont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4" xfId="0" applyNumberFormat="1" applyFont="1" applyFill="1" applyBorder="1" applyAlignment="1">
      <alignment/>
    </xf>
    <xf numFmtId="0" fontId="0" fillId="0" borderId="0" xfId="0" applyFont="1" applyFill="1" applyBorder="1" applyAlignment="1">
      <alignment/>
    </xf>
    <xf numFmtId="3" fontId="4" fillId="0" borderId="17"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4" fillId="0" borderId="18"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0" fontId="2" fillId="0" borderId="16" xfId="0" applyFont="1" applyFill="1" applyBorder="1" applyAlignment="1">
      <alignment/>
    </xf>
    <xf numFmtId="3" fontId="2" fillId="0" borderId="13" xfId="0" applyNumberFormat="1" applyFont="1" applyFill="1" applyBorder="1" applyAlignment="1">
      <alignment horizontal="right" vertical="center"/>
    </xf>
    <xf numFmtId="0" fontId="9" fillId="0" borderId="0" xfId="0" applyFont="1" applyFill="1" applyAlignment="1">
      <alignment/>
    </xf>
    <xf numFmtId="3" fontId="2" fillId="0" borderId="10"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2"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0" fillId="0" borderId="0" xfId="0" applyNumberFormat="1" applyFont="1" applyFill="1" applyBorder="1" applyAlignment="1">
      <alignment/>
    </xf>
    <xf numFmtId="3" fontId="2" fillId="0" borderId="10"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4" fillId="0" borderId="0" xfId="0" applyFont="1" applyFill="1" applyAlignment="1">
      <alignment/>
    </xf>
    <xf numFmtId="3" fontId="2" fillId="0" borderId="0" xfId="0" applyNumberFormat="1" applyFont="1" applyFill="1" applyAlignment="1">
      <alignment horizontal="right" vertical="center" wrapText="1"/>
    </xf>
    <xf numFmtId="3" fontId="2" fillId="0" borderId="10" xfId="0" applyNumberFormat="1" applyFont="1" applyFill="1" applyBorder="1" applyAlignment="1">
      <alignment horizontal="right" vertical="center" wrapText="1"/>
    </xf>
    <xf numFmtId="0" fontId="0" fillId="0" borderId="0" xfId="0" applyFont="1" applyFill="1" applyBorder="1" applyAlignment="1">
      <alignment/>
    </xf>
    <xf numFmtId="0" fontId="4" fillId="0" borderId="0" xfId="0" applyFont="1" applyFill="1" applyBorder="1" applyAlignment="1">
      <alignment horizontal="center"/>
    </xf>
    <xf numFmtId="0" fontId="4" fillId="0" borderId="13" xfId="0" applyFont="1" applyFill="1" applyBorder="1" applyAlignment="1">
      <alignment/>
    </xf>
    <xf numFmtId="0" fontId="4" fillId="0" borderId="10" xfId="0" applyFont="1" applyFill="1" applyBorder="1" applyAlignment="1">
      <alignment/>
    </xf>
    <xf numFmtId="0" fontId="4" fillId="0" borderId="0" xfId="0" applyNumberFormat="1" applyFont="1" applyFill="1" applyBorder="1" applyAlignment="1">
      <alignment horizontal="left" vertical="top"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4" fillId="34" borderId="17" xfId="0" applyFont="1" applyFill="1" applyBorder="1" applyAlignment="1">
      <alignment horizontal="center" vertical="center"/>
    </xf>
    <xf numFmtId="0" fontId="44" fillId="34" borderId="17" xfId="0" applyFont="1" applyFill="1" applyBorder="1" applyAlignment="1">
      <alignment horizontal="center" vertical="center" wrapText="1"/>
    </xf>
    <xf numFmtId="0" fontId="44" fillId="34" borderId="16"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left"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33" borderId="17" xfId="0" applyFont="1" applyFill="1" applyBorder="1" applyAlignment="1">
      <alignment horizontal="center"/>
    </xf>
    <xf numFmtId="0" fontId="2" fillId="33" borderId="1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tabSelected="1" zoomScalePageLayoutView="0" workbookViewId="0" topLeftCell="A1">
      <selection activeCell="A1" sqref="A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65" t="s">
        <v>0</v>
      </c>
      <c r="B3" s="65"/>
      <c r="C3" s="65"/>
    </row>
    <row r="4" spans="1:3" ht="12" customHeight="1">
      <c r="A4" s="65" t="s">
        <v>1</v>
      </c>
      <c r="B4" s="65"/>
      <c r="C4" s="65"/>
    </row>
    <row r="5" ht="24" customHeight="1"/>
    <row r="6" ht="24" customHeight="1"/>
    <row r="7" ht="24" customHeight="1"/>
    <row r="8" spans="1:3" ht="24" customHeight="1">
      <c r="A8" s="65" t="s">
        <v>397</v>
      </c>
      <c r="B8" s="65"/>
      <c r="C8" s="65"/>
    </row>
    <row r="9" spans="1:3" ht="24" customHeight="1">
      <c r="A9" s="65" t="s">
        <v>403</v>
      </c>
      <c r="B9" s="65"/>
      <c r="C9" s="65"/>
    </row>
    <row r="10" spans="1:3" ht="24" customHeight="1">
      <c r="A10" s="65" t="s">
        <v>398</v>
      </c>
      <c r="B10" s="65"/>
      <c r="C10" s="65"/>
    </row>
    <row r="11" ht="24" customHeight="1"/>
    <row r="12" ht="24" customHeight="1"/>
    <row r="13" spans="1:3" ht="24" customHeight="1">
      <c r="A13" s="65" t="s">
        <v>366</v>
      </c>
      <c r="B13" s="65"/>
      <c r="C13" s="65"/>
    </row>
    <row r="14" spans="1:3" ht="24" customHeight="1">
      <c r="A14" s="65" t="s">
        <v>2</v>
      </c>
      <c r="B14" s="65"/>
      <c r="C14" s="65"/>
    </row>
    <row r="15" spans="1:3" ht="24" customHeight="1">
      <c r="A15" s="65" t="s">
        <v>3</v>
      </c>
      <c r="B15" s="65"/>
      <c r="C15" s="65"/>
    </row>
    <row r="16" spans="1:3" ht="24" customHeight="1">
      <c r="A16" s="65" t="s">
        <v>4</v>
      </c>
      <c r="B16" s="65"/>
      <c r="C16" s="65"/>
    </row>
    <row r="17" spans="1:3" ht="24" customHeight="1">
      <c r="A17" s="65" t="s">
        <v>5</v>
      </c>
      <c r="B17" s="65"/>
      <c r="C17" s="65"/>
    </row>
    <row r="18" ht="12" customHeight="1"/>
    <row r="19" ht="12" customHeight="1"/>
    <row r="20" spans="1:3" ht="7.5" customHeight="1">
      <c r="A20" s="66"/>
      <c r="B20" s="66"/>
      <c r="C20" s="66"/>
    </row>
    <row r="21" spans="1:2" ht="12" customHeight="1">
      <c r="A21" s="2" t="s">
        <v>6</v>
      </c>
      <c r="B21" s="3" t="s">
        <v>7</v>
      </c>
    </row>
    <row r="22" spans="1:2" ht="12" customHeight="1">
      <c r="A22" s="1"/>
      <c r="B22" s="3" t="s">
        <v>8</v>
      </c>
    </row>
    <row r="23" spans="1:2" ht="18" customHeight="1">
      <c r="A23" s="1"/>
      <c r="B23" s="3" t="s">
        <v>9</v>
      </c>
    </row>
    <row r="24" spans="1:2" ht="12" customHeight="1">
      <c r="A24" s="1"/>
      <c r="B24" s="3" t="s">
        <v>10</v>
      </c>
    </row>
    <row r="25" spans="1:3" ht="7.5" customHeight="1">
      <c r="A25" s="67"/>
      <c r="B25" s="67"/>
      <c r="C25" s="67"/>
    </row>
  </sheetData>
  <sheetProtection/>
  <mergeCells count="12">
    <mergeCell ref="A25:C25"/>
    <mergeCell ref="A10:C10"/>
    <mergeCell ref="A13:C13"/>
    <mergeCell ref="A14:C14"/>
    <mergeCell ref="A15:C15"/>
    <mergeCell ref="A16:C16"/>
    <mergeCell ref="A17:C17"/>
    <mergeCell ref="A3:C3"/>
    <mergeCell ref="A4:C4"/>
    <mergeCell ref="A8:C8"/>
    <mergeCell ref="A9:C9"/>
    <mergeCell ref="A20:C20"/>
  </mergeCells>
  <printOptions/>
  <pageMargins left="0.75" right="0.5" top="0.75" bottom="0.5" header="0.5" footer="0.2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90</v>
      </c>
      <c r="B2" s="75"/>
      <c r="C2" s="75"/>
      <c r="D2" s="75"/>
      <c r="E2" s="75"/>
      <c r="F2" s="75"/>
      <c r="G2" s="75"/>
      <c r="H2" s="75"/>
      <c r="I2" s="1"/>
    </row>
    <row r="3" spans="1:9" ht="24" customHeight="1">
      <c r="A3" s="77" t="s">
        <v>50</v>
      </c>
      <c r="B3" s="72" t="s">
        <v>206</v>
      </c>
      <c r="C3" s="72"/>
      <c r="D3" s="72"/>
      <c r="E3" s="70"/>
      <c r="F3" s="72" t="s">
        <v>91</v>
      </c>
      <c r="G3" s="72"/>
      <c r="H3" s="72"/>
      <c r="I3" s="72"/>
    </row>
    <row r="4" spans="1:9" ht="24" customHeight="1">
      <c r="A4" s="78"/>
      <c r="B4" s="10" t="s">
        <v>79</v>
      </c>
      <c r="C4" s="10" t="s">
        <v>80</v>
      </c>
      <c r="D4" s="10" t="s">
        <v>81</v>
      </c>
      <c r="E4" s="10" t="s">
        <v>55</v>
      </c>
      <c r="F4" s="10" t="s">
        <v>79</v>
      </c>
      <c r="G4" s="10" t="s">
        <v>80</v>
      </c>
      <c r="H4" s="10" t="s">
        <v>81</v>
      </c>
      <c r="I4" s="9" t="s">
        <v>55</v>
      </c>
    </row>
    <row r="5" spans="1:9" ht="12" customHeight="1">
      <c r="A5" s="1"/>
      <c r="B5" s="66" t="str">
        <f>REPT("-",90)&amp;" Number "&amp;REPT("-",90)</f>
        <v>------------------------------------------------------------------------------------------ Number ------------------------------------------------------------------------------------------</v>
      </c>
      <c r="C5" s="66"/>
      <c r="D5" s="66"/>
      <c r="E5" s="66"/>
      <c r="F5" s="66"/>
      <c r="G5" s="66"/>
      <c r="H5" s="66"/>
      <c r="I5" s="66"/>
    </row>
    <row r="6" ht="12" customHeight="1">
      <c r="A6" s="3" t="s">
        <v>401</v>
      </c>
    </row>
    <row r="7" spans="1:9" ht="12" customHeight="1">
      <c r="A7" s="2" t="str">
        <f>"Oct "&amp;RIGHT(A6,4)-1</f>
        <v>Oct 2014</v>
      </c>
      <c r="B7" s="11">
        <v>11245964.8366</v>
      </c>
      <c r="C7" s="11">
        <v>932395.0641</v>
      </c>
      <c r="D7" s="11">
        <v>2247409.2472</v>
      </c>
      <c r="E7" s="11">
        <v>14425769.1479</v>
      </c>
      <c r="F7" s="11">
        <v>224312751</v>
      </c>
      <c r="G7" s="11">
        <v>18597613</v>
      </c>
      <c r="H7" s="11">
        <v>44826972</v>
      </c>
      <c r="I7" s="11">
        <v>287737336</v>
      </c>
    </row>
    <row r="8" spans="1:9" ht="12" customHeight="1">
      <c r="A8" s="2" t="str">
        <f>"Nov "&amp;RIGHT(A6,4)-1</f>
        <v>Nov 2014</v>
      </c>
      <c r="B8" s="11">
        <v>11298998.5364</v>
      </c>
      <c r="C8" s="11">
        <v>941730.6601</v>
      </c>
      <c r="D8" s="11">
        <v>2183388.3871</v>
      </c>
      <c r="E8" s="11">
        <v>14424117.5836</v>
      </c>
      <c r="F8" s="11">
        <v>165552799</v>
      </c>
      <c r="G8" s="11">
        <v>13798227</v>
      </c>
      <c r="H8" s="11">
        <v>31990982</v>
      </c>
      <c r="I8" s="11">
        <v>211342008</v>
      </c>
    </row>
    <row r="9" spans="1:9" ht="12" customHeight="1">
      <c r="A9" s="2" t="str">
        <f>"Dec "&amp;RIGHT(A6,4)-1</f>
        <v>Dec 2014</v>
      </c>
      <c r="B9" s="11">
        <v>10881415.6765</v>
      </c>
      <c r="C9" s="11">
        <v>895675.1972</v>
      </c>
      <c r="D9" s="11">
        <v>2046905.8899</v>
      </c>
      <c r="E9" s="11">
        <v>13823996.7636</v>
      </c>
      <c r="F9" s="11">
        <v>155951114</v>
      </c>
      <c r="G9" s="11">
        <v>12836707</v>
      </c>
      <c r="H9" s="11">
        <v>29336004</v>
      </c>
      <c r="I9" s="11">
        <v>198123825</v>
      </c>
    </row>
    <row r="10" spans="1:9" ht="12" customHeight="1">
      <c r="A10" s="2" t="str">
        <f>"Jan "&amp;RIGHT(A6,4)</f>
        <v>Jan 2015</v>
      </c>
      <c r="B10" s="11">
        <v>10710063.8661</v>
      </c>
      <c r="C10" s="11">
        <v>883018.4686</v>
      </c>
      <c r="D10" s="11">
        <v>1984666.317</v>
      </c>
      <c r="E10" s="11">
        <v>13577748.6517</v>
      </c>
      <c r="F10" s="11">
        <v>175081163</v>
      </c>
      <c r="G10" s="11">
        <v>14435012</v>
      </c>
      <c r="H10" s="11">
        <v>32444035</v>
      </c>
      <c r="I10" s="11">
        <v>221960210</v>
      </c>
    </row>
    <row r="11" spans="1:9" ht="12" customHeight="1">
      <c r="A11" s="2" t="str">
        <f>"Feb "&amp;RIGHT(A6,4)</f>
        <v>Feb 2015</v>
      </c>
      <c r="B11" s="11">
        <v>10773045.7099</v>
      </c>
      <c r="C11" s="11">
        <v>904499.4374</v>
      </c>
      <c r="D11" s="11">
        <v>2012921.9509</v>
      </c>
      <c r="E11" s="11">
        <v>13690467.0982</v>
      </c>
      <c r="F11" s="11">
        <v>168756275</v>
      </c>
      <c r="G11" s="11">
        <v>14168691</v>
      </c>
      <c r="H11" s="11">
        <v>31531771</v>
      </c>
      <c r="I11" s="11">
        <v>214456737</v>
      </c>
    </row>
    <row r="12" spans="1:9" ht="12" customHeight="1">
      <c r="A12" s="2" t="str">
        <f>"Mar "&amp;RIGHT(A6,4)</f>
        <v>Mar 2015</v>
      </c>
      <c r="B12" s="11">
        <v>10935905.9814</v>
      </c>
      <c r="C12" s="11">
        <v>899861.7682</v>
      </c>
      <c r="D12" s="11">
        <v>2060150.2656</v>
      </c>
      <c r="E12" s="11">
        <v>13895918.0151</v>
      </c>
      <c r="F12" s="11">
        <v>193453580</v>
      </c>
      <c r="G12" s="11">
        <v>15918341</v>
      </c>
      <c r="H12" s="11">
        <v>36443569</v>
      </c>
      <c r="I12" s="11">
        <v>245815490</v>
      </c>
    </row>
    <row r="13" spans="1:9" ht="12" customHeight="1">
      <c r="A13" s="2" t="str">
        <f>"Apr "&amp;RIGHT(A6,4)</f>
        <v>Apr 2015</v>
      </c>
      <c r="B13" s="11">
        <v>11189369.5552</v>
      </c>
      <c r="C13" s="11">
        <v>920301.1166</v>
      </c>
      <c r="D13" s="11">
        <v>2136318.5406</v>
      </c>
      <c r="E13" s="11">
        <v>14245989.2124</v>
      </c>
      <c r="F13" s="11">
        <v>198103201</v>
      </c>
      <c r="G13" s="11">
        <v>16293554</v>
      </c>
      <c r="H13" s="11">
        <v>37822644</v>
      </c>
      <c r="I13" s="11">
        <v>252219399</v>
      </c>
    </row>
    <row r="14" spans="1:9" ht="12" customHeight="1">
      <c r="A14" s="2" t="str">
        <f>"May "&amp;RIGHT(A6,4)</f>
        <v>May 2015</v>
      </c>
      <c r="B14" s="11">
        <v>11033439.6205</v>
      </c>
      <c r="C14" s="11">
        <v>892419.9652</v>
      </c>
      <c r="D14" s="11">
        <v>2067330.2741</v>
      </c>
      <c r="E14" s="11">
        <v>13993189.8598</v>
      </c>
      <c r="F14" s="11">
        <v>195790880</v>
      </c>
      <c r="G14" s="11">
        <v>15836194</v>
      </c>
      <c r="H14" s="11">
        <v>36685243</v>
      </c>
      <c r="I14" s="11">
        <v>248312317</v>
      </c>
    </row>
    <row r="15" spans="1:9" ht="12" customHeight="1">
      <c r="A15" s="2" t="str">
        <f>"Jun "&amp;RIGHT(A6,4)</f>
        <v>Jun 2015</v>
      </c>
      <c r="B15" s="11">
        <v>6118602.5906</v>
      </c>
      <c r="C15" s="11">
        <v>402915.7435</v>
      </c>
      <c r="D15" s="11">
        <v>917861.3857</v>
      </c>
      <c r="E15" s="11">
        <v>7439379.7197</v>
      </c>
      <c r="F15" s="11">
        <v>58870426</v>
      </c>
      <c r="G15" s="11">
        <v>3876673</v>
      </c>
      <c r="H15" s="11">
        <v>8831247</v>
      </c>
      <c r="I15" s="11">
        <v>71578346</v>
      </c>
    </row>
    <row r="16" spans="1:9" ht="12" customHeight="1">
      <c r="A16" s="2" t="str">
        <f>"Jul "&amp;RIGHT(A6,4)</f>
        <v>Jul 2015</v>
      </c>
      <c r="B16" s="11">
        <v>696598.5453</v>
      </c>
      <c r="C16" s="11">
        <v>15056.0075</v>
      </c>
      <c r="D16" s="11">
        <v>38332.5026</v>
      </c>
      <c r="E16" s="11">
        <v>749987.0554</v>
      </c>
      <c r="F16" s="11">
        <v>10420056</v>
      </c>
      <c r="G16" s="11">
        <v>225215</v>
      </c>
      <c r="H16" s="11">
        <v>573396</v>
      </c>
      <c r="I16" s="11">
        <v>11218667</v>
      </c>
    </row>
    <row r="17" spans="1:9" ht="12" customHeight="1">
      <c r="A17" s="2" t="str">
        <f>"Aug "&amp;RIGHT(A6,4)</f>
        <v>Aug 2015</v>
      </c>
      <c r="B17" s="11">
        <v>7328276.0833</v>
      </c>
      <c r="C17" s="11">
        <v>483039.1142</v>
      </c>
      <c r="D17" s="11">
        <v>1367444.2416</v>
      </c>
      <c r="E17" s="11">
        <v>9178759.4391</v>
      </c>
      <c r="F17" s="11">
        <v>82190490</v>
      </c>
      <c r="G17" s="11">
        <v>5417539</v>
      </c>
      <c r="H17" s="11">
        <v>15336610</v>
      </c>
      <c r="I17" s="11">
        <v>102944639</v>
      </c>
    </row>
    <row r="18" spans="1:9" ht="12" customHeight="1">
      <c r="A18" s="2" t="str">
        <f>"Sep "&amp;RIGHT(A6,4)</f>
        <v>Sep 2015</v>
      </c>
      <c r="B18" s="11">
        <v>11376179.5422</v>
      </c>
      <c r="C18" s="11">
        <v>832855.7902</v>
      </c>
      <c r="D18" s="11">
        <v>2134909.6515</v>
      </c>
      <c r="E18" s="11">
        <v>14343944.9838</v>
      </c>
      <c r="F18" s="11">
        <v>213152827</v>
      </c>
      <c r="G18" s="11">
        <v>15605025</v>
      </c>
      <c r="H18" s="11">
        <v>40001305</v>
      </c>
      <c r="I18" s="11">
        <v>268759157</v>
      </c>
    </row>
    <row r="19" spans="1:9" ht="12" customHeight="1">
      <c r="A19" s="12" t="s">
        <v>55</v>
      </c>
      <c r="B19" s="13">
        <v>11049375.925</v>
      </c>
      <c r="C19" s="13">
        <v>900306.3853</v>
      </c>
      <c r="D19" s="13">
        <v>2097111.1693</v>
      </c>
      <c r="E19" s="13">
        <v>14046793.4796</v>
      </c>
      <c r="F19" s="13">
        <v>1841635562</v>
      </c>
      <c r="G19" s="13">
        <v>147008791</v>
      </c>
      <c r="H19" s="13">
        <v>345823778</v>
      </c>
      <c r="I19" s="13">
        <v>2334468131</v>
      </c>
    </row>
    <row r="20" spans="1:9" ht="12" customHeight="1">
      <c r="A20" s="14" t="s">
        <v>402</v>
      </c>
      <c r="B20" s="15">
        <v>11008525.4728</v>
      </c>
      <c r="C20" s="15">
        <v>908737.7097</v>
      </c>
      <c r="D20" s="15">
        <v>2092386.3591</v>
      </c>
      <c r="E20" s="15">
        <v>14009649.5415</v>
      </c>
      <c r="F20" s="15">
        <v>1546292245</v>
      </c>
      <c r="G20" s="15">
        <v>125986227</v>
      </c>
      <c r="H20" s="15">
        <v>290485863</v>
      </c>
      <c r="I20" s="15">
        <v>1962764335</v>
      </c>
    </row>
    <row r="21" ht="12" customHeight="1">
      <c r="A21" s="3" t="str">
        <f>"FY "&amp;RIGHT(A6,4)+1</f>
        <v>FY 2016</v>
      </c>
    </row>
    <row r="22" spans="1:9" ht="12" customHeight="1">
      <c r="A22" s="2" t="str">
        <f>"Oct "&amp;RIGHT(A6,4)</f>
        <v>Oct 2015</v>
      </c>
      <c r="B22" s="11">
        <v>11597813.9595</v>
      </c>
      <c r="C22" s="11">
        <v>881692.0613</v>
      </c>
      <c r="D22" s="11">
        <v>2293904.9821</v>
      </c>
      <c r="E22" s="11">
        <v>14773411.0029</v>
      </c>
      <c r="F22" s="11">
        <v>219914501</v>
      </c>
      <c r="G22" s="11">
        <v>16718398</v>
      </c>
      <c r="H22" s="11">
        <v>43496384</v>
      </c>
      <c r="I22" s="11">
        <v>280129283</v>
      </c>
    </row>
    <row r="23" spans="1:9" ht="12" customHeight="1">
      <c r="A23" s="2" t="str">
        <f>"Nov "&amp;RIGHT(A6,4)</f>
        <v>Nov 2015</v>
      </c>
      <c r="B23" s="11">
        <v>11731038.2873</v>
      </c>
      <c r="C23" s="11">
        <v>895054.8993</v>
      </c>
      <c r="D23" s="11">
        <v>2264762.2611</v>
      </c>
      <c r="E23" s="11">
        <v>14890855.4477</v>
      </c>
      <c r="F23" s="11">
        <v>182557142</v>
      </c>
      <c r="G23" s="11">
        <v>13928747</v>
      </c>
      <c r="H23" s="11">
        <v>35243984</v>
      </c>
      <c r="I23" s="11">
        <v>231729873</v>
      </c>
    </row>
    <row r="24" spans="1:9" ht="12" customHeight="1">
      <c r="A24" s="2" t="str">
        <f>"Dec "&amp;RIGHT(A6,4)</f>
        <v>Dec 2015</v>
      </c>
      <c r="B24" s="11">
        <v>11375380.7898</v>
      </c>
      <c r="C24" s="11">
        <v>856892.2891</v>
      </c>
      <c r="D24" s="11">
        <v>2150676.2198</v>
      </c>
      <c r="E24" s="11">
        <v>14382949.2988</v>
      </c>
      <c r="F24" s="11">
        <v>155144598</v>
      </c>
      <c r="G24" s="11">
        <v>11686836</v>
      </c>
      <c r="H24" s="11">
        <v>29332275</v>
      </c>
      <c r="I24" s="11">
        <v>196163709</v>
      </c>
    </row>
    <row r="25" spans="1:9" ht="12" customHeight="1">
      <c r="A25" s="2" t="str">
        <f>"Jan "&amp;RIGHT(A6,4)+1</f>
        <v>Jan 2016</v>
      </c>
      <c r="B25" s="11">
        <v>11280964.8404</v>
      </c>
      <c r="C25" s="11">
        <v>852217.5356</v>
      </c>
      <c r="D25" s="11">
        <v>2087367.7858</v>
      </c>
      <c r="E25" s="11">
        <v>14220550.1618</v>
      </c>
      <c r="F25" s="11">
        <v>182720522</v>
      </c>
      <c r="G25" s="11">
        <v>13803574</v>
      </c>
      <c r="H25" s="11">
        <v>33809602</v>
      </c>
      <c r="I25" s="11">
        <v>230333698</v>
      </c>
    </row>
    <row r="26" spans="1:9" ht="12" customHeight="1">
      <c r="A26" s="2" t="str">
        <f>"Feb "&amp;RIGHT(A6,4)+1</f>
        <v>Feb 2016</v>
      </c>
      <c r="B26" s="11">
        <v>11461766.7338</v>
      </c>
      <c r="C26" s="11">
        <v>872749.6999</v>
      </c>
      <c r="D26" s="11">
        <v>2116340.0924</v>
      </c>
      <c r="E26" s="11">
        <v>14450856.5262</v>
      </c>
      <c r="F26" s="11">
        <v>201868645</v>
      </c>
      <c r="G26" s="11">
        <v>15371173</v>
      </c>
      <c r="H26" s="11">
        <v>37273722</v>
      </c>
      <c r="I26" s="11">
        <v>254513540</v>
      </c>
    </row>
    <row r="27" spans="1:9" ht="12" customHeight="1">
      <c r="A27" s="2" t="str">
        <f>"Mar "&amp;RIGHT(A6,4)+1</f>
        <v>Mar 2016</v>
      </c>
      <c r="B27" s="11">
        <v>11475802.0588</v>
      </c>
      <c r="C27" s="11">
        <v>851516.4808</v>
      </c>
      <c r="D27" s="11">
        <v>2178066.5739</v>
      </c>
      <c r="E27" s="11">
        <v>14505385.1134</v>
      </c>
      <c r="F27" s="11">
        <v>197606697</v>
      </c>
      <c r="G27" s="11">
        <v>14662623</v>
      </c>
      <c r="H27" s="11">
        <v>37505051</v>
      </c>
      <c r="I27" s="11">
        <v>249774371</v>
      </c>
    </row>
    <row r="28" spans="1:9" ht="12" customHeight="1">
      <c r="A28" s="2" t="str">
        <f>"Apr "&amp;RIGHT(A6,4)+1</f>
        <v>Apr 2016</v>
      </c>
      <c r="B28" s="11">
        <v>11623648.017</v>
      </c>
      <c r="C28" s="11">
        <v>863710.0536</v>
      </c>
      <c r="D28" s="11">
        <v>2215272.9971</v>
      </c>
      <c r="E28" s="11">
        <v>14702631.0677</v>
      </c>
      <c r="F28" s="11">
        <v>210822515</v>
      </c>
      <c r="G28" s="11">
        <v>15665437</v>
      </c>
      <c r="H28" s="11">
        <v>40179247</v>
      </c>
      <c r="I28" s="11">
        <v>266667199</v>
      </c>
    </row>
    <row r="29" spans="1:9" ht="12" customHeight="1">
      <c r="A29" s="2" t="str">
        <f>"May "&amp;RIGHT(A6,4)+1</f>
        <v>May 2016</v>
      </c>
      <c r="B29" s="11">
        <v>11405957.3806</v>
      </c>
      <c r="C29" s="11">
        <v>835876.6646</v>
      </c>
      <c r="D29" s="11">
        <v>2129558.6193</v>
      </c>
      <c r="E29" s="11">
        <v>14371392.6645</v>
      </c>
      <c r="F29" s="11">
        <v>208305355</v>
      </c>
      <c r="G29" s="11">
        <v>15265495</v>
      </c>
      <c r="H29" s="11">
        <v>38891822</v>
      </c>
      <c r="I29" s="11">
        <v>262462672</v>
      </c>
    </row>
    <row r="30" spans="1:9" ht="12" customHeight="1">
      <c r="A30" s="2" t="str">
        <f>"Jun "&amp;RIGHT(A6,4)+1</f>
        <v>Jun 2016</v>
      </c>
      <c r="B30" s="11">
        <v>6087190.8876</v>
      </c>
      <c r="C30" s="11">
        <v>366298.7335</v>
      </c>
      <c r="D30" s="11">
        <v>909590.2063</v>
      </c>
      <c r="E30" s="11">
        <v>7363079.8274</v>
      </c>
      <c r="F30" s="11">
        <v>57084338</v>
      </c>
      <c r="G30" s="11">
        <v>3435069</v>
      </c>
      <c r="H30" s="11">
        <v>8529937</v>
      </c>
      <c r="I30" s="11">
        <v>69049344</v>
      </c>
    </row>
    <row r="31" spans="1:9" ht="12" customHeight="1">
      <c r="A31" s="2" t="str">
        <f>"Jul "&amp;RIGHT(A6,4)+1</f>
        <v>Jul 2016</v>
      </c>
      <c r="B31" s="11">
        <v>620819.3368</v>
      </c>
      <c r="C31" s="11">
        <v>14328.6179</v>
      </c>
      <c r="D31" s="11">
        <v>37979.6922</v>
      </c>
      <c r="E31" s="11">
        <v>673127.647</v>
      </c>
      <c r="F31" s="11">
        <v>9690457.0112</v>
      </c>
      <c r="G31" s="11">
        <v>223657.4279</v>
      </c>
      <c r="H31" s="11">
        <v>592830.3956</v>
      </c>
      <c r="I31" s="11">
        <v>10506944.8347</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11494046.5084</v>
      </c>
      <c r="C34" s="13">
        <v>863713.7105</v>
      </c>
      <c r="D34" s="13">
        <v>2179493.6914</v>
      </c>
      <c r="E34" s="13">
        <v>14537253.9104</v>
      </c>
      <c r="F34" s="13">
        <v>1625714770.0112</v>
      </c>
      <c r="G34" s="13">
        <v>120761009.4279</v>
      </c>
      <c r="H34" s="13">
        <v>304854854.3956</v>
      </c>
      <c r="I34" s="13">
        <v>2051330633.8347</v>
      </c>
    </row>
    <row r="35" spans="1:9" ht="12" customHeight="1">
      <c r="A35" s="14" t="str">
        <f>"Total "&amp;MID(A20,7,LEN(A20)-13)&amp;" Months"</f>
        <v>Total 10 Months</v>
      </c>
      <c r="B35" s="15">
        <v>11494046.5084</v>
      </c>
      <c r="C35" s="15">
        <v>863713.7105</v>
      </c>
      <c r="D35" s="15">
        <v>2179493.6914</v>
      </c>
      <c r="E35" s="15">
        <v>14537253.9104</v>
      </c>
      <c r="F35" s="15">
        <v>1625714770.0112</v>
      </c>
      <c r="G35" s="15">
        <v>120761009.4279</v>
      </c>
      <c r="H35" s="15">
        <v>304854854.3956</v>
      </c>
      <c r="I35" s="15">
        <v>2051330633.8347</v>
      </c>
    </row>
    <row r="36" spans="1:9" ht="12" customHeight="1">
      <c r="A36" s="66"/>
      <c r="B36" s="66"/>
      <c r="C36" s="66"/>
      <c r="D36" s="66"/>
      <c r="E36" s="66"/>
      <c r="F36" s="66"/>
      <c r="G36" s="66"/>
      <c r="H36" s="66"/>
      <c r="I36" s="66"/>
    </row>
    <row r="37" spans="1:9" ht="69.75" customHeight="1">
      <c r="A37" s="80" t="s">
        <v>92</v>
      </c>
      <c r="B37" s="80"/>
      <c r="C37" s="80"/>
      <c r="D37" s="80"/>
      <c r="E37" s="80"/>
      <c r="F37" s="80"/>
      <c r="G37" s="80"/>
      <c r="H37" s="80"/>
      <c r="I37" s="80"/>
    </row>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93</v>
      </c>
      <c r="B2" s="75"/>
      <c r="C2" s="75"/>
      <c r="D2" s="75"/>
      <c r="E2" s="75"/>
      <c r="F2" s="75"/>
      <c r="G2" s="75"/>
      <c r="H2" s="75"/>
      <c r="I2" s="1"/>
    </row>
    <row r="3" spans="1:9" ht="24" customHeight="1">
      <c r="A3" s="77" t="s">
        <v>50</v>
      </c>
      <c r="B3" s="72" t="s">
        <v>94</v>
      </c>
      <c r="C3" s="72"/>
      <c r="D3" s="70"/>
      <c r="E3" s="72" t="s">
        <v>95</v>
      </c>
      <c r="F3" s="72"/>
      <c r="G3" s="70"/>
      <c r="H3" s="69" t="s">
        <v>214</v>
      </c>
      <c r="I3" s="71" t="s">
        <v>215</v>
      </c>
    </row>
    <row r="4" spans="1:9" ht="24" customHeight="1">
      <c r="A4" s="78"/>
      <c r="B4" s="10" t="s">
        <v>79</v>
      </c>
      <c r="C4" s="10" t="s">
        <v>80</v>
      </c>
      <c r="D4" s="10" t="s">
        <v>96</v>
      </c>
      <c r="E4" s="10" t="s">
        <v>79</v>
      </c>
      <c r="F4" s="10" t="s">
        <v>80</v>
      </c>
      <c r="G4" s="10" t="s">
        <v>96</v>
      </c>
      <c r="H4" s="70"/>
      <c r="I4" s="72"/>
    </row>
    <row r="5" spans="1:9" ht="12" customHeight="1">
      <c r="A5" s="1"/>
      <c r="B5" s="66" t="str">
        <f>REPT("-",90)&amp;" Number "&amp;REPT("-",90)</f>
        <v>------------------------------------------------------------------------------------------ Number ------------------------------------------------------------------------------------------</v>
      </c>
      <c r="C5" s="66"/>
      <c r="D5" s="66"/>
      <c r="E5" s="66"/>
      <c r="F5" s="66"/>
      <c r="G5" s="66"/>
      <c r="H5" s="66"/>
      <c r="I5" s="66"/>
    </row>
    <row r="6" ht="12" customHeight="1">
      <c r="A6" s="3" t="s">
        <v>401</v>
      </c>
    </row>
    <row r="7" spans="1:9" ht="12" customHeight="1">
      <c r="A7" s="2" t="str">
        <f>"Oct "&amp;RIGHT(A6,4)-1</f>
        <v>Oct 2014</v>
      </c>
      <c r="B7" s="11">
        <v>7832299</v>
      </c>
      <c r="C7" s="11">
        <v>1174163</v>
      </c>
      <c r="D7" s="11">
        <v>9006462</v>
      </c>
      <c r="E7" s="11">
        <v>216480452</v>
      </c>
      <c r="F7" s="11">
        <v>17423450</v>
      </c>
      <c r="G7" s="11">
        <v>233903902</v>
      </c>
      <c r="H7" s="11">
        <v>13372688</v>
      </c>
      <c r="I7" s="16">
        <v>21.5168</v>
      </c>
    </row>
    <row r="8" spans="1:9" ht="12" customHeight="1">
      <c r="A8" s="2" t="str">
        <f>"Nov "&amp;RIGHT(A6,4)-1</f>
        <v>Nov 2014</v>
      </c>
      <c r="B8" s="11">
        <v>6973322</v>
      </c>
      <c r="C8" s="11">
        <v>965653</v>
      </c>
      <c r="D8" s="11">
        <v>7938975</v>
      </c>
      <c r="E8" s="11">
        <v>158579477</v>
      </c>
      <c r="F8" s="11">
        <v>12832574</v>
      </c>
      <c r="G8" s="11">
        <v>171412051</v>
      </c>
      <c r="H8" s="11">
        <v>13371157</v>
      </c>
      <c r="I8" s="16">
        <v>15.8058</v>
      </c>
    </row>
    <row r="9" spans="1:9" ht="12" customHeight="1">
      <c r="A9" s="2" t="str">
        <f>"Dec "&amp;RIGHT(A6,4)-1</f>
        <v>Dec 2014</v>
      </c>
      <c r="B9" s="11">
        <v>6524010</v>
      </c>
      <c r="C9" s="11">
        <v>892257</v>
      </c>
      <c r="D9" s="11">
        <v>7416267</v>
      </c>
      <c r="E9" s="11">
        <v>149427104</v>
      </c>
      <c r="F9" s="11">
        <v>11944450</v>
      </c>
      <c r="G9" s="11">
        <v>161371554</v>
      </c>
      <c r="H9" s="11">
        <v>12814845</v>
      </c>
      <c r="I9" s="16">
        <v>15.4605</v>
      </c>
    </row>
    <row r="10" spans="1:9" ht="12" customHeight="1">
      <c r="A10" s="2" t="str">
        <f>"Jan "&amp;RIGHT(A6,4)</f>
        <v>Jan 2015</v>
      </c>
      <c r="B10" s="11">
        <v>6681903</v>
      </c>
      <c r="C10" s="11">
        <v>946619</v>
      </c>
      <c r="D10" s="11">
        <v>7628522</v>
      </c>
      <c r="E10" s="11">
        <v>168399260</v>
      </c>
      <c r="F10" s="11">
        <v>13488393</v>
      </c>
      <c r="G10" s="11">
        <v>181887653</v>
      </c>
      <c r="H10" s="11">
        <v>12586573</v>
      </c>
      <c r="I10" s="16">
        <v>17.6347</v>
      </c>
    </row>
    <row r="11" spans="1:9" ht="12" customHeight="1">
      <c r="A11" s="2" t="str">
        <f>"Feb "&amp;RIGHT(A6,4)</f>
        <v>Feb 2015</v>
      </c>
      <c r="B11" s="11">
        <v>6208431</v>
      </c>
      <c r="C11" s="11">
        <v>921036</v>
      </c>
      <c r="D11" s="11">
        <v>7129467</v>
      </c>
      <c r="E11" s="11">
        <v>162547844</v>
      </c>
      <c r="F11" s="11">
        <v>13247655</v>
      </c>
      <c r="G11" s="11">
        <v>175795499</v>
      </c>
      <c r="H11" s="11">
        <v>12691063</v>
      </c>
      <c r="I11" s="16">
        <v>16.8982</v>
      </c>
    </row>
    <row r="12" spans="1:9" ht="12" customHeight="1">
      <c r="A12" s="2" t="str">
        <f>"Mar "&amp;RIGHT(A6,4)</f>
        <v>Mar 2015</v>
      </c>
      <c r="B12" s="11">
        <v>7210268</v>
      </c>
      <c r="C12" s="11">
        <v>1063124</v>
      </c>
      <c r="D12" s="11">
        <v>8273392</v>
      </c>
      <c r="E12" s="11">
        <v>186243312</v>
      </c>
      <c r="F12" s="11">
        <v>14855217</v>
      </c>
      <c r="G12" s="11">
        <v>201098529</v>
      </c>
      <c r="H12" s="11">
        <v>12881516</v>
      </c>
      <c r="I12" s="16">
        <v>19.0828</v>
      </c>
    </row>
    <row r="13" spans="1:9" ht="12" customHeight="1">
      <c r="A13" s="2" t="str">
        <f>"Apr "&amp;RIGHT(A6,4)</f>
        <v>Apr 2015</v>
      </c>
      <c r="B13" s="11">
        <v>7444508</v>
      </c>
      <c r="C13" s="11">
        <v>1092539</v>
      </c>
      <c r="D13" s="11">
        <v>8537047</v>
      </c>
      <c r="E13" s="11">
        <v>190658693</v>
      </c>
      <c r="F13" s="11">
        <v>15201015</v>
      </c>
      <c r="G13" s="11">
        <v>205859708</v>
      </c>
      <c r="H13" s="11">
        <v>13206032</v>
      </c>
      <c r="I13" s="16">
        <v>19.0988</v>
      </c>
    </row>
    <row r="14" spans="1:9" ht="12" customHeight="1">
      <c r="A14" s="2" t="str">
        <f>"May "&amp;RIGHT(A6,4)</f>
        <v>May 2015</v>
      </c>
      <c r="B14" s="11">
        <v>7458154</v>
      </c>
      <c r="C14" s="11">
        <v>1064979</v>
      </c>
      <c r="D14" s="11">
        <v>8523133</v>
      </c>
      <c r="E14" s="11">
        <v>188332726</v>
      </c>
      <c r="F14" s="11">
        <v>14771215</v>
      </c>
      <c r="G14" s="11">
        <v>203103941</v>
      </c>
      <c r="H14" s="11">
        <v>12971687</v>
      </c>
      <c r="I14" s="16">
        <v>19.1426</v>
      </c>
    </row>
    <row r="15" spans="1:9" ht="12" customHeight="1">
      <c r="A15" s="2" t="str">
        <f>"Jun "&amp;RIGHT(A6,4)</f>
        <v>Jun 2015</v>
      </c>
      <c r="B15" s="11">
        <v>2623889</v>
      </c>
      <c r="C15" s="11">
        <v>270657</v>
      </c>
      <c r="D15" s="11">
        <v>2894546</v>
      </c>
      <c r="E15" s="11">
        <v>56246537</v>
      </c>
      <c r="F15" s="11">
        <v>3606016</v>
      </c>
      <c r="G15" s="11">
        <v>59852553</v>
      </c>
      <c r="H15" s="11">
        <v>6896305</v>
      </c>
      <c r="I15" s="16">
        <v>10.3792</v>
      </c>
    </row>
    <row r="16" spans="1:9" ht="12" customHeight="1">
      <c r="A16" s="2" t="str">
        <f>"Jul "&amp;RIGHT(A6,4)</f>
        <v>Jul 2015</v>
      </c>
      <c r="B16" s="11">
        <v>467840</v>
      </c>
      <c r="C16" s="11">
        <v>12353</v>
      </c>
      <c r="D16" s="11">
        <v>480193</v>
      </c>
      <c r="E16" s="11">
        <v>9952216</v>
      </c>
      <c r="F16" s="11">
        <v>212862</v>
      </c>
      <c r="G16" s="11">
        <v>10165078</v>
      </c>
      <c r="H16" s="11">
        <v>695238</v>
      </c>
      <c r="I16" s="16">
        <v>16.1364</v>
      </c>
    </row>
    <row r="17" spans="1:9" ht="12" customHeight="1">
      <c r="A17" s="2" t="str">
        <f>"Aug "&amp;RIGHT(A6,4)</f>
        <v>Aug 2015</v>
      </c>
      <c r="B17" s="11">
        <v>2116242</v>
      </c>
      <c r="C17" s="11">
        <v>237187</v>
      </c>
      <c r="D17" s="11">
        <v>2353429</v>
      </c>
      <c r="E17" s="11">
        <v>80074248</v>
      </c>
      <c r="F17" s="11">
        <v>5180352</v>
      </c>
      <c r="G17" s="11">
        <v>85254600</v>
      </c>
      <c r="H17" s="11">
        <v>8508710</v>
      </c>
      <c r="I17" s="16">
        <v>12.0987</v>
      </c>
    </row>
    <row r="18" spans="1:9" ht="12" customHeight="1">
      <c r="A18" s="2" t="str">
        <f>"Sep "&amp;RIGHT(A6,4)</f>
        <v>Sep 2015</v>
      </c>
      <c r="B18" s="11">
        <v>6578133</v>
      </c>
      <c r="C18" s="11">
        <v>924677</v>
      </c>
      <c r="D18" s="11">
        <v>7502810</v>
      </c>
      <c r="E18" s="11">
        <v>206574694</v>
      </c>
      <c r="F18" s="11">
        <v>14680348</v>
      </c>
      <c r="G18" s="11">
        <v>221255042</v>
      </c>
      <c r="H18" s="11">
        <v>13296837</v>
      </c>
      <c r="I18" s="16">
        <v>20.2123</v>
      </c>
    </row>
    <row r="19" spans="1:9" ht="12" customHeight="1">
      <c r="A19" s="12" t="s">
        <v>55</v>
      </c>
      <c r="B19" s="13">
        <v>68118999</v>
      </c>
      <c r="C19" s="13">
        <v>9565244</v>
      </c>
      <c r="D19" s="13">
        <v>77684243</v>
      </c>
      <c r="E19" s="13">
        <v>1773516563</v>
      </c>
      <c r="F19" s="13">
        <v>137443547</v>
      </c>
      <c r="G19" s="13">
        <v>1910960110</v>
      </c>
      <c r="H19" s="13">
        <v>13021377.5556</v>
      </c>
      <c r="I19" s="17">
        <v>175.2317</v>
      </c>
    </row>
    <row r="20" spans="1:9" ht="12" customHeight="1">
      <c r="A20" s="14" t="s">
        <v>402</v>
      </c>
      <c r="B20" s="15">
        <v>59424624</v>
      </c>
      <c r="C20" s="15">
        <v>8403380</v>
      </c>
      <c r="D20" s="15">
        <v>67828004</v>
      </c>
      <c r="E20" s="15">
        <v>1486867621</v>
      </c>
      <c r="F20" s="15">
        <v>117582847</v>
      </c>
      <c r="G20" s="15">
        <v>1604450468</v>
      </c>
      <c r="H20" s="15">
        <v>12986945.125</v>
      </c>
      <c r="I20" s="18">
        <v>155.0194</v>
      </c>
    </row>
    <row r="21" ht="12" customHeight="1">
      <c r="A21" s="3" t="str">
        <f>"FY "&amp;RIGHT(A6,4)+1</f>
        <v>FY 2016</v>
      </c>
    </row>
    <row r="22" spans="1:9" ht="12" customHeight="1">
      <c r="A22" s="2" t="str">
        <f>"Oct "&amp;RIGHT(A6,4)</f>
        <v>Oct 2015</v>
      </c>
      <c r="B22" s="11">
        <v>7024233</v>
      </c>
      <c r="C22" s="11">
        <v>1015190</v>
      </c>
      <c r="D22" s="11">
        <v>8039423</v>
      </c>
      <c r="E22" s="11">
        <v>212890268</v>
      </c>
      <c r="F22" s="11">
        <v>15703208</v>
      </c>
      <c r="G22" s="11">
        <v>228593476</v>
      </c>
      <c r="H22" s="11">
        <v>13694952</v>
      </c>
      <c r="I22" s="16">
        <v>20.4549</v>
      </c>
    </row>
    <row r="23" spans="1:9" ht="12" customHeight="1">
      <c r="A23" s="2" t="str">
        <f>"Nov "&amp;RIGHT(A6,4)</f>
        <v>Nov 2015</v>
      </c>
      <c r="B23" s="11">
        <v>5928813</v>
      </c>
      <c r="C23" s="11">
        <v>878953</v>
      </c>
      <c r="D23" s="11">
        <v>6807766</v>
      </c>
      <c r="E23" s="11">
        <v>176628329</v>
      </c>
      <c r="F23" s="11">
        <v>13049794</v>
      </c>
      <c r="G23" s="11">
        <v>189678123</v>
      </c>
      <c r="H23" s="11">
        <v>13803823</v>
      </c>
      <c r="I23" s="16">
        <v>16.7874</v>
      </c>
    </row>
    <row r="24" spans="1:9" ht="12" customHeight="1">
      <c r="A24" s="2" t="str">
        <f>"Dec "&amp;RIGHT(A6,4)</f>
        <v>Dec 2015</v>
      </c>
      <c r="B24" s="11">
        <v>5208869</v>
      </c>
      <c r="C24" s="11">
        <v>759709</v>
      </c>
      <c r="D24" s="11">
        <v>5968578</v>
      </c>
      <c r="E24" s="11">
        <v>149935729</v>
      </c>
      <c r="F24" s="11">
        <v>10927127</v>
      </c>
      <c r="G24" s="11">
        <v>160862856</v>
      </c>
      <c r="H24" s="11">
        <v>13332994</v>
      </c>
      <c r="I24" s="16">
        <v>14.7127</v>
      </c>
    </row>
    <row r="25" spans="1:9" ht="12" customHeight="1">
      <c r="A25" s="2" t="str">
        <f>"Jan "&amp;RIGHT(A6,4)+1</f>
        <v>Jan 2016</v>
      </c>
      <c r="B25" s="11">
        <v>6044617</v>
      </c>
      <c r="C25" s="11">
        <v>883948</v>
      </c>
      <c r="D25" s="11">
        <v>6928565</v>
      </c>
      <c r="E25" s="11">
        <v>176675905</v>
      </c>
      <c r="F25" s="11">
        <v>12919626</v>
      </c>
      <c r="G25" s="11">
        <v>189595531</v>
      </c>
      <c r="H25" s="11">
        <v>13182450</v>
      </c>
      <c r="I25" s="16">
        <v>17.4728</v>
      </c>
    </row>
    <row r="26" spans="1:9" ht="12" customHeight="1">
      <c r="A26" s="2" t="str">
        <f>"Feb "&amp;RIGHT(A6,4)+1</f>
        <v>Feb 2016</v>
      </c>
      <c r="B26" s="11">
        <v>6444406</v>
      </c>
      <c r="C26" s="11">
        <v>950569</v>
      </c>
      <c r="D26" s="11">
        <v>7394975</v>
      </c>
      <c r="E26" s="11">
        <v>195424239</v>
      </c>
      <c r="F26" s="11">
        <v>14420604</v>
      </c>
      <c r="G26" s="11">
        <v>209844843</v>
      </c>
      <c r="H26" s="11">
        <v>13395944</v>
      </c>
      <c r="I26" s="16">
        <v>18.9993</v>
      </c>
    </row>
    <row r="27" spans="1:9" ht="12" customHeight="1">
      <c r="A27" s="2" t="str">
        <f>"Mar "&amp;RIGHT(A6,4)+1</f>
        <v>Mar 2016</v>
      </c>
      <c r="B27" s="11">
        <v>6653557</v>
      </c>
      <c r="C27" s="11">
        <v>969431</v>
      </c>
      <c r="D27" s="11">
        <v>7622988</v>
      </c>
      <c r="E27" s="11">
        <v>190953140</v>
      </c>
      <c r="F27" s="11">
        <v>13693192</v>
      </c>
      <c r="G27" s="11">
        <v>204646332</v>
      </c>
      <c r="H27" s="11">
        <v>13446492</v>
      </c>
      <c r="I27" s="16">
        <v>18.5754</v>
      </c>
    </row>
    <row r="28" spans="1:9" ht="12" customHeight="1">
      <c r="A28" s="2" t="str">
        <f>"Apr "&amp;RIGHT(A6,4)+1</f>
        <v>Apr 2016</v>
      </c>
      <c r="B28" s="11">
        <v>7054559</v>
      </c>
      <c r="C28" s="11">
        <v>1027327</v>
      </c>
      <c r="D28" s="11">
        <v>8081886</v>
      </c>
      <c r="E28" s="11">
        <v>203767956</v>
      </c>
      <c r="F28" s="11">
        <v>14638110</v>
      </c>
      <c r="G28" s="11">
        <v>218406066</v>
      </c>
      <c r="H28" s="11">
        <v>13629339</v>
      </c>
      <c r="I28" s="16">
        <v>19.5657</v>
      </c>
    </row>
    <row r="29" spans="1:9" ht="12" customHeight="1">
      <c r="A29" s="2" t="str">
        <f>"May "&amp;RIGHT(A6,4)+1</f>
        <v>May 2016</v>
      </c>
      <c r="B29" s="11">
        <v>7128376</v>
      </c>
      <c r="C29" s="11">
        <v>1018941</v>
      </c>
      <c r="D29" s="11">
        <v>8147317</v>
      </c>
      <c r="E29" s="11">
        <v>201176979</v>
      </c>
      <c r="F29" s="11">
        <v>14246554</v>
      </c>
      <c r="G29" s="11">
        <v>215423533</v>
      </c>
      <c r="H29" s="11">
        <v>13322281</v>
      </c>
      <c r="I29" s="16">
        <v>19.701</v>
      </c>
    </row>
    <row r="30" spans="1:9" ht="12" customHeight="1">
      <c r="A30" s="2" t="str">
        <f>"Jun "&amp;RIGHT(A6,4)+1</f>
        <v>Jun 2016</v>
      </c>
      <c r="B30" s="11">
        <v>2287091</v>
      </c>
      <c r="C30" s="11">
        <v>231794</v>
      </c>
      <c r="D30" s="11">
        <v>2518885</v>
      </c>
      <c r="E30" s="11">
        <v>54797247</v>
      </c>
      <c r="F30" s="11">
        <v>3203275</v>
      </c>
      <c r="G30" s="11">
        <v>58000522</v>
      </c>
      <c r="H30" s="11">
        <v>6825575</v>
      </c>
      <c r="I30" s="16">
        <v>10.1163</v>
      </c>
    </row>
    <row r="31" spans="1:9" ht="12" customHeight="1">
      <c r="A31" s="2" t="str">
        <f>"Jul "&amp;RIGHT(A6,4)+1</f>
        <v>Jul 2016</v>
      </c>
      <c r="B31" s="11">
        <v>605336.0673</v>
      </c>
      <c r="C31" s="11">
        <v>14731.3652</v>
      </c>
      <c r="D31" s="11">
        <v>620067.4325</v>
      </c>
      <c r="E31" s="11">
        <v>9085120.9439</v>
      </c>
      <c r="F31" s="11">
        <v>208926.0627</v>
      </c>
      <c r="G31" s="11">
        <v>9294047.0066</v>
      </c>
      <c r="H31" s="11">
        <v>623989.3286</v>
      </c>
      <c r="I31" s="16">
        <v>16.8383</v>
      </c>
    </row>
    <row r="32" spans="1:9" ht="12" customHeight="1">
      <c r="A32" s="2" t="str">
        <f>"Aug "&amp;RIGHT(A6,4)+1</f>
        <v>Aug 2016</v>
      </c>
      <c r="B32" s="11" t="s">
        <v>399</v>
      </c>
      <c r="C32" s="11" t="s">
        <v>399</v>
      </c>
      <c r="D32" s="11" t="s">
        <v>399</v>
      </c>
      <c r="E32" s="11" t="s">
        <v>399</v>
      </c>
      <c r="F32" s="11" t="s">
        <v>399</v>
      </c>
      <c r="G32" s="11" t="s">
        <v>399</v>
      </c>
      <c r="H32" s="11" t="s">
        <v>399</v>
      </c>
      <c r="I32" s="16" t="s">
        <v>399</v>
      </c>
    </row>
    <row r="33" spans="1:9" ht="12" customHeight="1">
      <c r="A33" s="2" t="str">
        <f>"Sep "&amp;RIGHT(A6,4)+1</f>
        <v>Sep 2016</v>
      </c>
      <c r="B33" s="11" t="s">
        <v>399</v>
      </c>
      <c r="C33" s="11" t="s">
        <v>399</v>
      </c>
      <c r="D33" s="11" t="s">
        <v>399</v>
      </c>
      <c r="E33" s="11" t="s">
        <v>399</v>
      </c>
      <c r="F33" s="11" t="s">
        <v>399</v>
      </c>
      <c r="G33" s="11" t="s">
        <v>399</v>
      </c>
      <c r="H33" s="11" t="s">
        <v>399</v>
      </c>
      <c r="I33" s="16" t="s">
        <v>399</v>
      </c>
    </row>
    <row r="34" spans="1:9" ht="12" customHeight="1">
      <c r="A34" s="12" t="s">
        <v>55</v>
      </c>
      <c r="B34" s="13">
        <v>54379857.0673</v>
      </c>
      <c r="C34" s="13">
        <v>7750593.3652</v>
      </c>
      <c r="D34" s="13">
        <v>62130450.4325</v>
      </c>
      <c r="E34" s="13">
        <v>1571334912.9439</v>
      </c>
      <c r="F34" s="13">
        <v>113010416.0627</v>
      </c>
      <c r="G34" s="13">
        <v>1684345329.0066</v>
      </c>
      <c r="H34" s="13">
        <v>13476034.375</v>
      </c>
      <c r="I34" s="17">
        <v>156.3855</v>
      </c>
    </row>
    <row r="35" spans="1:9" ht="12" customHeight="1">
      <c r="A35" s="14" t="str">
        <f>"Total "&amp;MID(A20,7,LEN(A20)-13)&amp;" Months"</f>
        <v>Total 10 Months</v>
      </c>
      <c r="B35" s="15">
        <v>54379857.0673</v>
      </c>
      <c r="C35" s="15">
        <v>7750593.3652</v>
      </c>
      <c r="D35" s="15">
        <v>62130450.4325</v>
      </c>
      <c r="E35" s="15">
        <v>1571334912.9439</v>
      </c>
      <c r="F35" s="15">
        <v>113010416.0627</v>
      </c>
      <c r="G35" s="15">
        <v>1684345329.0066</v>
      </c>
      <c r="H35" s="15">
        <v>13476034.375</v>
      </c>
      <c r="I35" s="18">
        <v>156.3855</v>
      </c>
    </row>
    <row r="36" spans="1:9" ht="12" customHeight="1">
      <c r="A36" s="66"/>
      <c r="B36" s="66"/>
      <c r="C36" s="66"/>
      <c r="D36" s="66"/>
      <c r="E36" s="66"/>
      <c r="F36" s="66"/>
      <c r="G36" s="66"/>
      <c r="H36" s="66"/>
      <c r="I36" s="66"/>
    </row>
    <row r="37" spans="1:9" ht="69.75" customHeight="1">
      <c r="A37" s="80" t="s">
        <v>97</v>
      </c>
      <c r="B37" s="80"/>
      <c r="C37" s="80"/>
      <c r="D37" s="80"/>
      <c r="E37" s="80"/>
      <c r="F37" s="80"/>
      <c r="G37" s="80"/>
      <c r="H37" s="80"/>
      <c r="I37" s="80"/>
    </row>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98</v>
      </c>
      <c r="B2" s="75"/>
      <c r="C2" s="75"/>
      <c r="D2" s="75"/>
      <c r="E2" s="75"/>
      <c r="F2" s="75"/>
      <c r="G2" s="75"/>
      <c r="H2" s="75"/>
      <c r="I2" s="1"/>
    </row>
    <row r="3" spans="1:9" ht="24" customHeight="1">
      <c r="A3" s="77" t="s">
        <v>50</v>
      </c>
      <c r="B3" s="72" t="s">
        <v>94</v>
      </c>
      <c r="C3" s="72"/>
      <c r="D3" s="70"/>
      <c r="E3" s="72" t="s">
        <v>95</v>
      </c>
      <c r="F3" s="72"/>
      <c r="G3" s="70"/>
      <c r="H3" s="69" t="s">
        <v>217</v>
      </c>
      <c r="I3" s="71" t="s">
        <v>218</v>
      </c>
    </row>
    <row r="4" spans="1:9" ht="24" customHeight="1">
      <c r="A4" s="78"/>
      <c r="B4" s="10" t="s">
        <v>79</v>
      </c>
      <c r="C4" s="10" t="s">
        <v>80</v>
      </c>
      <c r="D4" s="10" t="s">
        <v>55</v>
      </c>
      <c r="E4" s="10" t="s">
        <v>79</v>
      </c>
      <c r="F4" s="10" t="s">
        <v>80</v>
      </c>
      <c r="G4" s="10" t="s">
        <v>55</v>
      </c>
      <c r="H4" s="70"/>
      <c r="I4" s="72"/>
    </row>
    <row r="5" spans="1:9" ht="12" customHeight="1">
      <c r="A5" s="1"/>
      <c r="B5" s="66" t="str">
        <f>REPT("-",90)&amp;" Dollars "&amp;REPT("-",90)</f>
        <v>------------------------------------------------------------------------------------------ Dollars ------------------------------------------------------------------------------------------</v>
      </c>
      <c r="C5" s="66"/>
      <c r="D5" s="66"/>
      <c r="E5" s="66"/>
      <c r="F5" s="66"/>
      <c r="G5" s="66"/>
      <c r="H5" s="66"/>
      <c r="I5" s="66"/>
    </row>
    <row r="6" ht="12" customHeight="1">
      <c r="A6" s="3" t="s">
        <v>401</v>
      </c>
    </row>
    <row r="7" spans="1:9" ht="12" customHeight="1">
      <c r="A7" s="2" t="str">
        <f>"Oct "&amp;RIGHT(A6,4)-1</f>
        <v>Oct 2014</v>
      </c>
      <c r="B7" s="11">
        <v>12702774.95</v>
      </c>
      <c r="C7" s="11">
        <v>1552296.16</v>
      </c>
      <c r="D7" s="11">
        <v>14255071.11</v>
      </c>
      <c r="E7" s="11">
        <v>418385400.54</v>
      </c>
      <c r="F7" s="11">
        <v>28441176.2</v>
      </c>
      <c r="G7" s="11">
        <v>446826576.74</v>
      </c>
      <c r="H7" s="11">
        <v>12568178.12</v>
      </c>
      <c r="I7" s="11">
        <v>473649825.97</v>
      </c>
    </row>
    <row r="8" spans="1:9" ht="12" customHeight="1">
      <c r="A8" s="2" t="str">
        <f>"Nov "&amp;RIGHT(A6,4)-1</f>
        <v>Nov 2014</v>
      </c>
      <c r="B8" s="11">
        <v>11309974.89</v>
      </c>
      <c r="C8" s="11">
        <v>1276809.21</v>
      </c>
      <c r="D8" s="11">
        <v>12586784.1</v>
      </c>
      <c r="E8" s="11">
        <v>306560158.04</v>
      </c>
      <c r="F8" s="11">
        <v>20954241.75</v>
      </c>
      <c r="G8" s="11">
        <v>327514399.79</v>
      </c>
      <c r="H8" s="11">
        <v>8971711.3</v>
      </c>
      <c r="I8" s="11">
        <v>349072895.19</v>
      </c>
    </row>
    <row r="9" spans="1:9" ht="12" customHeight="1">
      <c r="A9" s="2" t="str">
        <f>"Dec "&amp;RIGHT(A6,4)-1</f>
        <v>Dec 2014</v>
      </c>
      <c r="B9" s="11">
        <v>10581488.48</v>
      </c>
      <c r="C9" s="11">
        <v>1179623.3</v>
      </c>
      <c r="D9" s="11">
        <v>11761111.78</v>
      </c>
      <c r="E9" s="11">
        <v>288803572.59</v>
      </c>
      <c r="F9" s="11">
        <v>19499980.42</v>
      </c>
      <c r="G9" s="11">
        <v>308303553.01</v>
      </c>
      <c r="H9" s="11">
        <v>8225422.24</v>
      </c>
      <c r="I9" s="11">
        <v>328290087.03</v>
      </c>
    </row>
    <row r="10" spans="1:9" ht="12" customHeight="1">
      <c r="A10" s="2" t="str">
        <f>"Jan "&amp;RIGHT(A6,4)</f>
        <v>Jan 2015</v>
      </c>
      <c r="B10" s="11">
        <v>10837583.79</v>
      </c>
      <c r="C10" s="11">
        <v>1251382.87</v>
      </c>
      <c r="D10" s="11">
        <v>12088966.66</v>
      </c>
      <c r="E10" s="11">
        <v>325504395.74</v>
      </c>
      <c r="F10" s="11">
        <v>22019709.19</v>
      </c>
      <c r="G10" s="11">
        <v>347524104.93</v>
      </c>
      <c r="H10" s="11">
        <v>9097507.98</v>
      </c>
      <c r="I10" s="11">
        <v>368710579.57</v>
      </c>
    </row>
    <row r="11" spans="1:9" ht="12" customHeight="1">
      <c r="A11" s="2" t="str">
        <f>"Feb "&amp;RIGHT(A6,4)</f>
        <v>Feb 2015</v>
      </c>
      <c r="B11" s="11">
        <v>10072492.92</v>
      </c>
      <c r="C11" s="11">
        <v>1218214.78</v>
      </c>
      <c r="D11" s="11">
        <v>11290707.7</v>
      </c>
      <c r="E11" s="11">
        <v>314261965.71</v>
      </c>
      <c r="F11" s="11">
        <v>21632125.24</v>
      </c>
      <c r="G11" s="11">
        <v>335894090.95</v>
      </c>
      <c r="H11" s="11">
        <v>8843936.66</v>
      </c>
      <c r="I11" s="11">
        <v>356028735.31</v>
      </c>
    </row>
    <row r="12" spans="1:9" ht="12" customHeight="1">
      <c r="A12" s="2" t="str">
        <f>"Mar "&amp;RIGHT(A6,4)</f>
        <v>Mar 2015</v>
      </c>
      <c r="B12" s="11">
        <v>11693644.21</v>
      </c>
      <c r="C12" s="11">
        <v>1405221.06</v>
      </c>
      <c r="D12" s="11">
        <v>13098865.27</v>
      </c>
      <c r="E12" s="11">
        <v>359942118.19</v>
      </c>
      <c r="F12" s="11">
        <v>24248167.99</v>
      </c>
      <c r="G12" s="11">
        <v>384190286.18</v>
      </c>
      <c r="H12" s="11">
        <v>10217419</v>
      </c>
      <c r="I12" s="11">
        <v>407506570.45</v>
      </c>
    </row>
    <row r="13" spans="1:9" ht="12" customHeight="1">
      <c r="A13" s="2" t="str">
        <f>"Apr "&amp;RIGHT(A6,4)</f>
        <v>Apr 2015</v>
      </c>
      <c r="B13" s="11">
        <v>12075859.84</v>
      </c>
      <c r="C13" s="11">
        <v>1444888.47</v>
      </c>
      <c r="D13" s="11">
        <v>13520748.31</v>
      </c>
      <c r="E13" s="11">
        <v>368636971.73</v>
      </c>
      <c r="F13" s="11">
        <v>24824504.87</v>
      </c>
      <c r="G13" s="11">
        <v>393461476.6</v>
      </c>
      <c r="H13" s="11">
        <v>10608473.08</v>
      </c>
      <c r="I13" s="11">
        <v>417590697.99</v>
      </c>
    </row>
    <row r="14" spans="1:9" ht="12" customHeight="1">
      <c r="A14" s="2" t="str">
        <f>"May "&amp;RIGHT(A6,4)</f>
        <v>May 2015</v>
      </c>
      <c r="B14" s="11">
        <v>12096491.67</v>
      </c>
      <c r="C14" s="11">
        <v>1408045.93</v>
      </c>
      <c r="D14" s="11">
        <v>13504537.6</v>
      </c>
      <c r="E14" s="11">
        <v>363945868.62</v>
      </c>
      <c r="F14" s="11">
        <v>24111927.11</v>
      </c>
      <c r="G14" s="11">
        <v>388057795.73</v>
      </c>
      <c r="H14" s="11">
        <v>10285091.18</v>
      </c>
      <c r="I14" s="11">
        <v>411847424.51</v>
      </c>
    </row>
    <row r="15" spans="1:9" ht="12" customHeight="1">
      <c r="A15" s="2" t="str">
        <f>"Jun "&amp;RIGHT(A6,4)</f>
        <v>Jun 2015</v>
      </c>
      <c r="B15" s="11">
        <v>4256637.35</v>
      </c>
      <c r="C15" s="11">
        <v>357540.24</v>
      </c>
      <c r="D15" s="11">
        <v>4614177.59</v>
      </c>
      <c r="E15" s="11">
        <v>108606119.61</v>
      </c>
      <c r="F15" s="11">
        <v>5880114.06</v>
      </c>
      <c r="G15" s="11">
        <v>114486233.67</v>
      </c>
      <c r="H15" s="11">
        <v>2473577.46</v>
      </c>
      <c r="I15" s="11">
        <v>121573988.72</v>
      </c>
    </row>
    <row r="16" spans="1:9" ht="12" customHeight="1">
      <c r="A16" s="2" t="str">
        <f>"Jul "&amp;RIGHT(A6,4)</f>
        <v>Jul 2015</v>
      </c>
      <c r="B16" s="11">
        <v>777853.36</v>
      </c>
      <c r="C16" s="11">
        <v>16979</v>
      </c>
      <c r="D16" s="11">
        <v>794832.36</v>
      </c>
      <c r="E16" s="11">
        <v>19849778.29</v>
      </c>
      <c r="F16" s="11">
        <v>361362.03</v>
      </c>
      <c r="G16" s="11">
        <v>20211140.32</v>
      </c>
      <c r="H16" s="11">
        <v>166935.44</v>
      </c>
      <c r="I16" s="11">
        <v>21172908.12</v>
      </c>
    </row>
    <row r="17" spans="1:9" ht="12" customHeight="1">
      <c r="A17" s="2" t="str">
        <f>"Aug "&amp;RIGHT(A6,4)</f>
        <v>Aug 2015</v>
      </c>
      <c r="B17" s="11">
        <v>3521870.72</v>
      </c>
      <c r="C17" s="11">
        <v>324506.28</v>
      </c>
      <c r="D17" s="11">
        <v>3846377</v>
      </c>
      <c r="E17" s="11">
        <v>159688949.91</v>
      </c>
      <c r="F17" s="11">
        <v>8780649.72</v>
      </c>
      <c r="G17" s="11">
        <v>168469599.63</v>
      </c>
      <c r="H17" s="11">
        <v>4456699.46</v>
      </c>
      <c r="I17" s="11">
        <v>176772676.09</v>
      </c>
    </row>
    <row r="18" spans="1:9" ht="12" customHeight="1">
      <c r="A18" s="2" t="str">
        <f>"Sep "&amp;RIGHT(A6,4)</f>
        <v>Sep 2015</v>
      </c>
      <c r="B18" s="11">
        <v>10932183.5</v>
      </c>
      <c r="C18" s="11">
        <v>1260164.4</v>
      </c>
      <c r="D18" s="11">
        <v>12192347.9</v>
      </c>
      <c r="E18" s="11">
        <v>411766413.94</v>
      </c>
      <c r="F18" s="11">
        <v>24855590.86</v>
      </c>
      <c r="G18" s="11">
        <v>436622004.8</v>
      </c>
      <c r="H18" s="11">
        <v>11617948.87</v>
      </c>
      <c r="I18" s="11">
        <v>460432301.57</v>
      </c>
    </row>
    <row r="19" spans="1:9" ht="12" customHeight="1">
      <c r="A19" s="12" t="s">
        <v>55</v>
      </c>
      <c r="B19" s="13">
        <v>110858855.68</v>
      </c>
      <c r="C19" s="13">
        <v>12695671.7</v>
      </c>
      <c r="D19" s="13">
        <v>123554527.38</v>
      </c>
      <c r="E19" s="13">
        <v>3445951712.91</v>
      </c>
      <c r="F19" s="13">
        <v>225609549.44</v>
      </c>
      <c r="G19" s="13">
        <v>3671561262.35</v>
      </c>
      <c r="H19" s="13">
        <v>97532900.79</v>
      </c>
      <c r="I19" s="13">
        <v>3892648690.52</v>
      </c>
    </row>
    <row r="20" spans="1:9" ht="12" customHeight="1">
      <c r="A20" s="14" t="s">
        <v>402</v>
      </c>
      <c r="B20" s="15">
        <v>96404801.46</v>
      </c>
      <c r="C20" s="15">
        <v>11111001.02</v>
      </c>
      <c r="D20" s="15">
        <v>107515802.48</v>
      </c>
      <c r="E20" s="15">
        <v>2874496349.06</v>
      </c>
      <c r="F20" s="15">
        <v>191973308.86</v>
      </c>
      <c r="G20" s="15">
        <v>3066469657.92</v>
      </c>
      <c r="H20" s="15">
        <v>81458252.46</v>
      </c>
      <c r="I20" s="15">
        <v>3255443712.86</v>
      </c>
    </row>
    <row r="21" ht="12" customHeight="1">
      <c r="A21" s="3" t="str">
        <f>"FY "&amp;RIGHT(A6,4)+1</f>
        <v>FY 2016</v>
      </c>
    </row>
    <row r="22" spans="1:9" ht="12" customHeight="1">
      <c r="A22" s="2" t="str">
        <f>"Oct "&amp;RIGHT(A6,4)</f>
        <v>Oct 2015</v>
      </c>
      <c r="B22" s="11">
        <v>11670109.38</v>
      </c>
      <c r="C22" s="11">
        <v>1382681.84</v>
      </c>
      <c r="D22" s="11">
        <v>13052791.22</v>
      </c>
      <c r="E22" s="11">
        <v>424263866.24</v>
      </c>
      <c r="F22" s="11">
        <v>26577681.83</v>
      </c>
      <c r="G22" s="11">
        <v>450841548.07</v>
      </c>
      <c r="H22" s="11">
        <v>12629505.64</v>
      </c>
      <c r="I22" s="11">
        <v>476523844.93</v>
      </c>
    </row>
    <row r="23" spans="1:9" ht="12" customHeight="1">
      <c r="A23" s="2" t="str">
        <f>"Nov "&amp;RIGHT(A6,4)</f>
        <v>Nov 2015</v>
      </c>
      <c r="B23" s="11">
        <v>9851723.82</v>
      </c>
      <c r="C23" s="11">
        <v>1197518.6</v>
      </c>
      <c r="D23" s="11">
        <v>11049242.42</v>
      </c>
      <c r="E23" s="11">
        <v>352033901.45</v>
      </c>
      <c r="F23" s="11">
        <v>22093833.97</v>
      </c>
      <c r="G23" s="11">
        <v>374127735.42</v>
      </c>
      <c r="H23" s="11">
        <v>10235178.9</v>
      </c>
      <c r="I23" s="11">
        <v>395412156.74</v>
      </c>
    </row>
    <row r="24" spans="1:9" ht="12" customHeight="1">
      <c r="A24" s="2" t="str">
        <f>"Dec "&amp;RIGHT(A6,4)</f>
        <v>Dec 2015</v>
      </c>
      <c r="B24" s="11">
        <v>8653603.34</v>
      </c>
      <c r="C24" s="11">
        <v>1034705.2</v>
      </c>
      <c r="D24" s="11">
        <v>9688308.54</v>
      </c>
      <c r="E24" s="11">
        <v>298786911.61</v>
      </c>
      <c r="F24" s="11">
        <v>18496066.88</v>
      </c>
      <c r="G24" s="11">
        <v>317282978.49</v>
      </c>
      <c r="H24" s="11">
        <v>8516492.41</v>
      </c>
      <c r="I24" s="11">
        <v>335487779.44</v>
      </c>
    </row>
    <row r="25" spans="1:9" ht="12" customHeight="1">
      <c r="A25" s="2" t="str">
        <f>"Jan "&amp;RIGHT(A6,4)+1</f>
        <v>Jan 2016</v>
      </c>
      <c r="B25" s="11">
        <v>10044307.14</v>
      </c>
      <c r="C25" s="11">
        <v>1204167.6</v>
      </c>
      <c r="D25" s="11">
        <v>11248474.74</v>
      </c>
      <c r="E25" s="11">
        <v>352134414.28</v>
      </c>
      <c r="F25" s="11">
        <v>21873170.61</v>
      </c>
      <c r="G25" s="11">
        <v>374007584.89</v>
      </c>
      <c r="H25" s="11">
        <v>9818531.36</v>
      </c>
      <c r="I25" s="11">
        <v>395074590.99</v>
      </c>
    </row>
    <row r="26" spans="1:9" ht="12" customHeight="1">
      <c r="A26" s="2" t="str">
        <f>"Feb "&amp;RIGHT(A6,4)+1</f>
        <v>Feb 2016</v>
      </c>
      <c r="B26" s="11">
        <v>10709790.24</v>
      </c>
      <c r="C26" s="11">
        <v>1295384.92</v>
      </c>
      <c r="D26" s="11">
        <v>12005175.16</v>
      </c>
      <c r="E26" s="11">
        <v>389513848.23</v>
      </c>
      <c r="F26" s="11">
        <v>24414461.49</v>
      </c>
      <c r="G26" s="11">
        <v>413928309.72</v>
      </c>
      <c r="H26" s="11">
        <v>10825106.48</v>
      </c>
      <c r="I26" s="11">
        <v>436758591.36</v>
      </c>
    </row>
    <row r="27" spans="1:9" ht="12" customHeight="1">
      <c r="A27" s="2" t="str">
        <f>"Mar "&amp;RIGHT(A6,4)+1</f>
        <v>Mar 2016</v>
      </c>
      <c r="B27" s="11">
        <v>11054214.94</v>
      </c>
      <c r="C27" s="11">
        <v>1320172.88</v>
      </c>
      <c r="D27" s="11">
        <v>12374387.82</v>
      </c>
      <c r="E27" s="11">
        <v>380530663.37</v>
      </c>
      <c r="F27" s="11">
        <v>23177970.82</v>
      </c>
      <c r="G27" s="11">
        <v>403708634.19</v>
      </c>
      <c r="H27" s="11">
        <v>10889502.63</v>
      </c>
      <c r="I27" s="11">
        <v>426972524.64</v>
      </c>
    </row>
    <row r="28" spans="1:9" ht="12" customHeight="1">
      <c r="A28" s="2" t="str">
        <f>"Apr "&amp;RIGHT(A6,4)+1</f>
        <v>Apr 2016</v>
      </c>
      <c r="B28" s="11">
        <v>11723383.34</v>
      </c>
      <c r="C28" s="11">
        <v>1399690.04</v>
      </c>
      <c r="D28" s="11">
        <v>13123073.38</v>
      </c>
      <c r="E28" s="11">
        <v>406176082.11</v>
      </c>
      <c r="F28" s="11">
        <v>24787330.53</v>
      </c>
      <c r="G28" s="11">
        <v>430963412.64</v>
      </c>
      <c r="H28" s="11">
        <v>11668926.37</v>
      </c>
      <c r="I28" s="11">
        <v>455755412.39</v>
      </c>
    </row>
    <row r="29" spans="1:9" ht="12" customHeight="1">
      <c r="A29" s="2" t="str">
        <f>"May "&amp;RIGHT(A6,4)+1</f>
        <v>May 2016</v>
      </c>
      <c r="B29" s="11">
        <v>11844609.84</v>
      </c>
      <c r="C29" s="11">
        <v>1387856.88</v>
      </c>
      <c r="D29" s="11">
        <v>13232466.72</v>
      </c>
      <c r="E29" s="11">
        <v>400813531.86</v>
      </c>
      <c r="F29" s="11">
        <v>24111956.56</v>
      </c>
      <c r="G29" s="11">
        <v>424925488.42</v>
      </c>
      <c r="H29" s="11">
        <v>11290617.5</v>
      </c>
      <c r="I29" s="11">
        <v>449448572.64</v>
      </c>
    </row>
    <row r="30" spans="1:9" ht="12" customHeight="1">
      <c r="A30" s="2" t="str">
        <f>"Jun "&amp;RIGHT(A6,4)+1</f>
        <v>Jun 2016</v>
      </c>
      <c r="B30" s="11">
        <v>3798436.98</v>
      </c>
      <c r="C30" s="11">
        <v>315271.48</v>
      </c>
      <c r="D30" s="11">
        <v>4113708.46</v>
      </c>
      <c r="E30" s="11">
        <v>109092683.85</v>
      </c>
      <c r="F30" s="11">
        <v>5413766.62</v>
      </c>
      <c r="G30" s="11">
        <v>114506450.47</v>
      </c>
      <c r="H30" s="11">
        <v>2473833.15</v>
      </c>
      <c r="I30" s="11">
        <v>121093992.08</v>
      </c>
    </row>
    <row r="31" spans="1:9" ht="12" customHeight="1">
      <c r="A31" s="2" t="str">
        <f>"Jul "&amp;RIGHT(A6,4)+1</f>
        <v>Jul 2016</v>
      </c>
      <c r="B31" s="11">
        <v>1036271.5951</v>
      </c>
      <c r="C31" s="11">
        <v>20805.9449</v>
      </c>
      <c r="D31" s="11">
        <v>1057077.54</v>
      </c>
      <c r="E31" s="11">
        <v>18566182.7156</v>
      </c>
      <c r="F31" s="11">
        <v>364382.7091</v>
      </c>
      <c r="G31" s="11">
        <v>18930565.4247</v>
      </c>
      <c r="H31" s="11">
        <v>172121.2547</v>
      </c>
      <c r="I31" s="11">
        <v>20159764.2194</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90386450.6151</v>
      </c>
      <c r="C34" s="13">
        <v>10558255.3849</v>
      </c>
      <c r="D34" s="13">
        <v>100944706</v>
      </c>
      <c r="E34" s="13">
        <v>3131912085.7156</v>
      </c>
      <c r="F34" s="13">
        <v>191310622.0191</v>
      </c>
      <c r="G34" s="13">
        <v>3323222707.7347</v>
      </c>
      <c r="H34" s="13">
        <v>88519815.6947</v>
      </c>
      <c r="I34" s="13">
        <v>3512687229.4294</v>
      </c>
    </row>
    <row r="35" spans="1:9" ht="12" customHeight="1">
      <c r="A35" s="14" t="str">
        <f>"Total "&amp;MID(A20,7,LEN(A20)-13)&amp;" Months"</f>
        <v>Total 10 Months</v>
      </c>
      <c r="B35" s="15">
        <v>90386450.6151</v>
      </c>
      <c r="C35" s="15">
        <v>10558255.3849</v>
      </c>
      <c r="D35" s="15">
        <v>100944706</v>
      </c>
      <c r="E35" s="15">
        <v>3131912085.7156</v>
      </c>
      <c r="F35" s="15">
        <v>191310622.0191</v>
      </c>
      <c r="G35" s="15">
        <v>3323222707.7347</v>
      </c>
      <c r="H35" s="15">
        <v>88519815.6947</v>
      </c>
      <c r="I35" s="15">
        <v>3512687229.4294</v>
      </c>
    </row>
    <row r="36" spans="1:9" ht="12" customHeight="1">
      <c r="A36" s="66"/>
      <c r="B36" s="66"/>
      <c r="C36" s="66"/>
      <c r="D36" s="66"/>
      <c r="E36" s="66"/>
      <c r="F36" s="66"/>
      <c r="G36" s="66"/>
      <c r="H36" s="66"/>
      <c r="I36" s="66"/>
    </row>
    <row r="37" spans="1:9" ht="69.75" customHeight="1">
      <c r="A37" s="80" t="s">
        <v>99</v>
      </c>
      <c r="B37" s="80"/>
      <c r="C37" s="80"/>
      <c r="D37" s="80"/>
      <c r="E37" s="80"/>
      <c r="F37" s="80"/>
      <c r="G37" s="80"/>
      <c r="H37" s="80"/>
      <c r="I37" s="80"/>
    </row>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73" t="s">
        <v>405</v>
      </c>
      <c r="B1" s="73"/>
      <c r="C1" s="73"/>
      <c r="D1" s="73"/>
      <c r="E1" s="73"/>
      <c r="F1" s="73"/>
      <c r="G1" s="73"/>
      <c r="H1" s="73"/>
      <c r="I1" s="73"/>
      <c r="J1" s="2" t="s">
        <v>400</v>
      </c>
    </row>
    <row r="2" spans="1:10" ht="12" customHeight="1">
      <c r="A2" s="75" t="s">
        <v>100</v>
      </c>
      <c r="B2" s="75"/>
      <c r="C2" s="75"/>
      <c r="D2" s="75"/>
      <c r="E2" s="75"/>
      <c r="F2" s="75"/>
      <c r="G2" s="75"/>
      <c r="H2" s="75"/>
      <c r="I2" s="75"/>
      <c r="J2" s="1"/>
    </row>
    <row r="3" spans="1:10" ht="24" customHeight="1">
      <c r="A3" s="77" t="s">
        <v>50</v>
      </c>
      <c r="B3" s="72" t="s">
        <v>219</v>
      </c>
      <c r="C3" s="72"/>
      <c r="D3" s="70"/>
      <c r="E3" s="72" t="s">
        <v>221</v>
      </c>
      <c r="F3" s="72"/>
      <c r="G3" s="70"/>
      <c r="H3" s="72" t="s">
        <v>55</v>
      </c>
      <c r="I3" s="72"/>
      <c r="J3" s="72"/>
    </row>
    <row r="4" spans="1:10" ht="24" customHeight="1">
      <c r="A4" s="78"/>
      <c r="B4" s="10" t="s">
        <v>220</v>
      </c>
      <c r="C4" s="10" t="s">
        <v>101</v>
      </c>
      <c r="D4" s="10" t="s">
        <v>102</v>
      </c>
      <c r="E4" s="10" t="s">
        <v>103</v>
      </c>
      <c r="F4" s="10" t="s">
        <v>101</v>
      </c>
      <c r="G4" s="10" t="s">
        <v>102</v>
      </c>
      <c r="H4" s="10" t="s">
        <v>103</v>
      </c>
      <c r="I4" s="10" t="s">
        <v>101</v>
      </c>
      <c r="J4" s="9" t="s">
        <v>102</v>
      </c>
    </row>
    <row r="5" spans="1:10" ht="12" customHeight="1">
      <c r="A5" s="1"/>
      <c r="B5" s="66" t="str">
        <f>REPT("-",101)&amp;" Number "&amp;REPT("-",101)</f>
        <v>----------------------------------------------------------------------------------------------------- Number -----------------------------------------------------------------------------------------------------</v>
      </c>
      <c r="C5" s="66"/>
      <c r="D5" s="66"/>
      <c r="E5" s="66"/>
      <c r="F5" s="66"/>
      <c r="G5" s="66"/>
      <c r="H5" s="66"/>
      <c r="I5" s="66"/>
      <c r="J5" s="66"/>
    </row>
    <row r="6" ht="12" customHeight="1">
      <c r="A6" s="3" t="s">
        <v>401</v>
      </c>
    </row>
    <row r="7" spans="1:10" ht="12" customHeight="1">
      <c r="A7" s="2" t="str">
        <f>"Oct "&amp;RIGHT(A6,4)-1</f>
        <v>Oct 2014</v>
      </c>
      <c r="B7" s="11" t="s">
        <v>399</v>
      </c>
      <c r="C7" s="11" t="s">
        <v>399</v>
      </c>
      <c r="D7" s="11" t="s">
        <v>399</v>
      </c>
      <c r="E7" s="11" t="s">
        <v>399</v>
      </c>
      <c r="F7" s="11" t="s">
        <v>399</v>
      </c>
      <c r="G7" s="11" t="s">
        <v>399</v>
      </c>
      <c r="H7" s="11" t="s">
        <v>399</v>
      </c>
      <c r="I7" s="11" t="s">
        <v>399</v>
      </c>
      <c r="J7" s="11" t="s">
        <v>399</v>
      </c>
    </row>
    <row r="8" spans="1:10" ht="12" customHeight="1">
      <c r="A8" s="2" t="str">
        <f>"Nov "&amp;RIGHT(A6,4)-1</f>
        <v>Nov 2014</v>
      </c>
      <c r="B8" s="11" t="s">
        <v>399</v>
      </c>
      <c r="C8" s="11" t="s">
        <v>399</v>
      </c>
      <c r="D8" s="11" t="s">
        <v>399</v>
      </c>
      <c r="E8" s="11" t="s">
        <v>399</v>
      </c>
      <c r="F8" s="11" t="s">
        <v>399</v>
      </c>
      <c r="G8" s="11" t="s">
        <v>399</v>
      </c>
      <c r="H8" s="11" t="s">
        <v>399</v>
      </c>
      <c r="I8" s="11" t="s">
        <v>399</v>
      </c>
      <c r="J8" s="11" t="s">
        <v>399</v>
      </c>
    </row>
    <row r="9" spans="1:10" ht="12" customHeight="1">
      <c r="A9" s="2" t="str">
        <f>"Dec "&amp;RIGHT(A6,4)-1</f>
        <v>Dec 2014</v>
      </c>
      <c r="B9" s="11">
        <v>815</v>
      </c>
      <c r="C9" s="11">
        <v>115480</v>
      </c>
      <c r="D9" s="11">
        <v>769530</v>
      </c>
      <c r="E9" s="11">
        <v>20544</v>
      </c>
      <c r="F9" s="11">
        <v>65438</v>
      </c>
      <c r="G9" s="11">
        <v>3386930</v>
      </c>
      <c r="H9" s="11">
        <v>21359</v>
      </c>
      <c r="I9" s="11">
        <v>180918</v>
      </c>
      <c r="J9" s="11">
        <v>4156460</v>
      </c>
    </row>
    <row r="10" spans="1:10" ht="12" customHeight="1">
      <c r="A10" s="2" t="str">
        <f>"Jan "&amp;RIGHT(A6,4)</f>
        <v>Jan 2015</v>
      </c>
      <c r="B10" s="11" t="s">
        <v>399</v>
      </c>
      <c r="C10" s="11" t="s">
        <v>399</v>
      </c>
      <c r="D10" s="11" t="s">
        <v>399</v>
      </c>
      <c r="E10" s="11" t="s">
        <v>399</v>
      </c>
      <c r="F10" s="11" t="s">
        <v>399</v>
      </c>
      <c r="G10" s="11" t="s">
        <v>399</v>
      </c>
      <c r="H10" s="11" t="s">
        <v>399</v>
      </c>
      <c r="I10" s="11" t="s">
        <v>399</v>
      </c>
      <c r="J10" s="11" t="s">
        <v>399</v>
      </c>
    </row>
    <row r="11" spans="1:10" ht="12" customHeight="1">
      <c r="A11" s="2" t="str">
        <f>"Feb "&amp;RIGHT(A6,4)</f>
        <v>Feb 2015</v>
      </c>
      <c r="B11" s="11" t="s">
        <v>399</v>
      </c>
      <c r="C11" s="11" t="s">
        <v>399</v>
      </c>
      <c r="D11" s="11" t="s">
        <v>399</v>
      </c>
      <c r="E11" s="11" t="s">
        <v>399</v>
      </c>
      <c r="F11" s="11" t="s">
        <v>399</v>
      </c>
      <c r="G11" s="11" t="s">
        <v>399</v>
      </c>
      <c r="H11" s="11" t="s">
        <v>399</v>
      </c>
      <c r="I11" s="11" t="s">
        <v>399</v>
      </c>
      <c r="J11" s="11" t="s">
        <v>399</v>
      </c>
    </row>
    <row r="12" spans="1:10" ht="12" customHeight="1">
      <c r="A12" s="2" t="str">
        <f>"Mar "&amp;RIGHT(A6,4)</f>
        <v>Mar 2015</v>
      </c>
      <c r="B12" s="11">
        <v>815</v>
      </c>
      <c r="C12" s="11">
        <v>114779</v>
      </c>
      <c r="D12" s="11">
        <v>788208</v>
      </c>
      <c r="E12" s="11">
        <v>20803</v>
      </c>
      <c r="F12" s="11">
        <v>67465</v>
      </c>
      <c r="G12" s="11">
        <v>3699978</v>
      </c>
      <c r="H12" s="11">
        <v>21618</v>
      </c>
      <c r="I12" s="11">
        <v>182244</v>
      </c>
      <c r="J12" s="11">
        <v>4488186</v>
      </c>
    </row>
    <row r="13" spans="1:10" ht="12" customHeight="1">
      <c r="A13" s="2" t="str">
        <f>"Apr "&amp;RIGHT(A6,4)</f>
        <v>Apr 2015</v>
      </c>
      <c r="B13" s="11" t="s">
        <v>399</v>
      </c>
      <c r="C13" s="11" t="s">
        <v>399</v>
      </c>
      <c r="D13" s="11" t="s">
        <v>399</v>
      </c>
      <c r="E13" s="11" t="s">
        <v>399</v>
      </c>
      <c r="F13" s="11" t="s">
        <v>399</v>
      </c>
      <c r="G13" s="11" t="s">
        <v>399</v>
      </c>
      <c r="H13" s="11" t="s">
        <v>399</v>
      </c>
      <c r="I13" s="11" t="s">
        <v>399</v>
      </c>
      <c r="J13" s="11" t="s">
        <v>399</v>
      </c>
    </row>
    <row r="14" spans="1:10" ht="12" customHeight="1">
      <c r="A14" s="2" t="str">
        <f>"May "&amp;RIGHT(A6,4)</f>
        <v>May 2015</v>
      </c>
      <c r="B14" s="11" t="s">
        <v>399</v>
      </c>
      <c r="C14" s="11" t="s">
        <v>399</v>
      </c>
      <c r="D14" s="11" t="s">
        <v>399</v>
      </c>
      <c r="E14" s="11" t="s">
        <v>399</v>
      </c>
      <c r="F14" s="11" t="s">
        <v>399</v>
      </c>
      <c r="G14" s="11" t="s">
        <v>399</v>
      </c>
      <c r="H14" s="11" t="s">
        <v>399</v>
      </c>
      <c r="I14" s="11" t="s">
        <v>399</v>
      </c>
      <c r="J14" s="11" t="s">
        <v>399</v>
      </c>
    </row>
    <row r="15" spans="1:10" ht="12" customHeight="1">
      <c r="A15" s="2" t="str">
        <f>"Jun "&amp;RIGHT(A6,4)</f>
        <v>Jun 2015</v>
      </c>
      <c r="B15" s="11">
        <v>815</v>
      </c>
      <c r="C15" s="11">
        <v>113468</v>
      </c>
      <c r="D15" s="11">
        <v>792405</v>
      </c>
      <c r="E15" s="11">
        <v>19144</v>
      </c>
      <c r="F15" s="11">
        <v>50471</v>
      </c>
      <c r="G15" s="11">
        <v>2513388</v>
      </c>
      <c r="H15" s="11">
        <v>19959</v>
      </c>
      <c r="I15" s="11">
        <v>163939</v>
      </c>
      <c r="J15" s="11">
        <v>3305793</v>
      </c>
    </row>
    <row r="16" spans="1:10" ht="12" customHeight="1">
      <c r="A16" s="2" t="str">
        <f>"Jul "&amp;RIGHT(A6,4)</f>
        <v>Jul 2015</v>
      </c>
      <c r="B16" s="11" t="s">
        <v>399</v>
      </c>
      <c r="C16" s="11" t="s">
        <v>399</v>
      </c>
      <c r="D16" s="11" t="s">
        <v>399</v>
      </c>
      <c r="E16" s="11" t="s">
        <v>399</v>
      </c>
      <c r="F16" s="11" t="s">
        <v>399</v>
      </c>
      <c r="G16" s="11" t="s">
        <v>399</v>
      </c>
      <c r="H16" s="11" t="s">
        <v>399</v>
      </c>
      <c r="I16" s="11" t="s">
        <v>399</v>
      </c>
      <c r="J16" s="11" t="s">
        <v>399</v>
      </c>
    </row>
    <row r="17" spans="1:10" ht="12" customHeight="1">
      <c r="A17" s="2" t="str">
        <f>"Aug "&amp;RIGHT(A6,4)</f>
        <v>Aug 2015</v>
      </c>
      <c r="B17" s="11" t="s">
        <v>399</v>
      </c>
      <c r="C17" s="11" t="s">
        <v>399</v>
      </c>
      <c r="D17" s="11" t="s">
        <v>399</v>
      </c>
      <c r="E17" s="11" t="s">
        <v>399</v>
      </c>
      <c r="F17" s="11" t="s">
        <v>399</v>
      </c>
      <c r="G17" s="11" t="s">
        <v>399</v>
      </c>
      <c r="H17" s="11" t="s">
        <v>399</v>
      </c>
      <c r="I17" s="11" t="s">
        <v>399</v>
      </c>
      <c r="J17" s="11" t="s">
        <v>399</v>
      </c>
    </row>
    <row r="18" spans="1:10" ht="12" customHeight="1">
      <c r="A18" s="2" t="str">
        <f>"Sep "&amp;RIGHT(A6,4)</f>
        <v>Sep 2015</v>
      </c>
      <c r="B18" s="11">
        <v>832</v>
      </c>
      <c r="C18" s="11">
        <v>111668</v>
      </c>
      <c r="D18" s="11">
        <v>760501</v>
      </c>
      <c r="E18" s="11">
        <v>20347</v>
      </c>
      <c r="F18" s="11">
        <v>65400</v>
      </c>
      <c r="G18" s="11">
        <v>3519355</v>
      </c>
      <c r="H18" s="11">
        <v>21179</v>
      </c>
      <c r="I18" s="11">
        <v>177068</v>
      </c>
      <c r="J18" s="11">
        <v>4279856</v>
      </c>
    </row>
    <row r="19" spans="1:10" ht="12" customHeight="1">
      <c r="A19" s="12" t="s">
        <v>55</v>
      </c>
      <c r="B19" s="13">
        <v>819.25</v>
      </c>
      <c r="C19" s="13">
        <v>113848.75</v>
      </c>
      <c r="D19" s="13">
        <v>777661</v>
      </c>
      <c r="E19" s="13">
        <v>20209.5</v>
      </c>
      <c r="F19" s="13">
        <v>62193.5</v>
      </c>
      <c r="G19" s="13">
        <v>3279912.75</v>
      </c>
      <c r="H19" s="13">
        <v>21028.75</v>
      </c>
      <c r="I19" s="13">
        <v>176042.25</v>
      </c>
      <c r="J19" s="13">
        <v>4057573.75</v>
      </c>
    </row>
    <row r="20" spans="1:10" ht="12" customHeight="1">
      <c r="A20" s="14" t="s">
        <v>402</v>
      </c>
      <c r="B20" s="15">
        <v>815</v>
      </c>
      <c r="C20" s="15">
        <v>114575.6667</v>
      </c>
      <c r="D20" s="15">
        <v>783381</v>
      </c>
      <c r="E20" s="15">
        <v>20163.6667</v>
      </c>
      <c r="F20" s="15">
        <v>61124.6667</v>
      </c>
      <c r="G20" s="15">
        <v>3200098.6667</v>
      </c>
      <c r="H20" s="15">
        <v>20978.6667</v>
      </c>
      <c r="I20" s="15">
        <v>175700.3333</v>
      </c>
      <c r="J20" s="15">
        <v>3983479.6667</v>
      </c>
    </row>
    <row r="21" ht="12" customHeight="1">
      <c r="A21" s="3" t="str">
        <f>"FY "&amp;RIGHT(A6,4)+1</f>
        <v>FY 2016</v>
      </c>
    </row>
    <row r="22" spans="1:10" ht="12" customHeight="1">
      <c r="A22" s="2" t="str">
        <f>"Oct "&amp;RIGHT(A6,4)</f>
        <v>Oct 2015</v>
      </c>
      <c r="B22" s="11" t="s">
        <v>399</v>
      </c>
      <c r="C22" s="11" t="s">
        <v>399</v>
      </c>
      <c r="D22" s="11" t="s">
        <v>399</v>
      </c>
      <c r="E22" s="11" t="s">
        <v>399</v>
      </c>
      <c r="F22" s="11" t="s">
        <v>399</v>
      </c>
      <c r="G22" s="11" t="s">
        <v>399</v>
      </c>
      <c r="H22" s="11" t="s">
        <v>399</v>
      </c>
      <c r="I22" s="11" t="s">
        <v>399</v>
      </c>
      <c r="J22" s="11" t="s">
        <v>399</v>
      </c>
    </row>
    <row r="23" spans="1:10" ht="12" customHeight="1">
      <c r="A23" s="2" t="str">
        <f>"Nov "&amp;RIGHT(A6,4)</f>
        <v>Nov 2015</v>
      </c>
      <c r="B23" s="11" t="s">
        <v>399</v>
      </c>
      <c r="C23" s="11" t="s">
        <v>399</v>
      </c>
      <c r="D23" s="11" t="s">
        <v>399</v>
      </c>
      <c r="E23" s="11" t="s">
        <v>399</v>
      </c>
      <c r="F23" s="11" t="s">
        <v>399</v>
      </c>
      <c r="G23" s="11" t="s">
        <v>399</v>
      </c>
      <c r="H23" s="11" t="s">
        <v>399</v>
      </c>
      <c r="I23" s="11" t="s">
        <v>399</v>
      </c>
      <c r="J23" s="11" t="s">
        <v>399</v>
      </c>
    </row>
    <row r="24" spans="1:10" ht="12" customHeight="1">
      <c r="A24" s="2" t="str">
        <f>"Dec "&amp;RIGHT(A6,4)</f>
        <v>Dec 2015</v>
      </c>
      <c r="B24" s="11">
        <v>811</v>
      </c>
      <c r="C24" s="11">
        <v>110314</v>
      </c>
      <c r="D24" s="11">
        <v>757533</v>
      </c>
      <c r="E24" s="11">
        <v>20541</v>
      </c>
      <c r="F24" s="11">
        <v>68974</v>
      </c>
      <c r="G24" s="11">
        <v>3687565</v>
      </c>
      <c r="H24" s="11">
        <v>21352</v>
      </c>
      <c r="I24" s="11">
        <v>179288</v>
      </c>
      <c r="J24" s="11">
        <v>4445098</v>
      </c>
    </row>
    <row r="25" spans="1:10" ht="12" customHeight="1">
      <c r="A25" s="2" t="str">
        <f>"Jan "&amp;RIGHT(A6,4)+1</f>
        <v>Jan 2016</v>
      </c>
      <c r="B25" s="11" t="s">
        <v>399</v>
      </c>
      <c r="C25" s="11" t="s">
        <v>399</v>
      </c>
      <c r="D25" s="11" t="s">
        <v>399</v>
      </c>
      <c r="E25" s="11" t="s">
        <v>399</v>
      </c>
      <c r="F25" s="11" t="s">
        <v>399</v>
      </c>
      <c r="G25" s="11" t="s">
        <v>399</v>
      </c>
      <c r="H25" s="11" t="s">
        <v>399</v>
      </c>
      <c r="I25" s="11" t="s">
        <v>399</v>
      </c>
      <c r="J25" s="11" t="s">
        <v>399</v>
      </c>
    </row>
    <row r="26" spans="1:10" ht="12" customHeight="1">
      <c r="A26" s="2" t="str">
        <f>"Feb "&amp;RIGHT(A6,4)+1</f>
        <v>Feb 2016</v>
      </c>
      <c r="B26" s="11" t="s">
        <v>399</v>
      </c>
      <c r="C26" s="11" t="s">
        <v>399</v>
      </c>
      <c r="D26" s="11" t="s">
        <v>399</v>
      </c>
      <c r="E26" s="11" t="s">
        <v>399</v>
      </c>
      <c r="F26" s="11" t="s">
        <v>399</v>
      </c>
      <c r="G26" s="11" t="s">
        <v>399</v>
      </c>
      <c r="H26" s="11" t="s">
        <v>399</v>
      </c>
      <c r="I26" s="11" t="s">
        <v>399</v>
      </c>
      <c r="J26" s="11" t="s">
        <v>399</v>
      </c>
    </row>
    <row r="27" spans="1:10" ht="12" customHeight="1">
      <c r="A27" s="2" t="str">
        <f>"Mar "&amp;RIGHT(A6,4)+1</f>
        <v>Mar 2016</v>
      </c>
      <c r="B27" s="11">
        <v>797</v>
      </c>
      <c r="C27" s="11">
        <v>109151</v>
      </c>
      <c r="D27" s="11">
        <v>773510</v>
      </c>
      <c r="E27" s="11">
        <v>20686</v>
      </c>
      <c r="F27" s="11">
        <v>70680</v>
      </c>
      <c r="G27" s="11">
        <v>3979351</v>
      </c>
      <c r="H27" s="11">
        <v>21483</v>
      </c>
      <c r="I27" s="11">
        <v>179831</v>
      </c>
      <c r="J27" s="11">
        <v>4752861</v>
      </c>
    </row>
    <row r="28" spans="1:10" ht="12" customHeight="1">
      <c r="A28" s="2" t="str">
        <f>"Apr "&amp;RIGHT(A6,4)+1</f>
        <v>Apr 2016</v>
      </c>
      <c r="B28" s="11" t="s">
        <v>399</v>
      </c>
      <c r="C28" s="11" t="s">
        <v>399</v>
      </c>
      <c r="D28" s="11" t="s">
        <v>399</v>
      </c>
      <c r="E28" s="11" t="s">
        <v>399</v>
      </c>
      <c r="F28" s="11" t="s">
        <v>399</v>
      </c>
      <c r="G28" s="11" t="s">
        <v>399</v>
      </c>
      <c r="H28" s="11" t="s">
        <v>399</v>
      </c>
      <c r="I28" s="11" t="s">
        <v>399</v>
      </c>
      <c r="J28" s="11" t="s">
        <v>399</v>
      </c>
    </row>
    <row r="29" spans="1:10" ht="12" customHeight="1">
      <c r="A29" s="2" t="str">
        <f>"May "&amp;RIGHT(A6,4)+1</f>
        <v>May 2016</v>
      </c>
      <c r="B29" s="11" t="s">
        <v>399</v>
      </c>
      <c r="C29" s="11" t="s">
        <v>399</v>
      </c>
      <c r="D29" s="11" t="s">
        <v>399</v>
      </c>
      <c r="E29" s="11" t="s">
        <v>399</v>
      </c>
      <c r="F29" s="11" t="s">
        <v>399</v>
      </c>
      <c r="G29" s="11" t="s">
        <v>399</v>
      </c>
      <c r="H29" s="11" t="s">
        <v>399</v>
      </c>
      <c r="I29" s="11" t="s">
        <v>399</v>
      </c>
      <c r="J29" s="11" t="s">
        <v>399</v>
      </c>
    </row>
    <row r="30" spans="1:10" ht="12" customHeight="1">
      <c r="A30" s="2" t="str">
        <f>"Jun "&amp;RIGHT(A6,4)+1</f>
        <v>Jun 2016</v>
      </c>
      <c r="B30" s="11">
        <v>762</v>
      </c>
      <c r="C30" s="11">
        <v>105926</v>
      </c>
      <c r="D30" s="11">
        <v>747380</v>
      </c>
      <c r="E30" s="11">
        <v>18233</v>
      </c>
      <c r="F30" s="11">
        <v>49133</v>
      </c>
      <c r="G30" s="11">
        <v>2561170</v>
      </c>
      <c r="H30" s="11">
        <v>18995</v>
      </c>
      <c r="I30" s="11">
        <v>155059</v>
      </c>
      <c r="J30" s="11">
        <v>3308550</v>
      </c>
    </row>
    <row r="31" spans="1:10" ht="12" customHeight="1">
      <c r="A31" s="2" t="str">
        <f>"Jul "&amp;RIGHT(A6,4)+1</f>
        <v>Jul 2016</v>
      </c>
      <c r="B31" s="11" t="s">
        <v>399</v>
      </c>
      <c r="C31" s="11" t="s">
        <v>399</v>
      </c>
      <c r="D31" s="11" t="s">
        <v>399</v>
      </c>
      <c r="E31" s="11" t="s">
        <v>399</v>
      </c>
      <c r="F31" s="11" t="s">
        <v>399</v>
      </c>
      <c r="G31" s="11" t="s">
        <v>399</v>
      </c>
      <c r="H31" s="11" t="s">
        <v>399</v>
      </c>
      <c r="I31" s="11" t="s">
        <v>399</v>
      </c>
      <c r="J31" s="11" t="s">
        <v>399</v>
      </c>
    </row>
    <row r="32" spans="1:10" ht="12" customHeight="1">
      <c r="A32" s="2" t="str">
        <f>"Aug "&amp;RIGHT(A6,4)+1</f>
        <v>Aug 2016</v>
      </c>
      <c r="B32" s="11" t="s">
        <v>399</v>
      </c>
      <c r="C32" s="11" t="s">
        <v>399</v>
      </c>
      <c r="D32" s="11" t="s">
        <v>399</v>
      </c>
      <c r="E32" s="11" t="s">
        <v>399</v>
      </c>
      <c r="F32" s="11" t="s">
        <v>399</v>
      </c>
      <c r="G32" s="11" t="s">
        <v>399</v>
      </c>
      <c r="H32" s="11" t="s">
        <v>399</v>
      </c>
      <c r="I32" s="11" t="s">
        <v>399</v>
      </c>
      <c r="J32" s="11" t="s">
        <v>399</v>
      </c>
    </row>
    <row r="33" spans="1:10" ht="12" customHeight="1">
      <c r="A33" s="2" t="str">
        <f>"Sep "&amp;RIGHT(A6,4)+1</f>
        <v>Sep 2016</v>
      </c>
      <c r="B33" s="11" t="s">
        <v>399</v>
      </c>
      <c r="C33" s="11" t="s">
        <v>399</v>
      </c>
      <c r="D33" s="11" t="s">
        <v>399</v>
      </c>
      <c r="E33" s="11" t="s">
        <v>399</v>
      </c>
      <c r="F33" s="11" t="s">
        <v>399</v>
      </c>
      <c r="G33" s="11" t="s">
        <v>399</v>
      </c>
      <c r="H33" s="11" t="s">
        <v>399</v>
      </c>
      <c r="I33" s="11" t="s">
        <v>399</v>
      </c>
      <c r="J33" s="11" t="s">
        <v>399</v>
      </c>
    </row>
    <row r="34" spans="1:10" ht="12" customHeight="1">
      <c r="A34" s="12" t="s">
        <v>55</v>
      </c>
      <c r="B34" s="13">
        <v>790</v>
      </c>
      <c r="C34" s="13">
        <v>108463.6667</v>
      </c>
      <c r="D34" s="13">
        <v>759474.3333</v>
      </c>
      <c r="E34" s="13">
        <v>19820</v>
      </c>
      <c r="F34" s="13">
        <v>62929</v>
      </c>
      <c r="G34" s="13">
        <v>3409362</v>
      </c>
      <c r="H34" s="13">
        <v>20610</v>
      </c>
      <c r="I34" s="13">
        <v>171392.6667</v>
      </c>
      <c r="J34" s="13">
        <v>4168836.3333</v>
      </c>
    </row>
    <row r="35" spans="1:10" ht="12" customHeight="1">
      <c r="A35" s="14" t="str">
        <f>"Total "&amp;MID(A20,7,LEN(A20)-13)&amp;" Months"</f>
        <v>Total 10 Months</v>
      </c>
      <c r="B35" s="15">
        <v>790</v>
      </c>
      <c r="C35" s="15">
        <v>108463.6667</v>
      </c>
      <c r="D35" s="15">
        <v>759474.3333</v>
      </c>
      <c r="E35" s="15">
        <v>19820</v>
      </c>
      <c r="F35" s="15">
        <v>62929</v>
      </c>
      <c r="G35" s="15">
        <v>3409362</v>
      </c>
      <c r="H35" s="15">
        <v>20610</v>
      </c>
      <c r="I35" s="15">
        <v>171392.6667</v>
      </c>
      <c r="J35" s="15">
        <v>4168836.3333</v>
      </c>
    </row>
    <row r="36" spans="1:10" ht="12" customHeight="1">
      <c r="A36" s="66"/>
      <c r="B36" s="66"/>
      <c r="C36" s="66"/>
      <c r="D36" s="66"/>
      <c r="E36" s="66"/>
      <c r="F36" s="66"/>
      <c r="G36" s="66"/>
      <c r="H36" s="66"/>
      <c r="I36" s="66"/>
      <c r="J36" s="66"/>
    </row>
    <row r="37" spans="1:10" ht="99.75" customHeight="1">
      <c r="A37" s="80" t="s">
        <v>104</v>
      </c>
      <c r="B37" s="80"/>
      <c r="C37" s="80"/>
      <c r="D37" s="80"/>
      <c r="E37" s="80"/>
      <c r="F37" s="80"/>
      <c r="G37" s="80"/>
      <c r="H37" s="80"/>
      <c r="I37" s="80"/>
      <c r="J37" s="80"/>
    </row>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73" t="s">
        <v>404</v>
      </c>
      <c r="B1" s="73"/>
      <c r="C1" s="73"/>
      <c r="D1" s="73"/>
      <c r="E1" s="73"/>
      <c r="F1" s="73"/>
      <c r="G1" s="73"/>
      <c r="H1" s="73"/>
      <c r="I1" s="73"/>
      <c r="J1" s="2" t="s">
        <v>400</v>
      </c>
    </row>
    <row r="2" spans="1:10" ht="12" customHeight="1">
      <c r="A2" s="75" t="s">
        <v>223</v>
      </c>
      <c r="B2" s="75"/>
      <c r="C2" s="75"/>
      <c r="D2" s="75"/>
      <c r="E2" s="75"/>
      <c r="F2" s="75"/>
      <c r="G2" s="75"/>
      <c r="H2" s="75"/>
      <c r="I2" s="75"/>
      <c r="J2" s="1"/>
    </row>
    <row r="3" spans="1:10" ht="24" customHeight="1">
      <c r="A3" s="77" t="s">
        <v>50</v>
      </c>
      <c r="B3" s="72" t="s">
        <v>222</v>
      </c>
      <c r="C3" s="72"/>
      <c r="D3" s="70"/>
      <c r="E3" s="72" t="s">
        <v>224</v>
      </c>
      <c r="F3" s="72"/>
      <c r="G3" s="70"/>
      <c r="H3" s="72" t="s">
        <v>225</v>
      </c>
      <c r="I3" s="72"/>
      <c r="J3" s="72"/>
    </row>
    <row r="4" spans="1:10" ht="24" customHeight="1">
      <c r="A4" s="78"/>
      <c r="B4" s="10" t="s">
        <v>103</v>
      </c>
      <c r="C4" s="10" t="s">
        <v>101</v>
      </c>
      <c r="D4" s="10" t="s">
        <v>102</v>
      </c>
      <c r="E4" s="10" t="s">
        <v>103</v>
      </c>
      <c r="F4" s="10" t="s">
        <v>101</v>
      </c>
      <c r="G4" s="10" t="s">
        <v>102</v>
      </c>
      <c r="H4" s="10" t="s">
        <v>103</v>
      </c>
      <c r="I4" s="10" t="s">
        <v>101</v>
      </c>
      <c r="J4" s="9" t="s">
        <v>102</v>
      </c>
    </row>
    <row r="5" spans="1:10" ht="12" customHeight="1">
      <c r="A5" s="1"/>
      <c r="B5" s="66" t="str">
        <f>REPT("-",101)&amp;" Number "&amp;REPT("-",101)</f>
        <v>----------------------------------------------------------------------------------------------------- Number -----------------------------------------------------------------------------------------------------</v>
      </c>
      <c r="C5" s="66"/>
      <c r="D5" s="66"/>
      <c r="E5" s="66"/>
      <c r="F5" s="66"/>
      <c r="G5" s="66"/>
      <c r="H5" s="66"/>
      <c r="I5" s="66"/>
      <c r="J5" s="66"/>
    </row>
    <row r="6" ht="12" customHeight="1">
      <c r="A6" s="3" t="s">
        <v>401</v>
      </c>
    </row>
    <row r="7" spans="1:10" ht="12" customHeight="1">
      <c r="A7" s="2" t="str">
        <f>"Oct "&amp;RIGHT(A6,4)-1</f>
        <v>Oct 2014</v>
      </c>
      <c r="B7" s="11">
        <v>8767</v>
      </c>
      <c r="C7" s="11">
        <v>16402</v>
      </c>
      <c r="D7" s="11">
        <v>851044</v>
      </c>
      <c r="E7" s="11">
        <v>1260</v>
      </c>
      <c r="F7" s="11">
        <v>4144</v>
      </c>
      <c r="G7" s="11">
        <v>148631</v>
      </c>
      <c r="H7" s="11">
        <v>1708</v>
      </c>
      <c r="I7" s="11">
        <v>12772</v>
      </c>
      <c r="J7" s="11">
        <v>530969</v>
      </c>
    </row>
    <row r="8" spans="1:10" ht="12" customHeight="1">
      <c r="A8" s="2" t="str">
        <f>"Nov "&amp;RIGHT(A6,4)-1</f>
        <v>Nov 2014</v>
      </c>
      <c r="B8" s="11" t="s">
        <v>399</v>
      </c>
      <c r="C8" s="11" t="s">
        <v>399</v>
      </c>
      <c r="D8" s="11" t="s">
        <v>399</v>
      </c>
      <c r="E8" s="11" t="s">
        <v>399</v>
      </c>
      <c r="F8" s="11" t="s">
        <v>399</v>
      </c>
      <c r="G8" s="11" t="s">
        <v>399</v>
      </c>
      <c r="H8" s="11" t="s">
        <v>399</v>
      </c>
      <c r="I8" s="11" t="s">
        <v>399</v>
      </c>
      <c r="J8" s="11" t="s">
        <v>399</v>
      </c>
    </row>
    <row r="9" spans="1:10" ht="12" customHeight="1">
      <c r="A9" s="2" t="str">
        <f>"Dec "&amp;RIGHT(A6,4)-1</f>
        <v>Dec 2014</v>
      </c>
      <c r="B9" s="11" t="s">
        <v>399</v>
      </c>
      <c r="C9" s="11" t="s">
        <v>399</v>
      </c>
      <c r="D9" s="11" t="s">
        <v>399</v>
      </c>
      <c r="E9" s="11" t="s">
        <v>399</v>
      </c>
      <c r="F9" s="11" t="s">
        <v>399</v>
      </c>
      <c r="G9" s="11" t="s">
        <v>399</v>
      </c>
      <c r="H9" s="11" t="s">
        <v>399</v>
      </c>
      <c r="I9" s="11" t="s">
        <v>399</v>
      </c>
      <c r="J9" s="11" t="s">
        <v>399</v>
      </c>
    </row>
    <row r="10" spans="1:10" ht="12" customHeight="1">
      <c r="A10" s="2" t="str">
        <f>"Jan "&amp;RIGHT(A6,4)</f>
        <v>Jan 2015</v>
      </c>
      <c r="B10" s="11" t="s">
        <v>399</v>
      </c>
      <c r="C10" s="11" t="s">
        <v>399</v>
      </c>
      <c r="D10" s="11" t="s">
        <v>399</v>
      </c>
      <c r="E10" s="11" t="s">
        <v>399</v>
      </c>
      <c r="F10" s="11" t="s">
        <v>399</v>
      </c>
      <c r="G10" s="11" t="s">
        <v>399</v>
      </c>
      <c r="H10" s="11" t="s">
        <v>399</v>
      </c>
      <c r="I10" s="11" t="s">
        <v>399</v>
      </c>
      <c r="J10" s="11" t="s">
        <v>399</v>
      </c>
    </row>
    <row r="11" spans="1:10" ht="12" customHeight="1">
      <c r="A11" s="2" t="str">
        <f>"Feb "&amp;RIGHT(A6,4)</f>
        <v>Feb 2015</v>
      </c>
      <c r="B11" s="11" t="s">
        <v>399</v>
      </c>
      <c r="C11" s="11" t="s">
        <v>399</v>
      </c>
      <c r="D11" s="11" t="s">
        <v>399</v>
      </c>
      <c r="E11" s="11" t="s">
        <v>399</v>
      </c>
      <c r="F11" s="11" t="s">
        <v>399</v>
      </c>
      <c r="G11" s="11" t="s">
        <v>399</v>
      </c>
      <c r="H11" s="11" t="s">
        <v>399</v>
      </c>
      <c r="I11" s="11" t="s">
        <v>399</v>
      </c>
      <c r="J11" s="11" t="s">
        <v>399</v>
      </c>
    </row>
    <row r="12" spans="1:10" ht="12" customHeight="1">
      <c r="A12" s="2" t="str">
        <f>"Mar "&amp;RIGHT(A6,4)</f>
        <v>Mar 2015</v>
      </c>
      <c r="B12" s="11">
        <v>9192</v>
      </c>
      <c r="C12" s="11">
        <v>17078</v>
      </c>
      <c r="D12" s="11">
        <v>887719</v>
      </c>
      <c r="E12" s="11">
        <v>1205</v>
      </c>
      <c r="F12" s="11">
        <v>4362</v>
      </c>
      <c r="G12" s="11">
        <v>159351</v>
      </c>
      <c r="H12" s="11">
        <v>1696</v>
      </c>
      <c r="I12" s="11">
        <v>12720</v>
      </c>
      <c r="J12" s="11">
        <v>522239</v>
      </c>
    </row>
    <row r="13" spans="1:10" ht="12" customHeight="1">
      <c r="A13" s="2" t="str">
        <f>"Apr "&amp;RIGHT(A6,4)</f>
        <v>Apr 2015</v>
      </c>
      <c r="B13" s="11" t="s">
        <v>399</v>
      </c>
      <c r="C13" s="11" t="s">
        <v>399</v>
      </c>
      <c r="D13" s="11" t="s">
        <v>399</v>
      </c>
      <c r="E13" s="11" t="s">
        <v>399</v>
      </c>
      <c r="F13" s="11" t="s">
        <v>399</v>
      </c>
      <c r="G13" s="11" t="s">
        <v>399</v>
      </c>
      <c r="H13" s="11" t="s">
        <v>399</v>
      </c>
      <c r="I13" s="11" t="s">
        <v>399</v>
      </c>
      <c r="J13" s="11" t="s">
        <v>399</v>
      </c>
    </row>
    <row r="14" spans="1:10" ht="12" customHeight="1">
      <c r="A14" s="2" t="str">
        <f>"May "&amp;RIGHT(A6,4)</f>
        <v>May 2015</v>
      </c>
      <c r="B14" s="11" t="s">
        <v>399</v>
      </c>
      <c r="C14" s="11" t="s">
        <v>399</v>
      </c>
      <c r="D14" s="11" t="s">
        <v>399</v>
      </c>
      <c r="E14" s="11" t="s">
        <v>399</v>
      </c>
      <c r="F14" s="11" t="s">
        <v>399</v>
      </c>
      <c r="G14" s="11" t="s">
        <v>399</v>
      </c>
      <c r="H14" s="11" t="s">
        <v>399</v>
      </c>
      <c r="I14" s="11" t="s">
        <v>399</v>
      </c>
      <c r="J14" s="11" t="s">
        <v>399</v>
      </c>
    </row>
    <row r="15" spans="1:10" ht="12" customHeight="1">
      <c r="A15" s="2" t="str">
        <f>"Jun "&amp;RIGHT(A6,4)</f>
        <v>Jun 2015</v>
      </c>
      <c r="B15" s="11" t="s">
        <v>399</v>
      </c>
      <c r="C15" s="11" t="s">
        <v>399</v>
      </c>
      <c r="D15" s="11" t="s">
        <v>399</v>
      </c>
      <c r="E15" s="11" t="s">
        <v>399</v>
      </c>
      <c r="F15" s="11" t="s">
        <v>399</v>
      </c>
      <c r="G15" s="11" t="s">
        <v>399</v>
      </c>
      <c r="H15" s="11" t="s">
        <v>399</v>
      </c>
      <c r="I15" s="11" t="s">
        <v>399</v>
      </c>
      <c r="J15" s="11" t="s">
        <v>399</v>
      </c>
    </row>
    <row r="16" spans="1:10" ht="12" customHeight="1">
      <c r="A16" s="2" t="str">
        <f>"Jul "&amp;RIGHT(A6,4)</f>
        <v>Jul 2015</v>
      </c>
      <c r="B16" s="11" t="s">
        <v>399</v>
      </c>
      <c r="C16" s="11" t="s">
        <v>399</v>
      </c>
      <c r="D16" s="11" t="s">
        <v>399</v>
      </c>
      <c r="E16" s="11" t="s">
        <v>399</v>
      </c>
      <c r="F16" s="11" t="s">
        <v>399</v>
      </c>
      <c r="G16" s="11" t="s">
        <v>399</v>
      </c>
      <c r="H16" s="11" t="s">
        <v>399</v>
      </c>
      <c r="I16" s="11" t="s">
        <v>399</v>
      </c>
      <c r="J16" s="11" t="s">
        <v>399</v>
      </c>
    </row>
    <row r="17" spans="1:10" ht="12" customHeight="1">
      <c r="A17" s="2" t="str">
        <f>"Aug "&amp;RIGHT(A6,4)</f>
        <v>Aug 2015</v>
      </c>
      <c r="B17" s="11" t="s">
        <v>399</v>
      </c>
      <c r="C17" s="11" t="s">
        <v>399</v>
      </c>
      <c r="D17" s="11" t="s">
        <v>399</v>
      </c>
      <c r="E17" s="11" t="s">
        <v>399</v>
      </c>
      <c r="F17" s="11" t="s">
        <v>399</v>
      </c>
      <c r="G17" s="11" t="s">
        <v>399</v>
      </c>
      <c r="H17" s="11" t="s">
        <v>399</v>
      </c>
      <c r="I17" s="11" t="s">
        <v>399</v>
      </c>
      <c r="J17" s="11" t="s">
        <v>399</v>
      </c>
    </row>
    <row r="18" spans="1:10" ht="12" customHeight="1">
      <c r="A18" s="2" t="str">
        <f>"Sep "&amp;RIGHT(A6,4)</f>
        <v>Sep 2015</v>
      </c>
      <c r="B18" s="11" t="s">
        <v>399</v>
      </c>
      <c r="C18" s="11" t="s">
        <v>399</v>
      </c>
      <c r="D18" s="11" t="s">
        <v>399</v>
      </c>
      <c r="E18" s="11" t="s">
        <v>399</v>
      </c>
      <c r="F18" s="11" t="s">
        <v>399</v>
      </c>
      <c r="G18" s="11" t="s">
        <v>399</v>
      </c>
      <c r="H18" s="11" t="s">
        <v>399</v>
      </c>
      <c r="I18" s="11" t="s">
        <v>399</v>
      </c>
      <c r="J18" s="11" t="s">
        <v>399</v>
      </c>
    </row>
    <row r="19" spans="1:10" ht="12" customHeight="1">
      <c r="A19" s="12" t="s">
        <v>55</v>
      </c>
      <c r="B19" s="13">
        <v>8979.5</v>
      </c>
      <c r="C19" s="13">
        <v>16740</v>
      </c>
      <c r="D19" s="13">
        <v>869381.5</v>
      </c>
      <c r="E19" s="13">
        <v>1232.5</v>
      </c>
      <c r="F19" s="13">
        <v>4253</v>
      </c>
      <c r="G19" s="13">
        <v>153991</v>
      </c>
      <c r="H19" s="13">
        <v>1702</v>
      </c>
      <c r="I19" s="13">
        <v>12746</v>
      </c>
      <c r="J19" s="13">
        <v>526604</v>
      </c>
    </row>
    <row r="20" spans="1:10" ht="12" customHeight="1">
      <c r="A20" s="14" t="s">
        <v>402</v>
      </c>
      <c r="B20" s="15">
        <v>8979.5</v>
      </c>
      <c r="C20" s="15">
        <v>16740</v>
      </c>
      <c r="D20" s="15">
        <v>869381.5</v>
      </c>
      <c r="E20" s="15">
        <v>1232.5</v>
      </c>
      <c r="F20" s="15">
        <v>4253</v>
      </c>
      <c r="G20" s="15">
        <v>153991</v>
      </c>
      <c r="H20" s="15">
        <v>1702</v>
      </c>
      <c r="I20" s="15">
        <v>12746</v>
      </c>
      <c r="J20" s="15">
        <v>526604</v>
      </c>
    </row>
    <row r="21" ht="12" customHeight="1">
      <c r="A21" s="3" t="str">
        <f>"FY "&amp;RIGHT(A6,4)+1</f>
        <v>FY 2016</v>
      </c>
    </row>
    <row r="22" spans="1:10" ht="12" customHeight="1">
      <c r="A22" s="2" t="str">
        <f>"Oct "&amp;RIGHT(A6,4)</f>
        <v>Oct 2015</v>
      </c>
      <c r="B22" s="11">
        <v>8736</v>
      </c>
      <c r="C22" s="11">
        <v>16397</v>
      </c>
      <c r="D22" s="11">
        <v>845106</v>
      </c>
      <c r="E22" s="11">
        <v>1153</v>
      </c>
      <c r="F22" s="11">
        <v>3618</v>
      </c>
      <c r="G22" s="11">
        <v>140240</v>
      </c>
      <c r="H22" s="11">
        <v>1747</v>
      </c>
      <c r="I22" s="11">
        <v>13012</v>
      </c>
      <c r="J22" s="11">
        <v>518898</v>
      </c>
    </row>
    <row r="23" spans="1:10" ht="12" customHeight="1">
      <c r="A23" s="2" t="str">
        <f>"Nov "&amp;RIGHT(A6,4)</f>
        <v>Nov 2015</v>
      </c>
      <c r="B23" s="11" t="s">
        <v>399</v>
      </c>
      <c r="C23" s="11" t="s">
        <v>399</v>
      </c>
      <c r="D23" s="11" t="s">
        <v>399</v>
      </c>
      <c r="E23" s="11" t="s">
        <v>399</v>
      </c>
      <c r="F23" s="11" t="s">
        <v>399</v>
      </c>
      <c r="G23" s="11" t="s">
        <v>399</v>
      </c>
      <c r="H23" s="11" t="s">
        <v>399</v>
      </c>
      <c r="I23" s="11" t="s">
        <v>399</v>
      </c>
      <c r="J23" s="11" t="s">
        <v>399</v>
      </c>
    </row>
    <row r="24" spans="1:10" ht="12" customHeight="1">
      <c r="A24" s="2" t="str">
        <f>"Dec "&amp;RIGHT(A6,4)</f>
        <v>Dec 2015</v>
      </c>
      <c r="B24" s="11" t="s">
        <v>399</v>
      </c>
      <c r="C24" s="11" t="s">
        <v>399</v>
      </c>
      <c r="D24" s="11" t="s">
        <v>399</v>
      </c>
      <c r="E24" s="11" t="s">
        <v>399</v>
      </c>
      <c r="F24" s="11" t="s">
        <v>399</v>
      </c>
      <c r="G24" s="11" t="s">
        <v>399</v>
      </c>
      <c r="H24" s="11" t="s">
        <v>399</v>
      </c>
      <c r="I24" s="11" t="s">
        <v>399</v>
      </c>
      <c r="J24" s="11" t="s">
        <v>399</v>
      </c>
    </row>
    <row r="25" spans="1:10" ht="12" customHeight="1">
      <c r="A25" s="2" t="str">
        <f>"Jan "&amp;RIGHT(A6,4)+1</f>
        <v>Jan 2016</v>
      </c>
      <c r="B25" s="11" t="s">
        <v>399</v>
      </c>
      <c r="C25" s="11" t="s">
        <v>399</v>
      </c>
      <c r="D25" s="11" t="s">
        <v>399</v>
      </c>
      <c r="E25" s="11" t="s">
        <v>399</v>
      </c>
      <c r="F25" s="11" t="s">
        <v>399</v>
      </c>
      <c r="G25" s="11" t="s">
        <v>399</v>
      </c>
      <c r="H25" s="11" t="s">
        <v>399</v>
      </c>
      <c r="I25" s="11" t="s">
        <v>399</v>
      </c>
      <c r="J25" s="11" t="s">
        <v>399</v>
      </c>
    </row>
    <row r="26" spans="1:10" ht="12" customHeight="1">
      <c r="A26" s="2" t="str">
        <f>"Feb "&amp;RIGHT(A6,4)+1</f>
        <v>Feb 2016</v>
      </c>
      <c r="B26" s="11" t="s">
        <v>399</v>
      </c>
      <c r="C26" s="11" t="s">
        <v>399</v>
      </c>
      <c r="D26" s="11" t="s">
        <v>399</v>
      </c>
      <c r="E26" s="11" t="s">
        <v>399</v>
      </c>
      <c r="F26" s="11" t="s">
        <v>399</v>
      </c>
      <c r="G26" s="11" t="s">
        <v>399</v>
      </c>
      <c r="H26" s="11" t="s">
        <v>399</v>
      </c>
      <c r="I26" s="11" t="s">
        <v>399</v>
      </c>
      <c r="J26" s="11" t="s">
        <v>399</v>
      </c>
    </row>
    <row r="27" spans="1:10" ht="12" customHeight="1">
      <c r="A27" s="2" t="str">
        <f>"Mar "&amp;RIGHT(A6,4)+1</f>
        <v>Mar 2016</v>
      </c>
      <c r="B27" s="11">
        <v>9117</v>
      </c>
      <c r="C27" s="11">
        <v>16966</v>
      </c>
      <c r="D27" s="11">
        <v>888046</v>
      </c>
      <c r="E27" s="11">
        <v>1177</v>
      </c>
      <c r="F27" s="11">
        <v>3750</v>
      </c>
      <c r="G27" s="11">
        <v>139591</v>
      </c>
      <c r="H27" s="11">
        <v>1767</v>
      </c>
      <c r="I27" s="11">
        <v>13120</v>
      </c>
      <c r="J27" s="11">
        <v>516375</v>
      </c>
    </row>
    <row r="28" spans="1:10" ht="12" customHeight="1">
      <c r="A28" s="2" t="str">
        <f>"Apr "&amp;RIGHT(A6,4)+1</f>
        <v>Apr 2016</v>
      </c>
      <c r="B28" s="11" t="s">
        <v>399</v>
      </c>
      <c r="C28" s="11" t="s">
        <v>399</v>
      </c>
      <c r="D28" s="11" t="s">
        <v>399</v>
      </c>
      <c r="E28" s="11" t="s">
        <v>399</v>
      </c>
      <c r="F28" s="11" t="s">
        <v>399</v>
      </c>
      <c r="G28" s="11" t="s">
        <v>399</v>
      </c>
      <c r="H28" s="11" t="s">
        <v>399</v>
      </c>
      <c r="I28" s="11" t="s">
        <v>399</v>
      </c>
      <c r="J28" s="11" t="s">
        <v>399</v>
      </c>
    </row>
    <row r="29" spans="1:10" ht="12" customHeight="1">
      <c r="A29" s="2" t="str">
        <f>"May "&amp;RIGHT(A6,4)+1</f>
        <v>May 2016</v>
      </c>
      <c r="B29" s="11" t="s">
        <v>399</v>
      </c>
      <c r="C29" s="11" t="s">
        <v>399</v>
      </c>
      <c r="D29" s="11" t="s">
        <v>399</v>
      </c>
      <c r="E29" s="11" t="s">
        <v>399</v>
      </c>
      <c r="F29" s="11" t="s">
        <v>399</v>
      </c>
      <c r="G29" s="11" t="s">
        <v>399</v>
      </c>
      <c r="H29" s="11" t="s">
        <v>399</v>
      </c>
      <c r="I29" s="11" t="s">
        <v>399</v>
      </c>
      <c r="J29" s="11" t="s">
        <v>399</v>
      </c>
    </row>
    <row r="30" spans="1:10" ht="12" customHeight="1">
      <c r="A30" s="2" t="str">
        <f>"Jun "&amp;RIGHT(A6,4)+1</f>
        <v>Jun 2016</v>
      </c>
      <c r="B30" s="11" t="s">
        <v>399</v>
      </c>
      <c r="C30" s="11" t="s">
        <v>399</v>
      </c>
      <c r="D30" s="11" t="s">
        <v>399</v>
      </c>
      <c r="E30" s="11" t="s">
        <v>399</v>
      </c>
      <c r="F30" s="11" t="s">
        <v>399</v>
      </c>
      <c r="G30" s="11" t="s">
        <v>399</v>
      </c>
      <c r="H30" s="11" t="s">
        <v>399</v>
      </c>
      <c r="I30" s="11" t="s">
        <v>399</v>
      </c>
      <c r="J30" s="11" t="s">
        <v>399</v>
      </c>
    </row>
    <row r="31" spans="1:10" ht="12" customHeight="1">
      <c r="A31" s="2" t="str">
        <f>"Jul "&amp;RIGHT(A6,4)+1</f>
        <v>Jul 2016</v>
      </c>
      <c r="B31" s="11" t="s">
        <v>399</v>
      </c>
      <c r="C31" s="11" t="s">
        <v>399</v>
      </c>
      <c r="D31" s="11" t="s">
        <v>399</v>
      </c>
      <c r="E31" s="11" t="s">
        <v>399</v>
      </c>
      <c r="F31" s="11" t="s">
        <v>399</v>
      </c>
      <c r="G31" s="11" t="s">
        <v>399</v>
      </c>
      <c r="H31" s="11" t="s">
        <v>399</v>
      </c>
      <c r="I31" s="11" t="s">
        <v>399</v>
      </c>
      <c r="J31" s="11" t="s">
        <v>399</v>
      </c>
    </row>
    <row r="32" spans="1:10" ht="12" customHeight="1">
      <c r="A32" s="2" t="str">
        <f>"Aug "&amp;RIGHT(A6,4)+1</f>
        <v>Aug 2016</v>
      </c>
      <c r="B32" s="11" t="s">
        <v>399</v>
      </c>
      <c r="C32" s="11" t="s">
        <v>399</v>
      </c>
      <c r="D32" s="11" t="s">
        <v>399</v>
      </c>
      <c r="E32" s="11" t="s">
        <v>399</v>
      </c>
      <c r="F32" s="11" t="s">
        <v>399</v>
      </c>
      <c r="G32" s="11" t="s">
        <v>399</v>
      </c>
      <c r="H32" s="11" t="s">
        <v>399</v>
      </c>
      <c r="I32" s="11" t="s">
        <v>399</v>
      </c>
      <c r="J32" s="11" t="s">
        <v>399</v>
      </c>
    </row>
    <row r="33" spans="1:10" ht="12" customHeight="1">
      <c r="A33" s="2" t="str">
        <f>"Sep "&amp;RIGHT(A6,4)+1</f>
        <v>Sep 2016</v>
      </c>
      <c r="B33" s="11" t="s">
        <v>399</v>
      </c>
      <c r="C33" s="11" t="s">
        <v>399</v>
      </c>
      <c r="D33" s="11" t="s">
        <v>399</v>
      </c>
      <c r="E33" s="11" t="s">
        <v>399</v>
      </c>
      <c r="F33" s="11" t="s">
        <v>399</v>
      </c>
      <c r="G33" s="11" t="s">
        <v>399</v>
      </c>
      <c r="H33" s="11" t="s">
        <v>399</v>
      </c>
      <c r="I33" s="11" t="s">
        <v>399</v>
      </c>
      <c r="J33" s="11" t="s">
        <v>399</v>
      </c>
    </row>
    <row r="34" spans="1:10" ht="12" customHeight="1">
      <c r="A34" s="12" t="s">
        <v>55</v>
      </c>
      <c r="B34" s="13">
        <v>8926.5</v>
      </c>
      <c r="C34" s="13">
        <v>16681.5</v>
      </c>
      <c r="D34" s="13">
        <v>866576</v>
      </c>
      <c r="E34" s="13">
        <v>1165</v>
      </c>
      <c r="F34" s="13">
        <v>3684</v>
      </c>
      <c r="G34" s="13">
        <v>139915.5</v>
      </c>
      <c r="H34" s="13">
        <v>1757</v>
      </c>
      <c r="I34" s="13">
        <v>13066</v>
      </c>
      <c r="J34" s="13">
        <v>517636.5</v>
      </c>
    </row>
    <row r="35" spans="1:10" ht="12" customHeight="1">
      <c r="A35" s="14" t="str">
        <f>"Total "&amp;MID(A20,7,LEN(A20)-13)&amp;" Months"</f>
        <v>Total 10 Months</v>
      </c>
      <c r="B35" s="15">
        <v>8926.5</v>
      </c>
      <c r="C35" s="15">
        <v>16681.5</v>
      </c>
      <c r="D35" s="15">
        <v>866576</v>
      </c>
      <c r="E35" s="15">
        <v>1165</v>
      </c>
      <c r="F35" s="15">
        <v>3684</v>
      </c>
      <c r="G35" s="15">
        <v>139915.5</v>
      </c>
      <c r="H35" s="15">
        <v>1757</v>
      </c>
      <c r="I35" s="15">
        <v>13066</v>
      </c>
      <c r="J35" s="15">
        <v>517636.5</v>
      </c>
    </row>
    <row r="36" spans="1:10" ht="12" customHeight="1">
      <c r="A36" s="66"/>
      <c r="B36" s="66"/>
      <c r="C36" s="66"/>
      <c r="D36" s="66"/>
      <c r="E36" s="66"/>
      <c r="F36" s="66"/>
      <c r="G36" s="66"/>
      <c r="H36" s="66"/>
      <c r="I36" s="66"/>
      <c r="J36" s="66"/>
    </row>
    <row r="37" spans="1:10" ht="69.75" customHeight="1">
      <c r="A37" s="80" t="s">
        <v>105</v>
      </c>
      <c r="B37" s="80"/>
      <c r="C37" s="80"/>
      <c r="D37" s="80"/>
      <c r="E37" s="80"/>
      <c r="F37" s="80"/>
      <c r="G37" s="80"/>
      <c r="H37" s="80"/>
      <c r="I37" s="80"/>
      <c r="J37" s="80"/>
    </row>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worksheet>
</file>

<file path=xl/worksheets/sheet15.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73" t="s">
        <v>404</v>
      </c>
      <c r="B1" s="73"/>
      <c r="C1" s="73"/>
      <c r="D1" s="73"/>
      <c r="E1" s="73"/>
      <c r="F1" s="73"/>
      <c r="G1" s="73"/>
      <c r="H1" s="73"/>
      <c r="I1" s="73"/>
      <c r="J1" s="73"/>
      <c r="K1" s="2" t="s">
        <v>400</v>
      </c>
    </row>
    <row r="2" spans="1:11" ht="12" customHeight="1">
      <c r="A2" s="75" t="s">
        <v>106</v>
      </c>
      <c r="B2" s="75"/>
      <c r="C2" s="75"/>
      <c r="D2" s="75"/>
      <c r="E2" s="75"/>
      <c r="F2" s="75"/>
      <c r="G2" s="75"/>
      <c r="H2" s="75"/>
      <c r="I2" s="75"/>
      <c r="J2" s="75"/>
      <c r="K2" s="1"/>
    </row>
    <row r="3" spans="1:11" ht="24" customHeight="1">
      <c r="A3" s="77" t="s">
        <v>50</v>
      </c>
      <c r="B3" s="72" t="s">
        <v>107</v>
      </c>
      <c r="C3" s="72"/>
      <c r="D3" s="72"/>
      <c r="E3" s="72"/>
      <c r="F3" s="70"/>
      <c r="G3" s="72" t="s">
        <v>108</v>
      </c>
      <c r="H3" s="72"/>
      <c r="I3" s="72"/>
      <c r="J3" s="72"/>
      <c r="K3" s="72"/>
    </row>
    <row r="4" spans="1:11" ht="24" customHeight="1">
      <c r="A4" s="78"/>
      <c r="B4" s="10" t="s">
        <v>109</v>
      </c>
      <c r="C4" s="10" t="s">
        <v>110</v>
      </c>
      <c r="D4" s="10" t="s">
        <v>111</v>
      </c>
      <c r="E4" s="10" t="s">
        <v>112</v>
      </c>
      <c r="F4" s="10" t="s">
        <v>55</v>
      </c>
      <c r="G4" s="10" t="s">
        <v>109</v>
      </c>
      <c r="H4" s="10" t="s">
        <v>110</v>
      </c>
      <c r="I4" s="10" t="s">
        <v>111</v>
      </c>
      <c r="J4" s="10" t="s">
        <v>112</v>
      </c>
      <c r="K4" s="9" t="s">
        <v>55</v>
      </c>
    </row>
    <row r="5" spans="1:11" ht="12" customHeight="1">
      <c r="A5" s="1"/>
      <c r="B5" s="66" t="str">
        <f>REPT("-",112)&amp;" Number "&amp;REPT("-",112)</f>
        <v>---------------------------------------------------------------------------------------------------------------- Number ----------------------------------------------------------------------------------------------------------------</v>
      </c>
      <c r="C5" s="66"/>
      <c r="D5" s="66"/>
      <c r="E5" s="66"/>
      <c r="F5" s="66"/>
      <c r="G5" s="66"/>
      <c r="H5" s="66"/>
      <c r="I5" s="66"/>
      <c r="J5" s="66"/>
      <c r="K5" s="66"/>
    </row>
    <row r="6" ht="12" customHeight="1">
      <c r="A6" s="3" t="s">
        <v>401</v>
      </c>
    </row>
    <row r="7" spans="1:11" ht="12" customHeight="1">
      <c r="A7" s="2" t="str">
        <f>"Oct "&amp;RIGHT(A6,4)-1</f>
        <v>Oct 2014</v>
      </c>
      <c r="B7" s="11">
        <v>11068723</v>
      </c>
      <c r="C7" s="11">
        <v>11679371</v>
      </c>
      <c r="D7" s="11">
        <v>6527960</v>
      </c>
      <c r="E7" s="11">
        <v>17906563</v>
      </c>
      <c r="F7" s="11">
        <v>47182617</v>
      </c>
      <c r="G7" s="11">
        <v>32445486</v>
      </c>
      <c r="H7" s="11">
        <v>37909332</v>
      </c>
      <c r="I7" s="11">
        <v>19376458</v>
      </c>
      <c r="J7" s="11">
        <v>51091758</v>
      </c>
      <c r="K7" s="11">
        <v>140823034</v>
      </c>
    </row>
    <row r="8" spans="1:11" ht="12" customHeight="1">
      <c r="A8" s="2" t="str">
        <f>"Nov "&amp;RIGHT(A6,4)-1</f>
        <v>Nov 2014</v>
      </c>
      <c r="B8" s="11">
        <v>8756803</v>
      </c>
      <c r="C8" s="11">
        <v>9662613</v>
      </c>
      <c r="D8" s="11">
        <v>5279947</v>
      </c>
      <c r="E8" s="11">
        <v>14372255</v>
      </c>
      <c r="F8" s="11">
        <v>38071618</v>
      </c>
      <c r="G8" s="11">
        <v>24881522</v>
      </c>
      <c r="H8" s="11">
        <v>29205814</v>
      </c>
      <c r="I8" s="11">
        <v>14504062</v>
      </c>
      <c r="J8" s="11">
        <v>38991123</v>
      </c>
      <c r="K8" s="11">
        <v>107582521</v>
      </c>
    </row>
    <row r="9" spans="1:11" ht="12" customHeight="1">
      <c r="A9" s="2" t="str">
        <f>"Dec "&amp;RIGHT(A6,4)-1</f>
        <v>Dec 2014</v>
      </c>
      <c r="B9" s="11">
        <v>9527978</v>
      </c>
      <c r="C9" s="11">
        <v>11025299</v>
      </c>
      <c r="D9" s="11">
        <v>5925656</v>
      </c>
      <c r="E9" s="11">
        <v>15837734</v>
      </c>
      <c r="F9" s="11">
        <v>42316667</v>
      </c>
      <c r="G9" s="11">
        <v>25728386</v>
      </c>
      <c r="H9" s="11">
        <v>30948921</v>
      </c>
      <c r="I9" s="11">
        <v>14631117</v>
      </c>
      <c r="J9" s="11">
        <v>40378520</v>
      </c>
      <c r="K9" s="11">
        <v>111686944</v>
      </c>
    </row>
    <row r="10" spans="1:11" ht="12" customHeight="1">
      <c r="A10" s="2" t="str">
        <f>"Jan "&amp;RIGHT(A6,4)</f>
        <v>Jan 2015</v>
      </c>
      <c r="B10" s="11">
        <v>9726255</v>
      </c>
      <c r="C10" s="11">
        <v>10683914</v>
      </c>
      <c r="D10" s="11">
        <v>5765409</v>
      </c>
      <c r="E10" s="11">
        <v>15897925</v>
      </c>
      <c r="F10" s="11">
        <v>42073503</v>
      </c>
      <c r="G10" s="11">
        <v>27252084</v>
      </c>
      <c r="H10" s="11">
        <v>32582567</v>
      </c>
      <c r="I10" s="11">
        <v>16608925</v>
      </c>
      <c r="J10" s="11">
        <v>43777618</v>
      </c>
      <c r="K10" s="11">
        <v>120221194</v>
      </c>
    </row>
    <row r="11" spans="1:11" ht="12" customHeight="1">
      <c r="A11" s="2" t="str">
        <f>"Feb "&amp;RIGHT(A6,4)</f>
        <v>Feb 2015</v>
      </c>
      <c r="B11" s="11">
        <v>9384508</v>
      </c>
      <c r="C11" s="11">
        <v>10432714</v>
      </c>
      <c r="D11" s="11">
        <v>5535535</v>
      </c>
      <c r="E11" s="11">
        <v>15308497</v>
      </c>
      <c r="F11" s="11">
        <v>40661254</v>
      </c>
      <c r="G11" s="11">
        <v>26235877</v>
      </c>
      <c r="H11" s="11">
        <v>31638824</v>
      </c>
      <c r="I11" s="11">
        <v>17078523</v>
      </c>
      <c r="J11" s="11">
        <v>42144624</v>
      </c>
      <c r="K11" s="11">
        <v>117097848</v>
      </c>
    </row>
    <row r="12" spans="1:11" ht="12" customHeight="1">
      <c r="A12" s="2" t="str">
        <f>"Mar "&amp;RIGHT(A6,4)</f>
        <v>Mar 2015</v>
      </c>
      <c r="B12" s="11">
        <v>10626456</v>
      </c>
      <c r="C12" s="11">
        <v>11806222</v>
      </c>
      <c r="D12" s="11">
        <v>6280046</v>
      </c>
      <c r="E12" s="11">
        <v>17336574</v>
      </c>
      <c r="F12" s="11">
        <v>46049298</v>
      </c>
      <c r="G12" s="11">
        <v>30945957</v>
      </c>
      <c r="H12" s="11">
        <v>37592679</v>
      </c>
      <c r="I12" s="11">
        <v>19339474</v>
      </c>
      <c r="J12" s="11">
        <v>49328982</v>
      </c>
      <c r="K12" s="11">
        <v>137207092</v>
      </c>
    </row>
    <row r="13" spans="1:11" ht="12" customHeight="1">
      <c r="A13" s="2" t="str">
        <f>"Apr "&amp;RIGHT(A6,4)</f>
        <v>Apr 2015</v>
      </c>
      <c r="B13" s="11">
        <v>10593300</v>
      </c>
      <c r="C13" s="11">
        <v>11988666</v>
      </c>
      <c r="D13" s="11">
        <v>6167626</v>
      </c>
      <c r="E13" s="11">
        <v>17280339</v>
      </c>
      <c r="F13" s="11">
        <v>46029931</v>
      </c>
      <c r="G13" s="11">
        <v>31570296</v>
      </c>
      <c r="H13" s="11">
        <v>37930483</v>
      </c>
      <c r="I13" s="11">
        <v>18852228</v>
      </c>
      <c r="J13" s="11">
        <v>49915625</v>
      </c>
      <c r="K13" s="11">
        <v>138268632</v>
      </c>
    </row>
    <row r="14" spans="1:11" ht="12" customHeight="1">
      <c r="A14" s="2" t="str">
        <f>"May "&amp;RIGHT(A6,4)</f>
        <v>May 2015</v>
      </c>
      <c r="B14" s="11">
        <v>10002486</v>
      </c>
      <c r="C14" s="11">
        <v>11194308</v>
      </c>
      <c r="D14" s="11">
        <v>5864987</v>
      </c>
      <c r="E14" s="11">
        <v>16287684</v>
      </c>
      <c r="F14" s="11">
        <v>43349465</v>
      </c>
      <c r="G14" s="11">
        <v>28845257</v>
      </c>
      <c r="H14" s="11">
        <v>34517134</v>
      </c>
      <c r="I14" s="11">
        <v>17430786</v>
      </c>
      <c r="J14" s="11">
        <v>45819244</v>
      </c>
      <c r="K14" s="11">
        <v>126612421</v>
      </c>
    </row>
    <row r="15" spans="1:11" ht="12" customHeight="1">
      <c r="A15" s="2" t="str">
        <f>"Jun "&amp;RIGHT(A6,4)</f>
        <v>Jun 2015</v>
      </c>
      <c r="B15" s="11">
        <v>10090107</v>
      </c>
      <c r="C15" s="11">
        <v>13988546</v>
      </c>
      <c r="D15" s="11">
        <v>6105778</v>
      </c>
      <c r="E15" s="11">
        <v>17112331</v>
      </c>
      <c r="F15" s="11">
        <v>47296762</v>
      </c>
      <c r="G15" s="11">
        <v>25731528</v>
      </c>
      <c r="H15" s="11">
        <v>33484691</v>
      </c>
      <c r="I15" s="11">
        <v>6884291</v>
      </c>
      <c r="J15" s="11">
        <v>37389112</v>
      </c>
      <c r="K15" s="11">
        <v>103489622</v>
      </c>
    </row>
    <row r="16" spans="1:11" ht="12" customHeight="1">
      <c r="A16" s="2" t="str">
        <f>"Jul "&amp;RIGHT(A6,4)</f>
        <v>Jul 2015</v>
      </c>
      <c r="B16" s="11">
        <v>9568014</v>
      </c>
      <c r="C16" s="11">
        <v>14533625</v>
      </c>
      <c r="D16" s="11">
        <v>5990520</v>
      </c>
      <c r="E16" s="11">
        <v>16674425</v>
      </c>
      <c r="F16" s="11">
        <v>46766584</v>
      </c>
      <c r="G16" s="11">
        <v>24032239</v>
      </c>
      <c r="H16" s="11">
        <v>32223913</v>
      </c>
      <c r="I16" s="11">
        <v>3186371</v>
      </c>
      <c r="J16" s="11">
        <v>33491293</v>
      </c>
      <c r="K16" s="11">
        <v>92933816</v>
      </c>
    </row>
    <row r="17" spans="1:11" ht="12" customHeight="1">
      <c r="A17" s="2" t="str">
        <f>"Aug "&amp;RIGHT(A6,4)</f>
        <v>Aug 2015</v>
      </c>
      <c r="B17" s="11">
        <v>9506381</v>
      </c>
      <c r="C17" s="11">
        <v>12642810</v>
      </c>
      <c r="D17" s="11">
        <v>5766124</v>
      </c>
      <c r="E17" s="11">
        <v>15947854</v>
      </c>
      <c r="F17" s="11">
        <v>43863169</v>
      </c>
      <c r="G17" s="11">
        <v>24121100</v>
      </c>
      <c r="H17" s="11">
        <v>30173879</v>
      </c>
      <c r="I17" s="11">
        <v>7356455</v>
      </c>
      <c r="J17" s="11">
        <v>35870484</v>
      </c>
      <c r="K17" s="11">
        <v>97521918</v>
      </c>
    </row>
    <row r="18" spans="1:11" ht="12" customHeight="1">
      <c r="A18" s="2" t="str">
        <f>"Sep "&amp;RIGHT(A6,4)</f>
        <v>Sep 2015</v>
      </c>
      <c r="B18" s="11">
        <v>9811918</v>
      </c>
      <c r="C18" s="11">
        <v>10482271</v>
      </c>
      <c r="D18" s="11">
        <v>5937402</v>
      </c>
      <c r="E18" s="11">
        <v>15963076</v>
      </c>
      <c r="F18" s="11">
        <v>42194667</v>
      </c>
      <c r="G18" s="11">
        <v>29258721</v>
      </c>
      <c r="H18" s="11">
        <v>33552875</v>
      </c>
      <c r="I18" s="11">
        <v>17771567</v>
      </c>
      <c r="J18" s="11">
        <v>46036415</v>
      </c>
      <c r="K18" s="11">
        <v>126619578</v>
      </c>
    </row>
    <row r="19" spans="1:11" ht="12" customHeight="1">
      <c r="A19" s="12" t="s">
        <v>55</v>
      </c>
      <c r="B19" s="13">
        <v>118662929</v>
      </c>
      <c r="C19" s="13">
        <v>140120359</v>
      </c>
      <c r="D19" s="13">
        <v>71146990</v>
      </c>
      <c r="E19" s="13">
        <v>195925257</v>
      </c>
      <c r="F19" s="13">
        <v>525855535</v>
      </c>
      <c r="G19" s="13">
        <v>331048453</v>
      </c>
      <c r="H19" s="13">
        <v>401761112</v>
      </c>
      <c r="I19" s="13">
        <v>173020257</v>
      </c>
      <c r="J19" s="13">
        <v>514234798</v>
      </c>
      <c r="K19" s="13">
        <v>1420064620</v>
      </c>
    </row>
    <row r="20" spans="1:11" ht="12" customHeight="1">
      <c r="A20" s="14" t="s">
        <v>402</v>
      </c>
      <c r="B20" s="15">
        <v>99344630</v>
      </c>
      <c r="C20" s="15">
        <v>116995278</v>
      </c>
      <c r="D20" s="15">
        <v>59443464</v>
      </c>
      <c r="E20" s="15">
        <v>164014327</v>
      </c>
      <c r="F20" s="15">
        <v>439797699</v>
      </c>
      <c r="G20" s="15">
        <v>277668632</v>
      </c>
      <c r="H20" s="15">
        <v>338034358</v>
      </c>
      <c r="I20" s="15">
        <v>147892235</v>
      </c>
      <c r="J20" s="15">
        <v>432327899</v>
      </c>
      <c r="K20" s="15">
        <v>1195923124</v>
      </c>
    </row>
    <row r="21" ht="12" customHeight="1">
      <c r="A21" s="3" t="str">
        <f>"FY "&amp;RIGHT(A6,4)+1</f>
        <v>FY 2016</v>
      </c>
    </row>
    <row r="22" spans="1:11" ht="12" customHeight="1">
      <c r="A22" s="2" t="str">
        <f>"Oct "&amp;RIGHT(A6,4)</f>
        <v>Oct 2015</v>
      </c>
      <c r="B22" s="11">
        <v>10196935</v>
      </c>
      <c r="C22" s="11">
        <v>10909580</v>
      </c>
      <c r="D22" s="11">
        <v>6169733</v>
      </c>
      <c r="E22" s="11">
        <v>16574976</v>
      </c>
      <c r="F22" s="11">
        <v>43851224</v>
      </c>
      <c r="G22" s="11">
        <v>31047894</v>
      </c>
      <c r="H22" s="11">
        <v>36145183</v>
      </c>
      <c r="I22" s="11">
        <v>22666082</v>
      </c>
      <c r="J22" s="11">
        <v>49185839</v>
      </c>
      <c r="K22" s="11">
        <v>139044998</v>
      </c>
    </row>
    <row r="23" spans="1:11" ht="12" customHeight="1">
      <c r="A23" s="2" t="str">
        <f>"Nov "&amp;RIGHT(A6,4)</f>
        <v>Nov 2015</v>
      </c>
      <c r="B23" s="11">
        <v>8898445</v>
      </c>
      <c r="C23" s="11">
        <v>9814390</v>
      </c>
      <c r="D23" s="11">
        <v>5454227</v>
      </c>
      <c r="E23" s="11">
        <v>14600689</v>
      </c>
      <c r="F23" s="11">
        <v>38767751</v>
      </c>
      <c r="G23" s="11">
        <v>26817336</v>
      </c>
      <c r="H23" s="11">
        <v>31283151</v>
      </c>
      <c r="I23" s="11">
        <v>19132325</v>
      </c>
      <c r="J23" s="11">
        <v>42256032</v>
      </c>
      <c r="K23" s="11">
        <v>119488844</v>
      </c>
    </row>
    <row r="24" spans="1:11" ht="12" customHeight="1">
      <c r="A24" s="2" t="str">
        <f>"Dec "&amp;RIGHT(A6,4)</f>
        <v>Dec 2015</v>
      </c>
      <c r="B24" s="11">
        <v>9231870</v>
      </c>
      <c r="C24" s="11">
        <v>10863209</v>
      </c>
      <c r="D24" s="11">
        <v>5786724</v>
      </c>
      <c r="E24" s="11">
        <v>15372276</v>
      </c>
      <c r="F24" s="11">
        <v>41254079</v>
      </c>
      <c r="G24" s="11">
        <v>26253558</v>
      </c>
      <c r="H24" s="11">
        <v>31643107</v>
      </c>
      <c r="I24" s="11">
        <v>17431129</v>
      </c>
      <c r="J24" s="11">
        <v>41276128</v>
      </c>
      <c r="K24" s="11">
        <v>116603922</v>
      </c>
    </row>
    <row r="25" spans="1:11" ht="12" customHeight="1">
      <c r="A25" s="2" t="str">
        <f>"Jan "&amp;RIGHT(A6,4)+1</f>
        <v>Jan 2016</v>
      </c>
      <c r="B25" s="11">
        <v>9183922</v>
      </c>
      <c r="C25" s="11">
        <v>10115194</v>
      </c>
      <c r="D25" s="11">
        <v>5543180</v>
      </c>
      <c r="E25" s="11">
        <v>15054671</v>
      </c>
      <c r="F25" s="11">
        <v>39896967</v>
      </c>
      <c r="G25" s="11">
        <v>27289203</v>
      </c>
      <c r="H25" s="11">
        <v>32273892</v>
      </c>
      <c r="I25" s="11">
        <v>20441572</v>
      </c>
      <c r="J25" s="11">
        <v>44071901</v>
      </c>
      <c r="K25" s="11">
        <v>124076568</v>
      </c>
    </row>
    <row r="26" spans="1:11" ht="12" customHeight="1">
      <c r="A26" s="2" t="str">
        <f>"Feb "&amp;RIGHT(A6,4)+1</f>
        <v>Feb 2016</v>
      </c>
      <c r="B26" s="11">
        <v>9660600</v>
      </c>
      <c r="C26" s="11">
        <v>10717852</v>
      </c>
      <c r="D26" s="11">
        <v>5752151</v>
      </c>
      <c r="E26" s="11">
        <v>15738916</v>
      </c>
      <c r="F26" s="11">
        <v>41869519</v>
      </c>
      <c r="G26" s="11">
        <v>29880436</v>
      </c>
      <c r="H26" s="11">
        <v>35296275</v>
      </c>
      <c r="I26" s="11">
        <v>22381381</v>
      </c>
      <c r="J26" s="11">
        <v>47785933</v>
      </c>
      <c r="K26" s="11">
        <v>135344025</v>
      </c>
    </row>
    <row r="27" spans="1:11" ht="12" customHeight="1">
      <c r="A27" s="2" t="str">
        <f>"Mar "&amp;RIGHT(A6,4)+1</f>
        <v>Mar 2016</v>
      </c>
      <c r="B27" s="11">
        <v>10489648</v>
      </c>
      <c r="C27" s="11">
        <v>12038849</v>
      </c>
      <c r="D27" s="11">
        <v>6279408</v>
      </c>
      <c r="E27" s="11">
        <v>17211538</v>
      </c>
      <c r="F27" s="11">
        <v>46019443</v>
      </c>
      <c r="G27" s="11">
        <v>32063025</v>
      </c>
      <c r="H27" s="11">
        <v>38691447</v>
      </c>
      <c r="I27" s="11">
        <v>22717049</v>
      </c>
      <c r="J27" s="11">
        <v>51065018</v>
      </c>
      <c r="K27" s="11">
        <v>144536539</v>
      </c>
    </row>
    <row r="28" spans="1:11" ht="12" customHeight="1">
      <c r="A28" s="2" t="str">
        <f>"Apr "&amp;RIGHT(A6,4)+1</f>
        <v>Apr 2016</v>
      </c>
      <c r="B28" s="11">
        <v>9946515</v>
      </c>
      <c r="C28" s="11">
        <v>11148063</v>
      </c>
      <c r="D28" s="11">
        <v>5927097</v>
      </c>
      <c r="E28" s="11">
        <v>16245624</v>
      </c>
      <c r="F28" s="11">
        <v>43267299</v>
      </c>
      <c r="G28" s="11">
        <v>31718806</v>
      </c>
      <c r="H28" s="11">
        <v>37664177</v>
      </c>
      <c r="I28" s="11">
        <v>22654952</v>
      </c>
      <c r="J28" s="11">
        <v>50354610</v>
      </c>
      <c r="K28" s="11">
        <v>142392545</v>
      </c>
    </row>
    <row r="29" spans="1:11" ht="12" customHeight="1">
      <c r="A29" s="2" t="str">
        <f>"May "&amp;RIGHT(A6,4)+1</f>
        <v>May 2016</v>
      </c>
      <c r="B29" s="11">
        <v>10047050</v>
      </c>
      <c r="C29" s="11">
        <v>11351939</v>
      </c>
      <c r="D29" s="11">
        <v>5968044</v>
      </c>
      <c r="E29" s="11">
        <v>16381890</v>
      </c>
      <c r="F29" s="11">
        <v>43748923</v>
      </c>
      <c r="G29" s="11">
        <v>30915823</v>
      </c>
      <c r="H29" s="11">
        <v>36827981</v>
      </c>
      <c r="I29" s="11">
        <v>21855874</v>
      </c>
      <c r="J29" s="11">
        <v>49366285</v>
      </c>
      <c r="K29" s="11">
        <v>138965963</v>
      </c>
    </row>
    <row r="30" spans="1:11" ht="12" customHeight="1">
      <c r="A30" s="2" t="str">
        <f>"Jun "&amp;RIGHT(A6,4)+1</f>
        <v>Jun 2016</v>
      </c>
      <c r="B30" s="11">
        <v>9727530</v>
      </c>
      <c r="C30" s="11">
        <v>13708074</v>
      </c>
      <c r="D30" s="11">
        <v>6090363</v>
      </c>
      <c r="E30" s="11">
        <v>16658177</v>
      </c>
      <c r="F30" s="11">
        <v>46184144</v>
      </c>
      <c r="G30" s="11">
        <v>26568735</v>
      </c>
      <c r="H30" s="11">
        <v>34691609</v>
      </c>
      <c r="I30" s="11">
        <v>8814712</v>
      </c>
      <c r="J30" s="11">
        <v>38840227</v>
      </c>
      <c r="K30" s="11">
        <v>108915283</v>
      </c>
    </row>
    <row r="31" spans="1:11" ht="12" customHeight="1">
      <c r="A31" s="2" t="str">
        <f>"Jul "&amp;RIGHT(A6,4)+1</f>
        <v>Jul 2016</v>
      </c>
      <c r="B31" s="11">
        <v>8737810</v>
      </c>
      <c r="C31" s="11">
        <v>13293771</v>
      </c>
      <c r="D31" s="11">
        <v>5593197</v>
      </c>
      <c r="E31" s="11">
        <v>15334386</v>
      </c>
      <c r="F31" s="11">
        <v>42959164</v>
      </c>
      <c r="G31" s="11">
        <v>23354886</v>
      </c>
      <c r="H31" s="11">
        <v>31049717</v>
      </c>
      <c r="I31" s="11">
        <v>3609043</v>
      </c>
      <c r="J31" s="11">
        <v>33017834</v>
      </c>
      <c r="K31" s="11">
        <v>91031480</v>
      </c>
    </row>
    <row r="32" spans="1:11" ht="12" customHeight="1">
      <c r="A32" s="2" t="str">
        <f>"Aug "&amp;RIGHT(A6,4)+1</f>
        <v>Aug 2016</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55</v>
      </c>
      <c r="B34" s="13">
        <v>96120325</v>
      </c>
      <c r="C34" s="13">
        <v>113960921</v>
      </c>
      <c r="D34" s="13">
        <v>58564124</v>
      </c>
      <c r="E34" s="13">
        <v>159173143</v>
      </c>
      <c r="F34" s="13">
        <v>427818513</v>
      </c>
      <c r="G34" s="13">
        <v>285909702</v>
      </c>
      <c r="H34" s="13">
        <v>345566539</v>
      </c>
      <c r="I34" s="13">
        <v>181704119</v>
      </c>
      <c r="J34" s="13">
        <v>447219807</v>
      </c>
      <c r="K34" s="13">
        <v>1260400167</v>
      </c>
    </row>
    <row r="35" spans="1:11" ht="12" customHeight="1">
      <c r="A35" s="14" t="str">
        <f>"Total "&amp;MID(A20,7,LEN(A20)-13)&amp;" Months"</f>
        <v>Total 10 Months</v>
      </c>
      <c r="B35" s="15">
        <v>96120325</v>
      </c>
      <c r="C35" s="15">
        <v>113960921</v>
      </c>
      <c r="D35" s="15">
        <v>58564124</v>
      </c>
      <c r="E35" s="15">
        <v>159173143</v>
      </c>
      <c r="F35" s="15">
        <v>427818513</v>
      </c>
      <c r="G35" s="15">
        <v>285909702</v>
      </c>
      <c r="H35" s="15">
        <v>345566539</v>
      </c>
      <c r="I35" s="15">
        <v>181704119</v>
      </c>
      <c r="J35" s="15">
        <v>447219807</v>
      </c>
      <c r="K35" s="15">
        <v>1260400167</v>
      </c>
    </row>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2" sqref="A2:H2"/>
    </sheetView>
  </sheetViews>
  <sheetFormatPr defaultColWidth="9.140625" defaultRowHeight="12.75"/>
  <cols>
    <col min="1" max="1" width="12.8515625" style="0" customWidth="1"/>
    <col min="2" max="9" width="11.421875" style="0" customWidth="1"/>
  </cols>
  <sheetData>
    <row r="1" spans="1:9" ht="12" customHeight="1">
      <c r="A1" s="73" t="s">
        <v>404</v>
      </c>
      <c r="B1" s="73"/>
      <c r="C1" s="73"/>
      <c r="D1" s="73"/>
      <c r="E1" s="73"/>
      <c r="F1" s="73"/>
      <c r="G1" s="73"/>
      <c r="H1" s="73"/>
      <c r="I1" s="2" t="s">
        <v>400</v>
      </c>
    </row>
    <row r="2" spans="1:9" ht="12" customHeight="1">
      <c r="A2" s="75" t="s">
        <v>341</v>
      </c>
      <c r="B2" s="75"/>
      <c r="C2" s="75"/>
      <c r="D2" s="75"/>
      <c r="E2" s="75"/>
      <c r="F2" s="75"/>
      <c r="G2" s="75"/>
      <c r="H2" s="75"/>
      <c r="I2" s="1"/>
    </row>
    <row r="3" spans="1:9" ht="24" customHeight="1">
      <c r="A3" s="77" t="s">
        <v>50</v>
      </c>
      <c r="B3" s="72" t="s">
        <v>109</v>
      </c>
      <c r="C3" s="72"/>
      <c r="D3" s="72"/>
      <c r="E3" s="70"/>
      <c r="F3" s="72" t="s">
        <v>110</v>
      </c>
      <c r="G3" s="72"/>
      <c r="H3" s="72"/>
      <c r="I3" s="72"/>
    </row>
    <row r="4" spans="1:9" ht="24" customHeight="1">
      <c r="A4" s="78"/>
      <c r="B4" s="10" t="s">
        <v>79</v>
      </c>
      <c r="C4" s="10" t="s">
        <v>80</v>
      </c>
      <c r="D4" s="10" t="s">
        <v>81</v>
      </c>
      <c r="E4" s="10" t="s">
        <v>55</v>
      </c>
      <c r="F4" s="10" t="s">
        <v>79</v>
      </c>
      <c r="G4" s="10" t="s">
        <v>80</v>
      </c>
      <c r="H4" s="10" t="s">
        <v>81</v>
      </c>
      <c r="I4" s="9" t="s">
        <v>55</v>
      </c>
    </row>
    <row r="5" spans="1:9" ht="12" customHeight="1">
      <c r="A5" s="1"/>
      <c r="B5" s="66" t="str">
        <f>REPT("-",89)&amp;" Number "&amp;REPT("-",89)</f>
        <v>----------------------------------------------------------------------------------------- Number -----------------------------------------------------------------------------------------</v>
      </c>
      <c r="C5" s="66"/>
      <c r="D5" s="66"/>
      <c r="E5" s="66"/>
      <c r="F5" s="66"/>
      <c r="G5" s="66"/>
      <c r="H5" s="66"/>
      <c r="I5" s="66"/>
    </row>
    <row r="6" ht="12" customHeight="1">
      <c r="A6" s="3" t="s">
        <v>401</v>
      </c>
    </row>
    <row r="7" spans="1:9" ht="12" customHeight="1">
      <c r="A7" s="2" t="str">
        <f>"Oct "&amp;RIGHT(A6,4)-1</f>
        <v>Oct 2014</v>
      </c>
      <c r="B7" s="11">
        <v>33000649</v>
      </c>
      <c r="C7" s="11">
        <v>1895094</v>
      </c>
      <c r="D7" s="11">
        <v>8618466</v>
      </c>
      <c r="E7" s="11">
        <v>43514209</v>
      </c>
      <c r="F7" s="11">
        <v>37219803</v>
      </c>
      <c r="G7" s="11">
        <v>2236446</v>
      </c>
      <c r="H7" s="11">
        <v>10132454</v>
      </c>
      <c r="I7" s="11">
        <v>49588703</v>
      </c>
    </row>
    <row r="8" spans="1:9" ht="12" customHeight="1">
      <c r="A8" s="2" t="str">
        <f>"Nov "&amp;RIGHT(A6,4)-1</f>
        <v>Nov 2014</v>
      </c>
      <c r="B8" s="11">
        <v>25408964</v>
      </c>
      <c r="C8" s="11">
        <v>1487765</v>
      </c>
      <c r="D8" s="11">
        <v>6741596</v>
      </c>
      <c r="E8" s="11">
        <v>33638325</v>
      </c>
      <c r="F8" s="11">
        <v>29143166</v>
      </c>
      <c r="G8" s="11">
        <v>1763479</v>
      </c>
      <c r="H8" s="11">
        <v>7961782</v>
      </c>
      <c r="I8" s="11">
        <v>38868427</v>
      </c>
    </row>
    <row r="9" spans="1:9" ht="12" customHeight="1">
      <c r="A9" s="2" t="str">
        <f>"Dec "&amp;RIGHT(A6,4)-1</f>
        <v>Dec 2014</v>
      </c>
      <c r="B9" s="11">
        <v>26645136</v>
      </c>
      <c r="C9" s="11">
        <v>1571831</v>
      </c>
      <c r="D9" s="11">
        <v>7039397</v>
      </c>
      <c r="E9" s="11">
        <v>35256364</v>
      </c>
      <c r="F9" s="11">
        <v>31500053</v>
      </c>
      <c r="G9" s="11">
        <v>1913714</v>
      </c>
      <c r="H9" s="11">
        <v>8560453</v>
      </c>
      <c r="I9" s="11">
        <v>41974220</v>
      </c>
    </row>
    <row r="10" spans="1:9" ht="12" customHeight="1">
      <c r="A10" s="2" t="str">
        <f>"Jan "&amp;RIGHT(A6,4)</f>
        <v>Jan 2015</v>
      </c>
      <c r="B10" s="11">
        <v>27827174</v>
      </c>
      <c r="C10" s="11">
        <v>1653303</v>
      </c>
      <c r="D10" s="11">
        <v>7497862</v>
      </c>
      <c r="E10" s="11">
        <v>36978339</v>
      </c>
      <c r="F10" s="11">
        <v>32205308</v>
      </c>
      <c r="G10" s="11">
        <v>1997034</v>
      </c>
      <c r="H10" s="11">
        <v>9064139</v>
      </c>
      <c r="I10" s="11">
        <v>43266481</v>
      </c>
    </row>
    <row r="11" spans="1:9" ht="12" customHeight="1">
      <c r="A11" s="2" t="str">
        <f>"Feb "&amp;RIGHT(A6,4)</f>
        <v>Feb 2015</v>
      </c>
      <c r="B11" s="11">
        <v>26800088</v>
      </c>
      <c r="C11" s="11">
        <v>1608478</v>
      </c>
      <c r="D11" s="11">
        <v>7211819</v>
      </c>
      <c r="E11" s="11">
        <v>35620385</v>
      </c>
      <c r="F11" s="11">
        <v>31317213</v>
      </c>
      <c r="G11" s="11">
        <v>1960036</v>
      </c>
      <c r="H11" s="11">
        <v>8794289</v>
      </c>
      <c r="I11" s="11">
        <v>42071538</v>
      </c>
    </row>
    <row r="12" spans="1:9" ht="12" customHeight="1">
      <c r="A12" s="2" t="str">
        <f>"Mar "&amp;RIGHT(A6,4)</f>
        <v>Mar 2015</v>
      </c>
      <c r="B12" s="11">
        <v>31201170</v>
      </c>
      <c r="C12" s="11">
        <v>1900054</v>
      </c>
      <c r="D12" s="11">
        <v>8471189</v>
      </c>
      <c r="E12" s="11">
        <v>41572413</v>
      </c>
      <c r="F12" s="11">
        <v>36697547</v>
      </c>
      <c r="G12" s="11">
        <v>2334209</v>
      </c>
      <c r="H12" s="11">
        <v>10367145</v>
      </c>
      <c r="I12" s="11">
        <v>49398901</v>
      </c>
    </row>
    <row r="13" spans="1:9" ht="12" customHeight="1">
      <c r="A13" s="2" t="str">
        <f>"Apr "&amp;RIGHT(A6,4)</f>
        <v>Apr 2015</v>
      </c>
      <c r="B13" s="11">
        <v>31535138</v>
      </c>
      <c r="C13" s="11">
        <v>1931109</v>
      </c>
      <c r="D13" s="11">
        <v>8697349</v>
      </c>
      <c r="E13" s="11">
        <v>42163596</v>
      </c>
      <c r="F13" s="11">
        <v>37026492</v>
      </c>
      <c r="G13" s="11">
        <v>2345949</v>
      </c>
      <c r="H13" s="11">
        <v>10546708</v>
      </c>
      <c r="I13" s="11">
        <v>49919149</v>
      </c>
    </row>
    <row r="14" spans="1:9" ht="12" customHeight="1">
      <c r="A14" s="2" t="str">
        <f>"May "&amp;RIGHT(A6,4)</f>
        <v>May 2015</v>
      </c>
      <c r="B14" s="11">
        <v>28859931</v>
      </c>
      <c r="C14" s="11">
        <v>1827721</v>
      </c>
      <c r="D14" s="11">
        <v>8160091</v>
      </c>
      <c r="E14" s="11">
        <v>38847743</v>
      </c>
      <c r="F14" s="11">
        <v>33650898</v>
      </c>
      <c r="G14" s="11">
        <v>2209281</v>
      </c>
      <c r="H14" s="11">
        <v>9851263</v>
      </c>
      <c r="I14" s="11">
        <v>45711442</v>
      </c>
    </row>
    <row r="15" spans="1:9" ht="12" customHeight="1">
      <c r="A15" s="2" t="str">
        <f>"Jun "&amp;RIGHT(A6,4)</f>
        <v>Jun 2015</v>
      </c>
      <c r="B15" s="11">
        <v>25550509</v>
      </c>
      <c r="C15" s="11">
        <v>1827451</v>
      </c>
      <c r="D15" s="11">
        <v>8443675</v>
      </c>
      <c r="E15" s="11">
        <v>35821635</v>
      </c>
      <c r="F15" s="11">
        <v>34030018</v>
      </c>
      <c r="G15" s="11">
        <v>2417358</v>
      </c>
      <c r="H15" s="11">
        <v>11025861</v>
      </c>
      <c r="I15" s="11">
        <v>47473237</v>
      </c>
    </row>
    <row r="16" spans="1:9" ht="12" customHeight="1">
      <c r="A16" s="2" t="str">
        <f>"Jul "&amp;RIGHT(A6,4)</f>
        <v>Jul 2015</v>
      </c>
      <c r="B16" s="11">
        <v>23763532</v>
      </c>
      <c r="C16" s="11">
        <v>1742574</v>
      </c>
      <c r="D16" s="11">
        <v>8094147</v>
      </c>
      <c r="E16" s="11">
        <v>33600253</v>
      </c>
      <c r="F16" s="11">
        <v>33504674</v>
      </c>
      <c r="G16" s="11">
        <v>2365926</v>
      </c>
      <c r="H16" s="11">
        <v>10886938</v>
      </c>
      <c r="I16" s="11">
        <v>46757538</v>
      </c>
    </row>
    <row r="17" spans="1:9" ht="12" customHeight="1">
      <c r="A17" s="2" t="str">
        <f>"Aug "&amp;RIGHT(A6,4)</f>
        <v>Aug 2015</v>
      </c>
      <c r="B17" s="11">
        <v>24120719</v>
      </c>
      <c r="C17" s="11">
        <v>1656792</v>
      </c>
      <c r="D17" s="11">
        <v>7849970</v>
      </c>
      <c r="E17" s="11">
        <v>33627481</v>
      </c>
      <c r="F17" s="11">
        <v>30745384</v>
      </c>
      <c r="G17" s="11">
        <v>2110617</v>
      </c>
      <c r="H17" s="11">
        <v>9960688</v>
      </c>
      <c r="I17" s="11">
        <v>42816689</v>
      </c>
    </row>
    <row r="18" spans="1:9" ht="12" customHeight="1">
      <c r="A18" s="2" t="str">
        <f>"Sep "&amp;RIGHT(A6,4)</f>
        <v>Sep 2015</v>
      </c>
      <c r="B18" s="11">
        <v>29253295</v>
      </c>
      <c r="C18" s="11">
        <v>1732851</v>
      </c>
      <c r="D18" s="11">
        <v>8084493</v>
      </c>
      <c r="E18" s="11">
        <v>39070639</v>
      </c>
      <c r="F18" s="11">
        <v>32670738</v>
      </c>
      <c r="G18" s="11">
        <v>1998811</v>
      </c>
      <c r="H18" s="11">
        <v>9365597</v>
      </c>
      <c r="I18" s="11">
        <v>44035146</v>
      </c>
    </row>
    <row r="19" spans="1:9" ht="12" customHeight="1">
      <c r="A19" s="12" t="s">
        <v>55</v>
      </c>
      <c r="B19" s="13">
        <v>333966305</v>
      </c>
      <c r="C19" s="13">
        <v>20835023</v>
      </c>
      <c r="D19" s="13">
        <v>94910054</v>
      </c>
      <c r="E19" s="13">
        <v>449711382</v>
      </c>
      <c r="F19" s="13">
        <v>399711294</v>
      </c>
      <c r="G19" s="13">
        <v>25652860</v>
      </c>
      <c r="H19" s="13">
        <v>116517317</v>
      </c>
      <c r="I19" s="13">
        <v>541881471</v>
      </c>
    </row>
    <row r="20" spans="1:9" ht="12" customHeight="1">
      <c r="A20" s="14" t="s">
        <v>402</v>
      </c>
      <c r="B20" s="15">
        <v>280592291</v>
      </c>
      <c r="C20" s="15">
        <v>17445380</v>
      </c>
      <c r="D20" s="15">
        <v>78975591</v>
      </c>
      <c r="E20" s="15">
        <v>377013262</v>
      </c>
      <c r="F20" s="15">
        <v>336295172</v>
      </c>
      <c r="G20" s="15">
        <v>21543432</v>
      </c>
      <c r="H20" s="15">
        <v>97191032</v>
      </c>
      <c r="I20" s="15">
        <v>455029636</v>
      </c>
    </row>
    <row r="21" ht="12" customHeight="1">
      <c r="A21" s="3" t="str">
        <f>"FY "&amp;RIGHT(A6,4)+1</f>
        <v>FY 2016</v>
      </c>
    </row>
    <row r="22" spans="1:9" ht="12" customHeight="1">
      <c r="A22" s="2" t="str">
        <f>"Oct "&amp;RIGHT(A6,4)</f>
        <v>Oct 2015</v>
      </c>
      <c r="B22" s="11">
        <v>31103204</v>
      </c>
      <c r="C22" s="11">
        <v>1827518</v>
      </c>
      <c r="D22" s="11">
        <v>8314107</v>
      </c>
      <c r="E22" s="11">
        <v>41244829</v>
      </c>
      <c r="F22" s="11">
        <v>35122554</v>
      </c>
      <c r="G22" s="11">
        <v>2143819</v>
      </c>
      <c r="H22" s="11">
        <v>9788390</v>
      </c>
      <c r="I22" s="11">
        <v>47054763</v>
      </c>
    </row>
    <row r="23" spans="1:9" ht="12" customHeight="1">
      <c r="A23" s="2" t="str">
        <f>"Nov "&amp;RIGHT(A6,4)</f>
        <v>Nov 2015</v>
      </c>
      <c r="B23" s="11">
        <v>26737703</v>
      </c>
      <c r="C23" s="11">
        <v>1602535</v>
      </c>
      <c r="D23" s="11">
        <v>7375543</v>
      </c>
      <c r="E23" s="11">
        <v>35715781</v>
      </c>
      <c r="F23" s="11">
        <v>30540505</v>
      </c>
      <c r="G23" s="11">
        <v>1884113</v>
      </c>
      <c r="H23" s="11">
        <v>8672923</v>
      </c>
      <c r="I23" s="11">
        <v>41097541</v>
      </c>
    </row>
    <row r="24" spans="1:9" ht="12" customHeight="1">
      <c r="A24" s="2" t="str">
        <f>"Dec "&amp;RIGHT(A6,4)</f>
        <v>Dec 2015</v>
      </c>
      <c r="B24" s="11">
        <v>26482763</v>
      </c>
      <c r="C24" s="11">
        <v>1613497</v>
      </c>
      <c r="D24" s="11">
        <v>7389168</v>
      </c>
      <c r="E24" s="11">
        <v>35485428</v>
      </c>
      <c r="F24" s="11">
        <v>31550355</v>
      </c>
      <c r="G24" s="11">
        <v>1963767</v>
      </c>
      <c r="H24" s="11">
        <v>8992194</v>
      </c>
      <c r="I24" s="11">
        <v>42506316</v>
      </c>
    </row>
    <row r="25" spans="1:9" ht="12" customHeight="1">
      <c r="A25" s="2" t="str">
        <f>"Jan "&amp;RIGHT(A6,4)+1</f>
        <v>Jan 2016</v>
      </c>
      <c r="B25" s="11">
        <v>27238309</v>
      </c>
      <c r="C25" s="11">
        <v>1643971</v>
      </c>
      <c r="D25" s="11">
        <v>7590845</v>
      </c>
      <c r="E25" s="11">
        <v>36473125</v>
      </c>
      <c r="F25" s="11">
        <v>31345832</v>
      </c>
      <c r="G25" s="11">
        <v>1959939</v>
      </c>
      <c r="H25" s="11">
        <v>9083315</v>
      </c>
      <c r="I25" s="11">
        <v>42389086</v>
      </c>
    </row>
    <row r="26" spans="1:9" ht="12" customHeight="1">
      <c r="A26" s="2" t="str">
        <f>"Feb "&amp;RIGHT(A6,4)+1</f>
        <v>Feb 2016</v>
      </c>
      <c r="B26" s="11">
        <v>29487917</v>
      </c>
      <c r="C26" s="11">
        <v>1809430</v>
      </c>
      <c r="D26" s="11">
        <v>8243689</v>
      </c>
      <c r="E26" s="11">
        <v>39541036</v>
      </c>
      <c r="F26" s="11">
        <v>33988604</v>
      </c>
      <c r="G26" s="11">
        <v>2155333</v>
      </c>
      <c r="H26" s="11">
        <v>9870190</v>
      </c>
      <c r="I26" s="11">
        <v>46014127</v>
      </c>
    </row>
    <row r="27" spans="1:9" ht="12" customHeight="1">
      <c r="A27" s="2" t="str">
        <f>"Mar "&amp;RIGHT(A6,4)+1</f>
        <v>Mar 2016</v>
      </c>
      <c r="B27" s="11">
        <v>31535643</v>
      </c>
      <c r="C27" s="11">
        <v>1972974</v>
      </c>
      <c r="D27" s="11">
        <v>9044056</v>
      </c>
      <c r="E27" s="11">
        <v>42552673</v>
      </c>
      <c r="F27" s="11">
        <v>37326546</v>
      </c>
      <c r="G27" s="11">
        <v>2406360</v>
      </c>
      <c r="H27" s="11">
        <v>10997390</v>
      </c>
      <c r="I27" s="11">
        <v>50730296</v>
      </c>
    </row>
    <row r="28" spans="1:9" ht="12" customHeight="1">
      <c r="A28" s="2" t="str">
        <f>"Apr "&amp;RIGHT(A6,4)+1</f>
        <v>Apr 2016</v>
      </c>
      <c r="B28" s="11">
        <v>30981209</v>
      </c>
      <c r="C28" s="11">
        <v>1920166</v>
      </c>
      <c r="D28" s="11">
        <v>8763946</v>
      </c>
      <c r="E28" s="11">
        <v>41665321</v>
      </c>
      <c r="F28" s="11">
        <v>35979566</v>
      </c>
      <c r="G28" s="11">
        <v>2306273</v>
      </c>
      <c r="H28" s="11">
        <v>10526401</v>
      </c>
      <c r="I28" s="11">
        <v>48812240</v>
      </c>
    </row>
    <row r="29" spans="1:9" ht="12" customHeight="1">
      <c r="A29" s="2" t="str">
        <f>"May "&amp;RIGHT(A6,4)+1</f>
        <v>May 2016</v>
      </c>
      <c r="B29" s="11">
        <v>30170769</v>
      </c>
      <c r="C29" s="11">
        <v>1934539</v>
      </c>
      <c r="D29" s="11">
        <v>8857565</v>
      </c>
      <c r="E29" s="11">
        <v>40962873</v>
      </c>
      <c r="F29" s="11">
        <v>35206716</v>
      </c>
      <c r="G29" s="11">
        <v>2330334</v>
      </c>
      <c r="H29" s="11">
        <v>10642870</v>
      </c>
      <c r="I29" s="11">
        <v>48179920</v>
      </c>
    </row>
    <row r="30" spans="1:9" ht="12" customHeight="1">
      <c r="A30" s="2" t="str">
        <f>"Jun "&amp;RIGHT(A6,4)+1</f>
        <v>Jun 2016</v>
      </c>
      <c r="B30" s="11">
        <v>25863492</v>
      </c>
      <c r="C30" s="11">
        <v>1853341</v>
      </c>
      <c r="D30" s="11">
        <v>8579432</v>
      </c>
      <c r="E30" s="11">
        <v>36296265</v>
      </c>
      <c r="F30" s="11">
        <v>34638594</v>
      </c>
      <c r="G30" s="11">
        <v>2450100</v>
      </c>
      <c r="H30" s="11">
        <v>11310989</v>
      </c>
      <c r="I30" s="11">
        <v>48399683</v>
      </c>
    </row>
    <row r="31" spans="1:9" ht="12" customHeight="1">
      <c r="A31" s="2" t="str">
        <f>"Jul "&amp;RIGHT(A6,4)+1</f>
        <v>Jul 2016</v>
      </c>
      <c r="B31" s="11">
        <v>22703570</v>
      </c>
      <c r="C31" s="11">
        <v>1653136</v>
      </c>
      <c r="D31" s="11">
        <v>7735990</v>
      </c>
      <c r="E31" s="11">
        <v>32092696</v>
      </c>
      <c r="F31" s="11">
        <v>31817797</v>
      </c>
      <c r="G31" s="11">
        <v>2224641</v>
      </c>
      <c r="H31" s="11">
        <v>10301050</v>
      </c>
      <c r="I31" s="11">
        <v>44343488</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282304579</v>
      </c>
      <c r="C34" s="13">
        <v>17831107</v>
      </c>
      <c r="D34" s="13">
        <v>81894341</v>
      </c>
      <c r="E34" s="13">
        <v>382030027</v>
      </c>
      <c r="F34" s="13">
        <v>337517069</v>
      </c>
      <c r="G34" s="13">
        <v>21824679</v>
      </c>
      <c r="H34" s="13">
        <v>100185712</v>
      </c>
      <c r="I34" s="13">
        <v>459527460</v>
      </c>
    </row>
    <row r="35" spans="1:9" ht="12" customHeight="1">
      <c r="A35" s="14" t="str">
        <f>"Total "&amp;MID(A20,7,LEN(A20)-13)&amp;" Months"</f>
        <v>Total 10 Months</v>
      </c>
      <c r="B35" s="15">
        <v>282304579</v>
      </c>
      <c r="C35" s="15">
        <v>17831107</v>
      </c>
      <c r="D35" s="15">
        <v>81894341</v>
      </c>
      <c r="E35" s="15">
        <v>382030027</v>
      </c>
      <c r="F35" s="15">
        <v>337517069</v>
      </c>
      <c r="G35" s="15">
        <v>21824679</v>
      </c>
      <c r="H35" s="15">
        <v>100185712</v>
      </c>
      <c r="I35" s="15">
        <v>459527460</v>
      </c>
    </row>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worksheet>
</file>

<file path=xl/worksheets/sheet17.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9.140625" defaultRowHeight="12.75"/>
  <cols>
    <col min="1" max="1" width="12.8515625" style="0" customWidth="1"/>
    <col min="2" max="9" width="11.421875" style="0" customWidth="1"/>
  </cols>
  <sheetData>
    <row r="1" spans="1:9" ht="12" customHeight="1">
      <c r="A1" s="73" t="s">
        <v>404</v>
      </c>
      <c r="B1" s="73"/>
      <c r="C1" s="73"/>
      <c r="D1" s="73"/>
      <c r="E1" s="73"/>
      <c r="F1" s="73"/>
      <c r="G1" s="73"/>
      <c r="H1" s="73"/>
      <c r="I1" s="2" t="s">
        <v>400</v>
      </c>
    </row>
    <row r="2" spans="1:9" ht="12" customHeight="1">
      <c r="A2" s="75" t="s">
        <v>113</v>
      </c>
      <c r="B2" s="75"/>
      <c r="C2" s="75"/>
      <c r="D2" s="75"/>
      <c r="E2" s="75"/>
      <c r="F2" s="75"/>
      <c r="G2" s="75"/>
      <c r="H2" s="75"/>
      <c r="I2" s="1"/>
    </row>
    <row r="3" spans="1:9" ht="24" customHeight="1">
      <c r="A3" s="77" t="s">
        <v>50</v>
      </c>
      <c r="B3" s="72" t="s">
        <v>111</v>
      </c>
      <c r="C3" s="72"/>
      <c r="D3" s="72"/>
      <c r="E3" s="70"/>
      <c r="F3" s="72" t="s">
        <v>112</v>
      </c>
      <c r="G3" s="72"/>
      <c r="H3" s="72"/>
      <c r="I3" s="72"/>
    </row>
    <row r="4" spans="1:9" ht="24" customHeight="1">
      <c r="A4" s="78"/>
      <c r="B4" s="10" t="s">
        <v>79</v>
      </c>
      <c r="C4" s="10" t="s">
        <v>80</v>
      </c>
      <c r="D4" s="10" t="s">
        <v>81</v>
      </c>
      <c r="E4" s="10" t="s">
        <v>55</v>
      </c>
      <c r="F4" s="10" t="s">
        <v>79</v>
      </c>
      <c r="G4" s="10" t="s">
        <v>80</v>
      </c>
      <c r="H4" s="10" t="s">
        <v>81</v>
      </c>
      <c r="I4" s="9" t="s">
        <v>55</v>
      </c>
    </row>
    <row r="5" spans="1:9" ht="12" customHeight="1">
      <c r="A5" s="1"/>
      <c r="B5" s="66" t="str">
        <f>REPT("-",89)&amp;" Number "&amp;REPT("-",89)</f>
        <v>----------------------------------------------------------------------------------------- Number -----------------------------------------------------------------------------------------</v>
      </c>
      <c r="C5" s="66"/>
      <c r="D5" s="66"/>
      <c r="E5" s="66"/>
      <c r="F5" s="66"/>
      <c r="G5" s="66"/>
      <c r="H5" s="66"/>
      <c r="I5" s="66"/>
    </row>
    <row r="6" ht="12" customHeight="1">
      <c r="A6" s="3" t="s">
        <v>401</v>
      </c>
    </row>
    <row r="7" spans="1:9" ht="12" customHeight="1">
      <c r="A7" s="2" t="str">
        <f>"Oct "&amp;RIGHT(A6,4)-1</f>
        <v>Oct 2014</v>
      </c>
      <c r="B7" s="11">
        <v>25322294</v>
      </c>
      <c r="C7" s="11">
        <v>192578</v>
      </c>
      <c r="D7" s="11">
        <v>389546</v>
      </c>
      <c r="E7" s="11">
        <v>25904418</v>
      </c>
      <c r="F7" s="11">
        <v>52511496</v>
      </c>
      <c r="G7" s="11">
        <v>2850837</v>
      </c>
      <c r="H7" s="11">
        <v>13635988</v>
      </c>
      <c r="I7" s="11">
        <v>68998321</v>
      </c>
    </row>
    <row r="8" spans="1:9" ht="12" customHeight="1">
      <c r="A8" s="2" t="str">
        <f>"Nov "&amp;RIGHT(A6,4)-1</f>
        <v>Nov 2014</v>
      </c>
      <c r="B8" s="11">
        <v>19328935</v>
      </c>
      <c r="C8" s="11">
        <v>149643</v>
      </c>
      <c r="D8" s="11">
        <v>305431</v>
      </c>
      <c r="E8" s="11">
        <v>19784009</v>
      </c>
      <c r="F8" s="11">
        <v>40652115</v>
      </c>
      <c r="G8" s="11">
        <v>2204526</v>
      </c>
      <c r="H8" s="11">
        <v>10506737</v>
      </c>
      <c r="I8" s="11">
        <v>53363378</v>
      </c>
    </row>
    <row r="9" spans="1:9" ht="12" customHeight="1">
      <c r="A9" s="2" t="str">
        <f>"Dec "&amp;RIGHT(A6,4)-1</f>
        <v>Dec 2014</v>
      </c>
      <c r="B9" s="11">
        <v>20078618</v>
      </c>
      <c r="C9" s="11">
        <v>160383</v>
      </c>
      <c r="D9" s="11">
        <v>317772</v>
      </c>
      <c r="E9" s="11">
        <v>20556773</v>
      </c>
      <c r="F9" s="11">
        <v>42946031</v>
      </c>
      <c r="G9" s="11">
        <v>2325525</v>
      </c>
      <c r="H9" s="11">
        <v>10944698</v>
      </c>
      <c r="I9" s="11">
        <v>56216254</v>
      </c>
    </row>
    <row r="10" spans="1:9" ht="12" customHeight="1">
      <c r="A10" s="2" t="str">
        <f>"Jan "&amp;RIGHT(A6,4)</f>
        <v>Jan 2015</v>
      </c>
      <c r="B10" s="11">
        <v>21865739</v>
      </c>
      <c r="C10" s="11">
        <v>168527</v>
      </c>
      <c r="D10" s="11">
        <v>340068</v>
      </c>
      <c r="E10" s="11">
        <v>22374334</v>
      </c>
      <c r="F10" s="11">
        <v>45245129</v>
      </c>
      <c r="G10" s="11">
        <v>2500362</v>
      </c>
      <c r="H10" s="11">
        <v>11930052</v>
      </c>
      <c r="I10" s="11">
        <v>59675543</v>
      </c>
    </row>
    <row r="11" spans="1:9" ht="12" customHeight="1">
      <c r="A11" s="2" t="str">
        <f>"Feb "&amp;RIGHT(A6,4)</f>
        <v>Feb 2015</v>
      </c>
      <c r="B11" s="11">
        <v>22113311</v>
      </c>
      <c r="C11" s="11">
        <v>167128</v>
      </c>
      <c r="D11" s="11">
        <v>333619</v>
      </c>
      <c r="E11" s="11">
        <v>22614058</v>
      </c>
      <c r="F11" s="11">
        <v>43567974</v>
      </c>
      <c r="G11" s="11">
        <v>2429301</v>
      </c>
      <c r="H11" s="11">
        <v>11455846</v>
      </c>
      <c r="I11" s="11">
        <v>57453121</v>
      </c>
    </row>
    <row r="12" spans="1:9" ht="12" customHeight="1">
      <c r="A12" s="2" t="str">
        <f>"Mar "&amp;RIGHT(A6,4)</f>
        <v>Mar 2015</v>
      </c>
      <c r="B12" s="11">
        <v>25050612</v>
      </c>
      <c r="C12" s="11">
        <v>193879</v>
      </c>
      <c r="D12" s="11">
        <v>375029</v>
      </c>
      <c r="E12" s="11">
        <v>25619520</v>
      </c>
      <c r="F12" s="11">
        <v>50378037</v>
      </c>
      <c r="G12" s="11">
        <v>2855529</v>
      </c>
      <c r="H12" s="11">
        <v>13431990</v>
      </c>
      <c r="I12" s="11">
        <v>66665556</v>
      </c>
    </row>
    <row r="13" spans="1:9" ht="12" customHeight="1">
      <c r="A13" s="2" t="str">
        <f>"Apr "&amp;RIGHT(A6,4)</f>
        <v>Apr 2015</v>
      </c>
      <c r="B13" s="11">
        <v>24448547</v>
      </c>
      <c r="C13" s="11">
        <v>193561</v>
      </c>
      <c r="D13" s="11">
        <v>377746</v>
      </c>
      <c r="E13" s="11">
        <v>25019854</v>
      </c>
      <c r="F13" s="11">
        <v>50641536</v>
      </c>
      <c r="G13" s="11">
        <v>2896039</v>
      </c>
      <c r="H13" s="11">
        <v>13658389</v>
      </c>
      <c r="I13" s="11">
        <v>67195964</v>
      </c>
    </row>
    <row r="14" spans="1:9" ht="12" customHeight="1">
      <c r="A14" s="2" t="str">
        <f>"May "&amp;RIGHT(A6,4)</f>
        <v>May 2015</v>
      </c>
      <c r="B14" s="11">
        <v>22745799</v>
      </c>
      <c r="C14" s="11">
        <v>187578</v>
      </c>
      <c r="D14" s="11">
        <v>362396</v>
      </c>
      <c r="E14" s="11">
        <v>23295773</v>
      </c>
      <c r="F14" s="11">
        <v>46580912</v>
      </c>
      <c r="G14" s="11">
        <v>2727452</v>
      </c>
      <c r="H14" s="11">
        <v>12798564</v>
      </c>
      <c r="I14" s="11">
        <v>62106928</v>
      </c>
    </row>
    <row r="15" spans="1:9" ht="12" customHeight="1">
      <c r="A15" s="2" t="str">
        <f>"Jun "&amp;RIGHT(A6,4)</f>
        <v>Jun 2015</v>
      </c>
      <c r="B15" s="11">
        <v>12420374</v>
      </c>
      <c r="C15" s="11">
        <v>183926</v>
      </c>
      <c r="D15" s="11">
        <v>385769</v>
      </c>
      <c r="E15" s="11">
        <v>12990069</v>
      </c>
      <c r="F15" s="11">
        <v>39462435</v>
      </c>
      <c r="G15" s="11">
        <v>2586287</v>
      </c>
      <c r="H15" s="11">
        <v>12452721</v>
      </c>
      <c r="I15" s="11">
        <v>54501443</v>
      </c>
    </row>
    <row r="16" spans="1:9" ht="12" customHeight="1">
      <c r="A16" s="2" t="str">
        <f>"Jul "&amp;RIGHT(A6,4)</f>
        <v>Jul 2015</v>
      </c>
      <c r="B16" s="11">
        <v>8610212</v>
      </c>
      <c r="C16" s="11">
        <v>178105</v>
      </c>
      <c r="D16" s="11">
        <v>388574</v>
      </c>
      <c r="E16" s="11">
        <v>9176891</v>
      </c>
      <c r="F16" s="11">
        <v>36151510</v>
      </c>
      <c r="G16" s="11">
        <v>2395777</v>
      </c>
      <c r="H16" s="11">
        <v>11618431</v>
      </c>
      <c r="I16" s="11">
        <v>50165718</v>
      </c>
    </row>
    <row r="17" spans="1:9" ht="12" customHeight="1">
      <c r="A17" s="2" t="str">
        <f>"Aug "&amp;RIGHT(A6,4)</f>
        <v>Aug 2015</v>
      </c>
      <c r="B17" s="11">
        <v>12588539</v>
      </c>
      <c r="C17" s="11">
        <v>171246</v>
      </c>
      <c r="D17" s="11">
        <v>362794</v>
      </c>
      <c r="E17" s="11">
        <v>13122579</v>
      </c>
      <c r="F17" s="11">
        <v>37749710</v>
      </c>
      <c r="G17" s="11">
        <v>2381700</v>
      </c>
      <c r="H17" s="11">
        <v>11686928</v>
      </c>
      <c r="I17" s="11">
        <v>51818338</v>
      </c>
    </row>
    <row r="18" spans="1:9" ht="12" customHeight="1">
      <c r="A18" s="2" t="str">
        <f>"Sep "&amp;RIGHT(A6,4)</f>
        <v>Sep 2015</v>
      </c>
      <c r="B18" s="11">
        <v>23158952</v>
      </c>
      <c r="C18" s="11">
        <v>176100</v>
      </c>
      <c r="D18" s="11">
        <v>373917</v>
      </c>
      <c r="E18" s="11">
        <v>23708969</v>
      </c>
      <c r="F18" s="11">
        <v>46780783</v>
      </c>
      <c r="G18" s="11">
        <v>2557706</v>
      </c>
      <c r="H18" s="11">
        <v>12661002</v>
      </c>
      <c r="I18" s="11">
        <v>61999491</v>
      </c>
    </row>
    <row r="19" spans="1:9" ht="12" customHeight="1">
      <c r="A19" s="12" t="s">
        <v>55</v>
      </c>
      <c r="B19" s="13">
        <v>237731932</v>
      </c>
      <c r="C19" s="13">
        <v>2122654</v>
      </c>
      <c r="D19" s="13">
        <v>4312661</v>
      </c>
      <c r="E19" s="13">
        <v>244167247</v>
      </c>
      <c r="F19" s="13">
        <v>532667668</v>
      </c>
      <c r="G19" s="13">
        <v>30711041</v>
      </c>
      <c r="H19" s="13">
        <v>146781346</v>
      </c>
      <c r="I19" s="13">
        <v>710160055</v>
      </c>
    </row>
    <row r="20" spans="1:9" ht="12" customHeight="1">
      <c r="A20" s="14" t="s">
        <v>402</v>
      </c>
      <c r="B20" s="15">
        <v>201984441</v>
      </c>
      <c r="C20" s="15">
        <v>1775308</v>
      </c>
      <c r="D20" s="15">
        <v>3575950</v>
      </c>
      <c r="E20" s="15">
        <v>207335699</v>
      </c>
      <c r="F20" s="15">
        <v>448137175</v>
      </c>
      <c r="G20" s="15">
        <v>25771635</v>
      </c>
      <c r="H20" s="15">
        <v>122433416</v>
      </c>
      <c r="I20" s="15">
        <v>596342226</v>
      </c>
    </row>
    <row r="21" ht="12" customHeight="1">
      <c r="A21" s="3" t="str">
        <f>"FY "&amp;RIGHT(A6,4)+1</f>
        <v>FY 2016</v>
      </c>
    </row>
    <row r="22" spans="1:9" ht="12" customHeight="1">
      <c r="A22" s="2" t="str">
        <f>"Oct "&amp;RIGHT(A6,4)</f>
        <v>Oct 2015</v>
      </c>
      <c r="B22" s="11">
        <v>28265222</v>
      </c>
      <c r="C22" s="11">
        <v>184807</v>
      </c>
      <c r="D22" s="11">
        <v>385786</v>
      </c>
      <c r="E22" s="11">
        <v>28835815</v>
      </c>
      <c r="F22" s="11">
        <v>50128898</v>
      </c>
      <c r="G22" s="11">
        <v>2678753</v>
      </c>
      <c r="H22" s="11">
        <v>12953164</v>
      </c>
      <c r="I22" s="11">
        <v>65760815</v>
      </c>
    </row>
    <row r="23" spans="1:9" ht="12" customHeight="1">
      <c r="A23" s="2" t="str">
        <f>"Nov "&amp;RIGHT(A6,4)</f>
        <v>Nov 2015</v>
      </c>
      <c r="B23" s="11">
        <v>24083789</v>
      </c>
      <c r="C23" s="11">
        <v>169608</v>
      </c>
      <c r="D23" s="11">
        <v>333155</v>
      </c>
      <c r="E23" s="11">
        <v>24586552</v>
      </c>
      <c r="F23" s="11">
        <v>43159441</v>
      </c>
      <c r="G23" s="11">
        <v>2335871</v>
      </c>
      <c r="H23" s="11">
        <v>11361409</v>
      </c>
      <c r="I23" s="11">
        <v>56856721</v>
      </c>
    </row>
    <row r="24" spans="1:9" ht="12" customHeight="1">
      <c r="A24" s="2" t="str">
        <f>"Dec "&amp;RIGHT(A6,4)</f>
        <v>Dec 2015</v>
      </c>
      <c r="B24" s="11">
        <v>22706387</v>
      </c>
      <c r="C24" s="11">
        <v>171358</v>
      </c>
      <c r="D24" s="11">
        <v>340108</v>
      </c>
      <c r="E24" s="11">
        <v>23217853</v>
      </c>
      <c r="F24" s="11">
        <v>43016528</v>
      </c>
      <c r="G24" s="11">
        <v>2340860</v>
      </c>
      <c r="H24" s="11">
        <v>11291016</v>
      </c>
      <c r="I24" s="11">
        <v>56648404</v>
      </c>
    </row>
    <row r="25" spans="1:9" ht="12" customHeight="1">
      <c r="A25" s="2" t="str">
        <f>"Jan "&amp;RIGHT(A6,4)+1</f>
        <v>Jan 2016</v>
      </c>
      <c r="B25" s="11">
        <v>25467774</v>
      </c>
      <c r="C25" s="11">
        <v>168861</v>
      </c>
      <c r="D25" s="11">
        <v>348117</v>
      </c>
      <c r="E25" s="11">
        <v>25984752</v>
      </c>
      <c r="F25" s="11">
        <v>44770451</v>
      </c>
      <c r="G25" s="11">
        <v>2441838</v>
      </c>
      <c r="H25" s="11">
        <v>11914283</v>
      </c>
      <c r="I25" s="11">
        <v>59126572</v>
      </c>
    </row>
    <row r="26" spans="1:9" ht="12" customHeight="1">
      <c r="A26" s="2" t="str">
        <f>"Feb "&amp;RIGHT(A6,4)+1</f>
        <v>Feb 2016</v>
      </c>
      <c r="B26" s="11">
        <v>27570015</v>
      </c>
      <c r="C26" s="11">
        <v>185063</v>
      </c>
      <c r="D26" s="11">
        <v>378454</v>
      </c>
      <c r="E26" s="11">
        <v>28133532</v>
      </c>
      <c r="F26" s="11">
        <v>48017269</v>
      </c>
      <c r="G26" s="11">
        <v>2665085</v>
      </c>
      <c r="H26" s="11">
        <v>12842495</v>
      </c>
      <c r="I26" s="11">
        <v>63524849</v>
      </c>
    </row>
    <row r="27" spans="1:9" ht="12" customHeight="1">
      <c r="A27" s="2" t="str">
        <f>"Mar "&amp;RIGHT(A6,4)+1</f>
        <v>Mar 2016</v>
      </c>
      <c r="B27" s="11">
        <v>28392305</v>
      </c>
      <c r="C27" s="11">
        <v>196281</v>
      </c>
      <c r="D27" s="11">
        <v>407871</v>
      </c>
      <c r="E27" s="11">
        <v>28996457</v>
      </c>
      <c r="F27" s="11">
        <v>51416179</v>
      </c>
      <c r="G27" s="11">
        <v>2892484</v>
      </c>
      <c r="H27" s="11">
        <v>13967893</v>
      </c>
      <c r="I27" s="11">
        <v>68276556</v>
      </c>
    </row>
    <row r="28" spans="1:9" ht="12" customHeight="1">
      <c r="A28" s="2" t="str">
        <f>"Apr "&amp;RIGHT(A6,4)+1</f>
        <v>Apr 2016</v>
      </c>
      <c r="B28" s="11">
        <v>28002884</v>
      </c>
      <c r="C28" s="11">
        <v>189951</v>
      </c>
      <c r="D28" s="11">
        <v>389214</v>
      </c>
      <c r="E28" s="11">
        <v>28582049</v>
      </c>
      <c r="F28" s="11">
        <v>50179266</v>
      </c>
      <c r="G28" s="11">
        <v>2825003</v>
      </c>
      <c r="H28" s="11">
        <v>13595965</v>
      </c>
      <c r="I28" s="11">
        <v>66600234</v>
      </c>
    </row>
    <row r="29" spans="1:9" ht="12" customHeight="1">
      <c r="A29" s="2" t="str">
        <f>"May "&amp;RIGHT(A6,4)+1</f>
        <v>May 2016</v>
      </c>
      <c r="B29" s="11">
        <v>27229024</v>
      </c>
      <c r="C29" s="11">
        <v>195938</v>
      </c>
      <c r="D29" s="11">
        <v>398956</v>
      </c>
      <c r="E29" s="11">
        <v>27823918</v>
      </c>
      <c r="F29" s="11">
        <v>49282296</v>
      </c>
      <c r="G29" s="11">
        <v>2834779</v>
      </c>
      <c r="H29" s="11">
        <v>13631100</v>
      </c>
      <c r="I29" s="11">
        <v>65748175</v>
      </c>
    </row>
    <row r="30" spans="1:9" ht="12" customHeight="1">
      <c r="A30" s="2" t="str">
        <f>"Jun "&amp;RIGHT(A6,4)+1</f>
        <v>Jun 2016</v>
      </c>
      <c r="B30" s="11">
        <v>14302703</v>
      </c>
      <c r="C30" s="11">
        <v>196943</v>
      </c>
      <c r="D30" s="11">
        <v>405429</v>
      </c>
      <c r="E30" s="11">
        <v>14905075</v>
      </c>
      <c r="F30" s="11">
        <v>40243558</v>
      </c>
      <c r="G30" s="11">
        <v>2589920</v>
      </c>
      <c r="H30" s="11">
        <v>12664926</v>
      </c>
      <c r="I30" s="11">
        <v>55498404</v>
      </c>
    </row>
    <row r="31" spans="1:9" ht="12" customHeight="1">
      <c r="A31" s="2" t="str">
        <f>"Jul "&amp;RIGHT(A6,4)+1</f>
        <v>Jul 2016</v>
      </c>
      <c r="B31" s="11">
        <v>8656481</v>
      </c>
      <c r="C31" s="11">
        <v>174737</v>
      </c>
      <c r="D31" s="11">
        <v>371022</v>
      </c>
      <c r="E31" s="11">
        <v>9202240</v>
      </c>
      <c r="F31" s="11">
        <v>34851244</v>
      </c>
      <c r="G31" s="11">
        <v>2305438</v>
      </c>
      <c r="H31" s="11">
        <v>11195538</v>
      </c>
      <c r="I31" s="11">
        <v>48352220</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234676584</v>
      </c>
      <c r="C34" s="13">
        <v>1833547</v>
      </c>
      <c r="D34" s="13">
        <v>3758112</v>
      </c>
      <c r="E34" s="13">
        <v>240268243</v>
      </c>
      <c r="F34" s="13">
        <v>455065130</v>
      </c>
      <c r="G34" s="13">
        <v>25910031</v>
      </c>
      <c r="H34" s="13">
        <v>125417789</v>
      </c>
      <c r="I34" s="13">
        <v>606392950</v>
      </c>
    </row>
    <row r="35" spans="1:9" ht="12" customHeight="1">
      <c r="A35" s="14" t="str">
        <f>"Total "&amp;MID(A20,7,LEN(A20)-13)&amp;" Months"</f>
        <v>Total 10 Months</v>
      </c>
      <c r="B35" s="15">
        <v>234676584</v>
      </c>
      <c r="C35" s="15">
        <v>1833547</v>
      </c>
      <c r="D35" s="15">
        <v>3758112</v>
      </c>
      <c r="E35" s="15">
        <v>240268243</v>
      </c>
      <c r="F35" s="15">
        <v>455065130</v>
      </c>
      <c r="G35" s="15">
        <v>25910031</v>
      </c>
      <c r="H35" s="15">
        <v>125417789</v>
      </c>
      <c r="I35" s="15">
        <v>606392950</v>
      </c>
    </row>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worksheet>
</file>

<file path=xl/worksheets/sheet18.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D1"/>
    </sheetView>
  </sheetViews>
  <sheetFormatPr defaultColWidth="9.140625" defaultRowHeight="12.75"/>
  <cols>
    <col min="1" max="1" width="14.28125" style="0" customWidth="1"/>
    <col min="2" max="5" width="18.57421875" style="0" customWidth="1"/>
  </cols>
  <sheetData>
    <row r="1" spans="1:5" ht="12" customHeight="1">
      <c r="A1" s="73" t="s">
        <v>404</v>
      </c>
      <c r="B1" s="73"/>
      <c r="C1" s="73"/>
      <c r="D1" s="73"/>
      <c r="E1" s="2" t="s">
        <v>400</v>
      </c>
    </row>
    <row r="2" spans="1:5" ht="12" customHeight="1">
      <c r="A2" s="75" t="s">
        <v>114</v>
      </c>
      <c r="B2" s="75"/>
      <c r="C2" s="75"/>
      <c r="D2" s="75"/>
      <c r="E2" s="1"/>
    </row>
    <row r="3" spans="1:5" ht="24" customHeight="1">
      <c r="A3" s="77" t="s">
        <v>50</v>
      </c>
      <c r="B3" s="72" t="s">
        <v>115</v>
      </c>
      <c r="C3" s="72"/>
      <c r="D3" s="72"/>
      <c r="E3" s="72"/>
    </row>
    <row r="4" spans="1:5" ht="24" customHeight="1">
      <c r="A4" s="78"/>
      <c r="B4" s="10" t="s">
        <v>79</v>
      </c>
      <c r="C4" s="10" t="s">
        <v>80</v>
      </c>
      <c r="D4" s="10" t="s">
        <v>81</v>
      </c>
      <c r="E4" s="9" t="s">
        <v>226</v>
      </c>
    </row>
    <row r="5" spans="1:5" ht="12" customHeight="1">
      <c r="A5" s="1"/>
      <c r="B5" s="66" t="str">
        <f>REPT("-",71)&amp;" Number "&amp;REPT("-",71)</f>
        <v>----------------------------------------------------------------------- Number -----------------------------------------------------------------------</v>
      </c>
      <c r="C5" s="66"/>
      <c r="D5" s="66"/>
      <c r="E5" s="66"/>
    </row>
    <row r="6" ht="12" customHeight="1">
      <c r="A6" s="3" t="s">
        <v>401</v>
      </c>
    </row>
    <row r="7" spans="1:5" ht="12" customHeight="1">
      <c r="A7" s="2" t="str">
        <f>"Oct "&amp;RIGHT(A6,4)-1</f>
        <v>Oct 2014</v>
      </c>
      <c r="B7" s="11">
        <v>148054242</v>
      </c>
      <c r="C7" s="11">
        <v>7174955</v>
      </c>
      <c r="D7" s="11">
        <v>32776454</v>
      </c>
      <c r="E7" s="11">
        <v>188005651</v>
      </c>
    </row>
    <row r="8" spans="1:5" ht="12" customHeight="1">
      <c r="A8" s="2" t="str">
        <f>"Nov "&amp;RIGHT(A6,4)-1</f>
        <v>Nov 2014</v>
      </c>
      <c r="B8" s="11">
        <v>114533180</v>
      </c>
      <c r="C8" s="11">
        <v>5605413</v>
      </c>
      <c r="D8" s="11">
        <v>25515546</v>
      </c>
      <c r="E8" s="11">
        <v>145654139</v>
      </c>
    </row>
    <row r="9" spans="1:5" ht="12" customHeight="1">
      <c r="A9" s="2" t="str">
        <f>"Dec "&amp;RIGHT(A6,4)-1</f>
        <v>Dec 2014</v>
      </c>
      <c r="B9" s="11">
        <v>121169838</v>
      </c>
      <c r="C9" s="11">
        <v>5971453</v>
      </c>
      <c r="D9" s="11">
        <v>26862320</v>
      </c>
      <c r="E9" s="11">
        <v>154003611</v>
      </c>
    </row>
    <row r="10" spans="1:5" ht="12" customHeight="1">
      <c r="A10" s="2" t="str">
        <f>"Jan "&amp;RIGHT(A6,4)</f>
        <v>Jan 2015</v>
      </c>
      <c r="B10" s="11">
        <v>127143350</v>
      </c>
      <c r="C10" s="11">
        <v>6319226</v>
      </c>
      <c r="D10" s="11">
        <v>28832121</v>
      </c>
      <c r="E10" s="11">
        <v>162294697</v>
      </c>
    </row>
    <row r="11" spans="1:5" ht="12" customHeight="1">
      <c r="A11" s="2" t="str">
        <f>"Feb "&amp;RIGHT(A6,4)</f>
        <v>Feb 2015</v>
      </c>
      <c r="B11" s="11">
        <v>123798586</v>
      </c>
      <c r="C11" s="11">
        <v>6164943</v>
      </c>
      <c r="D11" s="11">
        <v>27795573</v>
      </c>
      <c r="E11" s="11">
        <v>157759102</v>
      </c>
    </row>
    <row r="12" spans="1:5" ht="12" customHeight="1">
      <c r="A12" s="2" t="str">
        <f>"Mar "&amp;RIGHT(A6,4)</f>
        <v>Mar 2015</v>
      </c>
      <c r="B12" s="11">
        <v>143327366</v>
      </c>
      <c r="C12" s="11">
        <v>7283671</v>
      </c>
      <c r="D12" s="11">
        <v>32645353</v>
      </c>
      <c r="E12" s="11">
        <v>183256390</v>
      </c>
    </row>
    <row r="13" spans="1:5" ht="12" customHeight="1">
      <c r="A13" s="2" t="str">
        <f>"Apr "&amp;RIGHT(A6,4)</f>
        <v>Apr 2015</v>
      </c>
      <c r="B13" s="11">
        <v>143651713</v>
      </c>
      <c r="C13" s="11">
        <v>7366658</v>
      </c>
      <c r="D13" s="11">
        <v>33280192</v>
      </c>
      <c r="E13" s="11">
        <v>184298563</v>
      </c>
    </row>
    <row r="14" spans="1:5" ht="12" customHeight="1">
      <c r="A14" s="2" t="str">
        <f>"May "&amp;RIGHT(A6,4)</f>
        <v>May 2015</v>
      </c>
      <c r="B14" s="11">
        <v>131837540</v>
      </c>
      <c r="C14" s="11">
        <v>6952032</v>
      </c>
      <c r="D14" s="11">
        <v>31172314</v>
      </c>
      <c r="E14" s="11">
        <v>169961886</v>
      </c>
    </row>
    <row r="15" spans="1:5" ht="12" customHeight="1">
      <c r="A15" s="2" t="str">
        <f>"Jun "&amp;RIGHT(A6,4)</f>
        <v>Jun 2015</v>
      </c>
      <c r="B15" s="11">
        <v>111463336</v>
      </c>
      <c r="C15" s="11">
        <v>7015022</v>
      </c>
      <c r="D15" s="11">
        <v>32308026</v>
      </c>
      <c r="E15" s="11">
        <v>150786384</v>
      </c>
    </row>
    <row r="16" spans="1:5" ht="12" customHeight="1">
      <c r="A16" s="2" t="str">
        <f>"Jul "&amp;RIGHT(A6,4)</f>
        <v>Jul 2015</v>
      </c>
      <c r="B16" s="11">
        <v>102029928</v>
      </c>
      <c r="C16" s="11">
        <v>6682382</v>
      </c>
      <c r="D16" s="11">
        <v>30988090</v>
      </c>
      <c r="E16" s="11">
        <v>139700400</v>
      </c>
    </row>
    <row r="17" spans="1:5" ht="12" customHeight="1">
      <c r="A17" s="2" t="str">
        <f>"Aug "&amp;RIGHT(A6,4)</f>
        <v>Aug 2015</v>
      </c>
      <c r="B17" s="11">
        <v>105204352</v>
      </c>
      <c r="C17" s="11">
        <v>6320355</v>
      </c>
      <c r="D17" s="11">
        <v>29860380</v>
      </c>
      <c r="E17" s="11">
        <v>141385087</v>
      </c>
    </row>
    <row r="18" spans="1:5" ht="12" customHeight="1">
      <c r="A18" s="2" t="str">
        <f>"Sep "&amp;RIGHT(A6,4)</f>
        <v>Sep 2015</v>
      </c>
      <c r="B18" s="11">
        <v>131863768</v>
      </c>
      <c r="C18" s="11">
        <v>6465468</v>
      </c>
      <c r="D18" s="11">
        <v>30485009</v>
      </c>
      <c r="E18" s="11">
        <v>168814245</v>
      </c>
    </row>
    <row r="19" spans="1:5" ht="12" customHeight="1">
      <c r="A19" s="12" t="s">
        <v>55</v>
      </c>
      <c r="B19" s="13">
        <v>1504077199</v>
      </c>
      <c r="C19" s="13">
        <v>79321578</v>
      </c>
      <c r="D19" s="13">
        <v>362521378</v>
      </c>
      <c r="E19" s="13">
        <v>1945920155</v>
      </c>
    </row>
    <row r="20" spans="1:5" ht="12" customHeight="1">
      <c r="A20" s="14" t="s">
        <v>402</v>
      </c>
      <c r="B20" s="15">
        <v>1267009079</v>
      </c>
      <c r="C20" s="15">
        <v>66535755</v>
      </c>
      <c r="D20" s="15">
        <v>302175989</v>
      </c>
      <c r="E20" s="15">
        <v>1635720823</v>
      </c>
    </row>
    <row r="21" ht="12" customHeight="1">
      <c r="A21" s="3" t="str">
        <f>"FY "&amp;RIGHT(A6,4)+1</f>
        <v>FY 2016</v>
      </c>
    </row>
    <row r="22" spans="1:5" ht="12" customHeight="1">
      <c r="A22" s="2" t="str">
        <f>"Oct "&amp;RIGHT(A6,4)</f>
        <v>Oct 2015</v>
      </c>
      <c r="B22" s="11">
        <v>144619878</v>
      </c>
      <c r="C22" s="11">
        <v>6834897</v>
      </c>
      <c r="D22" s="11">
        <v>31441447</v>
      </c>
      <c r="E22" s="11">
        <v>182896222</v>
      </c>
    </row>
    <row r="23" spans="1:5" ht="12" customHeight="1">
      <c r="A23" s="2" t="str">
        <f>"Nov "&amp;RIGHT(A6,4)</f>
        <v>Nov 2015</v>
      </c>
      <c r="B23" s="11">
        <v>124521438</v>
      </c>
      <c r="C23" s="11">
        <v>5992127</v>
      </c>
      <c r="D23" s="11">
        <v>27743030</v>
      </c>
      <c r="E23" s="11">
        <v>158256595</v>
      </c>
    </row>
    <row r="24" spans="1:5" ht="12" customHeight="1">
      <c r="A24" s="2" t="str">
        <f>"Dec "&amp;RIGHT(A6,4)</f>
        <v>Dec 2015</v>
      </c>
      <c r="B24" s="11">
        <v>123756033</v>
      </c>
      <c r="C24" s="11">
        <v>6089482</v>
      </c>
      <c r="D24" s="11">
        <v>28012486</v>
      </c>
      <c r="E24" s="11">
        <v>157858001</v>
      </c>
    </row>
    <row r="25" spans="1:5" ht="12" customHeight="1">
      <c r="A25" s="2" t="str">
        <f>"Jan "&amp;RIGHT(A6,4)+1</f>
        <v>Jan 2016</v>
      </c>
      <c r="B25" s="11">
        <v>128822366</v>
      </c>
      <c r="C25" s="11">
        <v>6214609</v>
      </c>
      <c r="D25" s="11">
        <v>28936560</v>
      </c>
      <c r="E25" s="11">
        <v>163973535</v>
      </c>
    </row>
    <row r="26" spans="1:5" ht="12" customHeight="1">
      <c r="A26" s="2" t="str">
        <f>"Feb "&amp;RIGHT(A6,4)+1</f>
        <v>Feb 2016</v>
      </c>
      <c r="B26" s="11">
        <v>139063805</v>
      </c>
      <c r="C26" s="11">
        <v>6814911</v>
      </c>
      <c r="D26" s="11">
        <v>31334828</v>
      </c>
      <c r="E26" s="11">
        <v>177213544</v>
      </c>
    </row>
    <row r="27" spans="1:5" ht="12" customHeight="1">
      <c r="A27" s="2" t="str">
        <f>"Mar "&amp;RIGHT(A6,4)+1</f>
        <v>Mar 2016</v>
      </c>
      <c r="B27" s="11">
        <v>148670673</v>
      </c>
      <c r="C27" s="11">
        <v>7468099</v>
      </c>
      <c r="D27" s="11">
        <v>34417210</v>
      </c>
      <c r="E27" s="11">
        <v>190555982</v>
      </c>
    </row>
    <row r="28" spans="1:5" ht="12" customHeight="1">
      <c r="A28" s="2" t="str">
        <f>"Apr "&amp;RIGHT(A6,4)+1</f>
        <v>Apr 2016</v>
      </c>
      <c r="B28" s="11">
        <v>145142925</v>
      </c>
      <c r="C28" s="11">
        <v>7241393</v>
      </c>
      <c r="D28" s="11">
        <v>33275526</v>
      </c>
      <c r="E28" s="11">
        <v>185659844</v>
      </c>
    </row>
    <row r="29" spans="1:5" ht="12" customHeight="1">
      <c r="A29" s="2" t="str">
        <f>"May "&amp;RIGHT(A6,4)+1</f>
        <v>May 2016</v>
      </c>
      <c r="B29" s="11">
        <v>141888805</v>
      </c>
      <c r="C29" s="11">
        <v>7295590</v>
      </c>
      <c r="D29" s="11">
        <v>33530491</v>
      </c>
      <c r="E29" s="11">
        <v>182714886</v>
      </c>
    </row>
    <row r="30" spans="1:5" ht="12" customHeight="1">
      <c r="A30" s="2" t="str">
        <f>"Jun "&amp;RIGHT(A6,4)+1</f>
        <v>Jun 2016</v>
      </c>
      <c r="B30" s="11">
        <v>115048347</v>
      </c>
      <c r="C30" s="11">
        <v>7090304</v>
      </c>
      <c r="D30" s="11">
        <v>32960776</v>
      </c>
      <c r="E30" s="11">
        <v>155099427</v>
      </c>
    </row>
    <row r="31" spans="1:5" ht="12" customHeight="1">
      <c r="A31" s="2" t="str">
        <f>"Jul "&amp;RIGHT(A6,4)+1</f>
        <v>Jul 2016</v>
      </c>
      <c r="B31" s="11">
        <v>98029092</v>
      </c>
      <c r="C31" s="11">
        <v>6357952</v>
      </c>
      <c r="D31" s="11">
        <v>29603600</v>
      </c>
      <c r="E31" s="11">
        <v>133990644</v>
      </c>
    </row>
    <row r="32" spans="1:5" ht="12" customHeight="1">
      <c r="A32" s="2" t="str">
        <f>"Aug "&amp;RIGHT(A6,4)+1</f>
        <v>Aug 2016</v>
      </c>
      <c r="B32" s="11" t="s">
        <v>399</v>
      </c>
      <c r="C32" s="11" t="s">
        <v>399</v>
      </c>
      <c r="D32" s="11" t="s">
        <v>399</v>
      </c>
      <c r="E32" s="11" t="s">
        <v>399</v>
      </c>
    </row>
    <row r="33" spans="1:5" ht="12" customHeight="1">
      <c r="A33" s="2" t="str">
        <f>"Sep "&amp;RIGHT(A6,4)+1</f>
        <v>Sep 2016</v>
      </c>
      <c r="B33" s="11" t="s">
        <v>399</v>
      </c>
      <c r="C33" s="11" t="s">
        <v>399</v>
      </c>
      <c r="D33" s="11" t="s">
        <v>399</v>
      </c>
      <c r="E33" s="11" t="s">
        <v>399</v>
      </c>
    </row>
    <row r="34" spans="1:5" ht="12" customHeight="1">
      <c r="A34" s="12" t="s">
        <v>55</v>
      </c>
      <c r="B34" s="13">
        <v>1309563362</v>
      </c>
      <c r="C34" s="13">
        <v>67399364</v>
      </c>
      <c r="D34" s="13">
        <v>311255954</v>
      </c>
      <c r="E34" s="13">
        <v>1688218680</v>
      </c>
    </row>
    <row r="35" spans="1:5" ht="12" customHeight="1">
      <c r="A35" s="14" t="str">
        <f>"Total "&amp;MID(A20,7,LEN(A20)-13)&amp;" Months"</f>
        <v>Total 10 Months</v>
      </c>
      <c r="B35" s="15">
        <v>1309563362</v>
      </c>
      <c r="C35" s="15">
        <v>67399364</v>
      </c>
      <c r="D35" s="15">
        <v>311255954</v>
      </c>
      <c r="E35" s="15">
        <v>1688218680</v>
      </c>
    </row>
    <row r="36" spans="1:5" ht="12" customHeight="1">
      <c r="A36" s="66"/>
      <c r="B36" s="66"/>
      <c r="C36" s="66"/>
      <c r="D36" s="66"/>
      <c r="E36" s="66"/>
    </row>
    <row r="37" spans="1:5" ht="69.75" customHeight="1">
      <c r="A37" s="80" t="s">
        <v>116</v>
      </c>
      <c r="B37" s="80"/>
      <c r="C37" s="80"/>
      <c r="D37" s="80"/>
      <c r="E37" s="80"/>
    </row>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worksheet>
</file>

<file path=xl/worksheets/sheet19.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73" t="s">
        <v>404</v>
      </c>
      <c r="B1" s="73"/>
      <c r="C1" s="73"/>
      <c r="D1" s="73"/>
      <c r="E1" s="73"/>
      <c r="F1" s="73"/>
      <c r="G1" s="73"/>
      <c r="H1" s="73"/>
      <c r="I1" s="73"/>
      <c r="J1" s="73"/>
      <c r="K1" s="2" t="s">
        <v>400</v>
      </c>
    </row>
    <row r="2" spans="1:11" ht="12" customHeight="1">
      <c r="A2" s="75" t="s">
        <v>117</v>
      </c>
      <c r="B2" s="75"/>
      <c r="C2" s="75"/>
      <c r="D2" s="75"/>
      <c r="E2" s="75"/>
      <c r="F2" s="75"/>
      <c r="G2" s="75"/>
      <c r="H2" s="75"/>
      <c r="I2" s="75"/>
      <c r="J2" s="75"/>
      <c r="K2" s="1"/>
    </row>
    <row r="3" spans="1:11" ht="24" customHeight="1">
      <c r="A3" s="77" t="s">
        <v>50</v>
      </c>
      <c r="B3" s="69" t="s">
        <v>118</v>
      </c>
      <c r="C3" s="72" t="s">
        <v>108</v>
      </c>
      <c r="D3" s="72"/>
      <c r="E3" s="72"/>
      <c r="F3" s="70"/>
      <c r="G3" s="72" t="s">
        <v>108</v>
      </c>
      <c r="H3" s="72"/>
      <c r="I3" s="70"/>
      <c r="J3" s="72" t="s">
        <v>119</v>
      </c>
      <c r="K3" s="72"/>
    </row>
    <row r="4" spans="1:11" ht="24" customHeight="1">
      <c r="A4" s="78"/>
      <c r="B4" s="70"/>
      <c r="C4" s="10" t="s">
        <v>79</v>
      </c>
      <c r="D4" s="10" t="s">
        <v>80</v>
      </c>
      <c r="E4" s="10" t="s">
        <v>81</v>
      </c>
      <c r="F4" s="10" t="s">
        <v>55</v>
      </c>
      <c r="G4" s="10" t="s">
        <v>79</v>
      </c>
      <c r="H4" s="10" t="s">
        <v>80</v>
      </c>
      <c r="I4" s="10" t="s">
        <v>81</v>
      </c>
      <c r="J4" s="10" t="s">
        <v>120</v>
      </c>
      <c r="K4" s="9" t="s">
        <v>121</v>
      </c>
    </row>
    <row r="5" spans="1:11" ht="12" customHeight="1">
      <c r="A5" s="1"/>
      <c r="B5" s="66" t="str">
        <f>REPT("-",52)&amp;" Number "&amp;REPT("-",52)</f>
        <v>---------------------------------------------------- Number ----------------------------------------------------</v>
      </c>
      <c r="C5" s="66"/>
      <c r="D5" s="66"/>
      <c r="E5" s="66"/>
      <c r="F5" s="66"/>
      <c r="G5" s="66" t="str">
        <f>REPT("-",53)&amp;" Percent "&amp;REPT("-",54)</f>
        <v>----------------------------------------------------- Percent ------------------------------------------------------</v>
      </c>
      <c r="H5" s="66"/>
      <c r="I5" s="66"/>
      <c r="J5" s="66"/>
      <c r="K5" s="66"/>
    </row>
    <row r="6" ht="12" customHeight="1">
      <c r="A6" s="3" t="s">
        <v>401</v>
      </c>
    </row>
    <row r="7" spans="1:11" ht="12" customHeight="1">
      <c r="A7" s="2" t="str">
        <f>"Oct "&amp;RIGHT(A6,4)-1</f>
        <v>Oct 2014</v>
      </c>
      <c r="B7" s="11">
        <v>47182617</v>
      </c>
      <c r="C7" s="11">
        <v>100871625</v>
      </c>
      <c r="D7" s="11">
        <v>7174955</v>
      </c>
      <c r="E7" s="11">
        <v>32776454</v>
      </c>
      <c r="F7" s="11">
        <v>140823034</v>
      </c>
      <c r="G7" s="19">
        <v>0.7163</v>
      </c>
      <c r="H7" s="19">
        <v>0.051</v>
      </c>
      <c r="I7" s="19">
        <v>0.2327</v>
      </c>
      <c r="J7" s="19">
        <v>0.251</v>
      </c>
      <c r="K7" s="19">
        <v>0.5365</v>
      </c>
    </row>
    <row r="8" spans="1:11" ht="12" customHeight="1">
      <c r="A8" s="2" t="str">
        <f>"Nov "&amp;RIGHT(A6,4)-1</f>
        <v>Nov 2014</v>
      </c>
      <c r="B8" s="11">
        <v>38071618</v>
      </c>
      <c r="C8" s="11">
        <v>76461562</v>
      </c>
      <c r="D8" s="11">
        <v>5605413</v>
      </c>
      <c r="E8" s="11">
        <v>25515546</v>
      </c>
      <c r="F8" s="11">
        <v>107582521</v>
      </c>
      <c r="G8" s="19">
        <v>0.7107</v>
      </c>
      <c r="H8" s="19">
        <v>0.0521</v>
      </c>
      <c r="I8" s="19">
        <v>0.2372</v>
      </c>
      <c r="J8" s="19">
        <v>0.2614</v>
      </c>
      <c r="K8" s="19">
        <v>0.525</v>
      </c>
    </row>
    <row r="9" spans="1:11" ht="12" customHeight="1">
      <c r="A9" s="2" t="str">
        <f>"Dec "&amp;RIGHT(A6,4)-1</f>
        <v>Dec 2014</v>
      </c>
      <c r="B9" s="11">
        <v>42316667</v>
      </c>
      <c r="C9" s="11">
        <v>78853171</v>
      </c>
      <c r="D9" s="11">
        <v>5971453</v>
      </c>
      <c r="E9" s="11">
        <v>26862320</v>
      </c>
      <c r="F9" s="11">
        <v>111686944</v>
      </c>
      <c r="G9" s="19">
        <v>0.706</v>
      </c>
      <c r="H9" s="19">
        <v>0.0535</v>
      </c>
      <c r="I9" s="19">
        <v>0.2405</v>
      </c>
      <c r="J9" s="19">
        <v>0.2748</v>
      </c>
      <c r="K9" s="19">
        <v>0.512</v>
      </c>
    </row>
    <row r="10" spans="1:11" ht="12" customHeight="1">
      <c r="A10" s="2" t="str">
        <f>"Jan "&amp;RIGHT(A6,4)</f>
        <v>Jan 2015</v>
      </c>
      <c r="B10" s="11">
        <v>42073503</v>
      </c>
      <c r="C10" s="11">
        <v>85069847</v>
      </c>
      <c r="D10" s="11">
        <v>6319226</v>
      </c>
      <c r="E10" s="11">
        <v>28832121</v>
      </c>
      <c r="F10" s="11">
        <v>120221194</v>
      </c>
      <c r="G10" s="19">
        <v>0.7076</v>
      </c>
      <c r="H10" s="19">
        <v>0.0526</v>
      </c>
      <c r="I10" s="19">
        <v>0.2398</v>
      </c>
      <c r="J10" s="19">
        <v>0.2592</v>
      </c>
      <c r="K10" s="19">
        <v>0.5242</v>
      </c>
    </row>
    <row r="11" spans="1:11" ht="12" customHeight="1">
      <c r="A11" s="2" t="str">
        <f>"Feb "&amp;RIGHT(A6,4)</f>
        <v>Feb 2015</v>
      </c>
      <c r="B11" s="11">
        <v>40661254</v>
      </c>
      <c r="C11" s="11">
        <v>83137332</v>
      </c>
      <c r="D11" s="11">
        <v>6164943</v>
      </c>
      <c r="E11" s="11">
        <v>27795573</v>
      </c>
      <c r="F11" s="11">
        <v>117097848</v>
      </c>
      <c r="G11" s="19">
        <v>0.71</v>
      </c>
      <c r="H11" s="19">
        <v>0.0526</v>
      </c>
      <c r="I11" s="19">
        <v>0.2374</v>
      </c>
      <c r="J11" s="19">
        <v>0.2577</v>
      </c>
      <c r="K11" s="19">
        <v>0.527</v>
      </c>
    </row>
    <row r="12" spans="1:11" ht="12" customHeight="1">
      <c r="A12" s="2" t="str">
        <f>"Mar "&amp;RIGHT(A6,4)</f>
        <v>Mar 2015</v>
      </c>
      <c r="B12" s="11">
        <v>46049298</v>
      </c>
      <c r="C12" s="11">
        <v>97278068</v>
      </c>
      <c r="D12" s="11">
        <v>7283671</v>
      </c>
      <c r="E12" s="11">
        <v>32645353</v>
      </c>
      <c r="F12" s="11">
        <v>137207092</v>
      </c>
      <c r="G12" s="19">
        <v>0.709</v>
      </c>
      <c r="H12" s="19">
        <v>0.0531</v>
      </c>
      <c r="I12" s="19">
        <v>0.2379</v>
      </c>
      <c r="J12" s="19">
        <v>0.2513</v>
      </c>
      <c r="K12" s="19">
        <v>0.5308</v>
      </c>
    </row>
    <row r="13" spans="1:11" ht="12" customHeight="1">
      <c r="A13" s="2" t="str">
        <f>"Apr "&amp;RIGHT(A6,4)</f>
        <v>Apr 2015</v>
      </c>
      <c r="B13" s="11">
        <v>46029931</v>
      </c>
      <c r="C13" s="11">
        <v>97621782</v>
      </c>
      <c r="D13" s="11">
        <v>7366658</v>
      </c>
      <c r="E13" s="11">
        <v>33280192</v>
      </c>
      <c r="F13" s="11">
        <v>138268632</v>
      </c>
      <c r="G13" s="19">
        <v>0.706</v>
      </c>
      <c r="H13" s="19">
        <v>0.0533</v>
      </c>
      <c r="I13" s="19">
        <v>0.2407</v>
      </c>
      <c r="J13" s="19">
        <v>0.2498</v>
      </c>
      <c r="K13" s="19">
        <v>0.5297</v>
      </c>
    </row>
    <row r="14" spans="1:11" ht="12" customHeight="1">
      <c r="A14" s="2" t="str">
        <f>"May "&amp;RIGHT(A6,4)</f>
        <v>May 2015</v>
      </c>
      <c r="B14" s="11">
        <v>43349465</v>
      </c>
      <c r="C14" s="11">
        <v>88488075</v>
      </c>
      <c r="D14" s="11">
        <v>6952032</v>
      </c>
      <c r="E14" s="11">
        <v>31172314</v>
      </c>
      <c r="F14" s="11">
        <v>126612421</v>
      </c>
      <c r="G14" s="19">
        <v>0.6989</v>
      </c>
      <c r="H14" s="19">
        <v>0.0549</v>
      </c>
      <c r="I14" s="19">
        <v>0.2462</v>
      </c>
      <c r="J14" s="19">
        <v>0.2551</v>
      </c>
      <c r="K14" s="19">
        <v>0.5206</v>
      </c>
    </row>
    <row r="15" spans="1:11" ht="12" customHeight="1">
      <c r="A15" s="2" t="str">
        <f>"Jun "&amp;RIGHT(A6,4)</f>
        <v>Jun 2015</v>
      </c>
      <c r="B15" s="11">
        <v>47296762</v>
      </c>
      <c r="C15" s="11">
        <v>64166574</v>
      </c>
      <c r="D15" s="11">
        <v>7015022</v>
      </c>
      <c r="E15" s="11">
        <v>32308026</v>
      </c>
      <c r="F15" s="11">
        <v>103489622</v>
      </c>
      <c r="G15" s="19">
        <v>0.62</v>
      </c>
      <c r="H15" s="19">
        <v>0.0678</v>
      </c>
      <c r="I15" s="19">
        <v>0.3122</v>
      </c>
      <c r="J15" s="19">
        <v>0.3137</v>
      </c>
      <c r="K15" s="19">
        <v>0.4255</v>
      </c>
    </row>
    <row r="16" spans="1:11" ht="12" customHeight="1">
      <c r="A16" s="2" t="str">
        <f>"Jul "&amp;RIGHT(A6,4)</f>
        <v>Jul 2015</v>
      </c>
      <c r="B16" s="11">
        <v>46766584</v>
      </c>
      <c r="C16" s="11">
        <v>55263344</v>
      </c>
      <c r="D16" s="11">
        <v>6682382</v>
      </c>
      <c r="E16" s="11">
        <v>30988090</v>
      </c>
      <c r="F16" s="11">
        <v>92933816</v>
      </c>
      <c r="G16" s="19">
        <v>0.5947</v>
      </c>
      <c r="H16" s="19">
        <v>0.0719</v>
      </c>
      <c r="I16" s="19">
        <v>0.3334</v>
      </c>
      <c r="J16" s="19">
        <v>0.3348</v>
      </c>
      <c r="K16" s="19">
        <v>0.3956</v>
      </c>
    </row>
    <row r="17" spans="1:11" ht="12" customHeight="1">
      <c r="A17" s="2" t="str">
        <f>"Aug "&amp;RIGHT(A6,4)</f>
        <v>Aug 2015</v>
      </c>
      <c r="B17" s="11">
        <v>43863169</v>
      </c>
      <c r="C17" s="11">
        <v>61341183</v>
      </c>
      <c r="D17" s="11">
        <v>6320355</v>
      </c>
      <c r="E17" s="11">
        <v>29860380</v>
      </c>
      <c r="F17" s="11">
        <v>97521918</v>
      </c>
      <c r="G17" s="19">
        <v>0.629</v>
      </c>
      <c r="H17" s="19">
        <v>0.0648</v>
      </c>
      <c r="I17" s="19">
        <v>0.3062</v>
      </c>
      <c r="J17" s="19">
        <v>0.3102</v>
      </c>
      <c r="K17" s="19">
        <v>0.4339</v>
      </c>
    </row>
    <row r="18" spans="1:11" ht="12" customHeight="1">
      <c r="A18" s="2" t="str">
        <f>"Sep "&amp;RIGHT(A6,4)</f>
        <v>Sep 2015</v>
      </c>
      <c r="B18" s="11">
        <v>42194667</v>
      </c>
      <c r="C18" s="11">
        <v>89669101</v>
      </c>
      <c r="D18" s="11">
        <v>6465468</v>
      </c>
      <c r="E18" s="11">
        <v>30485009</v>
      </c>
      <c r="F18" s="11">
        <v>126619578</v>
      </c>
      <c r="G18" s="19">
        <v>0.7082</v>
      </c>
      <c r="H18" s="19">
        <v>0.0511</v>
      </c>
      <c r="I18" s="19">
        <v>0.2408</v>
      </c>
      <c r="J18" s="19">
        <v>0.2499</v>
      </c>
      <c r="K18" s="19">
        <v>0.5312</v>
      </c>
    </row>
    <row r="19" spans="1:11" ht="12" customHeight="1">
      <c r="A19" s="12" t="s">
        <v>55</v>
      </c>
      <c r="B19" s="13">
        <v>525855535</v>
      </c>
      <c r="C19" s="13">
        <v>978221664</v>
      </c>
      <c r="D19" s="13">
        <v>79321578</v>
      </c>
      <c r="E19" s="13">
        <v>362521378</v>
      </c>
      <c r="F19" s="13">
        <v>1420064620</v>
      </c>
      <c r="G19" s="22">
        <v>0.6889</v>
      </c>
      <c r="H19" s="22">
        <v>0.0559</v>
      </c>
      <c r="I19" s="22">
        <v>0.2553</v>
      </c>
      <c r="J19" s="22">
        <v>0.2702</v>
      </c>
      <c r="K19" s="22">
        <v>0.5027</v>
      </c>
    </row>
    <row r="20" spans="1:11" ht="12" customHeight="1">
      <c r="A20" s="14" t="s">
        <v>402</v>
      </c>
      <c r="B20" s="15">
        <v>439797699</v>
      </c>
      <c r="C20" s="15">
        <v>827211380</v>
      </c>
      <c r="D20" s="15">
        <v>66535755</v>
      </c>
      <c r="E20" s="15">
        <v>302175989</v>
      </c>
      <c r="F20" s="15">
        <v>1195923124</v>
      </c>
      <c r="G20" s="23">
        <v>0.6917</v>
      </c>
      <c r="H20" s="23">
        <v>0.0556</v>
      </c>
      <c r="I20" s="23">
        <v>0.2527</v>
      </c>
      <c r="J20" s="23">
        <v>0.2689</v>
      </c>
      <c r="K20" s="23">
        <v>0.5057</v>
      </c>
    </row>
    <row r="21" ht="12" customHeight="1">
      <c r="A21" s="3" t="str">
        <f>"FY "&amp;RIGHT(A6,4)+1</f>
        <v>FY 2016</v>
      </c>
    </row>
    <row r="22" spans="1:11" ht="12" customHeight="1">
      <c r="A22" s="2" t="str">
        <f>"Oct "&amp;RIGHT(A6,4)</f>
        <v>Oct 2015</v>
      </c>
      <c r="B22" s="11">
        <v>43851224</v>
      </c>
      <c r="C22" s="11">
        <v>100768654</v>
      </c>
      <c r="D22" s="11">
        <v>6834897</v>
      </c>
      <c r="E22" s="11">
        <v>31441447</v>
      </c>
      <c r="F22" s="11">
        <v>139044998</v>
      </c>
      <c r="G22" s="19">
        <v>0.7247</v>
      </c>
      <c r="H22" s="19">
        <v>0.0492</v>
      </c>
      <c r="I22" s="19">
        <v>0.2261</v>
      </c>
      <c r="J22" s="19">
        <v>0.2398</v>
      </c>
      <c r="K22" s="19">
        <v>0.551</v>
      </c>
    </row>
    <row r="23" spans="1:11" ht="12" customHeight="1">
      <c r="A23" s="2" t="str">
        <f>"Nov "&amp;RIGHT(A6,4)</f>
        <v>Nov 2015</v>
      </c>
      <c r="B23" s="11">
        <v>38767751</v>
      </c>
      <c r="C23" s="11">
        <v>85753687</v>
      </c>
      <c r="D23" s="11">
        <v>5992127</v>
      </c>
      <c r="E23" s="11">
        <v>27743030</v>
      </c>
      <c r="F23" s="11">
        <v>119488844</v>
      </c>
      <c r="G23" s="19">
        <v>0.7177</v>
      </c>
      <c r="H23" s="19">
        <v>0.0501</v>
      </c>
      <c r="I23" s="19">
        <v>0.2322</v>
      </c>
      <c r="J23" s="19">
        <v>0.245</v>
      </c>
      <c r="K23" s="19">
        <v>0.5419</v>
      </c>
    </row>
    <row r="24" spans="1:11" ht="12" customHeight="1">
      <c r="A24" s="2" t="str">
        <f>"Dec "&amp;RIGHT(A6,4)</f>
        <v>Dec 2015</v>
      </c>
      <c r="B24" s="11">
        <v>41254079</v>
      </c>
      <c r="C24" s="11">
        <v>82501954</v>
      </c>
      <c r="D24" s="11">
        <v>6089482</v>
      </c>
      <c r="E24" s="11">
        <v>28012486</v>
      </c>
      <c r="F24" s="11">
        <v>116603922</v>
      </c>
      <c r="G24" s="19">
        <v>0.7075</v>
      </c>
      <c r="H24" s="19">
        <v>0.0522</v>
      </c>
      <c r="I24" s="19">
        <v>0.2402</v>
      </c>
      <c r="J24" s="19">
        <v>0.2613</v>
      </c>
      <c r="K24" s="19">
        <v>0.5226</v>
      </c>
    </row>
    <row r="25" spans="1:11" ht="12" customHeight="1">
      <c r="A25" s="2" t="str">
        <f>"Jan "&amp;RIGHT(A6,4)+1</f>
        <v>Jan 2016</v>
      </c>
      <c r="B25" s="11">
        <v>39896967</v>
      </c>
      <c r="C25" s="11">
        <v>88925399</v>
      </c>
      <c r="D25" s="11">
        <v>6214609</v>
      </c>
      <c r="E25" s="11">
        <v>28936560</v>
      </c>
      <c r="F25" s="11">
        <v>124076568</v>
      </c>
      <c r="G25" s="19">
        <v>0.7167</v>
      </c>
      <c r="H25" s="19">
        <v>0.0501</v>
      </c>
      <c r="I25" s="19">
        <v>0.2332</v>
      </c>
      <c r="J25" s="19">
        <v>0.2433</v>
      </c>
      <c r="K25" s="19">
        <v>0.5423</v>
      </c>
    </row>
    <row r="26" spans="1:11" ht="12" customHeight="1">
      <c r="A26" s="2" t="str">
        <f>"Feb "&amp;RIGHT(A6,4)+1</f>
        <v>Feb 2016</v>
      </c>
      <c r="B26" s="11">
        <v>41869519</v>
      </c>
      <c r="C26" s="11">
        <v>97194286</v>
      </c>
      <c r="D26" s="11">
        <v>6814911</v>
      </c>
      <c r="E26" s="11">
        <v>31334828</v>
      </c>
      <c r="F26" s="11">
        <v>135344025</v>
      </c>
      <c r="G26" s="19">
        <v>0.7181</v>
      </c>
      <c r="H26" s="19">
        <v>0.0504</v>
      </c>
      <c r="I26" s="19">
        <v>0.2315</v>
      </c>
      <c r="J26" s="19">
        <v>0.2363</v>
      </c>
      <c r="K26" s="19">
        <v>0.5485</v>
      </c>
    </row>
    <row r="27" spans="1:11" ht="12" customHeight="1">
      <c r="A27" s="2" t="str">
        <f>"Mar "&amp;RIGHT(A6,4)+1</f>
        <v>Mar 2016</v>
      </c>
      <c r="B27" s="11">
        <v>46019443</v>
      </c>
      <c r="C27" s="11">
        <v>102651230</v>
      </c>
      <c r="D27" s="11">
        <v>7468099</v>
      </c>
      <c r="E27" s="11">
        <v>34417210</v>
      </c>
      <c r="F27" s="11">
        <v>144536539</v>
      </c>
      <c r="G27" s="19">
        <v>0.7102</v>
      </c>
      <c r="H27" s="19">
        <v>0.0517</v>
      </c>
      <c r="I27" s="19">
        <v>0.2381</v>
      </c>
      <c r="J27" s="19">
        <v>0.2415</v>
      </c>
      <c r="K27" s="19">
        <v>0.5387</v>
      </c>
    </row>
    <row r="28" spans="1:11" ht="12" customHeight="1">
      <c r="A28" s="2" t="str">
        <f>"Apr "&amp;RIGHT(A6,4)+1</f>
        <v>Apr 2016</v>
      </c>
      <c r="B28" s="11">
        <v>43267299</v>
      </c>
      <c r="C28" s="11">
        <v>101875626</v>
      </c>
      <c r="D28" s="11">
        <v>7241393</v>
      </c>
      <c r="E28" s="11">
        <v>33275526</v>
      </c>
      <c r="F28" s="11">
        <v>142392545</v>
      </c>
      <c r="G28" s="19">
        <v>0.7155</v>
      </c>
      <c r="H28" s="19">
        <v>0.0509</v>
      </c>
      <c r="I28" s="19">
        <v>0.2337</v>
      </c>
      <c r="J28" s="19">
        <v>0.233</v>
      </c>
      <c r="K28" s="19">
        <v>0.5487</v>
      </c>
    </row>
    <row r="29" spans="1:11" ht="12" customHeight="1">
      <c r="A29" s="2" t="str">
        <f>"May "&amp;RIGHT(A6,4)+1</f>
        <v>May 2016</v>
      </c>
      <c r="B29" s="11">
        <v>43748923</v>
      </c>
      <c r="C29" s="11">
        <v>98139882</v>
      </c>
      <c r="D29" s="11">
        <v>7295590</v>
      </c>
      <c r="E29" s="11">
        <v>33530491</v>
      </c>
      <c r="F29" s="11">
        <v>138965963</v>
      </c>
      <c r="G29" s="19">
        <v>0.7062</v>
      </c>
      <c r="H29" s="19">
        <v>0.0525</v>
      </c>
      <c r="I29" s="19">
        <v>0.2413</v>
      </c>
      <c r="J29" s="19">
        <v>0.2394</v>
      </c>
      <c r="K29" s="19">
        <v>0.5371</v>
      </c>
    </row>
    <row r="30" spans="1:11" ht="12" customHeight="1">
      <c r="A30" s="2" t="str">
        <f>"Jun "&amp;RIGHT(A6,4)+1</f>
        <v>Jun 2016</v>
      </c>
      <c r="B30" s="11">
        <v>46184144</v>
      </c>
      <c r="C30" s="11">
        <v>68864203</v>
      </c>
      <c r="D30" s="11">
        <v>7090304</v>
      </c>
      <c r="E30" s="11">
        <v>32960776</v>
      </c>
      <c r="F30" s="11">
        <v>108915283</v>
      </c>
      <c r="G30" s="19">
        <v>0.6323</v>
      </c>
      <c r="H30" s="19">
        <v>0.0651</v>
      </c>
      <c r="I30" s="19">
        <v>0.3026</v>
      </c>
      <c r="J30" s="19">
        <v>0.2978</v>
      </c>
      <c r="K30" s="19">
        <v>0.444</v>
      </c>
    </row>
    <row r="31" spans="1:11" ht="12" customHeight="1">
      <c r="A31" s="2" t="str">
        <f>"Jul "&amp;RIGHT(A6,4)+1</f>
        <v>Jul 2016</v>
      </c>
      <c r="B31" s="11">
        <v>42959164</v>
      </c>
      <c r="C31" s="11">
        <v>55069928</v>
      </c>
      <c r="D31" s="11">
        <v>6357952</v>
      </c>
      <c r="E31" s="11">
        <v>29603600</v>
      </c>
      <c r="F31" s="11">
        <v>91031480</v>
      </c>
      <c r="G31" s="19">
        <v>0.605</v>
      </c>
      <c r="H31" s="19">
        <v>0.0698</v>
      </c>
      <c r="I31" s="19">
        <v>0.3252</v>
      </c>
      <c r="J31" s="19">
        <v>0.3206</v>
      </c>
      <c r="K31" s="19">
        <v>0.411</v>
      </c>
    </row>
    <row r="32" spans="1:11" ht="12" customHeight="1">
      <c r="A32" s="2" t="str">
        <f>"Aug "&amp;RIGHT(A6,4)+1</f>
        <v>Aug 2016</v>
      </c>
      <c r="B32" s="11" t="s">
        <v>399</v>
      </c>
      <c r="C32" s="11" t="s">
        <v>399</v>
      </c>
      <c r="D32" s="11" t="s">
        <v>399</v>
      </c>
      <c r="E32" s="11" t="s">
        <v>399</v>
      </c>
      <c r="F32" s="11" t="s">
        <v>399</v>
      </c>
      <c r="G32" s="19" t="s">
        <v>399</v>
      </c>
      <c r="H32" s="19" t="s">
        <v>399</v>
      </c>
      <c r="I32" s="19" t="s">
        <v>399</v>
      </c>
      <c r="J32" s="19" t="s">
        <v>399</v>
      </c>
      <c r="K32" s="19" t="s">
        <v>399</v>
      </c>
    </row>
    <row r="33" spans="1:11" ht="12" customHeight="1">
      <c r="A33" s="2" t="str">
        <f>"Sep "&amp;RIGHT(A6,4)+1</f>
        <v>Sep 2016</v>
      </c>
      <c r="B33" s="11" t="s">
        <v>399</v>
      </c>
      <c r="C33" s="11" t="s">
        <v>399</v>
      </c>
      <c r="D33" s="11" t="s">
        <v>399</v>
      </c>
      <c r="E33" s="11" t="s">
        <v>399</v>
      </c>
      <c r="F33" s="11" t="s">
        <v>399</v>
      </c>
      <c r="G33" s="19" t="s">
        <v>399</v>
      </c>
      <c r="H33" s="19" t="s">
        <v>399</v>
      </c>
      <c r="I33" s="19" t="s">
        <v>399</v>
      </c>
      <c r="J33" s="19" t="s">
        <v>399</v>
      </c>
      <c r="K33" s="19" t="s">
        <v>399</v>
      </c>
    </row>
    <row r="34" spans="1:11" ht="12" customHeight="1">
      <c r="A34" s="12" t="s">
        <v>55</v>
      </c>
      <c r="B34" s="13">
        <v>427818513</v>
      </c>
      <c r="C34" s="13">
        <v>881744849</v>
      </c>
      <c r="D34" s="13">
        <v>67399364</v>
      </c>
      <c r="E34" s="13">
        <v>311255954</v>
      </c>
      <c r="F34" s="13">
        <v>1260400167</v>
      </c>
      <c r="G34" s="22">
        <v>0.6996</v>
      </c>
      <c r="H34" s="22">
        <v>0.0535</v>
      </c>
      <c r="I34" s="22">
        <v>0.247</v>
      </c>
      <c r="J34" s="22">
        <v>0.2534</v>
      </c>
      <c r="K34" s="22">
        <v>0.5223</v>
      </c>
    </row>
    <row r="35" spans="1:11" ht="12" customHeight="1">
      <c r="A35" s="14" t="str">
        <f>"Total "&amp;MID(A20,7,LEN(A20)-13)&amp;" Months"</f>
        <v>Total 10 Months</v>
      </c>
      <c r="B35" s="15">
        <v>427818513</v>
      </c>
      <c r="C35" s="15">
        <v>881744849</v>
      </c>
      <c r="D35" s="15">
        <v>67399364</v>
      </c>
      <c r="E35" s="15">
        <v>311255954</v>
      </c>
      <c r="F35" s="15">
        <v>1260400167</v>
      </c>
      <c r="G35" s="23">
        <v>0.6996</v>
      </c>
      <c r="H35" s="23">
        <v>0.0535</v>
      </c>
      <c r="I35" s="23">
        <v>0.247</v>
      </c>
      <c r="J35" s="23">
        <v>0.2534</v>
      </c>
      <c r="K35" s="23">
        <v>0.5223</v>
      </c>
    </row>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showGridLines="0" zoomScalePageLayoutView="0" workbookViewId="0" topLeftCell="A1">
      <selection activeCell="A1" sqref="A1"/>
    </sheetView>
  </sheetViews>
  <sheetFormatPr defaultColWidth="9.140625" defaultRowHeight="12.75"/>
  <cols>
    <col min="1" max="1" width="13.57421875" style="0" customWidth="1"/>
    <col min="2" max="2" width="85.7109375" style="0" customWidth="1"/>
  </cols>
  <sheetData>
    <row r="1" spans="1:2" ht="12" customHeight="1">
      <c r="A1" s="3"/>
      <c r="B1" s="5" t="s">
        <v>11</v>
      </c>
    </row>
    <row r="2" spans="1:2" ht="12" customHeight="1">
      <c r="A2" s="6" t="s">
        <v>12</v>
      </c>
      <c r="B2" s="7" t="s">
        <v>13</v>
      </c>
    </row>
    <row r="3" spans="1:2" ht="12" customHeight="1">
      <c r="A3" s="3" t="s">
        <v>283</v>
      </c>
      <c r="B3" s="1" t="s">
        <v>14</v>
      </c>
    </row>
    <row r="4" spans="1:2" ht="12" customHeight="1">
      <c r="A4" s="3" t="s">
        <v>338</v>
      </c>
      <c r="B4" s="1" t="s">
        <v>339</v>
      </c>
    </row>
    <row r="5" spans="1:2" ht="12" customHeight="1">
      <c r="A5" s="3" t="s">
        <v>386</v>
      </c>
      <c r="B5" s="61" t="s">
        <v>387</v>
      </c>
    </row>
    <row r="6" spans="1:2" ht="12" customHeight="1">
      <c r="A6" s="3" t="s">
        <v>284</v>
      </c>
      <c r="B6" s="1" t="s">
        <v>15</v>
      </c>
    </row>
    <row r="7" spans="1:3" ht="12" customHeight="1">
      <c r="A7" s="3" t="s">
        <v>285</v>
      </c>
      <c r="B7" s="1" t="s">
        <v>16</v>
      </c>
      <c r="C7" t="s">
        <v>321</v>
      </c>
    </row>
    <row r="8" spans="1:3" ht="12" customHeight="1">
      <c r="A8" s="3" t="s">
        <v>286</v>
      </c>
      <c r="B8" s="1" t="s">
        <v>17</v>
      </c>
      <c r="C8" t="s">
        <v>322</v>
      </c>
    </row>
    <row r="9" spans="1:3" ht="12" customHeight="1">
      <c r="A9" s="3" t="s">
        <v>287</v>
      </c>
      <c r="B9" s="1" t="s">
        <v>18</v>
      </c>
      <c r="C9" t="s">
        <v>323</v>
      </c>
    </row>
    <row r="10" spans="1:3" ht="12" customHeight="1">
      <c r="A10" s="3" t="s">
        <v>288</v>
      </c>
      <c r="B10" s="1" t="s">
        <v>368</v>
      </c>
      <c r="C10" t="s">
        <v>324</v>
      </c>
    </row>
    <row r="11" spans="1:3" ht="12" customHeight="1">
      <c r="A11" s="3" t="s">
        <v>289</v>
      </c>
      <c r="B11" s="1" t="s">
        <v>20</v>
      </c>
      <c r="C11" t="s">
        <v>325</v>
      </c>
    </row>
    <row r="12" spans="1:3" ht="12" customHeight="1">
      <c r="A12" s="3" t="s">
        <v>290</v>
      </c>
      <c r="B12" s="1" t="s">
        <v>21</v>
      </c>
      <c r="C12" t="s">
        <v>326</v>
      </c>
    </row>
    <row r="13" spans="1:3" ht="12" customHeight="1">
      <c r="A13" s="3" t="s">
        <v>291</v>
      </c>
      <c r="B13" s="1" t="s">
        <v>22</v>
      </c>
      <c r="C13" t="s">
        <v>327</v>
      </c>
    </row>
    <row r="14" spans="1:3" ht="12" customHeight="1">
      <c r="A14" s="3" t="s">
        <v>292</v>
      </c>
      <c r="B14" s="1" t="s">
        <v>23</v>
      </c>
      <c r="C14" t="s">
        <v>328</v>
      </c>
    </row>
    <row r="15" spans="1:3" ht="12" customHeight="1">
      <c r="A15" s="3" t="s">
        <v>293</v>
      </c>
      <c r="B15" s="1" t="s">
        <v>24</v>
      </c>
      <c r="C15" t="s">
        <v>329</v>
      </c>
    </row>
    <row r="16" spans="1:3" ht="12" customHeight="1">
      <c r="A16" s="3" t="s">
        <v>294</v>
      </c>
      <c r="B16" s="1" t="s">
        <v>25</v>
      </c>
      <c r="C16" t="s">
        <v>330</v>
      </c>
    </row>
    <row r="17" spans="1:3" ht="12" customHeight="1">
      <c r="A17" s="3" t="s">
        <v>295</v>
      </c>
      <c r="B17" s="1" t="s">
        <v>26</v>
      </c>
      <c r="C17" t="s">
        <v>331</v>
      </c>
    </row>
    <row r="18" spans="1:2" ht="12" customHeight="1">
      <c r="A18" s="3" t="s">
        <v>296</v>
      </c>
      <c r="B18" s="1" t="s">
        <v>27</v>
      </c>
    </row>
    <row r="19" spans="1:2" ht="12" customHeight="1">
      <c r="A19" s="3" t="s">
        <v>297</v>
      </c>
      <c r="B19" s="1" t="s">
        <v>28</v>
      </c>
    </row>
    <row r="20" spans="1:2" ht="12" customHeight="1">
      <c r="A20" s="3" t="s">
        <v>298</v>
      </c>
      <c r="B20" s="1" t="s">
        <v>29</v>
      </c>
    </row>
    <row r="21" spans="1:2" ht="12" customHeight="1">
      <c r="A21" s="3" t="s">
        <v>299</v>
      </c>
      <c r="B21" s="1" t="s">
        <v>30</v>
      </c>
    </row>
    <row r="22" spans="1:2" ht="12" customHeight="1">
      <c r="A22" s="3" t="s">
        <v>300</v>
      </c>
      <c r="B22" s="1" t="s">
        <v>31</v>
      </c>
    </row>
    <row r="23" spans="1:2" ht="12" customHeight="1">
      <c r="A23" s="3" t="s">
        <v>301</v>
      </c>
      <c r="B23" s="1" t="s">
        <v>32</v>
      </c>
    </row>
    <row r="24" spans="1:2" ht="12" customHeight="1">
      <c r="A24" s="3" t="s">
        <v>302</v>
      </c>
      <c r="B24" s="1" t="s">
        <v>33</v>
      </c>
    </row>
    <row r="25" spans="1:2" ht="12" customHeight="1">
      <c r="A25" s="3" t="s">
        <v>303</v>
      </c>
      <c r="B25" s="1" t="s">
        <v>34</v>
      </c>
    </row>
    <row r="26" spans="1:2" ht="12" customHeight="1">
      <c r="A26" s="3" t="s">
        <v>304</v>
      </c>
      <c r="B26" s="1" t="s">
        <v>35</v>
      </c>
    </row>
    <row r="27" spans="1:2" ht="18" customHeight="1">
      <c r="A27" s="3" t="s">
        <v>305</v>
      </c>
      <c r="B27" s="1" t="s">
        <v>36</v>
      </c>
    </row>
    <row r="28" spans="1:2" ht="12" customHeight="1">
      <c r="A28" s="3" t="s">
        <v>306</v>
      </c>
      <c r="B28" s="1" t="s">
        <v>37</v>
      </c>
    </row>
    <row r="29" spans="1:2" ht="18" customHeight="1">
      <c r="A29" s="3" t="s">
        <v>307</v>
      </c>
      <c r="B29" s="1" t="s">
        <v>38</v>
      </c>
    </row>
    <row r="30" spans="1:2" ht="12" customHeight="1">
      <c r="A30" s="3" t="s">
        <v>308</v>
      </c>
      <c r="B30" s="1" t="s">
        <v>39</v>
      </c>
    </row>
    <row r="31" spans="1:2" ht="18" customHeight="1">
      <c r="A31" s="3" t="s">
        <v>319</v>
      </c>
      <c r="B31" s="1" t="s">
        <v>40</v>
      </c>
    </row>
    <row r="32" spans="1:2" ht="12" customHeight="1">
      <c r="A32" s="3" t="s">
        <v>318</v>
      </c>
      <c r="B32" s="1" t="s">
        <v>41</v>
      </c>
    </row>
    <row r="33" spans="1:2" ht="18" customHeight="1">
      <c r="A33" s="3" t="s">
        <v>320</v>
      </c>
      <c r="B33" s="1" t="s">
        <v>42</v>
      </c>
    </row>
    <row r="34" spans="1:2" ht="12" customHeight="1">
      <c r="A34" s="3"/>
      <c r="B34" s="1"/>
    </row>
    <row r="35" spans="1:2" ht="18" customHeight="1">
      <c r="A35" s="3" t="s">
        <v>309</v>
      </c>
      <c r="B35" s="1" t="s">
        <v>43</v>
      </c>
    </row>
    <row r="36" spans="1:2" ht="12" customHeight="1">
      <c r="A36" s="3" t="s">
        <v>310</v>
      </c>
      <c r="B36" s="1" t="s">
        <v>43</v>
      </c>
    </row>
    <row r="37" spans="1:2" ht="12" customHeight="1">
      <c r="A37" s="3" t="s">
        <v>311</v>
      </c>
      <c r="B37" s="1" t="s">
        <v>44</v>
      </c>
    </row>
    <row r="38" spans="1:2" ht="18" customHeight="1">
      <c r="A38" s="3" t="s">
        <v>312</v>
      </c>
      <c r="B38" s="1" t="s">
        <v>45</v>
      </c>
    </row>
    <row r="39" spans="1:2" ht="12" customHeight="1">
      <c r="A39" s="3" t="s">
        <v>313</v>
      </c>
      <c r="B39" s="1" t="s">
        <v>46</v>
      </c>
    </row>
    <row r="40" spans="1:2" ht="12" customHeight="1">
      <c r="A40" s="3" t="s">
        <v>314</v>
      </c>
      <c r="B40" s="1" t="s">
        <v>47</v>
      </c>
    </row>
    <row r="41" spans="1:2" ht="18" customHeight="1">
      <c r="A41" s="3" t="s">
        <v>315</v>
      </c>
      <c r="B41" s="1" t="s">
        <v>48</v>
      </c>
    </row>
    <row r="42" spans="1:2" ht="12" customHeight="1">
      <c r="A42" s="3" t="s">
        <v>316</v>
      </c>
      <c r="B42" s="1" t="s">
        <v>49</v>
      </c>
    </row>
    <row r="43" spans="1:2" ht="12" customHeight="1">
      <c r="A43" s="28" t="s">
        <v>317</v>
      </c>
      <c r="B43" s="25" t="s">
        <v>49</v>
      </c>
    </row>
    <row r="44" spans="1:2" ht="12" customHeight="1">
      <c r="A44" s="8"/>
      <c r="B44" s="4"/>
    </row>
    <row r="45" spans="1:2" ht="12" customHeight="1">
      <c r="A45" s="66" t="s">
        <v>367</v>
      </c>
      <c r="B45" s="66"/>
    </row>
  </sheetData>
  <sheetProtection/>
  <mergeCells count="1">
    <mergeCell ref="A45:B45"/>
  </mergeCells>
  <printOptions/>
  <pageMargins left="0.75" right="0.5" top="0.5" bottom="0.3" header="0.5" footer="0.25"/>
  <pageSetup fitToHeight="1" fitToWidth="1" horizontalDpi="600" verticalDpi="600" orientation="landscape"/>
</worksheet>
</file>

<file path=xl/worksheets/sheet20.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1" sqref="A1:G1"/>
    </sheetView>
  </sheetViews>
  <sheetFormatPr defaultColWidth="9.140625" defaultRowHeight="12.75"/>
  <cols>
    <col min="1" max="1" width="12.8515625" style="0" customWidth="1"/>
    <col min="2" max="8" width="11.421875" style="0" customWidth="1"/>
  </cols>
  <sheetData>
    <row r="1" spans="1:8" ht="12" customHeight="1">
      <c r="A1" s="73" t="s">
        <v>404</v>
      </c>
      <c r="B1" s="73"/>
      <c r="C1" s="73"/>
      <c r="D1" s="73"/>
      <c r="E1" s="73"/>
      <c r="F1" s="73"/>
      <c r="G1" s="73"/>
      <c r="H1" s="2" t="s">
        <v>400</v>
      </c>
    </row>
    <row r="2" spans="1:8" ht="12" customHeight="1">
      <c r="A2" s="75" t="s">
        <v>122</v>
      </c>
      <c r="B2" s="75"/>
      <c r="C2" s="75"/>
      <c r="D2" s="75"/>
      <c r="E2" s="75"/>
      <c r="F2" s="75"/>
      <c r="G2" s="75"/>
      <c r="H2" s="1"/>
    </row>
    <row r="3" spans="1:8" ht="24" customHeight="1">
      <c r="A3" s="77" t="s">
        <v>50</v>
      </c>
      <c r="B3" s="72" t="s">
        <v>227</v>
      </c>
      <c r="C3" s="70"/>
      <c r="D3" s="69" t="s">
        <v>228</v>
      </c>
      <c r="E3" s="69" t="s">
        <v>336</v>
      </c>
      <c r="F3" s="69" t="s">
        <v>229</v>
      </c>
      <c r="G3" s="69" t="s">
        <v>230</v>
      </c>
      <c r="H3" s="71" t="s">
        <v>58</v>
      </c>
    </row>
    <row r="4" spans="1:8" ht="24" customHeight="1">
      <c r="A4" s="78"/>
      <c r="B4" s="10" t="s">
        <v>120</v>
      </c>
      <c r="C4" s="10" t="s">
        <v>121</v>
      </c>
      <c r="D4" s="70"/>
      <c r="E4" s="70"/>
      <c r="F4" s="70"/>
      <c r="G4" s="70"/>
      <c r="H4" s="72"/>
    </row>
    <row r="5" spans="1:8" ht="12" customHeight="1">
      <c r="A5" s="1"/>
      <c r="B5" s="66" t="str">
        <f>REPT("-",78)&amp;" Dollars "&amp;REPT("-",78)</f>
        <v>------------------------------------------------------------------------------ Dollars ------------------------------------------------------------------------------</v>
      </c>
      <c r="C5" s="66"/>
      <c r="D5" s="66"/>
      <c r="E5" s="66"/>
      <c r="F5" s="66"/>
      <c r="G5" s="66"/>
      <c r="H5" s="66"/>
    </row>
    <row r="6" ht="12" customHeight="1">
      <c r="A6" s="3" t="s">
        <v>401</v>
      </c>
    </row>
    <row r="7" spans="1:8" ht="12" customHeight="1">
      <c r="A7" s="2" t="str">
        <f>"Oct "&amp;RIGHT(A6,4)-1</f>
        <v>Oct 2014</v>
      </c>
      <c r="B7" s="11">
        <v>68639487.5</v>
      </c>
      <c r="C7" s="11">
        <v>212630780.21</v>
      </c>
      <c r="D7" s="11">
        <v>281270267.71</v>
      </c>
      <c r="E7" s="11">
        <v>214134.95</v>
      </c>
      <c r="F7" s="11" t="s">
        <v>399</v>
      </c>
      <c r="G7" s="11" t="s">
        <v>399</v>
      </c>
      <c r="H7" s="11">
        <v>281484402.66</v>
      </c>
    </row>
    <row r="8" spans="1:8" ht="12" customHeight="1">
      <c r="A8" s="2" t="str">
        <f>"Nov "&amp;RIGHT(A6,4)-1</f>
        <v>Nov 2014</v>
      </c>
      <c r="B8" s="11">
        <v>55757833.95</v>
      </c>
      <c r="C8" s="11">
        <v>161484937.56</v>
      </c>
      <c r="D8" s="11">
        <v>217242771.51</v>
      </c>
      <c r="E8" s="11">
        <v>198989.24</v>
      </c>
      <c r="F8" s="11" t="s">
        <v>399</v>
      </c>
      <c r="G8" s="11" t="s">
        <v>399</v>
      </c>
      <c r="H8" s="11">
        <v>217441760.75</v>
      </c>
    </row>
    <row r="9" spans="1:8" ht="12" customHeight="1">
      <c r="A9" s="2" t="str">
        <f>"Dec "&amp;RIGHT(A6,4)-1</f>
        <v>Dec 2014</v>
      </c>
      <c r="B9" s="11">
        <v>62631876.56</v>
      </c>
      <c r="C9" s="11">
        <v>167025406.39</v>
      </c>
      <c r="D9" s="11">
        <v>229657282.95</v>
      </c>
      <c r="E9" s="11">
        <v>28624287.54</v>
      </c>
      <c r="F9" s="11">
        <v>27634493</v>
      </c>
      <c r="G9" s="11">
        <v>8203739</v>
      </c>
      <c r="H9" s="11">
        <v>294119802.49</v>
      </c>
    </row>
    <row r="10" spans="1:8" ht="12" customHeight="1">
      <c r="A10" s="2" t="str">
        <f>"Jan "&amp;RIGHT(A6,4)</f>
        <v>Jan 2015</v>
      </c>
      <c r="B10" s="11">
        <v>61487386.14</v>
      </c>
      <c r="C10" s="11">
        <v>180161288.35</v>
      </c>
      <c r="D10" s="11">
        <v>241648674.49</v>
      </c>
      <c r="E10" s="11">
        <v>320642.44</v>
      </c>
      <c r="F10" s="11" t="s">
        <v>399</v>
      </c>
      <c r="G10" s="11" t="s">
        <v>399</v>
      </c>
      <c r="H10" s="11">
        <v>241969316.93</v>
      </c>
    </row>
    <row r="11" spans="1:8" ht="12" customHeight="1">
      <c r="A11" s="2" t="str">
        <f>"Feb "&amp;RIGHT(A6,4)</f>
        <v>Feb 2015</v>
      </c>
      <c r="B11" s="11">
        <v>59583349.07</v>
      </c>
      <c r="C11" s="11">
        <v>177318652.08</v>
      </c>
      <c r="D11" s="11">
        <v>236902001.15</v>
      </c>
      <c r="E11" s="11">
        <v>378158.12</v>
      </c>
      <c r="F11" s="11" t="s">
        <v>399</v>
      </c>
      <c r="G11" s="11" t="s">
        <v>399</v>
      </c>
      <c r="H11" s="11">
        <v>237280159.27</v>
      </c>
    </row>
    <row r="12" spans="1:8" ht="12" customHeight="1">
      <c r="A12" s="2" t="str">
        <f>"Mar "&amp;RIGHT(A6,4)</f>
        <v>Mar 2015</v>
      </c>
      <c r="B12" s="11">
        <v>67510296.85</v>
      </c>
      <c r="C12" s="11">
        <v>207379599.08</v>
      </c>
      <c r="D12" s="11">
        <v>274889895.93</v>
      </c>
      <c r="E12" s="11">
        <v>38546329.13</v>
      </c>
      <c r="F12" s="11">
        <v>29798041</v>
      </c>
      <c r="G12" s="11">
        <v>9023246</v>
      </c>
      <c r="H12" s="11">
        <v>352257512.06</v>
      </c>
    </row>
    <row r="13" spans="1:8" ht="12" customHeight="1">
      <c r="A13" s="2" t="str">
        <f>"Apr "&amp;RIGHT(A6,4)</f>
        <v>Apr 2015</v>
      </c>
      <c r="B13" s="11">
        <v>67604628.1</v>
      </c>
      <c r="C13" s="11">
        <v>207476612.85</v>
      </c>
      <c r="D13" s="11">
        <v>275081240.95</v>
      </c>
      <c r="E13" s="11">
        <v>10527.15</v>
      </c>
      <c r="F13" s="11" t="s">
        <v>399</v>
      </c>
      <c r="G13" s="11" t="s">
        <v>399</v>
      </c>
      <c r="H13" s="11">
        <v>275091768.1</v>
      </c>
    </row>
    <row r="14" spans="1:8" ht="12" customHeight="1">
      <c r="A14" s="2" t="str">
        <f>"May "&amp;RIGHT(A6,4)</f>
        <v>May 2015</v>
      </c>
      <c r="B14" s="11">
        <v>63612015.66</v>
      </c>
      <c r="C14" s="11">
        <v>188596531.48</v>
      </c>
      <c r="D14" s="11">
        <v>252208547.14</v>
      </c>
      <c r="E14" s="11" t="s">
        <v>399</v>
      </c>
      <c r="F14" s="11" t="s">
        <v>399</v>
      </c>
      <c r="G14" s="11" t="s">
        <v>399</v>
      </c>
      <c r="H14" s="11">
        <v>252208547.14</v>
      </c>
    </row>
    <row r="15" spans="1:8" ht="12" customHeight="1">
      <c r="A15" s="2" t="str">
        <f>"Jun "&amp;RIGHT(A6,4)</f>
        <v>Jun 2015</v>
      </c>
      <c r="B15" s="11">
        <v>71748611.76</v>
      </c>
      <c r="C15" s="11">
        <v>138674151.27</v>
      </c>
      <c r="D15" s="11">
        <v>210422763.03</v>
      </c>
      <c r="E15" s="11">
        <v>39980362</v>
      </c>
      <c r="F15" s="11">
        <v>28294526</v>
      </c>
      <c r="G15" s="11">
        <v>8503599</v>
      </c>
      <c r="H15" s="11">
        <v>287201250.03</v>
      </c>
    </row>
    <row r="16" spans="1:8" ht="12" customHeight="1">
      <c r="A16" s="2" t="str">
        <f>"Jul "&amp;RIGHT(A6,4)</f>
        <v>Jul 2015</v>
      </c>
      <c r="B16" s="11">
        <v>72511947.93</v>
      </c>
      <c r="C16" s="11">
        <v>122948155.77</v>
      </c>
      <c r="D16" s="11">
        <v>195460103.7</v>
      </c>
      <c r="E16" s="11">
        <v>311575.7</v>
      </c>
      <c r="F16" s="11" t="s">
        <v>399</v>
      </c>
      <c r="G16" s="11" t="s">
        <v>399</v>
      </c>
      <c r="H16" s="11">
        <v>195771679.4</v>
      </c>
    </row>
    <row r="17" spans="1:8" ht="12" customHeight="1">
      <c r="A17" s="2" t="str">
        <f>"Aug "&amp;RIGHT(A6,4)</f>
        <v>Aug 2015</v>
      </c>
      <c r="B17" s="11">
        <v>66680512.19</v>
      </c>
      <c r="C17" s="11">
        <v>134715424.89</v>
      </c>
      <c r="D17" s="11">
        <v>201395937.08</v>
      </c>
      <c r="E17" s="11">
        <v>200605.68</v>
      </c>
      <c r="F17" s="11" t="s">
        <v>399</v>
      </c>
      <c r="G17" s="11" t="s">
        <v>399</v>
      </c>
      <c r="H17" s="11">
        <v>201596542.76</v>
      </c>
    </row>
    <row r="18" spans="1:8" ht="12" customHeight="1">
      <c r="A18" s="2" t="str">
        <f>"Sep "&amp;RIGHT(A6,4)</f>
        <v>Sep 2015</v>
      </c>
      <c r="B18" s="11">
        <v>62068448.45</v>
      </c>
      <c r="C18" s="11">
        <v>194759444.75</v>
      </c>
      <c r="D18" s="11">
        <v>256827893.2</v>
      </c>
      <c r="E18" s="11">
        <v>39554080.52</v>
      </c>
      <c r="F18" s="11">
        <v>27230638</v>
      </c>
      <c r="G18" s="11">
        <v>10798121</v>
      </c>
      <c r="H18" s="11">
        <v>334410732.72</v>
      </c>
    </row>
    <row r="19" spans="1:8" ht="12" customHeight="1">
      <c r="A19" s="12" t="s">
        <v>55</v>
      </c>
      <c r="B19" s="13">
        <v>779836394.16</v>
      </c>
      <c r="C19" s="13">
        <v>2093170984.68</v>
      </c>
      <c r="D19" s="13">
        <v>2873007378.84</v>
      </c>
      <c r="E19" s="13">
        <v>148339692.47</v>
      </c>
      <c r="F19" s="13">
        <v>112957698</v>
      </c>
      <c r="G19" s="13">
        <v>36528705</v>
      </c>
      <c r="H19" s="13">
        <v>3170833474.31</v>
      </c>
    </row>
    <row r="20" spans="1:8" ht="12" customHeight="1">
      <c r="A20" s="14" t="s">
        <v>402</v>
      </c>
      <c r="B20" s="15">
        <v>651087433.52</v>
      </c>
      <c r="C20" s="15">
        <v>1763696115.04</v>
      </c>
      <c r="D20" s="15">
        <v>2414783548.56</v>
      </c>
      <c r="E20" s="15">
        <v>108585006.27</v>
      </c>
      <c r="F20" s="15">
        <v>85727060</v>
      </c>
      <c r="G20" s="15">
        <v>25730584</v>
      </c>
      <c r="H20" s="15">
        <v>2634826198.83</v>
      </c>
    </row>
    <row r="21" ht="12" customHeight="1">
      <c r="A21" s="3" t="str">
        <f>"FY "&amp;RIGHT(A6,4)+1</f>
        <v>FY 2016</v>
      </c>
    </row>
    <row r="22" spans="1:8" ht="12" customHeight="1">
      <c r="A22" s="2" t="str">
        <f>"Oct "&amp;RIGHT(A6,4)</f>
        <v>Oct 2015</v>
      </c>
      <c r="B22" s="11">
        <v>64584851.58</v>
      </c>
      <c r="C22" s="11">
        <v>221481310.45</v>
      </c>
      <c r="D22" s="11">
        <v>286066162.03</v>
      </c>
      <c r="E22" s="11">
        <v>224892.4</v>
      </c>
      <c r="F22" s="11" t="s">
        <v>399</v>
      </c>
      <c r="G22" s="11" t="s">
        <v>399</v>
      </c>
      <c r="H22" s="11">
        <v>286291054.43</v>
      </c>
    </row>
    <row r="23" spans="1:8" ht="12" customHeight="1">
      <c r="A23" s="2" t="str">
        <f>"Nov "&amp;RIGHT(A6,4)</f>
        <v>Nov 2015</v>
      </c>
      <c r="B23" s="11">
        <v>57357447.57</v>
      </c>
      <c r="C23" s="11">
        <v>188912716.7</v>
      </c>
      <c r="D23" s="11">
        <v>246270164.27</v>
      </c>
      <c r="E23" s="11">
        <v>97780.16</v>
      </c>
      <c r="F23" s="11" t="s">
        <v>399</v>
      </c>
      <c r="G23" s="11" t="s">
        <v>399</v>
      </c>
      <c r="H23" s="11">
        <v>246367944.43</v>
      </c>
    </row>
    <row r="24" spans="1:8" ht="12" customHeight="1">
      <c r="A24" s="2" t="str">
        <f>"Dec "&amp;RIGHT(A6,4)</f>
        <v>Dec 2015</v>
      </c>
      <c r="B24" s="11">
        <v>61759659.91</v>
      </c>
      <c r="C24" s="11">
        <v>182086935.75</v>
      </c>
      <c r="D24" s="11">
        <v>243846595.66</v>
      </c>
      <c r="E24" s="11">
        <v>28916938.57</v>
      </c>
      <c r="F24" s="11">
        <v>25800580</v>
      </c>
      <c r="G24" s="11">
        <v>10250461</v>
      </c>
      <c r="H24" s="11">
        <v>308814575.23</v>
      </c>
    </row>
    <row r="25" spans="1:8" ht="12" customHeight="1">
      <c r="A25" s="2" t="str">
        <f>"Jan "&amp;RIGHT(A6,4)+1</f>
        <v>Jan 2016</v>
      </c>
      <c r="B25" s="11">
        <v>58896783.4</v>
      </c>
      <c r="C25" s="11">
        <v>196291246.58</v>
      </c>
      <c r="D25" s="11">
        <v>255188029.98</v>
      </c>
      <c r="E25" s="11">
        <v>504507.61</v>
      </c>
      <c r="F25" s="11" t="s">
        <v>399</v>
      </c>
      <c r="G25" s="11" t="s">
        <v>399</v>
      </c>
      <c r="H25" s="11">
        <v>255692537.59</v>
      </c>
    </row>
    <row r="26" spans="1:8" ht="12" customHeight="1">
      <c r="A26" s="2" t="str">
        <f>"Feb "&amp;RIGHT(A6,4)+1</f>
        <v>Feb 2016</v>
      </c>
      <c r="B26" s="11">
        <v>61939222.96</v>
      </c>
      <c r="C26" s="11">
        <v>214865226.14</v>
      </c>
      <c r="D26" s="11">
        <v>276804449.1</v>
      </c>
      <c r="E26" s="11">
        <v>305665.2</v>
      </c>
      <c r="F26" s="11" t="s">
        <v>399</v>
      </c>
      <c r="G26" s="11" t="s">
        <v>399</v>
      </c>
      <c r="H26" s="11">
        <v>277110114.3</v>
      </c>
    </row>
    <row r="27" spans="1:8" ht="12" customHeight="1">
      <c r="A27" s="2" t="str">
        <f>"Mar "&amp;RIGHT(A6,4)+1</f>
        <v>Mar 2016</v>
      </c>
      <c r="B27" s="11">
        <v>68396066.3</v>
      </c>
      <c r="C27" s="11">
        <v>227268142.72</v>
      </c>
      <c r="D27" s="11">
        <v>295664209.02</v>
      </c>
      <c r="E27" s="11">
        <v>45123366.47</v>
      </c>
      <c r="F27" s="11">
        <v>28925833</v>
      </c>
      <c r="G27" s="11">
        <v>8434563</v>
      </c>
      <c r="H27" s="11">
        <v>378147971.49</v>
      </c>
    </row>
    <row r="28" spans="1:8" ht="12" customHeight="1">
      <c r="A28" s="2" t="str">
        <f>"Apr "&amp;RIGHT(A6,4)+1</f>
        <v>Apr 2016</v>
      </c>
      <c r="B28" s="11">
        <v>64083333.1</v>
      </c>
      <c r="C28" s="11">
        <v>224877332.06</v>
      </c>
      <c r="D28" s="11">
        <v>288960665.16</v>
      </c>
      <c r="E28" s="11">
        <v>42147.47</v>
      </c>
      <c r="F28" s="11" t="s">
        <v>399</v>
      </c>
      <c r="G28" s="11" t="s">
        <v>399</v>
      </c>
      <c r="H28" s="11">
        <v>289002812.63</v>
      </c>
    </row>
    <row r="29" spans="1:8" ht="12" customHeight="1">
      <c r="A29" s="2" t="str">
        <f>"May "&amp;RIGHT(A6,4)+1</f>
        <v>May 2016</v>
      </c>
      <c r="B29" s="11">
        <v>64873527.48</v>
      </c>
      <c r="C29" s="11">
        <v>217090550.94</v>
      </c>
      <c r="D29" s="11">
        <v>281964078.42</v>
      </c>
      <c r="E29" s="11">
        <v>26622.29</v>
      </c>
      <c r="F29" s="11" t="s">
        <v>399</v>
      </c>
      <c r="G29" s="11" t="s">
        <v>399</v>
      </c>
      <c r="H29" s="11">
        <v>281990700.71</v>
      </c>
    </row>
    <row r="30" spans="1:8" ht="12" customHeight="1">
      <c r="A30" s="2" t="str">
        <f>"Jun "&amp;RIGHT(A6,4)+1</f>
        <v>Jun 2016</v>
      </c>
      <c r="B30" s="11">
        <v>70918974.92</v>
      </c>
      <c r="C30" s="11">
        <v>153672813.58</v>
      </c>
      <c r="D30" s="11">
        <v>224591788.5</v>
      </c>
      <c r="E30" s="11">
        <v>40492821.89</v>
      </c>
      <c r="F30" s="11">
        <v>25385806</v>
      </c>
      <c r="G30" s="11">
        <v>9167251</v>
      </c>
      <c r="H30" s="11">
        <v>299637667.39</v>
      </c>
    </row>
    <row r="31" spans="1:8" ht="12" customHeight="1">
      <c r="A31" s="2" t="str">
        <f>"Jul "&amp;RIGHT(A6,4)+1</f>
        <v>Jul 2016</v>
      </c>
      <c r="B31" s="11">
        <v>66002844.37</v>
      </c>
      <c r="C31" s="11">
        <v>125196225.47</v>
      </c>
      <c r="D31" s="11">
        <v>191199069.84</v>
      </c>
      <c r="E31" s="11">
        <v>134792.65</v>
      </c>
      <c r="F31" s="11" t="s">
        <v>399</v>
      </c>
      <c r="G31" s="11" t="s">
        <v>399</v>
      </c>
      <c r="H31" s="11">
        <v>191333862.49</v>
      </c>
    </row>
    <row r="32" spans="1:8" ht="12" customHeight="1">
      <c r="A32" s="2" t="str">
        <f>"Aug "&amp;RIGHT(A6,4)+1</f>
        <v>Aug 2016</v>
      </c>
      <c r="B32" s="11" t="s">
        <v>399</v>
      </c>
      <c r="C32" s="11" t="s">
        <v>399</v>
      </c>
      <c r="D32" s="11" t="s">
        <v>399</v>
      </c>
      <c r="E32" s="11" t="s">
        <v>399</v>
      </c>
      <c r="F32" s="11" t="s">
        <v>399</v>
      </c>
      <c r="G32" s="11" t="s">
        <v>399</v>
      </c>
      <c r="H32" s="11" t="s">
        <v>399</v>
      </c>
    </row>
    <row r="33" spans="1:8" ht="12" customHeight="1">
      <c r="A33" s="2" t="str">
        <f>"Sep "&amp;RIGHT(A6,4)+1</f>
        <v>Sep 2016</v>
      </c>
      <c r="B33" s="11" t="s">
        <v>399</v>
      </c>
      <c r="C33" s="11" t="s">
        <v>399</v>
      </c>
      <c r="D33" s="11" t="s">
        <v>399</v>
      </c>
      <c r="E33" s="11" t="s">
        <v>399</v>
      </c>
      <c r="F33" s="11" t="s">
        <v>399</v>
      </c>
      <c r="G33" s="11" t="s">
        <v>399</v>
      </c>
      <c r="H33" s="11" t="s">
        <v>399</v>
      </c>
    </row>
    <row r="34" spans="1:8" ht="12" customHeight="1">
      <c r="A34" s="12" t="s">
        <v>55</v>
      </c>
      <c r="B34" s="13">
        <v>638812711.59</v>
      </c>
      <c r="C34" s="13">
        <v>1951742500.39</v>
      </c>
      <c r="D34" s="13">
        <v>2590555211.98</v>
      </c>
      <c r="E34" s="13">
        <v>115869534.71</v>
      </c>
      <c r="F34" s="13">
        <v>80112219</v>
      </c>
      <c r="G34" s="13">
        <v>27852275</v>
      </c>
      <c r="H34" s="13">
        <v>2814389240.69</v>
      </c>
    </row>
    <row r="35" spans="1:8" ht="12" customHeight="1">
      <c r="A35" s="14" t="str">
        <f>"Total "&amp;MID(A20,7,LEN(A20)-13)&amp;" Months"</f>
        <v>Total 10 Months</v>
      </c>
      <c r="B35" s="15">
        <v>638812711.59</v>
      </c>
      <c r="C35" s="15">
        <v>1951742500.39</v>
      </c>
      <c r="D35" s="15">
        <v>2590555211.98</v>
      </c>
      <c r="E35" s="15">
        <v>115869534.71</v>
      </c>
      <c r="F35" s="15">
        <v>80112219</v>
      </c>
      <c r="G35" s="15">
        <v>27852275</v>
      </c>
      <c r="H35" s="15">
        <v>2814389240.69</v>
      </c>
    </row>
    <row r="36" spans="1:8" ht="12" customHeight="1">
      <c r="A36" s="66"/>
      <c r="B36" s="66"/>
      <c r="C36" s="66"/>
      <c r="D36" s="66"/>
      <c r="E36" s="66"/>
      <c r="F36" s="66"/>
      <c r="G36" s="66"/>
      <c r="H36" s="66"/>
    </row>
    <row r="37" spans="1:8" ht="69.75" customHeight="1">
      <c r="A37" s="80" t="s">
        <v>388</v>
      </c>
      <c r="B37" s="80"/>
      <c r="C37" s="80"/>
      <c r="D37" s="80"/>
      <c r="E37" s="80"/>
      <c r="F37" s="80"/>
      <c r="G37" s="80"/>
      <c r="H37" s="80"/>
    </row>
    <row r="38" ht="12.75">
      <c r="A38" s="26"/>
    </row>
  </sheetData>
  <sheetProtection/>
  <mergeCells count="12">
    <mergeCell ref="A37:H37"/>
    <mergeCell ref="A1:G1"/>
    <mergeCell ref="A2:G2"/>
    <mergeCell ref="A3:A4"/>
    <mergeCell ref="B3:C3"/>
    <mergeCell ref="D3:D4"/>
    <mergeCell ref="E3:E4"/>
    <mergeCell ref="F3:F4"/>
    <mergeCell ref="G3:G4"/>
    <mergeCell ref="H3:H4"/>
    <mergeCell ref="B5:H5"/>
    <mergeCell ref="A36:H36"/>
  </mergeCells>
  <printOptions/>
  <pageMargins left="0.75" right="0.5" top="0.75" bottom="0.5" header="0.5" footer="0.2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73" t="s">
        <v>404</v>
      </c>
      <c r="B1" s="73"/>
      <c r="C1" s="73"/>
      <c r="D1" s="73"/>
      <c r="E1" s="73"/>
      <c r="F1" s="73"/>
      <c r="G1" s="73"/>
      <c r="H1" s="73"/>
      <c r="I1" s="73"/>
      <c r="J1" s="2" t="s">
        <v>400</v>
      </c>
    </row>
    <row r="2" spans="1:10" ht="12" customHeight="1">
      <c r="A2" s="75" t="s">
        <v>123</v>
      </c>
      <c r="B2" s="75"/>
      <c r="C2" s="75"/>
      <c r="D2" s="75"/>
      <c r="E2" s="75"/>
      <c r="F2" s="75"/>
      <c r="G2" s="75"/>
      <c r="H2" s="75"/>
      <c r="I2" s="75"/>
      <c r="J2" s="1"/>
    </row>
    <row r="3" spans="1:10" ht="24" customHeight="1">
      <c r="A3" s="77" t="s">
        <v>50</v>
      </c>
      <c r="B3" s="72" t="s">
        <v>124</v>
      </c>
      <c r="C3" s="72"/>
      <c r="D3" s="72"/>
      <c r="E3" s="72"/>
      <c r="F3" s="70"/>
      <c r="G3" s="72" t="s">
        <v>124</v>
      </c>
      <c r="H3" s="72"/>
      <c r="I3" s="72"/>
      <c r="J3" s="72"/>
    </row>
    <row r="4" spans="1:10" ht="24" customHeight="1">
      <c r="A4" s="78"/>
      <c r="B4" s="10" t="s">
        <v>109</v>
      </c>
      <c r="C4" s="10" t="s">
        <v>110</v>
      </c>
      <c r="D4" s="10" t="s">
        <v>111</v>
      </c>
      <c r="E4" s="10" t="s">
        <v>112</v>
      </c>
      <c r="F4" s="10" t="s">
        <v>55</v>
      </c>
      <c r="G4" s="10" t="s">
        <v>79</v>
      </c>
      <c r="H4" s="10" t="s">
        <v>80</v>
      </c>
      <c r="I4" s="10" t="s">
        <v>81</v>
      </c>
      <c r="J4" s="9" t="s">
        <v>55</v>
      </c>
    </row>
    <row r="5" spans="1:10" ht="12" customHeight="1">
      <c r="A5" s="1"/>
      <c r="B5" s="66" t="str">
        <f>REPT("-",101)&amp;" Number "&amp;REPT("-",101)</f>
        <v>----------------------------------------------------------------------------------------------------- Number -----------------------------------------------------------------------------------------------------</v>
      </c>
      <c r="C5" s="66"/>
      <c r="D5" s="66"/>
      <c r="E5" s="66"/>
      <c r="F5" s="66"/>
      <c r="G5" s="66"/>
      <c r="H5" s="66"/>
      <c r="I5" s="66"/>
      <c r="J5" s="66"/>
    </row>
    <row r="6" ht="12" customHeight="1">
      <c r="A6" s="3" t="s">
        <v>401</v>
      </c>
    </row>
    <row r="7" spans="1:10" ht="12" customHeight="1">
      <c r="A7" s="2" t="str">
        <f>"Oct "&amp;RIGHT(A6,4)-1</f>
        <v>Oct 2014</v>
      </c>
      <c r="B7" s="11">
        <v>1943791</v>
      </c>
      <c r="C7" s="11">
        <v>2669366</v>
      </c>
      <c r="D7" s="11">
        <v>76876</v>
      </c>
      <c r="E7" s="11">
        <v>1867795</v>
      </c>
      <c r="F7" s="11">
        <v>6557828</v>
      </c>
      <c r="G7" s="11">
        <v>6020293</v>
      </c>
      <c r="H7" s="11">
        <v>108746</v>
      </c>
      <c r="I7" s="11">
        <v>428789</v>
      </c>
      <c r="J7" s="11">
        <f aca="true" t="shared" si="0" ref="J7:J20">IF(ISBLANK(F7),"",F7)</f>
        <v>6557828</v>
      </c>
    </row>
    <row r="8" spans="1:10" ht="12" customHeight="1">
      <c r="A8" s="2" t="str">
        <f>"Nov "&amp;RIGHT(A6,4)-1</f>
        <v>Nov 2014</v>
      </c>
      <c r="B8" s="11">
        <v>1622946</v>
      </c>
      <c r="C8" s="11">
        <v>2192945</v>
      </c>
      <c r="D8" s="11">
        <v>65604</v>
      </c>
      <c r="E8" s="11">
        <v>1544985</v>
      </c>
      <c r="F8" s="11">
        <v>5426480</v>
      </c>
      <c r="G8" s="11">
        <v>5014233</v>
      </c>
      <c r="H8" s="11">
        <v>84150</v>
      </c>
      <c r="I8" s="11">
        <v>328097</v>
      </c>
      <c r="J8" s="11">
        <f t="shared" si="0"/>
        <v>5426480</v>
      </c>
    </row>
    <row r="9" spans="1:10" ht="12" customHeight="1">
      <c r="A9" s="2" t="str">
        <f>"Dec "&amp;RIGHT(A6,4)-1</f>
        <v>Dec 2014</v>
      </c>
      <c r="B9" s="11">
        <v>1826181</v>
      </c>
      <c r="C9" s="11">
        <v>2457582</v>
      </c>
      <c r="D9" s="11">
        <v>71746</v>
      </c>
      <c r="E9" s="11">
        <v>1732114</v>
      </c>
      <c r="F9" s="11">
        <v>6087623</v>
      </c>
      <c r="G9" s="11">
        <v>5620120</v>
      </c>
      <c r="H9" s="11">
        <v>98996</v>
      </c>
      <c r="I9" s="11">
        <v>368507</v>
      </c>
      <c r="J9" s="11">
        <f t="shared" si="0"/>
        <v>6087623</v>
      </c>
    </row>
    <row r="10" spans="1:10" ht="12" customHeight="1">
      <c r="A10" s="2" t="str">
        <f>"Jan "&amp;RIGHT(A6,4)</f>
        <v>Jan 2015</v>
      </c>
      <c r="B10" s="11">
        <v>1710505</v>
      </c>
      <c r="C10" s="11">
        <v>2326338</v>
      </c>
      <c r="D10" s="11">
        <v>64054</v>
      </c>
      <c r="E10" s="11">
        <v>1630058</v>
      </c>
      <c r="F10" s="11">
        <v>5730955</v>
      </c>
      <c r="G10" s="11">
        <v>5307279</v>
      </c>
      <c r="H10" s="11">
        <v>90482</v>
      </c>
      <c r="I10" s="11">
        <v>333194</v>
      </c>
      <c r="J10" s="11">
        <f t="shared" si="0"/>
        <v>5730955</v>
      </c>
    </row>
    <row r="11" spans="1:10" ht="12" customHeight="1">
      <c r="A11" s="2" t="str">
        <f>"Feb "&amp;RIGHT(A6,4)</f>
        <v>Feb 2015</v>
      </c>
      <c r="B11" s="11">
        <v>1593974</v>
      </c>
      <c r="C11" s="11">
        <v>2157792</v>
      </c>
      <c r="D11" s="11">
        <v>59280</v>
      </c>
      <c r="E11" s="11">
        <v>1513970</v>
      </c>
      <c r="F11" s="11">
        <v>5325016</v>
      </c>
      <c r="G11" s="11">
        <v>4940642</v>
      </c>
      <c r="H11" s="11">
        <v>81033</v>
      </c>
      <c r="I11" s="11">
        <v>303341</v>
      </c>
      <c r="J11" s="11">
        <f t="shared" si="0"/>
        <v>5325016</v>
      </c>
    </row>
    <row r="12" spans="1:10" ht="12" customHeight="1">
      <c r="A12" s="2" t="str">
        <f>"Mar "&amp;RIGHT(A6,4)</f>
        <v>Mar 2015</v>
      </c>
      <c r="B12" s="11">
        <v>1830480</v>
      </c>
      <c r="C12" s="11">
        <v>2497004</v>
      </c>
      <c r="D12" s="11">
        <v>69474</v>
      </c>
      <c r="E12" s="11">
        <v>1747630</v>
      </c>
      <c r="F12" s="11">
        <v>6144588</v>
      </c>
      <c r="G12" s="11">
        <v>5684677</v>
      </c>
      <c r="H12" s="11">
        <v>96365</v>
      </c>
      <c r="I12" s="11">
        <v>363546</v>
      </c>
      <c r="J12" s="11">
        <f t="shared" si="0"/>
        <v>6144588</v>
      </c>
    </row>
    <row r="13" spans="1:10" ht="12" customHeight="1">
      <c r="A13" s="2" t="str">
        <f>"Apr "&amp;RIGHT(A6,4)</f>
        <v>Apr 2015</v>
      </c>
      <c r="B13" s="11">
        <v>1865706</v>
      </c>
      <c r="C13" s="11">
        <v>2552801</v>
      </c>
      <c r="D13" s="11">
        <v>74478</v>
      </c>
      <c r="E13" s="11">
        <v>1775612</v>
      </c>
      <c r="F13" s="11">
        <v>6268597</v>
      </c>
      <c r="G13" s="11">
        <v>5794348</v>
      </c>
      <c r="H13" s="11">
        <v>103070</v>
      </c>
      <c r="I13" s="11">
        <v>371179</v>
      </c>
      <c r="J13" s="11">
        <f t="shared" si="0"/>
        <v>6268597</v>
      </c>
    </row>
    <row r="14" spans="1:10" ht="12" customHeight="1">
      <c r="A14" s="2" t="str">
        <f>"May "&amp;RIGHT(A6,4)</f>
        <v>May 2015</v>
      </c>
      <c r="B14" s="11">
        <v>1810774</v>
      </c>
      <c r="C14" s="11">
        <v>2444607</v>
      </c>
      <c r="D14" s="11">
        <v>68958</v>
      </c>
      <c r="E14" s="11">
        <v>1708560</v>
      </c>
      <c r="F14" s="11">
        <v>6032899</v>
      </c>
      <c r="G14" s="11">
        <v>5586926</v>
      </c>
      <c r="H14" s="11">
        <v>94019</v>
      </c>
      <c r="I14" s="11">
        <v>351954</v>
      </c>
      <c r="J14" s="11">
        <f t="shared" si="0"/>
        <v>6032899</v>
      </c>
    </row>
    <row r="15" spans="1:10" ht="12" customHeight="1">
      <c r="A15" s="2" t="str">
        <f>"Jun "&amp;RIGHT(A6,4)</f>
        <v>Jun 2015</v>
      </c>
      <c r="B15" s="11">
        <v>1929969</v>
      </c>
      <c r="C15" s="11">
        <v>2618018</v>
      </c>
      <c r="D15" s="11">
        <v>73968</v>
      </c>
      <c r="E15" s="11">
        <v>1823119</v>
      </c>
      <c r="F15" s="11">
        <v>6445074</v>
      </c>
      <c r="G15" s="11">
        <v>5957218</v>
      </c>
      <c r="H15" s="11">
        <v>99528</v>
      </c>
      <c r="I15" s="11">
        <v>388328</v>
      </c>
      <c r="J15" s="11">
        <f t="shared" si="0"/>
        <v>6445074</v>
      </c>
    </row>
    <row r="16" spans="1:10" ht="12" customHeight="1">
      <c r="A16" s="2" t="str">
        <f>"Jul "&amp;RIGHT(A6,4)</f>
        <v>Jul 2015</v>
      </c>
      <c r="B16" s="11">
        <v>1987927</v>
      </c>
      <c r="C16" s="11">
        <v>2679840</v>
      </c>
      <c r="D16" s="11">
        <v>77299</v>
      </c>
      <c r="E16" s="11">
        <v>1869316</v>
      </c>
      <c r="F16" s="11">
        <v>6614382</v>
      </c>
      <c r="G16" s="11">
        <v>6134781</v>
      </c>
      <c r="H16" s="11">
        <v>99729</v>
      </c>
      <c r="I16" s="11">
        <v>379872</v>
      </c>
      <c r="J16" s="11">
        <f t="shared" si="0"/>
        <v>6614382</v>
      </c>
    </row>
    <row r="17" spans="1:10" ht="12" customHeight="1">
      <c r="A17" s="2" t="str">
        <f>"Aug "&amp;RIGHT(A6,4)</f>
        <v>Aug 2015</v>
      </c>
      <c r="B17" s="11">
        <v>1870805</v>
      </c>
      <c r="C17" s="11">
        <v>2541842</v>
      </c>
      <c r="D17" s="11">
        <v>71277</v>
      </c>
      <c r="E17" s="11">
        <v>1760349</v>
      </c>
      <c r="F17" s="11">
        <v>6244273</v>
      </c>
      <c r="G17" s="11">
        <v>5780046</v>
      </c>
      <c r="H17" s="11">
        <v>98809</v>
      </c>
      <c r="I17" s="11">
        <v>365418</v>
      </c>
      <c r="J17" s="11">
        <f t="shared" si="0"/>
        <v>6244273</v>
      </c>
    </row>
    <row r="18" spans="1:10" ht="12" customHeight="1">
      <c r="A18" s="2" t="str">
        <f>"Sep "&amp;RIGHT(A6,4)</f>
        <v>Sep 2015</v>
      </c>
      <c r="B18" s="11">
        <v>1915512</v>
      </c>
      <c r="C18" s="11">
        <v>2589600</v>
      </c>
      <c r="D18" s="11">
        <v>72737</v>
      </c>
      <c r="E18" s="11">
        <v>1797169</v>
      </c>
      <c r="F18" s="11">
        <v>6375018</v>
      </c>
      <c r="G18" s="11">
        <v>5904093</v>
      </c>
      <c r="H18" s="11">
        <v>99923</v>
      </c>
      <c r="I18" s="11">
        <v>371002</v>
      </c>
      <c r="J18" s="11">
        <f t="shared" si="0"/>
        <v>6375018</v>
      </c>
    </row>
    <row r="19" spans="1:10" ht="12" customHeight="1">
      <c r="A19" s="12" t="s">
        <v>55</v>
      </c>
      <c r="B19" s="13">
        <v>21908570</v>
      </c>
      <c r="C19" s="13">
        <v>29727735</v>
      </c>
      <c r="D19" s="13">
        <v>845751</v>
      </c>
      <c r="E19" s="13">
        <v>20770677</v>
      </c>
      <c r="F19" s="13">
        <v>73252733</v>
      </c>
      <c r="G19" s="13">
        <v>67744656</v>
      </c>
      <c r="H19" s="13">
        <v>1154850</v>
      </c>
      <c r="I19" s="13">
        <v>4353227</v>
      </c>
      <c r="J19" s="13">
        <f t="shared" si="0"/>
        <v>73252733</v>
      </c>
    </row>
    <row r="20" spans="1:10" ht="12" customHeight="1">
      <c r="A20" s="14" t="s">
        <v>402</v>
      </c>
      <c r="B20" s="15">
        <v>18122253</v>
      </c>
      <c r="C20" s="15">
        <v>24596293</v>
      </c>
      <c r="D20" s="15">
        <v>701737</v>
      </c>
      <c r="E20" s="15">
        <v>17213159</v>
      </c>
      <c r="F20" s="15">
        <v>60633442</v>
      </c>
      <c r="G20" s="15">
        <v>56060517</v>
      </c>
      <c r="H20" s="15">
        <v>956118</v>
      </c>
      <c r="I20" s="15">
        <v>3616807</v>
      </c>
      <c r="J20" s="15">
        <f t="shared" si="0"/>
        <v>60633442</v>
      </c>
    </row>
    <row r="21" ht="12" customHeight="1">
      <c r="A21" s="3" t="str">
        <f>"FY "&amp;RIGHT(A6,4)+1</f>
        <v>FY 2016</v>
      </c>
    </row>
    <row r="22" spans="1:10" ht="12" customHeight="1">
      <c r="A22" s="2" t="str">
        <f>"Oct "&amp;RIGHT(A6,4)</f>
        <v>Oct 2015</v>
      </c>
      <c r="B22" s="11">
        <v>1936783</v>
      </c>
      <c r="C22" s="11">
        <v>2584347</v>
      </c>
      <c r="D22" s="11">
        <v>74932</v>
      </c>
      <c r="E22" s="11">
        <v>1793257</v>
      </c>
      <c r="F22" s="11">
        <v>6389319</v>
      </c>
      <c r="G22" s="11">
        <v>5925752</v>
      </c>
      <c r="H22" s="11">
        <v>99812</v>
      </c>
      <c r="I22" s="11">
        <v>363755</v>
      </c>
      <c r="J22" s="11">
        <f aca="true" t="shared" si="1" ref="J22:J35">IF(ISBLANK(F22),"",F22)</f>
        <v>6389319</v>
      </c>
    </row>
    <row r="23" spans="1:10" ht="12" customHeight="1">
      <c r="A23" s="2" t="str">
        <f>"Nov "&amp;RIGHT(A6,4)</f>
        <v>Nov 2015</v>
      </c>
      <c r="B23" s="11">
        <v>1772709</v>
      </c>
      <c r="C23" s="11">
        <v>2376655</v>
      </c>
      <c r="D23" s="11">
        <v>72806</v>
      </c>
      <c r="E23" s="11">
        <v>1643651</v>
      </c>
      <c r="F23" s="11">
        <v>5865821</v>
      </c>
      <c r="G23" s="11">
        <v>5466839</v>
      </c>
      <c r="H23" s="11">
        <v>83950</v>
      </c>
      <c r="I23" s="11">
        <v>315032</v>
      </c>
      <c r="J23" s="11">
        <f t="shared" si="1"/>
        <v>5865821</v>
      </c>
    </row>
    <row r="24" spans="1:10" ht="12" customHeight="1">
      <c r="A24" s="2" t="str">
        <f>"Dec "&amp;RIGHT(A6,4)</f>
        <v>Dec 2015</v>
      </c>
      <c r="B24" s="11">
        <v>1896470</v>
      </c>
      <c r="C24" s="11">
        <v>2514558</v>
      </c>
      <c r="D24" s="11">
        <v>80402</v>
      </c>
      <c r="E24" s="11">
        <v>1745980</v>
      </c>
      <c r="F24" s="11">
        <v>6237410</v>
      </c>
      <c r="G24" s="11">
        <v>5808921</v>
      </c>
      <c r="H24" s="11">
        <v>89885</v>
      </c>
      <c r="I24" s="11">
        <v>338604</v>
      </c>
      <c r="J24" s="11">
        <f t="shared" si="1"/>
        <v>6237410</v>
      </c>
    </row>
    <row r="25" spans="1:10" ht="12" customHeight="1">
      <c r="A25" s="2" t="str">
        <f>"Jan "&amp;RIGHT(A6,4)+1</f>
        <v>Jan 2016</v>
      </c>
      <c r="B25" s="11">
        <v>1749136</v>
      </c>
      <c r="C25" s="11">
        <v>2340676</v>
      </c>
      <c r="D25" s="11">
        <v>71942</v>
      </c>
      <c r="E25" s="11">
        <v>1633820</v>
      </c>
      <c r="F25" s="11">
        <v>5795574</v>
      </c>
      <c r="G25" s="11">
        <v>5379679</v>
      </c>
      <c r="H25" s="11">
        <v>85747</v>
      </c>
      <c r="I25" s="11">
        <v>330148</v>
      </c>
      <c r="J25" s="11">
        <f t="shared" si="1"/>
        <v>5795574</v>
      </c>
    </row>
    <row r="26" spans="1:10" ht="12" customHeight="1">
      <c r="A26" s="2" t="str">
        <f>"Feb "&amp;RIGHT(A6,4)+1</f>
        <v>Feb 2016</v>
      </c>
      <c r="B26" s="11">
        <v>1832172</v>
      </c>
      <c r="C26" s="11">
        <v>2464684</v>
      </c>
      <c r="D26" s="11">
        <v>74252</v>
      </c>
      <c r="E26" s="11">
        <v>1700036</v>
      </c>
      <c r="F26" s="11">
        <v>6071144</v>
      </c>
      <c r="G26" s="11">
        <v>5634777</v>
      </c>
      <c r="H26" s="11">
        <v>98893</v>
      </c>
      <c r="I26" s="11">
        <v>337474</v>
      </c>
      <c r="J26" s="11">
        <f t="shared" si="1"/>
        <v>6071144</v>
      </c>
    </row>
    <row r="27" spans="1:10" ht="12" customHeight="1">
      <c r="A27" s="2" t="str">
        <f>"Mar "&amp;RIGHT(A6,4)+1</f>
        <v>Mar 2016</v>
      </c>
      <c r="B27" s="11">
        <v>2030203</v>
      </c>
      <c r="C27" s="11">
        <v>2728790</v>
      </c>
      <c r="D27" s="11">
        <v>84255</v>
      </c>
      <c r="E27" s="11">
        <v>1885872</v>
      </c>
      <c r="F27" s="11">
        <v>6729120</v>
      </c>
      <c r="G27" s="11">
        <v>6238534</v>
      </c>
      <c r="H27" s="11">
        <v>110644</v>
      </c>
      <c r="I27" s="11">
        <v>379942</v>
      </c>
      <c r="J27" s="11">
        <f t="shared" si="1"/>
        <v>6729120</v>
      </c>
    </row>
    <row r="28" spans="1:10" ht="12" customHeight="1">
      <c r="A28" s="2" t="str">
        <f>"Apr "&amp;RIGHT(A6,4)+1</f>
        <v>Apr 2016</v>
      </c>
      <c r="B28" s="11">
        <v>1891185</v>
      </c>
      <c r="C28" s="11">
        <v>2544406</v>
      </c>
      <c r="D28" s="11">
        <v>75481</v>
      </c>
      <c r="E28" s="11">
        <v>1763352</v>
      </c>
      <c r="F28" s="11">
        <v>6274424</v>
      </c>
      <c r="G28" s="11">
        <v>5811829</v>
      </c>
      <c r="H28" s="11">
        <v>102688</v>
      </c>
      <c r="I28" s="11">
        <v>359907</v>
      </c>
      <c r="J28" s="11">
        <f t="shared" si="1"/>
        <v>6274424</v>
      </c>
    </row>
    <row r="29" spans="1:10" ht="12" customHeight="1">
      <c r="A29" s="2" t="str">
        <f>"May "&amp;RIGHT(A6,4)+1</f>
        <v>May 2016</v>
      </c>
      <c r="B29" s="11">
        <v>1964009</v>
      </c>
      <c r="C29" s="11">
        <v>2633879</v>
      </c>
      <c r="D29" s="11">
        <v>74620</v>
      </c>
      <c r="E29" s="11">
        <v>1822418</v>
      </c>
      <c r="F29" s="11">
        <v>6494926</v>
      </c>
      <c r="G29" s="11">
        <v>6032648</v>
      </c>
      <c r="H29" s="11">
        <v>100736</v>
      </c>
      <c r="I29" s="11">
        <v>361542</v>
      </c>
      <c r="J29" s="11">
        <f t="shared" si="1"/>
        <v>6494926</v>
      </c>
    </row>
    <row r="30" spans="1:10" ht="12" customHeight="1">
      <c r="A30" s="2" t="str">
        <f>"Jun "&amp;RIGHT(A6,4)+1</f>
        <v>Jun 2016</v>
      </c>
      <c r="B30" s="11">
        <v>1995411</v>
      </c>
      <c r="C30" s="11">
        <v>2675329</v>
      </c>
      <c r="D30" s="11">
        <v>76605</v>
      </c>
      <c r="E30" s="11">
        <v>1871115</v>
      </c>
      <c r="F30" s="11">
        <v>6618460</v>
      </c>
      <c r="G30" s="11">
        <v>6131526</v>
      </c>
      <c r="H30" s="11">
        <v>107421</v>
      </c>
      <c r="I30" s="11">
        <v>379513</v>
      </c>
      <c r="J30" s="11">
        <f t="shared" si="1"/>
        <v>6618460</v>
      </c>
    </row>
    <row r="31" spans="1:10" ht="12" customHeight="1">
      <c r="A31" s="2" t="str">
        <f>"Jul "&amp;RIGHT(A6,4)+1</f>
        <v>Jul 2016</v>
      </c>
      <c r="B31" s="11">
        <v>1916777</v>
      </c>
      <c r="C31" s="11">
        <v>2540830</v>
      </c>
      <c r="D31" s="11">
        <v>72920</v>
      </c>
      <c r="E31" s="11">
        <v>1780851</v>
      </c>
      <c r="F31" s="11">
        <v>6311378</v>
      </c>
      <c r="G31" s="11">
        <v>5849654</v>
      </c>
      <c r="H31" s="11">
        <v>99191</v>
      </c>
      <c r="I31" s="11">
        <v>362533</v>
      </c>
      <c r="J31" s="11">
        <f t="shared" si="1"/>
        <v>6311378</v>
      </c>
    </row>
    <row r="32" spans="1:10" ht="12" customHeight="1">
      <c r="A32" s="2" t="str">
        <f>"Aug "&amp;RIGHT(A6,4)+1</f>
        <v>Aug 2016</v>
      </c>
      <c r="B32" s="11" t="s">
        <v>399</v>
      </c>
      <c r="C32" s="11" t="s">
        <v>399</v>
      </c>
      <c r="D32" s="11" t="s">
        <v>399</v>
      </c>
      <c r="E32" s="11" t="s">
        <v>399</v>
      </c>
      <c r="F32" s="11" t="s">
        <v>399</v>
      </c>
      <c r="G32" s="11" t="s">
        <v>399</v>
      </c>
      <c r="H32" s="11" t="s">
        <v>399</v>
      </c>
      <c r="I32" s="11" t="s">
        <v>399</v>
      </c>
      <c r="J32" s="11" t="str">
        <f t="shared" si="1"/>
        <v>--</v>
      </c>
    </row>
    <row r="33" spans="1:10" ht="12" customHeight="1">
      <c r="A33" s="2" t="str">
        <f>"Sep "&amp;RIGHT(A6,4)+1</f>
        <v>Sep 2016</v>
      </c>
      <c r="B33" s="11" t="s">
        <v>399</v>
      </c>
      <c r="C33" s="11" t="s">
        <v>399</v>
      </c>
      <c r="D33" s="11" t="s">
        <v>399</v>
      </c>
      <c r="E33" s="11" t="s">
        <v>399</v>
      </c>
      <c r="F33" s="11" t="s">
        <v>399</v>
      </c>
      <c r="G33" s="11" t="s">
        <v>399</v>
      </c>
      <c r="H33" s="11" t="s">
        <v>399</v>
      </c>
      <c r="I33" s="11" t="s">
        <v>399</v>
      </c>
      <c r="J33" s="11" t="str">
        <f t="shared" si="1"/>
        <v>--</v>
      </c>
    </row>
    <row r="34" spans="1:10" ht="12" customHeight="1">
      <c r="A34" s="12" t="s">
        <v>55</v>
      </c>
      <c r="B34" s="13">
        <v>18984855</v>
      </c>
      <c r="C34" s="13">
        <v>25404154</v>
      </c>
      <c r="D34" s="13">
        <v>758215</v>
      </c>
      <c r="E34" s="13">
        <v>17640352</v>
      </c>
      <c r="F34" s="13">
        <v>62787576</v>
      </c>
      <c r="G34" s="13">
        <v>58280159</v>
      </c>
      <c r="H34" s="13">
        <v>978967</v>
      </c>
      <c r="I34" s="13">
        <v>3528450</v>
      </c>
      <c r="J34" s="13">
        <f t="shared" si="1"/>
        <v>62787576</v>
      </c>
    </row>
    <row r="35" spans="1:10" ht="12" customHeight="1">
      <c r="A35" s="14" t="str">
        <f>"Total "&amp;MID(A20,7,LEN(A20)-13)&amp;" Months"</f>
        <v>Total 10 Months</v>
      </c>
      <c r="B35" s="15">
        <v>18984855</v>
      </c>
      <c r="C35" s="15">
        <v>25404154</v>
      </c>
      <c r="D35" s="15">
        <v>758215</v>
      </c>
      <c r="E35" s="15">
        <v>17640352</v>
      </c>
      <c r="F35" s="15">
        <v>62787576</v>
      </c>
      <c r="G35" s="15">
        <v>58280159</v>
      </c>
      <c r="H35" s="15">
        <v>978967</v>
      </c>
      <c r="I35" s="15">
        <v>3528450</v>
      </c>
      <c r="J35" s="15">
        <f t="shared" si="1"/>
        <v>62787576</v>
      </c>
    </row>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worksheet>
</file>

<file path=xl/worksheets/sheet22.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73" t="s">
        <v>404</v>
      </c>
      <c r="B1" s="73"/>
      <c r="C1" s="73"/>
      <c r="D1" s="73"/>
      <c r="E1" s="73"/>
      <c r="F1" s="73"/>
      <c r="G1" s="73"/>
      <c r="H1" s="2" t="s">
        <v>400</v>
      </c>
    </row>
    <row r="2" spans="1:8" ht="12" customHeight="1">
      <c r="A2" s="75" t="s">
        <v>125</v>
      </c>
      <c r="B2" s="75"/>
      <c r="C2" s="75"/>
      <c r="D2" s="75"/>
      <c r="E2" s="75"/>
      <c r="F2" s="75"/>
      <c r="G2" s="75"/>
      <c r="H2" s="1"/>
    </row>
    <row r="3" spans="1:8" ht="24" customHeight="1">
      <c r="A3" s="77" t="s">
        <v>50</v>
      </c>
      <c r="B3" s="69" t="s">
        <v>126</v>
      </c>
      <c r="C3" s="69" t="s">
        <v>127</v>
      </c>
      <c r="D3" s="69" t="s">
        <v>128</v>
      </c>
      <c r="E3" s="69" t="s">
        <v>115</v>
      </c>
      <c r="F3" s="69" t="s">
        <v>129</v>
      </c>
      <c r="G3" s="69" t="s">
        <v>335</v>
      </c>
      <c r="H3" s="71" t="s">
        <v>58</v>
      </c>
    </row>
    <row r="4" spans="1:8" ht="24" customHeight="1">
      <c r="A4" s="78"/>
      <c r="B4" s="70"/>
      <c r="C4" s="70"/>
      <c r="D4" s="70"/>
      <c r="E4" s="70"/>
      <c r="F4" s="70"/>
      <c r="G4" s="70"/>
      <c r="H4" s="72"/>
    </row>
    <row r="5" spans="1:8" ht="12" customHeight="1">
      <c r="A5" s="1"/>
      <c r="B5" s="66" t="str">
        <f>REPT("-",41)&amp;" Number "&amp;REPT("-",40)</f>
        <v>----------------------------------------- Number ----------------------------------------</v>
      </c>
      <c r="C5" s="66"/>
      <c r="D5" s="66"/>
      <c r="E5" s="66"/>
      <c r="F5" s="66" t="str">
        <f>REPT("-",30)&amp;" Dollars "&amp;REPT("-",30)</f>
        <v>------------------------------ Dollars ------------------------------</v>
      </c>
      <c r="G5" s="66"/>
      <c r="H5" s="66"/>
    </row>
    <row r="6" ht="12" customHeight="1">
      <c r="A6" s="3" t="s">
        <v>401</v>
      </c>
    </row>
    <row r="7" spans="1:8" ht="12" customHeight="1">
      <c r="A7" s="2" t="str">
        <f>"Oct "&amp;RIGHT(A6,4)-1</f>
        <v>Oct 2014</v>
      </c>
      <c r="B7" s="11" t="s">
        <v>399</v>
      </c>
      <c r="C7" s="11" t="s">
        <v>399</v>
      </c>
      <c r="D7" s="11" t="s">
        <v>399</v>
      </c>
      <c r="E7" s="11">
        <v>6557828</v>
      </c>
      <c r="F7" s="11">
        <v>12095826.78</v>
      </c>
      <c r="G7" s="11">
        <v>4663.89</v>
      </c>
      <c r="H7" s="11">
        <f aca="true" t="shared" si="0" ref="H7:H20">IF(ISBLANK(F7),"",F7)</f>
        <v>12095826.78</v>
      </c>
    </row>
    <row r="8" spans="1:8" ht="12" customHeight="1">
      <c r="A8" s="2" t="str">
        <f>"Nov "&amp;RIGHT(A6,4)-1</f>
        <v>Nov 2014</v>
      </c>
      <c r="B8" s="11" t="s">
        <v>399</v>
      </c>
      <c r="C8" s="11" t="s">
        <v>399</v>
      </c>
      <c r="D8" s="11" t="s">
        <v>399</v>
      </c>
      <c r="E8" s="11">
        <v>5426480</v>
      </c>
      <c r="F8" s="11">
        <v>10039806.84</v>
      </c>
      <c r="G8" s="11">
        <v>3784.5225</v>
      </c>
      <c r="H8" s="11">
        <f t="shared" si="0"/>
        <v>10039806.84</v>
      </c>
    </row>
    <row r="9" spans="1:8" ht="12" customHeight="1">
      <c r="A9" s="2" t="str">
        <f>"Dec "&amp;RIGHT(A6,4)-1</f>
        <v>Dec 2014</v>
      </c>
      <c r="B9" s="11">
        <v>1767</v>
      </c>
      <c r="C9" s="11">
        <v>2628</v>
      </c>
      <c r="D9" s="11">
        <v>121274</v>
      </c>
      <c r="E9" s="11">
        <v>6087623</v>
      </c>
      <c r="F9" s="11">
        <v>11254283.48</v>
      </c>
      <c r="G9" s="11">
        <v>4118.1525</v>
      </c>
      <c r="H9" s="11">
        <f t="shared" si="0"/>
        <v>11254283.48</v>
      </c>
    </row>
    <row r="10" spans="1:8" ht="12" customHeight="1">
      <c r="A10" s="2" t="str">
        <f>"Jan "&amp;RIGHT(A6,4)</f>
        <v>Jan 2015</v>
      </c>
      <c r="B10" s="11" t="s">
        <v>399</v>
      </c>
      <c r="C10" s="11" t="s">
        <v>399</v>
      </c>
      <c r="D10" s="11" t="s">
        <v>399</v>
      </c>
      <c r="E10" s="11">
        <v>5730955</v>
      </c>
      <c r="F10" s="11">
        <v>10632482.71</v>
      </c>
      <c r="G10" s="11">
        <v>3986.73</v>
      </c>
      <c r="H10" s="11">
        <f t="shared" si="0"/>
        <v>10632482.71</v>
      </c>
    </row>
    <row r="11" spans="1:8" ht="12" customHeight="1">
      <c r="A11" s="2" t="str">
        <f>"Feb "&amp;RIGHT(A6,4)</f>
        <v>Feb 2015</v>
      </c>
      <c r="B11" s="11" t="s">
        <v>399</v>
      </c>
      <c r="C11" s="11" t="s">
        <v>399</v>
      </c>
      <c r="D11" s="11" t="s">
        <v>399</v>
      </c>
      <c r="E11" s="11">
        <v>5325016</v>
      </c>
      <c r="F11" s="11">
        <v>9885082.75</v>
      </c>
      <c r="G11" s="11">
        <v>3657.3075</v>
      </c>
      <c r="H11" s="11">
        <f t="shared" si="0"/>
        <v>9885082.75</v>
      </c>
    </row>
    <row r="12" spans="1:8" ht="12" customHeight="1">
      <c r="A12" s="2" t="str">
        <f>"Mar "&amp;RIGHT(A6,4)</f>
        <v>Mar 2015</v>
      </c>
      <c r="B12" s="11">
        <v>1783</v>
      </c>
      <c r="C12" s="11">
        <v>2640</v>
      </c>
      <c r="D12" s="11">
        <v>122765</v>
      </c>
      <c r="E12" s="11">
        <v>6144588</v>
      </c>
      <c r="F12" s="11">
        <v>11394362.22</v>
      </c>
      <c r="G12" s="11">
        <v>4257.2475</v>
      </c>
      <c r="H12" s="11">
        <f t="shared" si="0"/>
        <v>11394362.22</v>
      </c>
    </row>
    <row r="13" spans="1:8" ht="12" customHeight="1">
      <c r="A13" s="2" t="str">
        <f>"Apr "&amp;RIGHT(A6,4)</f>
        <v>Apr 2015</v>
      </c>
      <c r="B13" s="11" t="s">
        <v>399</v>
      </c>
      <c r="C13" s="11" t="s">
        <v>399</v>
      </c>
      <c r="D13" s="11" t="s">
        <v>399</v>
      </c>
      <c r="E13" s="11">
        <v>6268597</v>
      </c>
      <c r="F13" s="11">
        <v>11640686.72</v>
      </c>
      <c r="G13" s="11">
        <v>4691.115</v>
      </c>
      <c r="H13" s="11">
        <f t="shared" si="0"/>
        <v>11640686.72</v>
      </c>
    </row>
    <row r="14" spans="1:8" ht="12" customHeight="1">
      <c r="A14" s="2" t="str">
        <f>"May "&amp;RIGHT(A6,4)</f>
        <v>May 2015</v>
      </c>
      <c r="B14" s="11" t="s">
        <v>399</v>
      </c>
      <c r="C14" s="11" t="s">
        <v>399</v>
      </c>
      <c r="D14" s="11" t="s">
        <v>399</v>
      </c>
      <c r="E14" s="11">
        <v>6032899</v>
      </c>
      <c r="F14" s="11">
        <v>11193947.84</v>
      </c>
      <c r="G14" s="11">
        <v>4842.09</v>
      </c>
      <c r="H14" s="11">
        <f t="shared" si="0"/>
        <v>11193947.84</v>
      </c>
    </row>
    <row r="15" spans="1:8" ht="12" customHeight="1">
      <c r="A15" s="2" t="str">
        <f>"Jun "&amp;RIGHT(A6,4)</f>
        <v>Jun 2015</v>
      </c>
      <c r="B15" s="11">
        <v>1782</v>
      </c>
      <c r="C15" s="11">
        <v>2659</v>
      </c>
      <c r="D15" s="11">
        <v>126834</v>
      </c>
      <c r="E15" s="11">
        <v>6445074</v>
      </c>
      <c r="F15" s="11">
        <v>11947520.54</v>
      </c>
      <c r="G15" s="11">
        <v>5212.35</v>
      </c>
      <c r="H15" s="11">
        <f t="shared" si="0"/>
        <v>11947520.54</v>
      </c>
    </row>
    <row r="16" spans="1:8" ht="12" customHeight="1">
      <c r="A16" s="2" t="str">
        <f>"Jul "&amp;RIGHT(A6,4)</f>
        <v>Jul 2015</v>
      </c>
      <c r="B16" s="11" t="s">
        <v>399</v>
      </c>
      <c r="C16" s="11" t="s">
        <v>399</v>
      </c>
      <c r="D16" s="11" t="s">
        <v>399</v>
      </c>
      <c r="E16" s="11">
        <v>6614382</v>
      </c>
      <c r="F16" s="11">
        <v>12634600.4</v>
      </c>
      <c r="G16" s="11">
        <v>4690.15</v>
      </c>
      <c r="H16" s="11">
        <f t="shared" si="0"/>
        <v>12634600.4</v>
      </c>
    </row>
    <row r="17" spans="1:8" ht="12" customHeight="1">
      <c r="A17" s="2" t="str">
        <f>"Aug "&amp;RIGHT(A6,4)</f>
        <v>Aug 2015</v>
      </c>
      <c r="B17" s="11" t="s">
        <v>399</v>
      </c>
      <c r="C17" s="11" t="s">
        <v>399</v>
      </c>
      <c r="D17" s="11" t="s">
        <v>399</v>
      </c>
      <c r="E17" s="11">
        <v>6244273</v>
      </c>
      <c r="F17" s="11">
        <v>11930164.96</v>
      </c>
      <c r="G17" s="11">
        <v>4579.2375</v>
      </c>
      <c r="H17" s="11">
        <f t="shared" si="0"/>
        <v>11930164.96</v>
      </c>
    </row>
    <row r="18" spans="1:8" ht="12" customHeight="1">
      <c r="A18" s="2" t="str">
        <f>"Sep "&amp;RIGHT(A6,4)</f>
        <v>Sep 2015</v>
      </c>
      <c r="B18" s="11">
        <v>1779</v>
      </c>
      <c r="C18" s="11">
        <v>2801</v>
      </c>
      <c r="D18" s="11">
        <v>128719</v>
      </c>
      <c r="E18" s="11">
        <v>6375018</v>
      </c>
      <c r="F18" s="11">
        <v>12175819.79</v>
      </c>
      <c r="G18" s="11">
        <v>4686.1125</v>
      </c>
      <c r="H18" s="11">
        <f t="shared" si="0"/>
        <v>12175819.79</v>
      </c>
    </row>
    <row r="19" spans="1:8" ht="12" customHeight="1">
      <c r="A19" s="12" t="s">
        <v>55</v>
      </c>
      <c r="B19" s="13">
        <v>1777.75</v>
      </c>
      <c r="C19" s="13">
        <v>2682</v>
      </c>
      <c r="D19" s="13">
        <v>124898</v>
      </c>
      <c r="E19" s="13">
        <v>73252733</v>
      </c>
      <c r="F19" s="13">
        <v>136824585.03</v>
      </c>
      <c r="G19" s="13">
        <v>53168.905</v>
      </c>
      <c r="H19" s="13">
        <f t="shared" si="0"/>
        <v>136824585.03</v>
      </c>
    </row>
    <row r="20" spans="1:8" ht="12" customHeight="1">
      <c r="A20" s="14" t="s">
        <v>402</v>
      </c>
      <c r="B20" s="15">
        <v>1777.3333</v>
      </c>
      <c r="C20" s="15">
        <v>2642.3333</v>
      </c>
      <c r="D20" s="15">
        <v>123624.3333</v>
      </c>
      <c r="E20" s="15">
        <v>60633442</v>
      </c>
      <c r="F20" s="15">
        <v>112718600.28</v>
      </c>
      <c r="G20" s="15">
        <v>43903.555</v>
      </c>
      <c r="H20" s="15">
        <f t="shared" si="0"/>
        <v>112718600.28</v>
      </c>
    </row>
    <row r="21" ht="12" customHeight="1">
      <c r="A21" s="3" t="str">
        <f>"FY "&amp;RIGHT(A6,4)+1</f>
        <v>FY 2016</v>
      </c>
    </row>
    <row r="22" spans="1:8" ht="12" customHeight="1">
      <c r="A22" s="2" t="str">
        <f>"Oct "&amp;RIGHT(A6,4)</f>
        <v>Oct 2015</v>
      </c>
      <c r="B22" s="11" t="s">
        <v>399</v>
      </c>
      <c r="C22" s="11" t="s">
        <v>399</v>
      </c>
      <c r="D22" s="11" t="s">
        <v>399</v>
      </c>
      <c r="E22" s="11">
        <v>6389319</v>
      </c>
      <c r="F22" s="11">
        <v>12211869.62</v>
      </c>
      <c r="G22" s="11">
        <v>5025.975</v>
      </c>
      <c r="H22" s="11">
        <f aca="true" t="shared" si="1" ref="H22:H35">IF(ISBLANK(F22),"",F22)</f>
        <v>12211869.62</v>
      </c>
    </row>
    <row r="23" spans="1:8" ht="12" customHeight="1">
      <c r="A23" s="2" t="str">
        <f>"Nov "&amp;RIGHT(A6,4)</f>
        <v>Nov 2015</v>
      </c>
      <c r="B23" s="11" t="s">
        <v>399</v>
      </c>
      <c r="C23" s="11" t="s">
        <v>399</v>
      </c>
      <c r="D23" s="11" t="s">
        <v>399</v>
      </c>
      <c r="E23" s="11">
        <v>5865821</v>
      </c>
      <c r="F23" s="11">
        <v>11260083.53</v>
      </c>
      <c r="G23" s="11">
        <v>4166.4625</v>
      </c>
      <c r="H23" s="11">
        <f t="shared" si="1"/>
        <v>11260083.53</v>
      </c>
    </row>
    <row r="24" spans="1:8" ht="12" customHeight="1">
      <c r="A24" s="2" t="str">
        <f>"Dec "&amp;RIGHT(A6,4)</f>
        <v>Dec 2015</v>
      </c>
      <c r="B24" s="11">
        <v>1754</v>
      </c>
      <c r="C24" s="11">
        <v>2617</v>
      </c>
      <c r="D24" s="11">
        <v>124780</v>
      </c>
      <c r="E24" s="11">
        <v>6237410</v>
      </c>
      <c r="F24" s="11">
        <v>11955282.31</v>
      </c>
      <c r="G24" s="11">
        <v>4216.3375</v>
      </c>
      <c r="H24" s="11">
        <f t="shared" si="1"/>
        <v>11955282.31</v>
      </c>
    </row>
    <row r="25" spans="1:8" ht="12" customHeight="1">
      <c r="A25" s="2" t="str">
        <f>"Jan "&amp;RIGHT(A6,4)+1</f>
        <v>Jan 2016</v>
      </c>
      <c r="B25" s="11" t="s">
        <v>399</v>
      </c>
      <c r="C25" s="11" t="s">
        <v>399</v>
      </c>
      <c r="D25" s="11" t="s">
        <v>399</v>
      </c>
      <c r="E25" s="11">
        <v>5795574</v>
      </c>
      <c r="F25" s="11">
        <v>11074755.86</v>
      </c>
      <c r="G25" s="11">
        <v>4146.75</v>
      </c>
      <c r="H25" s="11">
        <f t="shared" si="1"/>
        <v>11074755.86</v>
      </c>
    </row>
    <row r="26" spans="1:8" ht="12" customHeight="1">
      <c r="A26" s="2" t="str">
        <f>"Feb "&amp;RIGHT(A6,4)+1</f>
        <v>Feb 2016</v>
      </c>
      <c r="B26" s="11" t="s">
        <v>399</v>
      </c>
      <c r="C26" s="11" t="s">
        <v>399</v>
      </c>
      <c r="D26" s="11" t="s">
        <v>399</v>
      </c>
      <c r="E26" s="11">
        <v>6071144</v>
      </c>
      <c r="F26" s="11">
        <v>11635008.44</v>
      </c>
      <c r="G26" s="11">
        <v>4273.3375</v>
      </c>
      <c r="H26" s="11">
        <f t="shared" si="1"/>
        <v>11635008.44</v>
      </c>
    </row>
    <row r="27" spans="1:8" ht="12" customHeight="1">
      <c r="A27" s="2" t="str">
        <f>"Mar "&amp;RIGHT(A6,4)+1</f>
        <v>Mar 2016</v>
      </c>
      <c r="B27" s="11">
        <v>1804</v>
      </c>
      <c r="C27" s="11">
        <v>2678</v>
      </c>
      <c r="D27" s="11">
        <v>128740</v>
      </c>
      <c r="E27" s="11">
        <v>6729120</v>
      </c>
      <c r="F27" s="11">
        <v>12885075.61</v>
      </c>
      <c r="G27" s="11">
        <v>5916.125</v>
      </c>
      <c r="H27" s="11">
        <f t="shared" si="1"/>
        <v>12885075.61</v>
      </c>
    </row>
    <row r="28" spans="1:8" ht="12" customHeight="1">
      <c r="A28" s="2" t="str">
        <f>"Apr "&amp;RIGHT(A6,4)+1</f>
        <v>Apr 2016</v>
      </c>
      <c r="B28" s="11" t="s">
        <v>399</v>
      </c>
      <c r="C28" s="11" t="s">
        <v>399</v>
      </c>
      <c r="D28" s="11" t="s">
        <v>399</v>
      </c>
      <c r="E28" s="11">
        <v>6274424</v>
      </c>
      <c r="F28" s="11">
        <v>11997916.44</v>
      </c>
      <c r="G28" s="11">
        <v>4363.1125</v>
      </c>
      <c r="H28" s="11">
        <f t="shared" si="1"/>
        <v>11997916.44</v>
      </c>
    </row>
    <row r="29" spans="1:8" ht="12" customHeight="1">
      <c r="A29" s="2" t="str">
        <f>"May "&amp;RIGHT(A6,4)+1</f>
        <v>May 2016</v>
      </c>
      <c r="B29" s="11" t="s">
        <v>399</v>
      </c>
      <c r="C29" s="11" t="s">
        <v>399</v>
      </c>
      <c r="D29" s="11" t="s">
        <v>399</v>
      </c>
      <c r="E29" s="11">
        <v>6494926</v>
      </c>
      <c r="F29" s="11">
        <v>12436617.3</v>
      </c>
      <c r="G29" s="11">
        <v>4157.9125</v>
      </c>
      <c r="H29" s="11">
        <f t="shared" si="1"/>
        <v>12436617.3</v>
      </c>
    </row>
    <row r="30" spans="1:8" ht="12" customHeight="1">
      <c r="A30" s="2" t="str">
        <f>"Jun "&amp;RIGHT(A6,4)+1</f>
        <v>Jun 2016</v>
      </c>
      <c r="B30" s="11">
        <v>1723</v>
      </c>
      <c r="C30" s="11">
        <v>2553</v>
      </c>
      <c r="D30" s="11">
        <v>123099</v>
      </c>
      <c r="E30" s="11">
        <v>6618460</v>
      </c>
      <c r="F30" s="11">
        <v>12629431.43</v>
      </c>
      <c r="G30" s="11">
        <v>1251.625</v>
      </c>
      <c r="H30" s="11">
        <f t="shared" si="1"/>
        <v>12629431.43</v>
      </c>
    </row>
    <row r="31" spans="1:8" ht="12" customHeight="1">
      <c r="A31" s="2" t="str">
        <f>"Jul "&amp;RIGHT(A6,4)+1</f>
        <v>Jul 2016</v>
      </c>
      <c r="B31" s="11" t="s">
        <v>399</v>
      </c>
      <c r="C31" s="11" t="s">
        <v>399</v>
      </c>
      <c r="D31" s="11" t="s">
        <v>399</v>
      </c>
      <c r="E31" s="11">
        <v>6311378</v>
      </c>
      <c r="F31" s="11">
        <v>12374265.61</v>
      </c>
      <c r="G31" s="11" t="s">
        <v>399</v>
      </c>
      <c r="H31" s="11">
        <f t="shared" si="1"/>
        <v>12374265.61</v>
      </c>
    </row>
    <row r="32" spans="1:8" ht="12" customHeight="1">
      <c r="A32" s="2" t="str">
        <f>"Aug "&amp;RIGHT(A6,4)+1</f>
        <v>Aug 2016</v>
      </c>
      <c r="B32" s="11" t="s">
        <v>399</v>
      </c>
      <c r="C32" s="11" t="s">
        <v>399</v>
      </c>
      <c r="D32" s="11" t="s">
        <v>399</v>
      </c>
      <c r="E32" s="11" t="s">
        <v>399</v>
      </c>
      <c r="F32" s="11" t="s">
        <v>399</v>
      </c>
      <c r="G32" s="11" t="s">
        <v>399</v>
      </c>
      <c r="H32" s="11" t="str">
        <f t="shared" si="1"/>
        <v>--</v>
      </c>
    </row>
    <row r="33" spans="1:8" ht="12" customHeight="1">
      <c r="A33" s="2" t="str">
        <f>"Sep "&amp;RIGHT(A6,4)+1</f>
        <v>Sep 2016</v>
      </c>
      <c r="B33" s="11" t="s">
        <v>399</v>
      </c>
      <c r="C33" s="11" t="s">
        <v>399</v>
      </c>
      <c r="D33" s="11" t="s">
        <v>399</v>
      </c>
      <c r="E33" s="11" t="s">
        <v>399</v>
      </c>
      <c r="F33" s="11" t="s">
        <v>399</v>
      </c>
      <c r="G33" s="11" t="s">
        <v>399</v>
      </c>
      <c r="H33" s="11" t="str">
        <f t="shared" si="1"/>
        <v>--</v>
      </c>
    </row>
    <row r="34" spans="1:8" ht="12" customHeight="1">
      <c r="A34" s="12" t="s">
        <v>55</v>
      </c>
      <c r="B34" s="13">
        <v>1760.3333</v>
      </c>
      <c r="C34" s="13">
        <v>2616</v>
      </c>
      <c r="D34" s="13">
        <v>125539.6667</v>
      </c>
      <c r="E34" s="13">
        <v>62787576</v>
      </c>
      <c r="F34" s="13">
        <v>120460306.15</v>
      </c>
      <c r="G34" s="13">
        <v>37517.6375</v>
      </c>
      <c r="H34" s="13">
        <f t="shared" si="1"/>
        <v>120460306.15</v>
      </c>
    </row>
    <row r="35" spans="1:8" ht="12" customHeight="1">
      <c r="A35" s="14" t="str">
        <f>"Total "&amp;MID(A20,7,LEN(A20)-13)&amp;" Months"</f>
        <v>Total 10 Months</v>
      </c>
      <c r="B35" s="15">
        <v>1760.3333</v>
      </c>
      <c r="C35" s="15">
        <v>2616</v>
      </c>
      <c r="D35" s="15">
        <v>125539.6667</v>
      </c>
      <c r="E35" s="15">
        <v>62787576</v>
      </c>
      <c r="F35" s="15">
        <v>120460306.15</v>
      </c>
      <c r="G35" s="15">
        <v>37517.6375</v>
      </c>
      <c r="H35" s="15">
        <f t="shared" si="1"/>
        <v>120460306.15</v>
      </c>
    </row>
    <row r="36" spans="1:8" ht="12" customHeight="1">
      <c r="A36" s="66"/>
      <c r="B36" s="66"/>
      <c r="C36" s="66"/>
      <c r="D36" s="66"/>
      <c r="E36" s="66"/>
      <c r="F36" s="66"/>
      <c r="G36" s="66"/>
      <c r="H36" s="66"/>
    </row>
    <row r="37" spans="1:8" ht="69.75" customHeight="1">
      <c r="A37" s="80" t="s">
        <v>130</v>
      </c>
      <c r="B37" s="80"/>
      <c r="C37" s="80"/>
      <c r="D37" s="80"/>
      <c r="E37" s="80"/>
      <c r="F37" s="80"/>
      <c r="G37" s="80"/>
      <c r="H37" s="80"/>
    </row>
    <row r="38" ht="12.75">
      <c r="A38" s="26"/>
    </row>
  </sheetData>
  <sheetProtection/>
  <mergeCells count="14">
    <mergeCell ref="A37:H37"/>
    <mergeCell ref="H3:H4"/>
    <mergeCell ref="B5:E5"/>
    <mergeCell ref="F5:H5"/>
    <mergeCell ref="A36:H36"/>
    <mergeCell ref="D3:D4"/>
    <mergeCell ref="E3:E4"/>
    <mergeCell ref="F3:F4"/>
    <mergeCell ref="G3:G4"/>
    <mergeCell ref="A1:G1"/>
    <mergeCell ref="A2:G2"/>
    <mergeCell ref="A3:A4"/>
    <mergeCell ref="B3:B4"/>
    <mergeCell ref="C3:C4"/>
  </mergeCells>
  <printOptions/>
  <pageMargins left="0.75" right="0.5" top="0.75" bottom="0.5" header="0.5" footer="0.25"/>
  <pageSetup fitToHeight="1" fitToWidth="1" horizontalDpi="600" verticalDpi="600" orientation="landscape"/>
</worksheet>
</file>

<file path=xl/worksheets/sheet23.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73" t="s">
        <v>404</v>
      </c>
      <c r="B1" s="73"/>
      <c r="C1" s="73"/>
      <c r="D1" s="73"/>
      <c r="E1" s="73"/>
      <c r="F1" s="2" t="s">
        <v>400</v>
      </c>
    </row>
    <row r="2" spans="1:6" ht="12" customHeight="1">
      <c r="A2" s="75" t="s">
        <v>131</v>
      </c>
      <c r="B2" s="75"/>
      <c r="C2" s="75"/>
      <c r="D2" s="75"/>
      <c r="E2" s="75"/>
      <c r="F2" s="1"/>
    </row>
    <row r="3" spans="1:6" ht="24" customHeight="1">
      <c r="A3" s="77" t="s">
        <v>50</v>
      </c>
      <c r="B3" s="72" t="s">
        <v>115</v>
      </c>
      <c r="C3" s="70"/>
      <c r="D3" s="69" t="s">
        <v>334</v>
      </c>
      <c r="E3" s="69" t="s">
        <v>231</v>
      </c>
      <c r="F3" s="71" t="s">
        <v>58</v>
      </c>
    </row>
    <row r="4" spans="1:6" ht="24" customHeight="1">
      <c r="A4" s="78"/>
      <c r="B4" s="10" t="s">
        <v>132</v>
      </c>
      <c r="C4" s="10" t="s">
        <v>133</v>
      </c>
      <c r="D4" s="70"/>
      <c r="E4" s="70"/>
      <c r="F4" s="72"/>
    </row>
    <row r="5" spans="1:7" ht="12" customHeight="1">
      <c r="A5" s="1"/>
      <c r="B5" s="94" t="str">
        <f>REPT("-",5)&amp;" Number "&amp;REPT("-",4)&amp;"   "&amp;REPT("-",43)&amp;" Dollars "&amp;REPT("-",41)</f>
        <v>----- Number ----   ------------------------------------------- Dollars -----------------------------------------</v>
      </c>
      <c r="C5" s="94"/>
      <c r="D5" s="94"/>
      <c r="E5" s="94"/>
      <c r="F5" s="94"/>
      <c r="G5" s="94"/>
    </row>
    <row r="6" ht="12" customHeight="1">
      <c r="A6" s="3" t="s">
        <v>401</v>
      </c>
    </row>
    <row r="7" spans="1:6" ht="12" customHeight="1">
      <c r="A7" s="2" t="str">
        <f>"Oct "&amp;RIGHT(A6,4)-1</f>
        <v>Oct 2014</v>
      </c>
      <c r="B7" s="11">
        <v>194563479</v>
      </c>
      <c r="C7" s="11">
        <v>293366094.49</v>
      </c>
      <c r="D7" s="11">
        <v>214134.95</v>
      </c>
      <c r="E7" s="11" t="s">
        <v>399</v>
      </c>
      <c r="F7" s="11">
        <v>293580229.44</v>
      </c>
    </row>
    <row r="8" spans="1:6" ht="12" customHeight="1">
      <c r="A8" s="2" t="str">
        <f>"Nov "&amp;RIGHT(A6,4)-1</f>
        <v>Nov 2014</v>
      </c>
      <c r="B8" s="11">
        <v>151080619</v>
      </c>
      <c r="C8" s="11">
        <v>227282578.35</v>
      </c>
      <c r="D8" s="11">
        <v>198989.24</v>
      </c>
      <c r="E8" s="11" t="s">
        <v>399</v>
      </c>
      <c r="F8" s="11">
        <v>227481567.59</v>
      </c>
    </row>
    <row r="9" spans="1:6" ht="12" customHeight="1">
      <c r="A9" s="2" t="str">
        <f>"Dec "&amp;RIGHT(A6,4)-1</f>
        <v>Dec 2014</v>
      </c>
      <c r="B9" s="11">
        <v>160091234</v>
      </c>
      <c r="C9" s="11">
        <v>240911566.43</v>
      </c>
      <c r="D9" s="11">
        <v>28624287.54</v>
      </c>
      <c r="E9" s="11">
        <v>35838232</v>
      </c>
      <c r="F9" s="11">
        <v>305374085.97</v>
      </c>
    </row>
    <row r="10" spans="1:6" ht="12" customHeight="1">
      <c r="A10" s="2" t="str">
        <f>"Jan "&amp;RIGHT(A6,4)</f>
        <v>Jan 2015</v>
      </c>
      <c r="B10" s="11">
        <v>168025652</v>
      </c>
      <c r="C10" s="11">
        <v>252281157.2</v>
      </c>
      <c r="D10" s="11">
        <v>320642.44</v>
      </c>
      <c r="E10" s="11" t="s">
        <v>399</v>
      </c>
      <c r="F10" s="11">
        <v>252601799.64</v>
      </c>
    </row>
    <row r="11" spans="1:6" ht="12" customHeight="1">
      <c r="A11" s="2" t="str">
        <f>"Feb "&amp;RIGHT(A6,4)</f>
        <v>Feb 2015</v>
      </c>
      <c r="B11" s="11">
        <v>163084118</v>
      </c>
      <c r="C11" s="11">
        <v>246787083.9</v>
      </c>
      <c r="D11" s="11">
        <v>378158.12</v>
      </c>
      <c r="E11" s="11" t="s">
        <v>399</v>
      </c>
      <c r="F11" s="11">
        <v>247165242.02</v>
      </c>
    </row>
    <row r="12" spans="1:6" ht="12" customHeight="1">
      <c r="A12" s="2" t="str">
        <f>"Mar "&amp;RIGHT(A6,4)</f>
        <v>Mar 2015</v>
      </c>
      <c r="B12" s="11">
        <v>189400978</v>
      </c>
      <c r="C12" s="11">
        <v>286284258.15</v>
      </c>
      <c r="D12" s="11">
        <v>38546329.13</v>
      </c>
      <c r="E12" s="11">
        <v>38821287</v>
      </c>
      <c r="F12" s="11">
        <v>363651874.28</v>
      </c>
    </row>
    <row r="13" spans="1:6" ht="12" customHeight="1">
      <c r="A13" s="2" t="str">
        <f>"Apr "&amp;RIGHT(A6,4)</f>
        <v>Apr 2015</v>
      </c>
      <c r="B13" s="11">
        <v>190567160</v>
      </c>
      <c r="C13" s="11">
        <v>286721927.67</v>
      </c>
      <c r="D13" s="11">
        <v>10527.15</v>
      </c>
      <c r="E13" s="11" t="s">
        <v>399</v>
      </c>
      <c r="F13" s="11">
        <v>286732454.82</v>
      </c>
    </row>
    <row r="14" spans="1:6" ht="12" customHeight="1">
      <c r="A14" s="2" t="str">
        <f>"May "&amp;RIGHT(A6,4)</f>
        <v>May 2015</v>
      </c>
      <c r="B14" s="11">
        <v>175994785</v>
      </c>
      <c r="C14" s="11">
        <v>263402494.98</v>
      </c>
      <c r="D14" s="11" t="s">
        <v>399</v>
      </c>
      <c r="E14" s="11" t="s">
        <v>399</v>
      </c>
      <c r="F14" s="11">
        <v>263402494.98</v>
      </c>
    </row>
    <row r="15" spans="1:6" ht="12" customHeight="1">
      <c r="A15" s="2" t="str">
        <f>"Jun "&amp;RIGHT(A6,4)</f>
        <v>Jun 2015</v>
      </c>
      <c r="B15" s="11">
        <v>157231458</v>
      </c>
      <c r="C15" s="11">
        <v>222370283.57</v>
      </c>
      <c r="D15" s="11">
        <v>39980362</v>
      </c>
      <c r="E15" s="11">
        <v>36798125</v>
      </c>
      <c r="F15" s="11">
        <v>299148770.57</v>
      </c>
    </row>
    <row r="16" spans="1:6" ht="12" customHeight="1">
      <c r="A16" s="2" t="str">
        <f>"Jul "&amp;RIGHT(A6,4)</f>
        <v>Jul 2015</v>
      </c>
      <c r="B16" s="11">
        <v>146314782</v>
      </c>
      <c r="C16" s="11">
        <v>208094704.1</v>
      </c>
      <c r="D16" s="11">
        <v>311575.7</v>
      </c>
      <c r="E16" s="11" t="s">
        <v>399</v>
      </c>
      <c r="F16" s="11">
        <v>208406279.8</v>
      </c>
    </row>
    <row r="17" spans="1:6" ht="12" customHeight="1">
      <c r="A17" s="2" t="str">
        <f>"Aug "&amp;RIGHT(A6,4)</f>
        <v>Aug 2015</v>
      </c>
      <c r="B17" s="11">
        <v>147629360</v>
      </c>
      <c r="C17" s="11">
        <v>213326102.04</v>
      </c>
      <c r="D17" s="11">
        <v>200605.68</v>
      </c>
      <c r="E17" s="11" t="s">
        <v>399</v>
      </c>
      <c r="F17" s="11">
        <v>213526707.72</v>
      </c>
    </row>
    <row r="18" spans="1:6" ht="12" customHeight="1">
      <c r="A18" s="2" t="str">
        <f>"Sep "&amp;RIGHT(A6,4)</f>
        <v>Sep 2015</v>
      </c>
      <c r="B18" s="11">
        <v>175189263</v>
      </c>
      <c r="C18" s="11">
        <v>269003712.99</v>
      </c>
      <c r="D18" s="11">
        <v>39554080.52</v>
      </c>
      <c r="E18" s="11">
        <v>38028759</v>
      </c>
      <c r="F18" s="11">
        <v>346586552.51</v>
      </c>
    </row>
    <row r="19" spans="1:6" ht="12" customHeight="1">
      <c r="A19" s="12" t="s">
        <v>55</v>
      </c>
      <c r="B19" s="13">
        <v>2019172888</v>
      </c>
      <c r="C19" s="13">
        <v>3009831963.87</v>
      </c>
      <c r="D19" s="13">
        <v>148339692.47</v>
      </c>
      <c r="E19" s="13">
        <v>149486403</v>
      </c>
      <c r="F19" s="13">
        <v>3307658059.34</v>
      </c>
    </row>
    <row r="20" spans="1:6" ht="12" customHeight="1">
      <c r="A20" s="14" t="s">
        <v>402</v>
      </c>
      <c r="B20" s="15">
        <v>1696354265</v>
      </c>
      <c r="C20" s="15">
        <v>2527502148.84</v>
      </c>
      <c r="D20" s="15">
        <v>108585006.27</v>
      </c>
      <c r="E20" s="15">
        <v>111457644</v>
      </c>
      <c r="F20" s="15">
        <v>2747544799.11</v>
      </c>
    </row>
    <row r="21" ht="12" customHeight="1">
      <c r="A21" s="3" t="str">
        <f>"FY "&amp;RIGHT(A6,4)+1</f>
        <v>FY 2016</v>
      </c>
    </row>
    <row r="22" spans="1:6" ht="12" customHeight="1">
      <c r="A22" s="2" t="str">
        <f>"Oct "&amp;RIGHT(A6,4)</f>
        <v>Oct 2015</v>
      </c>
      <c r="B22" s="11">
        <v>189285541</v>
      </c>
      <c r="C22" s="11">
        <v>298278031.65</v>
      </c>
      <c r="D22" s="11">
        <v>224892.4</v>
      </c>
      <c r="E22" s="11" t="s">
        <v>399</v>
      </c>
      <c r="F22" s="11">
        <v>298502924.05</v>
      </c>
    </row>
    <row r="23" spans="1:6" ht="12" customHeight="1">
      <c r="A23" s="2" t="str">
        <f>"Nov "&amp;RIGHT(A6,4)</f>
        <v>Nov 2015</v>
      </c>
      <c r="B23" s="11">
        <v>164122416</v>
      </c>
      <c r="C23" s="11">
        <v>257530247.8</v>
      </c>
      <c r="D23" s="11">
        <v>97780.16</v>
      </c>
      <c r="E23" s="11" t="s">
        <v>399</v>
      </c>
      <c r="F23" s="11">
        <v>257628027.96</v>
      </c>
    </row>
    <row r="24" spans="1:6" ht="12" customHeight="1">
      <c r="A24" s="2" t="str">
        <f>"Dec "&amp;RIGHT(A6,4)</f>
        <v>Dec 2015</v>
      </c>
      <c r="B24" s="11">
        <v>164095411</v>
      </c>
      <c r="C24" s="11">
        <v>255801877.97</v>
      </c>
      <c r="D24" s="11">
        <v>28916938.57</v>
      </c>
      <c r="E24" s="11">
        <v>36051041</v>
      </c>
      <c r="F24" s="11">
        <v>320769857.54</v>
      </c>
    </row>
    <row r="25" spans="1:6" ht="12" customHeight="1">
      <c r="A25" s="2" t="str">
        <f>"Jan "&amp;RIGHT(A6,4)+1</f>
        <v>Jan 2016</v>
      </c>
      <c r="B25" s="11">
        <v>169769109</v>
      </c>
      <c r="C25" s="11">
        <v>266262785.84</v>
      </c>
      <c r="D25" s="11">
        <v>504507.61</v>
      </c>
      <c r="E25" s="11" t="s">
        <v>399</v>
      </c>
      <c r="F25" s="11">
        <v>266767293.45</v>
      </c>
    </row>
    <row r="26" spans="1:6" ht="12" customHeight="1">
      <c r="A26" s="2" t="str">
        <f>"Feb "&amp;RIGHT(A6,4)+1</f>
        <v>Feb 2016</v>
      </c>
      <c r="B26" s="11">
        <v>183284688</v>
      </c>
      <c r="C26" s="11">
        <v>288439457.54</v>
      </c>
      <c r="D26" s="11">
        <v>305665.2</v>
      </c>
      <c r="E26" s="11" t="s">
        <v>399</v>
      </c>
      <c r="F26" s="11">
        <v>288745122.74</v>
      </c>
    </row>
    <row r="27" spans="1:6" ht="12" customHeight="1">
      <c r="A27" s="2" t="str">
        <f>"Mar "&amp;RIGHT(A6,4)+1</f>
        <v>Mar 2016</v>
      </c>
      <c r="B27" s="11">
        <v>197285102</v>
      </c>
      <c r="C27" s="11">
        <v>308549284.63</v>
      </c>
      <c r="D27" s="11">
        <v>45123366.47</v>
      </c>
      <c r="E27" s="11">
        <v>37360396</v>
      </c>
      <c r="F27" s="11">
        <v>391033047.1</v>
      </c>
    </row>
    <row r="28" spans="1:6" ht="12" customHeight="1">
      <c r="A28" s="2" t="str">
        <f>"Apr "&amp;RIGHT(A6,4)+1</f>
        <v>Apr 2016</v>
      </c>
      <c r="B28" s="11">
        <v>191934268</v>
      </c>
      <c r="C28" s="11">
        <v>300958581.6</v>
      </c>
      <c r="D28" s="11">
        <v>42147.47</v>
      </c>
      <c r="E28" s="11" t="s">
        <v>399</v>
      </c>
      <c r="F28" s="11">
        <v>301000729.07</v>
      </c>
    </row>
    <row r="29" spans="1:6" ht="12" customHeight="1">
      <c r="A29" s="2" t="str">
        <f>"May "&amp;RIGHT(A6,4)+1</f>
        <v>May 2016</v>
      </c>
      <c r="B29" s="11">
        <v>189209812</v>
      </c>
      <c r="C29" s="11">
        <v>294400695.72</v>
      </c>
      <c r="D29" s="11">
        <v>26622.29</v>
      </c>
      <c r="E29" s="11" t="s">
        <v>399</v>
      </c>
      <c r="F29" s="11">
        <v>294427318.01</v>
      </c>
    </row>
    <row r="30" spans="1:6" ht="12" customHeight="1">
      <c r="A30" s="2" t="str">
        <f>"Jun "&amp;RIGHT(A6,4)+1</f>
        <v>Jun 2016</v>
      </c>
      <c r="B30" s="11">
        <v>161717887</v>
      </c>
      <c r="C30" s="11">
        <v>237221219.93</v>
      </c>
      <c r="D30" s="11">
        <v>40492821.89</v>
      </c>
      <c r="E30" s="11">
        <v>34553057</v>
      </c>
      <c r="F30" s="11">
        <v>312267098.82</v>
      </c>
    </row>
    <row r="31" spans="1:6" ht="12" customHeight="1">
      <c r="A31" s="2" t="str">
        <f>"Jul "&amp;RIGHT(A6,4)+1</f>
        <v>Jul 2016</v>
      </c>
      <c r="B31" s="11">
        <v>140302022</v>
      </c>
      <c r="C31" s="11">
        <v>203573335.45</v>
      </c>
      <c r="D31" s="11">
        <v>134792.65</v>
      </c>
      <c r="E31" s="11" t="s">
        <v>399</v>
      </c>
      <c r="F31" s="11">
        <v>203708128.1</v>
      </c>
    </row>
    <row r="32" spans="1:6" ht="12" customHeight="1">
      <c r="A32" s="2" t="str">
        <f>"Aug "&amp;RIGHT(A6,4)+1</f>
        <v>Aug 2016</v>
      </c>
      <c r="B32" s="11" t="s">
        <v>399</v>
      </c>
      <c r="C32" s="11" t="s">
        <v>399</v>
      </c>
      <c r="D32" s="11" t="s">
        <v>399</v>
      </c>
      <c r="E32" s="11" t="s">
        <v>399</v>
      </c>
      <c r="F32" s="11" t="s">
        <v>399</v>
      </c>
    </row>
    <row r="33" spans="1:6" ht="12" customHeight="1">
      <c r="A33" s="2" t="str">
        <f>"Sep "&amp;RIGHT(A6,4)+1</f>
        <v>Sep 2016</v>
      </c>
      <c r="B33" s="11" t="s">
        <v>399</v>
      </c>
      <c r="C33" s="11" t="s">
        <v>399</v>
      </c>
      <c r="D33" s="11" t="s">
        <v>399</v>
      </c>
      <c r="E33" s="11" t="s">
        <v>399</v>
      </c>
      <c r="F33" s="11" t="s">
        <v>399</v>
      </c>
    </row>
    <row r="34" spans="1:6" ht="12" customHeight="1">
      <c r="A34" s="12" t="s">
        <v>55</v>
      </c>
      <c r="B34" s="13">
        <v>1751006256</v>
      </c>
      <c r="C34" s="13">
        <v>2711015518.13</v>
      </c>
      <c r="D34" s="13">
        <v>115869534.71</v>
      </c>
      <c r="E34" s="13">
        <v>107964494</v>
      </c>
      <c r="F34" s="13">
        <v>2934849546.84</v>
      </c>
    </row>
    <row r="35" spans="1:6" ht="12" customHeight="1">
      <c r="A35" s="14" t="str">
        <f>"Total "&amp;MID(A20,7,LEN(A20)-13)&amp;" Months"</f>
        <v>Total 10 Months</v>
      </c>
      <c r="B35" s="15">
        <v>1751006256</v>
      </c>
      <c r="C35" s="15">
        <v>2711015518.13</v>
      </c>
      <c r="D35" s="15">
        <v>115869534.71</v>
      </c>
      <c r="E35" s="15">
        <v>107964494</v>
      </c>
      <c r="F35" s="15">
        <v>2934849546.84</v>
      </c>
    </row>
    <row r="36" spans="1:6" ht="12" customHeight="1">
      <c r="A36" s="66"/>
      <c r="B36" s="66"/>
      <c r="C36" s="66"/>
      <c r="D36" s="66"/>
      <c r="E36" s="66"/>
      <c r="F36" s="66"/>
    </row>
    <row r="37" spans="1:6" ht="69.75" customHeight="1">
      <c r="A37" s="80" t="s">
        <v>134</v>
      </c>
      <c r="B37" s="80"/>
      <c r="C37" s="80"/>
      <c r="D37" s="80"/>
      <c r="E37" s="80"/>
      <c r="F37" s="80"/>
    </row>
    <row r="38" ht="12.75">
      <c r="A38" s="26"/>
    </row>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worksheet>
</file>

<file path=xl/worksheets/sheet2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232</v>
      </c>
      <c r="B2" s="75"/>
      <c r="C2" s="75"/>
      <c r="D2" s="75"/>
      <c r="E2" s="75"/>
      <c r="F2" s="75"/>
      <c r="G2" s="75"/>
      <c r="H2" s="75"/>
      <c r="I2" s="1"/>
    </row>
    <row r="3" spans="1:9" ht="24" customHeight="1">
      <c r="A3" s="77" t="s">
        <v>50</v>
      </c>
      <c r="B3" s="69" t="s">
        <v>126</v>
      </c>
      <c r="C3" s="69" t="s">
        <v>127</v>
      </c>
      <c r="D3" s="69" t="s">
        <v>128</v>
      </c>
      <c r="E3" s="72" t="s">
        <v>135</v>
      </c>
      <c r="F3" s="72"/>
      <c r="G3" s="72"/>
      <c r="H3" s="72"/>
      <c r="I3" s="72"/>
    </row>
    <row r="4" spans="1:9" ht="24" customHeight="1">
      <c r="A4" s="78"/>
      <c r="B4" s="70"/>
      <c r="C4" s="70"/>
      <c r="D4" s="70"/>
      <c r="E4" s="10" t="s">
        <v>109</v>
      </c>
      <c r="F4" s="10" t="s">
        <v>110</v>
      </c>
      <c r="G4" s="10" t="s">
        <v>111</v>
      </c>
      <c r="H4" s="10" t="s">
        <v>112</v>
      </c>
      <c r="I4" s="9" t="s">
        <v>55</v>
      </c>
    </row>
    <row r="5" spans="1:9" ht="12" customHeight="1">
      <c r="A5" s="1"/>
      <c r="B5" s="66" t="str">
        <f>REPT("-",89)&amp;" Number "&amp;REPT("-",89)</f>
        <v>----------------------------------------------------------------------------------------- Number -----------------------------------------------------------------------------------------</v>
      </c>
      <c r="C5" s="66"/>
      <c r="D5" s="66"/>
      <c r="E5" s="66"/>
      <c r="F5" s="66"/>
      <c r="G5" s="66"/>
      <c r="H5" s="66"/>
      <c r="I5" s="66"/>
    </row>
    <row r="6" ht="12" customHeight="1">
      <c r="A6" s="3" t="s">
        <v>401</v>
      </c>
    </row>
    <row r="7" spans="1:9" ht="12" customHeight="1">
      <c r="A7" s="2" t="str">
        <f>"Oct "&amp;RIGHT(A6,4)-1</f>
        <v>Oct 2014</v>
      </c>
      <c r="B7" s="11" t="s">
        <v>399</v>
      </c>
      <c r="C7" s="11" t="s">
        <v>399</v>
      </c>
      <c r="D7" s="11" t="s">
        <v>399</v>
      </c>
      <c r="E7" s="11">
        <v>28249</v>
      </c>
      <c r="F7" s="11">
        <v>31887</v>
      </c>
      <c r="G7" s="11">
        <v>7131</v>
      </c>
      <c r="H7" s="11">
        <v>322672</v>
      </c>
      <c r="I7" s="11">
        <v>389939</v>
      </c>
    </row>
    <row r="8" spans="1:9" ht="12" customHeight="1">
      <c r="A8" s="2" t="str">
        <f>"Nov "&amp;RIGHT(A6,4)-1</f>
        <v>Nov 2014</v>
      </c>
      <c r="B8" s="11" t="s">
        <v>399</v>
      </c>
      <c r="C8" s="11" t="s">
        <v>399</v>
      </c>
      <c r="D8" s="11" t="s">
        <v>399</v>
      </c>
      <c r="E8" s="11">
        <v>7151</v>
      </c>
      <c r="F8" s="11">
        <v>8307</v>
      </c>
      <c r="G8" s="11">
        <v>3034</v>
      </c>
      <c r="H8" s="11">
        <v>224843</v>
      </c>
      <c r="I8" s="11">
        <v>243335</v>
      </c>
    </row>
    <row r="9" spans="1:9" ht="12" customHeight="1">
      <c r="A9" s="2" t="str">
        <f>"Dec "&amp;RIGHT(A6,4)-1</f>
        <v>Dec 2014</v>
      </c>
      <c r="B9" s="11" t="s">
        <v>399</v>
      </c>
      <c r="C9" s="11" t="s">
        <v>399</v>
      </c>
      <c r="D9" s="11" t="s">
        <v>399</v>
      </c>
      <c r="E9" s="11">
        <v>3955</v>
      </c>
      <c r="F9" s="11">
        <v>5244</v>
      </c>
      <c r="G9" s="11">
        <v>759</v>
      </c>
      <c r="H9" s="11">
        <v>226179</v>
      </c>
      <c r="I9" s="11">
        <v>236137</v>
      </c>
    </row>
    <row r="10" spans="1:9" ht="12" customHeight="1">
      <c r="A10" s="2" t="str">
        <f>"Jan "&amp;RIGHT(A6,4)</f>
        <v>Jan 2015</v>
      </c>
      <c r="B10" s="11" t="s">
        <v>399</v>
      </c>
      <c r="C10" s="11" t="s">
        <v>399</v>
      </c>
      <c r="D10" s="11" t="s">
        <v>399</v>
      </c>
      <c r="E10" s="11">
        <v>2305</v>
      </c>
      <c r="F10" s="11">
        <v>2636</v>
      </c>
      <c r="G10" s="11">
        <v>0</v>
      </c>
      <c r="H10" s="11">
        <v>256434</v>
      </c>
      <c r="I10" s="11">
        <v>261375</v>
      </c>
    </row>
    <row r="11" spans="1:9" ht="12" customHeight="1">
      <c r="A11" s="2" t="str">
        <f>"Feb "&amp;RIGHT(A6,4)</f>
        <v>Feb 2015</v>
      </c>
      <c r="B11" s="11" t="s">
        <v>399</v>
      </c>
      <c r="C11" s="11" t="s">
        <v>399</v>
      </c>
      <c r="D11" s="11" t="s">
        <v>399</v>
      </c>
      <c r="E11" s="11">
        <v>2751</v>
      </c>
      <c r="F11" s="11">
        <v>3220</v>
      </c>
      <c r="G11" s="11">
        <v>0</v>
      </c>
      <c r="H11" s="11">
        <v>280539</v>
      </c>
      <c r="I11" s="11">
        <v>286510</v>
      </c>
    </row>
    <row r="12" spans="1:9" ht="12" customHeight="1">
      <c r="A12" s="2" t="str">
        <f>"Mar "&amp;RIGHT(A6,4)</f>
        <v>Mar 2015</v>
      </c>
      <c r="B12" s="11" t="s">
        <v>399</v>
      </c>
      <c r="C12" s="11" t="s">
        <v>399</v>
      </c>
      <c r="D12" s="11" t="s">
        <v>399</v>
      </c>
      <c r="E12" s="11">
        <v>18343</v>
      </c>
      <c r="F12" s="11">
        <v>24844</v>
      </c>
      <c r="G12" s="11">
        <v>648</v>
      </c>
      <c r="H12" s="11">
        <v>330000</v>
      </c>
      <c r="I12" s="11">
        <v>373835</v>
      </c>
    </row>
    <row r="13" spans="1:9" ht="12" customHeight="1">
      <c r="A13" s="2" t="str">
        <f>"Apr "&amp;RIGHT(A6,4)</f>
        <v>Apr 2015</v>
      </c>
      <c r="B13" s="11" t="s">
        <v>399</v>
      </c>
      <c r="C13" s="11" t="s">
        <v>399</v>
      </c>
      <c r="D13" s="11" t="s">
        <v>399</v>
      </c>
      <c r="E13" s="11">
        <v>10053</v>
      </c>
      <c r="F13" s="11">
        <v>12212</v>
      </c>
      <c r="G13" s="11">
        <v>2301</v>
      </c>
      <c r="H13" s="11">
        <v>297362</v>
      </c>
      <c r="I13" s="11">
        <v>321928</v>
      </c>
    </row>
    <row r="14" spans="1:9" ht="12" customHeight="1">
      <c r="A14" s="2" t="str">
        <f>"May "&amp;RIGHT(A6,4)</f>
        <v>May 2015</v>
      </c>
      <c r="B14" s="11" t="s">
        <v>399</v>
      </c>
      <c r="C14" s="11" t="s">
        <v>399</v>
      </c>
      <c r="D14" s="11" t="s">
        <v>399</v>
      </c>
      <c r="E14" s="11">
        <v>213644</v>
      </c>
      <c r="F14" s="11">
        <v>395295</v>
      </c>
      <c r="G14" s="11">
        <v>22558</v>
      </c>
      <c r="H14" s="11">
        <v>366847</v>
      </c>
      <c r="I14" s="11">
        <v>998344</v>
      </c>
    </row>
    <row r="15" spans="1:9" ht="12" customHeight="1">
      <c r="A15" s="2" t="str">
        <f>"Jun "&amp;RIGHT(A6,4)</f>
        <v>Jun 2015</v>
      </c>
      <c r="B15" s="11" t="s">
        <v>399</v>
      </c>
      <c r="C15" s="11" t="s">
        <v>399</v>
      </c>
      <c r="D15" s="11" t="s">
        <v>399</v>
      </c>
      <c r="E15" s="11">
        <v>15485470</v>
      </c>
      <c r="F15" s="11">
        <v>32816823</v>
      </c>
      <c r="G15" s="11">
        <v>1423959</v>
      </c>
      <c r="H15" s="11">
        <v>5546526</v>
      </c>
      <c r="I15" s="11">
        <v>55272778</v>
      </c>
    </row>
    <row r="16" spans="1:9" ht="12" customHeight="1">
      <c r="A16" s="2" t="str">
        <f>"Jul "&amp;RIGHT(A6,4)</f>
        <v>Jul 2015</v>
      </c>
      <c r="B16" s="11">
        <v>5461</v>
      </c>
      <c r="C16" s="11">
        <v>47698</v>
      </c>
      <c r="D16" s="11">
        <v>2572410</v>
      </c>
      <c r="E16" s="11">
        <v>22492980</v>
      </c>
      <c r="F16" s="11">
        <v>46054470</v>
      </c>
      <c r="G16" s="11">
        <v>3303438</v>
      </c>
      <c r="H16" s="11">
        <v>8285417</v>
      </c>
      <c r="I16" s="11">
        <v>80136305</v>
      </c>
    </row>
    <row r="17" spans="1:9" ht="12" customHeight="1">
      <c r="A17" s="2" t="str">
        <f>"Aug "&amp;RIGHT(A6,4)</f>
        <v>Aug 2015</v>
      </c>
      <c r="B17" s="11" t="s">
        <v>399</v>
      </c>
      <c r="C17" s="11" t="s">
        <v>399</v>
      </c>
      <c r="D17" s="11" t="s">
        <v>399</v>
      </c>
      <c r="E17" s="11">
        <v>6586267</v>
      </c>
      <c r="F17" s="11">
        <v>13371136</v>
      </c>
      <c r="G17" s="11">
        <v>1767984</v>
      </c>
      <c r="H17" s="11">
        <v>2861703</v>
      </c>
      <c r="I17" s="11">
        <v>24587090</v>
      </c>
    </row>
    <row r="18" spans="1:9" ht="12" customHeight="1">
      <c r="A18" s="2" t="str">
        <f>"Sep "&amp;RIGHT(A6,4)</f>
        <v>Sep 2015</v>
      </c>
      <c r="B18" s="11" t="s">
        <v>399</v>
      </c>
      <c r="C18" s="11" t="s">
        <v>399</v>
      </c>
      <c r="D18" s="11" t="s">
        <v>399</v>
      </c>
      <c r="E18" s="11">
        <v>70486</v>
      </c>
      <c r="F18" s="11">
        <v>169121</v>
      </c>
      <c r="G18" s="11">
        <v>24901</v>
      </c>
      <c r="H18" s="11">
        <v>356439</v>
      </c>
      <c r="I18" s="11">
        <v>620947</v>
      </c>
    </row>
    <row r="19" spans="1:9" ht="12" customHeight="1">
      <c r="A19" s="12" t="s">
        <v>55</v>
      </c>
      <c r="B19" s="13">
        <v>5461</v>
      </c>
      <c r="C19" s="13">
        <v>47698</v>
      </c>
      <c r="D19" s="13">
        <v>2572410</v>
      </c>
      <c r="E19" s="13">
        <v>44921654</v>
      </c>
      <c r="F19" s="13">
        <v>92895195</v>
      </c>
      <c r="G19" s="13">
        <v>6556713</v>
      </c>
      <c r="H19" s="13">
        <v>19354961</v>
      </c>
      <c r="I19" s="13">
        <v>163728523</v>
      </c>
    </row>
    <row r="20" spans="1:9" ht="12" customHeight="1">
      <c r="A20" s="14" t="s">
        <v>402</v>
      </c>
      <c r="B20" s="15">
        <v>5461</v>
      </c>
      <c r="C20" s="15">
        <v>47698</v>
      </c>
      <c r="D20" s="15">
        <v>2572410</v>
      </c>
      <c r="E20" s="15">
        <v>38264901</v>
      </c>
      <c r="F20" s="15">
        <v>79354938</v>
      </c>
      <c r="G20" s="15">
        <v>4763828</v>
      </c>
      <c r="H20" s="15">
        <v>16136819</v>
      </c>
      <c r="I20" s="15">
        <v>138520486</v>
      </c>
    </row>
    <row r="21" ht="12" customHeight="1">
      <c r="A21" s="3" t="str">
        <f>"FY "&amp;RIGHT(A6,4)+1</f>
        <v>FY 2016</v>
      </c>
    </row>
    <row r="22" spans="1:9" ht="12" customHeight="1">
      <c r="A22" s="2" t="str">
        <f>"Oct "&amp;RIGHT(A6,4)</f>
        <v>Oct 2015</v>
      </c>
      <c r="B22" s="11" t="s">
        <v>399</v>
      </c>
      <c r="C22" s="11" t="s">
        <v>399</v>
      </c>
      <c r="D22" s="11" t="s">
        <v>399</v>
      </c>
      <c r="E22" s="11">
        <v>16600</v>
      </c>
      <c r="F22" s="11">
        <v>26090</v>
      </c>
      <c r="G22" s="11">
        <v>705</v>
      </c>
      <c r="H22" s="11">
        <v>340425</v>
      </c>
      <c r="I22" s="11">
        <v>383820</v>
      </c>
    </row>
    <row r="23" spans="1:9" ht="12" customHeight="1">
      <c r="A23" s="2" t="str">
        <f>"Nov "&amp;RIGHT(A6,4)</f>
        <v>Nov 2015</v>
      </c>
      <c r="B23" s="11" t="s">
        <v>399</v>
      </c>
      <c r="C23" s="11" t="s">
        <v>399</v>
      </c>
      <c r="D23" s="11" t="s">
        <v>399</v>
      </c>
      <c r="E23" s="11">
        <v>3226</v>
      </c>
      <c r="F23" s="11">
        <v>4637</v>
      </c>
      <c r="G23" s="11">
        <v>0</v>
      </c>
      <c r="H23" s="11">
        <v>267018</v>
      </c>
      <c r="I23" s="11">
        <v>274881</v>
      </c>
    </row>
    <row r="24" spans="1:9" ht="12" customHeight="1">
      <c r="A24" s="2" t="str">
        <f>"Dec "&amp;RIGHT(A6,4)</f>
        <v>Dec 2015</v>
      </c>
      <c r="B24" s="11" t="s">
        <v>399</v>
      </c>
      <c r="C24" s="11" t="s">
        <v>399</v>
      </c>
      <c r="D24" s="11" t="s">
        <v>399</v>
      </c>
      <c r="E24" s="11">
        <v>4710</v>
      </c>
      <c r="F24" s="11">
        <v>12070</v>
      </c>
      <c r="G24" s="11">
        <v>34</v>
      </c>
      <c r="H24" s="11">
        <v>259083</v>
      </c>
      <c r="I24" s="11">
        <v>275897</v>
      </c>
    </row>
    <row r="25" spans="1:9" ht="12" customHeight="1">
      <c r="A25" s="2" t="str">
        <f>"Jan "&amp;RIGHT(A6,4)+1</f>
        <v>Jan 2016</v>
      </c>
      <c r="B25" s="11" t="s">
        <v>399</v>
      </c>
      <c r="C25" s="11" t="s">
        <v>399</v>
      </c>
      <c r="D25" s="11" t="s">
        <v>399</v>
      </c>
      <c r="E25" s="11">
        <v>4185</v>
      </c>
      <c r="F25" s="11">
        <v>9271</v>
      </c>
      <c r="G25" s="11">
        <v>0</v>
      </c>
      <c r="H25" s="11">
        <v>0</v>
      </c>
      <c r="I25" s="11">
        <v>13456</v>
      </c>
    </row>
    <row r="26" spans="1:9" ht="12" customHeight="1">
      <c r="A26" s="2" t="str">
        <f>"Feb "&amp;RIGHT(A6,4)+1</f>
        <v>Feb 2016</v>
      </c>
      <c r="B26" s="11" t="s">
        <v>399</v>
      </c>
      <c r="C26" s="11" t="s">
        <v>399</v>
      </c>
      <c r="D26" s="11" t="s">
        <v>399</v>
      </c>
      <c r="E26" s="11">
        <v>3213</v>
      </c>
      <c r="F26" s="11">
        <v>3705</v>
      </c>
      <c r="G26" s="11">
        <v>0</v>
      </c>
      <c r="H26" s="11">
        <v>0</v>
      </c>
      <c r="I26" s="11">
        <v>6918</v>
      </c>
    </row>
    <row r="27" spans="1:9" ht="12" customHeight="1">
      <c r="A27" s="2" t="str">
        <f>"Mar "&amp;RIGHT(A6,4)+1</f>
        <v>Mar 2016</v>
      </c>
      <c r="B27" s="11" t="s">
        <v>399</v>
      </c>
      <c r="C27" s="11" t="s">
        <v>399</v>
      </c>
      <c r="D27" s="11" t="s">
        <v>399</v>
      </c>
      <c r="E27" s="11">
        <v>10856</v>
      </c>
      <c r="F27" s="11">
        <v>20016</v>
      </c>
      <c r="G27" s="11">
        <v>1262</v>
      </c>
      <c r="H27" s="11">
        <v>3854</v>
      </c>
      <c r="I27" s="11">
        <v>35988</v>
      </c>
    </row>
    <row r="28" spans="1:9" ht="12" customHeight="1">
      <c r="A28" s="2" t="str">
        <f>"Apr "&amp;RIGHT(A6,4)+1</f>
        <v>Apr 2016</v>
      </c>
      <c r="B28" s="11" t="s">
        <v>399</v>
      </c>
      <c r="C28" s="11" t="s">
        <v>399</v>
      </c>
      <c r="D28" s="11" t="s">
        <v>399</v>
      </c>
      <c r="E28" s="11">
        <v>7487</v>
      </c>
      <c r="F28" s="11">
        <v>23084</v>
      </c>
      <c r="G28" s="11">
        <v>0</v>
      </c>
      <c r="H28" s="11">
        <v>0</v>
      </c>
      <c r="I28" s="11">
        <v>30571</v>
      </c>
    </row>
    <row r="29" spans="1:9" ht="12" customHeight="1">
      <c r="A29" s="2" t="str">
        <f>"May "&amp;RIGHT(A6,4)+1</f>
        <v>May 2016</v>
      </c>
      <c r="B29" s="11" t="s">
        <v>399</v>
      </c>
      <c r="C29" s="11" t="s">
        <v>399</v>
      </c>
      <c r="D29" s="11" t="s">
        <v>399</v>
      </c>
      <c r="E29" s="11">
        <v>242911</v>
      </c>
      <c r="F29" s="11">
        <v>450947</v>
      </c>
      <c r="G29" s="11">
        <v>22289</v>
      </c>
      <c r="H29" s="11">
        <v>53627</v>
      </c>
      <c r="I29" s="11">
        <v>769774</v>
      </c>
    </row>
    <row r="30" spans="1:9" ht="12" customHeight="1">
      <c r="A30" s="2" t="str">
        <f>"Jun "&amp;RIGHT(A6,4)+1</f>
        <v>Jun 2016</v>
      </c>
      <c r="B30" s="11" t="s">
        <v>399</v>
      </c>
      <c r="C30" s="11" t="s">
        <v>399</v>
      </c>
      <c r="D30" s="11" t="s">
        <v>399</v>
      </c>
      <c r="E30" s="11">
        <v>15548109</v>
      </c>
      <c r="F30" s="11">
        <v>32318489</v>
      </c>
      <c r="G30" s="11">
        <v>1453836</v>
      </c>
      <c r="H30" s="11">
        <v>5195648</v>
      </c>
      <c r="I30" s="11">
        <v>54516082</v>
      </c>
    </row>
    <row r="31" spans="1:9" ht="12" customHeight="1">
      <c r="A31" s="2" t="str">
        <f>"Jul "&amp;RIGHT(A6,4)+1</f>
        <v>Jul 2016</v>
      </c>
      <c r="B31" s="11" t="s">
        <v>399</v>
      </c>
      <c r="C31" s="11" t="s">
        <v>399</v>
      </c>
      <c r="D31" s="11" t="s">
        <v>399</v>
      </c>
      <c r="E31" s="11">
        <v>22142742</v>
      </c>
      <c r="F31" s="11">
        <v>44740870</v>
      </c>
      <c r="G31" s="11">
        <v>3180326</v>
      </c>
      <c r="H31" s="11">
        <v>7897370</v>
      </c>
      <c r="I31" s="11">
        <v>77961308</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t="s">
        <v>399</v>
      </c>
      <c r="C34" s="13" t="s">
        <v>399</v>
      </c>
      <c r="D34" s="13" t="s">
        <v>399</v>
      </c>
      <c r="E34" s="13">
        <v>37984039</v>
      </c>
      <c r="F34" s="13">
        <v>77609179</v>
      </c>
      <c r="G34" s="13">
        <v>4658452</v>
      </c>
      <c r="H34" s="13">
        <v>14017025</v>
      </c>
      <c r="I34" s="13">
        <v>134268695</v>
      </c>
    </row>
    <row r="35" spans="1:9" ht="12" customHeight="1">
      <c r="A35" s="14" t="str">
        <f>"Total "&amp;MID(A20,7,LEN(A20)-13)&amp;" Months"</f>
        <v>Total 10 Months</v>
      </c>
      <c r="B35" s="15" t="s">
        <v>399</v>
      </c>
      <c r="C35" s="15" t="s">
        <v>399</v>
      </c>
      <c r="D35" s="15" t="s">
        <v>399</v>
      </c>
      <c r="E35" s="15">
        <v>37984039</v>
      </c>
      <c r="F35" s="15">
        <v>77609179</v>
      </c>
      <c r="G35" s="15">
        <v>4658452</v>
      </c>
      <c r="H35" s="15">
        <v>14017025</v>
      </c>
      <c r="I35" s="15">
        <v>134268695</v>
      </c>
    </row>
    <row r="36" spans="1:8" ht="12" customHeight="1">
      <c r="A36" s="66"/>
      <c r="B36" s="66"/>
      <c r="C36" s="66"/>
      <c r="D36" s="66"/>
      <c r="E36" s="66"/>
      <c r="F36" s="66"/>
      <c r="G36" s="66"/>
      <c r="H36" s="66"/>
    </row>
    <row r="37" spans="1:9" ht="69.75" customHeight="1">
      <c r="A37" s="80" t="s">
        <v>277</v>
      </c>
      <c r="B37" s="80"/>
      <c r="C37" s="80"/>
      <c r="D37" s="80"/>
      <c r="E37" s="80"/>
      <c r="F37" s="80"/>
      <c r="G37" s="80"/>
      <c r="H37" s="80"/>
      <c r="I37" s="80"/>
    </row>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worksheet>
</file>

<file path=xl/worksheets/sheet25.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E1"/>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73" t="s">
        <v>404</v>
      </c>
      <c r="B1" s="73"/>
      <c r="C1" s="73"/>
      <c r="D1" s="73"/>
      <c r="E1" s="73"/>
      <c r="F1" s="2" t="s">
        <v>400</v>
      </c>
    </row>
    <row r="2" spans="1:6" ht="12" customHeight="1">
      <c r="A2" s="75" t="s">
        <v>136</v>
      </c>
      <c r="B2" s="75"/>
      <c r="C2" s="75"/>
      <c r="D2" s="75"/>
      <c r="E2" s="75"/>
      <c r="F2" s="1"/>
    </row>
    <row r="3" spans="1:6" ht="24" customHeight="1">
      <c r="A3" s="77" t="s">
        <v>50</v>
      </c>
      <c r="B3" s="69" t="s">
        <v>233</v>
      </c>
      <c r="C3" s="69" t="s">
        <v>333</v>
      </c>
      <c r="D3" s="69" t="s">
        <v>234</v>
      </c>
      <c r="E3" s="69" t="s">
        <v>235</v>
      </c>
      <c r="F3" s="71" t="s">
        <v>236</v>
      </c>
    </row>
    <row r="4" spans="1:6" ht="24" customHeight="1">
      <c r="A4" s="78"/>
      <c r="B4" s="70"/>
      <c r="C4" s="70"/>
      <c r="D4" s="70"/>
      <c r="E4" s="70"/>
      <c r="F4" s="72"/>
    </row>
    <row r="5" spans="1:6" ht="12" customHeight="1">
      <c r="A5" s="1"/>
      <c r="B5" s="66" t="str">
        <f>REPT("-",55)&amp;" Dollars "&amp;REPT("-",60)</f>
        <v>------------------------------------------------------- Dollars ------------------------------------------------------------</v>
      </c>
      <c r="C5" s="66"/>
      <c r="D5" s="66"/>
      <c r="E5" s="66"/>
      <c r="F5" s="66"/>
    </row>
    <row r="6" ht="12" customHeight="1">
      <c r="A6" s="3" t="s">
        <v>401</v>
      </c>
    </row>
    <row r="7" spans="1:6" ht="12" customHeight="1">
      <c r="A7" s="2" t="str">
        <f>"Oct "&amp;RIGHT(A6,4)-1</f>
        <v>Oct 2014</v>
      </c>
      <c r="B7" s="11">
        <v>419229.94</v>
      </c>
      <c r="C7" s="11">
        <v>26019.16</v>
      </c>
      <c r="D7" s="11" t="s">
        <v>399</v>
      </c>
      <c r="E7" s="11" t="s">
        <v>399</v>
      </c>
      <c r="F7" s="11">
        <v>445249.1</v>
      </c>
    </row>
    <row r="8" spans="1:6" ht="12" customHeight="1">
      <c r="A8" s="2" t="str">
        <f>"Nov "&amp;RIGHT(A6,4)-1</f>
        <v>Nov 2014</v>
      </c>
      <c r="B8" s="11">
        <v>218194.7</v>
      </c>
      <c r="C8" s="11">
        <v>109791.54</v>
      </c>
      <c r="D8" s="11" t="s">
        <v>399</v>
      </c>
      <c r="E8" s="11" t="s">
        <v>399</v>
      </c>
      <c r="F8" s="11">
        <v>327986.24</v>
      </c>
    </row>
    <row r="9" spans="1:6" ht="12" customHeight="1">
      <c r="A9" s="2" t="str">
        <f>"Dec "&amp;RIGHT(A6,4)-1</f>
        <v>Dec 2014</v>
      </c>
      <c r="B9" s="11">
        <v>196181.08</v>
      </c>
      <c r="C9" s="11">
        <v>18678.59</v>
      </c>
      <c r="D9" s="11">
        <v>93095</v>
      </c>
      <c r="E9" s="11">
        <v>1530031</v>
      </c>
      <c r="F9" s="11">
        <v>1837985.67</v>
      </c>
    </row>
    <row r="10" spans="1:6" ht="12" customHeight="1">
      <c r="A10" s="2" t="str">
        <f>"Jan "&amp;RIGHT(A6,4)</f>
        <v>Jan 2015</v>
      </c>
      <c r="B10" s="11">
        <v>210509.43</v>
      </c>
      <c r="C10" s="11">
        <v>17323.94</v>
      </c>
      <c r="D10" s="11" t="s">
        <v>399</v>
      </c>
      <c r="E10" s="11" t="s">
        <v>399</v>
      </c>
      <c r="F10" s="11">
        <v>227833.37</v>
      </c>
    </row>
    <row r="11" spans="1:6" ht="12" customHeight="1">
      <c r="A11" s="2" t="str">
        <f>"Feb "&amp;RIGHT(A6,4)</f>
        <v>Feb 2015</v>
      </c>
      <c r="B11" s="11">
        <v>231840.42</v>
      </c>
      <c r="C11" s="11">
        <v>3755.52</v>
      </c>
      <c r="D11" s="11" t="s">
        <v>399</v>
      </c>
      <c r="E11" s="11" t="s">
        <v>399</v>
      </c>
      <c r="F11" s="11">
        <v>235595.94</v>
      </c>
    </row>
    <row r="12" spans="1:6" ht="12" customHeight="1">
      <c r="A12" s="2" t="str">
        <f>"Mar "&amp;RIGHT(A6,4)</f>
        <v>Mar 2015</v>
      </c>
      <c r="B12" s="11">
        <v>372891.87</v>
      </c>
      <c r="C12" s="11">
        <v>257420.12</v>
      </c>
      <c r="D12" s="11">
        <v>156019</v>
      </c>
      <c r="E12" s="11">
        <v>3127082</v>
      </c>
      <c r="F12" s="11">
        <v>3913412.99</v>
      </c>
    </row>
    <row r="13" spans="1:6" ht="12" customHeight="1">
      <c r="A13" s="2" t="str">
        <f>"Apr "&amp;RIGHT(A6,4)</f>
        <v>Apr 2015</v>
      </c>
      <c r="B13" s="11">
        <v>295861.81</v>
      </c>
      <c r="C13" s="11">
        <v>156229.68</v>
      </c>
      <c r="D13" s="11" t="s">
        <v>399</v>
      </c>
      <c r="E13" s="11" t="s">
        <v>399</v>
      </c>
      <c r="F13" s="11">
        <v>452091.49</v>
      </c>
    </row>
    <row r="14" spans="1:6" ht="12" customHeight="1">
      <c r="A14" s="2" t="str">
        <f>"May "&amp;RIGHT(A6,4)</f>
        <v>May 2015</v>
      </c>
      <c r="B14" s="11">
        <v>2102112.3</v>
      </c>
      <c r="C14" s="11" t="s">
        <v>399</v>
      </c>
      <c r="D14" s="11" t="s">
        <v>399</v>
      </c>
      <c r="E14" s="11" t="s">
        <v>399</v>
      </c>
      <c r="F14" s="11">
        <v>2102112.3</v>
      </c>
    </row>
    <row r="15" spans="1:6" ht="12" customHeight="1">
      <c r="A15" s="2" t="str">
        <f>"Jun "&amp;RIGHT(A6,4)</f>
        <v>Jun 2015</v>
      </c>
      <c r="B15" s="11">
        <v>146851791.55</v>
      </c>
      <c r="C15" s="11">
        <v>21440.05</v>
      </c>
      <c r="D15" s="11">
        <v>7401406</v>
      </c>
      <c r="E15" s="11">
        <v>4035854</v>
      </c>
      <c r="F15" s="11">
        <v>158310491.6</v>
      </c>
    </row>
    <row r="16" spans="1:6" ht="12" customHeight="1">
      <c r="A16" s="2" t="str">
        <f>"Jul "&amp;RIGHT(A6,4)</f>
        <v>Jul 2015</v>
      </c>
      <c r="B16" s="11">
        <v>212046397.86</v>
      </c>
      <c r="C16" s="11">
        <v>172523.5</v>
      </c>
      <c r="D16" s="11" t="s">
        <v>399</v>
      </c>
      <c r="E16" s="11" t="s">
        <v>399</v>
      </c>
      <c r="F16" s="11">
        <v>212218921.36</v>
      </c>
    </row>
    <row r="17" spans="1:6" ht="12" customHeight="1">
      <c r="A17" s="2" t="str">
        <f>"Aug "&amp;RIGHT(A6,4)</f>
        <v>Aug 2015</v>
      </c>
      <c r="B17" s="11">
        <v>64687277.19</v>
      </c>
      <c r="C17" s="11">
        <v>201696.63</v>
      </c>
      <c r="D17" s="11" t="s">
        <v>399</v>
      </c>
      <c r="E17" s="11" t="s">
        <v>399</v>
      </c>
      <c r="F17" s="11">
        <v>64888973.82</v>
      </c>
    </row>
    <row r="18" spans="1:6" ht="12" customHeight="1">
      <c r="A18" s="2" t="str">
        <f>"Sep "&amp;RIGHT(A6,4)</f>
        <v>Sep 2015</v>
      </c>
      <c r="B18" s="11">
        <v>1049905.75</v>
      </c>
      <c r="C18" s="11">
        <v>711339.24</v>
      </c>
      <c r="D18" s="11">
        <v>35171944</v>
      </c>
      <c r="E18" s="11">
        <v>6840345</v>
      </c>
      <c r="F18" s="11">
        <v>43773533.99</v>
      </c>
    </row>
    <row r="19" spans="1:6" ht="12" customHeight="1">
      <c r="A19" s="12" t="s">
        <v>55</v>
      </c>
      <c r="B19" s="13">
        <v>428682193.9</v>
      </c>
      <c r="C19" s="13">
        <v>1696217.97</v>
      </c>
      <c r="D19" s="13">
        <v>42822464</v>
      </c>
      <c r="E19" s="13">
        <v>15533312</v>
      </c>
      <c r="F19" s="13">
        <v>488734187.87</v>
      </c>
    </row>
    <row r="20" spans="1:6" ht="12" customHeight="1">
      <c r="A20" s="14" t="s">
        <v>402</v>
      </c>
      <c r="B20" s="15">
        <v>362945010.96</v>
      </c>
      <c r="C20" s="15">
        <v>783182.1</v>
      </c>
      <c r="D20" s="15">
        <v>7650520</v>
      </c>
      <c r="E20" s="15">
        <v>8692967</v>
      </c>
      <c r="F20" s="15">
        <v>380071680.06</v>
      </c>
    </row>
    <row r="21" ht="12" customHeight="1">
      <c r="A21" s="3" t="str">
        <f>"FY "&amp;RIGHT(A6,4)+1</f>
        <v>FY 2016</v>
      </c>
    </row>
    <row r="22" spans="1:6" ht="12" customHeight="1">
      <c r="A22" s="2" t="str">
        <f>"Oct "&amp;RIGHT(A6,4)</f>
        <v>Oct 2015</v>
      </c>
      <c r="B22" s="11">
        <v>381924.75</v>
      </c>
      <c r="C22" s="11">
        <v>14271.34</v>
      </c>
      <c r="D22" s="11" t="s">
        <v>399</v>
      </c>
      <c r="E22" s="11" t="s">
        <v>399</v>
      </c>
      <c r="F22" s="11">
        <v>396196.09</v>
      </c>
    </row>
    <row r="23" spans="1:6" ht="12" customHeight="1">
      <c r="A23" s="2" t="str">
        <f>"Nov "&amp;RIGHT(A6,4)</f>
        <v>Nov 2015</v>
      </c>
      <c r="B23" s="11">
        <v>227003.1</v>
      </c>
      <c r="C23" s="11">
        <v>14271.34</v>
      </c>
      <c r="D23" s="11" t="s">
        <v>399</v>
      </c>
      <c r="E23" s="11" t="s">
        <v>399</v>
      </c>
      <c r="F23" s="11">
        <v>241274.44</v>
      </c>
    </row>
    <row r="24" spans="1:6" ht="12" customHeight="1">
      <c r="A24" s="2" t="str">
        <f>"Dec "&amp;RIGHT(A6,4)</f>
        <v>Dec 2015</v>
      </c>
      <c r="B24" s="11">
        <v>248339.01</v>
      </c>
      <c r="C24" s="11">
        <v>98563.34</v>
      </c>
      <c r="D24" s="11">
        <v>232832</v>
      </c>
      <c r="E24" s="11">
        <v>1825823</v>
      </c>
      <c r="F24" s="11">
        <v>2405557.35</v>
      </c>
    </row>
    <row r="25" spans="1:6" ht="12" customHeight="1">
      <c r="A25" s="2" t="str">
        <f>"Jan "&amp;RIGHT(A6,4)+1</f>
        <v>Jan 2016</v>
      </c>
      <c r="B25" s="11">
        <v>39547.59</v>
      </c>
      <c r="C25" s="11">
        <v>70041.43</v>
      </c>
      <c r="D25" s="11" t="s">
        <v>399</v>
      </c>
      <c r="E25" s="11" t="s">
        <v>399</v>
      </c>
      <c r="F25" s="11">
        <v>109589.02</v>
      </c>
    </row>
    <row r="26" spans="1:6" ht="12" customHeight="1">
      <c r="A26" s="2" t="str">
        <f>"Feb "&amp;RIGHT(A6,4)+1</f>
        <v>Feb 2016</v>
      </c>
      <c r="B26" s="11">
        <v>18793.17</v>
      </c>
      <c r="C26" s="11">
        <v>37173.39</v>
      </c>
      <c r="D26" s="11" t="s">
        <v>399</v>
      </c>
      <c r="E26" s="11" t="s">
        <v>399</v>
      </c>
      <c r="F26" s="11">
        <v>55966.56</v>
      </c>
    </row>
    <row r="27" spans="1:6" ht="12" customHeight="1">
      <c r="A27" s="2" t="str">
        <f>"Mar "&amp;RIGHT(A6,4)+1</f>
        <v>Mar 2016</v>
      </c>
      <c r="B27" s="11">
        <v>96237.72</v>
      </c>
      <c r="C27" s="11">
        <v>270977.38</v>
      </c>
      <c r="D27" s="11">
        <v>81580</v>
      </c>
      <c r="E27" s="11">
        <v>2753699</v>
      </c>
      <c r="F27" s="11">
        <v>3202494.1</v>
      </c>
    </row>
    <row r="28" spans="1:6" ht="12" customHeight="1">
      <c r="A28" s="2" t="str">
        <f>"Apr "&amp;RIGHT(A6,4)+1</f>
        <v>Apr 2016</v>
      </c>
      <c r="B28" s="11">
        <v>92779.54</v>
      </c>
      <c r="C28" s="11">
        <v>176360.79</v>
      </c>
      <c r="D28" s="11" t="s">
        <v>399</v>
      </c>
      <c r="E28" s="11" t="s">
        <v>399</v>
      </c>
      <c r="F28" s="11">
        <v>269140.33</v>
      </c>
    </row>
    <row r="29" spans="1:6" ht="12" customHeight="1">
      <c r="A29" s="2" t="str">
        <f>"May "&amp;RIGHT(A6,4)+1</f>
        <v>May 2016</v>
      </c>
      <c r="B29" s="11">
        <v>2165431.56</v>
      </c>
      <c r="C29" s="11">
        <v>68221.64</v>
      </c>
      <c r="D29" s="11" t="s">
        <v>399</v>
      </c>
      <c r="E29" s="11" t="s">
        <v>399</v>
      </c>
      <c r="F29" s="11">
        <v>2233653.2</v>
      </c>
    </row>
    <row r="30" spans="1:6" ht="12" customHeight="1">
      <c r="A30" s="2" t="str">
        <f>"Jun "&amp;RIGHT(A6,4)+1</f>
        <v>Jun 2016</v>
      </c>
      <c r="B30" s="11">
        <v>149047307.31</v>
      </c>
      <c r="C30" s="11" t="s">
        <v>399</v>
      </c>
      <c r="D30" s="11">
        <v>8626447</v>
      </c>
      <c r="E30" s="11">
        <v>3687347</v>
      </c>
      <c r="F30" s="11">
        <v>161361101.31</v>
      </c>
    </row>
    <row r="31" spans="1:6" ht="12" customHeight="1">
      <c r="A31" s="2" t="str">
        <f>"Jul "&amp;RIGHT(A6,4)+1</f>
        <v>Jul 2016</v>
      </c>
      <c r="B31" s="11">
        <v>211925420.04</v>
      </c>
      <c r="C31" s="11">
        <v>269041.14</v>
      </c>
      <c r="D31" s="11" t="s">
        <v>399</v>
      </c>
      <c r="E31" s="11" t="s">
        <v>399</v>
      </c>
      <c r="F31" s="11">
        <v>212194461.18</v>
      </c>
    </row>
    <row r="32" spans="1:6" ht="12" customHeight="1">
      <c r="A32" s="2" t="str">
        <f>"Aug "&amp;RIGHT(A6,4)+1</f>
        <v>Aug 2016</v>
      </c>
      <c r="B32" s="11" t="s">
        <v>399</v>
      </c>
      <c r="C32" s="11" t="s">
        <v>399</v>
      </c>
      <c r="D32" s="11" t="s">
        <v>399</v>
      </c>
      <c r="E32" s="11" t="s">
        <v>399</v>
      </c>
      <c r="F32" s="11" t="s">
        <v>399</v>
      </c>
    </row>
    <row r="33" spans="1:6" ht="12" customHeight="1">
      <c r="A33" s="2" t="str">
        <f>"Sep "&amp;RIGHT(A6,4)+1</f>
        <v>Sep 2016</v>
      </c>
      <c r="B33" s="11" t="s">
        <v>399</v>
      </c>
      <c r="C33" s="11" t="s">
        <v>399</v>
      </c>
      <c r="D33" s="11" t="s">
        <v>399</v>
      </c>
      <c r="E33" s="11" t="s">
        <v>399</v>
      </c>
      <c r="F33" s="11" t="s">
        <v>399</v>
      </c>
    </row>
    <row r="34" spans="1:6" ht="12" customHeight="1">
      <c r="A34" s="12" t="s">
        <v>55</v>
      </c>
      <c r="B34" s="13">
        <v>364242783.79</v>
      </c>
      <c r="C34" s="13">
        <v>1018921.79</v>
      </c>
      <c r="D34" s="13">
        <v>8940859</v>
      </c>
      <c r="E34" s="13">
        <v>8266869</v>
      </c>
      <c r="F34" s="13">
        <v>382469433.58</v>
      </c>
    </row>
    <row r="35" spans="1:6" ht="12" customHeight="1">
      <c r="A35" s="14" t="str">
        <f>"Total "&amp;MID(A20,7,LEN(A20)-13)&amp;" Months"</f>
        <v>Total 10 Months</v>
      </c>
      <c r="B35" s="15">
        <v>364242783.79</v>
      </c>
      <c r="C35" s="15">
        <v>1018921.79</v>
      </c>
      <c r="D35" s="15">
        <v>8940859</v>
      </c>
      <c r="E35" s="15">
        <v>8266869</v>
      </c>
      <c r="F35" s="15">
        <v>382469433.58</v>
      </c>
    </row>
    <row r="36" spans="1:5" ht="12" customHeight="1">
      <c r="A36" s="66"/>
      <c r="B36" s="66"/>
      <c r="C36" s="66"/>
      <c r="D36" s="66"/>
      <c r="E36" s="66"/>
    </row>
    <row r="37" spans="1:6" ht="84.75" customHeight="1">
      <c r="A37" s="80" t="s">
        <v>350</v>
      </c>
      <c r="B37" s="80"/>
      <c r="C37" s="80"/>
      <c r="D37" s="80"/>
      <c r="E37" s="80"/>
      <c r="F37" s="80"/>
    </row>
    <row r="38" ht="12.75">
      <c r="A38" s="26"/>
    </row>
  </sheetData>
  <sheetProtection/>
  <mergeCells count="11">
    <mergeCell ref="F3:F4"/>
    <mergeCell ref="B5:F5"/>
    <mergeCell ref="A36:E36"/>
    <mergeCell ref="A37:F37"/>
    <mergeCell ref="A1:E1"/>
    <mergeCell ref="A2:E2"/>
    <mergeCell ref="A3:A4"/>
    <mergeCell ref="B3:B4"/>
    <mergeCell ref="C3:C4"/>
    <mergeCell ref="D3:D4"/>
    <mergeCell ref="E3:E4"/>
  </mergeCells>
  <printOptions/>
  <pageMargins left="0.75" right="0.5" top="0.75" bottom="0.5" header="0.5" footer="0.25"/>
  <pageSetup fitToHeight="1" fitToWidth="1" horizontalDpi="600" verticalDpi="600" orientation="landscape"/>
</worksheet>
</file>

<file path=xl/worksheets/sheet26.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6">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137</v>
      </c>
      <c r="B2" s="75"/>
      <c r="C2" s="75"/>
      <c r="D2" s="75"/>
      <c r="E2" s="75"/>
      <c r="F2" s="75"/>
      <c r="G2" s="75"/>
      <c r="H2" s="75"/>
      <c r="I2" s="1"/>
    </row>
    <row r="3" spans="1:9" ht="24" customHeight="1">
      <c r="A3" s="77" t="s">
        <v>50</v>
      </c>
      <c r="B3" s="72" t="s">
        <v>138</v>
      </c>
      <c r="C3" s="72"/>
      <c r="D3" s="70"/>
      <c r="E3" s="69" t="s">
        <v>19</v>
      </c>
      <c r="F3" s="69" t="s">
        <v>139</v>
      </c>
      <c r="G3" s="69" t="s">
        <v>140</v>
      </c>
      <c r="H3" s="69" t="s">
        <v>141</v>
      </c>
      <c r="I3" s="71" t="s">
        <v>142</v>
      </c>
    </row>
    <row r="4" spans="1:9" ht="24" customHeight="1">
      <c r="A4" s="78"/>
      <c r="B4" s="10" t="s">
        <v>143</v>
      </c>
      <c r="C4" s="10" t="s">
        <v>88</v>
      </c>
      <c r="D4" s="10" t="s">
        <v>55</v>
      </c>
      <c r="E4" s="70"/>
      <c r="F4" s="70"/>
      <c r="G4" s="70"/>
      <c r="H4" s="70"/>
      <c r="I4" s="72"/>
    </row>
    <row r="5" spans="1:9" ht="12" customHeight="1">
      <c r="A5" s="1"/>
      <c r="B5" s="66" t="str">
        <f>REPT("-",90)&amp;" Dollars "&amp;REPT("-",94)</f>
        <v>------------------------------------------------------------------------------------------ Dollars ----------------------------------------------------------------------------------------------</v>
      </c>
      <c r="C5" s="66"/>
      <c r="D5" s="66"/>
      <c r="E5" s="66"/>
      <c r="F5" s="66"/>
      <c r="G5" s="66"/>
      <c r="H5" s="66"/>
      <c r="I5" s="66"/>
    </row>
    <row r="6" ht="12" customHeight="1">
      <c r="A6" s="3" t="s">
        <v>401</v>
      </c>
    </row>
    <row r="7" spans="1:9" ht="12" customHeight="1">
      <c r="A7" s="2" t="str">
        <f>"Oct "&amp;RIGHT(A6,4)-1</f>
        <v>Oct 2014</v>
      </c>
      <c r="B7" s="11">
        <v>219268643.27</v>
      </c>
      <c r="C7" s="11">
        <v>1200896322</v>
      </c>
      <c r="D7" s="11">
        <v>1420164965.27</v>
      </c>
      <c r="E7" s="11">
        <v>0</v>
      </c>
      <c r="F7" s="11">
        <v>473649825.97</v>
      </c>
      <c r="G7" s="11">
        <v>293366094.49</v>
      </c>
      <c r="H7" s="11">
        <v>419229.94</v>
      </c>
      <c r="I7" s="11">
        <v>2187600115.67</v>
      </c>
    </row>
    <row r="8" spans="1:9" ht="12" customHeight="1">
      <c r="A8" s="2" t="str">
        <f>"Nov "&amp;RIGHT(A6,4)-1</f>
        <v>Nov 2014</v>
      </c>
      <c r="B8" s="11">
        <v>158303464.35</v>
      </c>
      <c r="C8" s="11">
        <v>866936213.4</v>
      </c>
      <c r="D8" s="11">
        <v>1025239677.75</v>
      </c>
      <c r="E8" s="11">
        <v>0</v>
      </c>
      <c r="F8" s="11">
        <v>349072895.19</v>
      </c>
      <c r="G8" s="11">
        <v>227282578.35</v>
      </c>
      <c r="H8" s="11">
        <v>218194.7</v>
      </c>
      <c r="I8" s="11">
        <v>1601813345.99</v>
      </c>
    </row>
    <row r="9" spans="1:9" ht="12" customHeight="1">
      <c r="A9" s="2" t="str">
        <f>"Dec "&amp;RIGHT(A6,4)-1</f>
        <v>Dec 2014</v>
      </c>
      <c r="B9" s="11">
        <v>152085703.22</v>
      </c>
      <c r="C9" s="11">
        <v>835584931.33</v>
      </c>
      <c r="D9" s="11">
        <v>987670634.55</v>
      </c>
      <c r="E9" s="11">
        <v>0</v>
      </c>
      <c r="F9" s="11">
        <v>328290087.03</v>
      </c>
      <c r="G9" s="11">
        <v>276749798.43</v>
      </c>
      <c r="H9" s="11">
        <v>1819307.08</v>
      </c>
      <c r="I9" s="11">
        <v>1594529827.09</v>
      </c>
    </row>
    <row r="10" spans="1:9" ht="12" customHeight="1">
      <c r="A10" s="2" t="str">
        <f>"Jan "&amp;RIGHT(A6,4)</f>
        <v>Jan 2015</v>
      </c>
      <c r="B10" s="11">
        <v>176222425.28</v>
      </c>
      <c r="C10" s="11">
        <v>972642815.19</v>
      </c>
      <c r="D10" s="11">
        <v>1148865240.47</v>
      </c>
      <c r="E10" s="11">
        <v>0</v>
      </c>
      <c r="F10" s="11">
        <v>368710579.57</v>
      </c>
      <c r="G10" s="11">
        <v>252281157.2</v>
      </c>
      <c r="H10" s="11">
        <v>210509.43</v>
      </c>
      <c r="I10" s="11">
        <v>1770067486.67</v>
      </c>
    </row>
    <row r="11" spans="1:9" ht="12" customHeight="1">
      <c r="A11" s="2" t="str">
        <f>"Feb "&amp;RIGHT(A6,4)</f>
        <v>Feb 2015</v>
      </c>
      <c r="B11" s="11">
        <v>169348559.22</v>
      </c>
      <c r="C11" s="11">
        <v>937756325.87</v>
      </c>
      <c r="D11" s="11">
        <v>1107104885.09</v>
      </c>
      <c r="E11" s="11">
        <v>0</v>
      </c>
      <c r="F11" s="11">
        <v>356028735.31</v>
      </c>
      <c r="G11" s="11">
        <v>246787083.9</v>
      </c>
      <c r="H11" s="11">
        <v>231840.42</v>
      </c>
      <c r="I11" s="11">
        <v>1710152544.72</v>
      </c>
    </row>
    <row r="12" spans="1:9" ht="12" customHeight="1">
      <c r="A12" s="2" t="str">
        <f>"Mar "&amp;RIGHT(A6,4)</f>
        <v>Mar 2015</v>
      </c>
      <c r="B12" s="11">
        <v>191471991.51</v>
      </c>
      <c r="C12" s="11">
        <v>1062030114.7</v>
      </c>
      <c r="D12" s="11">
        <v>1253502106.21</v>
      </c>
      <c r="E12" s="11">
        <v>0</v>
      </c>
      <c r="F12" s="11">
        <v>407506570.45</v>
      </c>
      <c r="G12" s="11">
        <v>325105545.15</v>
      </c>
      <c r="H12" s="11">
        <v>3655992.87</v>
      </c>
      <c r="I12" s="11">
        <v>1989770214.68</v>
      </c>
    </row>
    <row r="13" spans="1:9" ht="12" customHeight="1">
      <c r="A13" s="2" t="str">
        <f>"Apr "&amp;RIGHT(A6,4)</f>
        <v>Apr 2015</v>
      </c>
      <c r="B13" s="11">
        <v>190297800.06</v>
      </c>
      <c r="C13" s="11">
        <v>1054866777.87</v>
      </c>
      <c r="D13" s="11">
        <v>1245164577.93</v>
      </c>
      <c r="E13" s="11">
        <v>0</v>
      </c>
      <c r="F13" s="11">
        <v>417590697.99</v>
      </c>
      <c r="G13" s="11">
        <v>286721927.67</v>
      </c>
      <c r="H13" s="11">
        <v>295861.81</v>
      </c>
      <c r="I13" s="11">
        <v>1949773065.4</v>
      </c>
    </row>
    <row r="14" spans="1:9" ht="12" customHeight="1">
      <c r="A14" s="2" t="str">
        <f>"May "&amp;RIGHT(A6,4)</f>
        <v>May 2015</v>
      </c>
      <c r="B14" s="11">
        <v>184154764.92</v>
      </c>
      <c r="C14" s="11">
        <v>1023204002.61</v>
      </c>
      <c r="D14" s="11">
        <v>1207358767.53</v>
      </c>
      <c r="E14" s="11">
        <v>0</v>
      </c>
      <c r="F14" s="11">
        <v>411847424.51</v>
      </c>
      <c r="G14" s="11">
        <v>263402494.98</v>
      </c>
      <c r="H14" s="11">
        <v>2102112.3</v>
      </c>
      <c r="I14" s="11">
        <v>1884710799.32</v>
      </c>
    </row>
    <row r="15" spans="1:9" ht="12" customHeight="1">
      <c r="A15" s="2" t="str">
        <f>"Jun "&amp;RIGHT(A6,4)</f>
        <v>Jun 2015</v>
      </c>
      <c r="B15" s="11">
        <v>50866885.75</v>
      </c>
      <c r="C15" s="11">
        <v>297962547.61</v>
      </c>
      <c r="D15" s="11">
        <v>348829433.36</v>
      </c>
      <c r="E15" s="11">
        <v>0</v>
      </c>
      <c r="F15" s="11">
        <v>121573988.72</v>
      </c>
      <c r="G15" s="11">
        <v>259168408.57</v>
      </c>
      <c r="H15" s="11">
        <v>158289051.55</v>
      </c>
      <c r="I15" s="11">
        <v>887860882.2</v>
      </c>
    </row>
    <row r="16" spans="1:9" ht="12" customHeight="1">
      <c r="A16" s="2" t="str">
        <f>"Jul "&amp;RIGHT(A6,4)</f>
        <v>Jul 2015</v>
      </c>
      <c r="B16" s="11">
        <v>6597067.64</v>
      </c>
      <c r="C16" s="11">
        <v>48588987.66</v>
      </c>
      <c r="D16" s="11">
        <v>55186055.3</v>
      </c>
      <c r="E16" s="11">
        <v>0</v>
      </c>
      <c r="F16" s="11">
        <v>21172908.12</v>
      </c>
      <c r="G16" s="11">
        <v>208094704.1</v>
      </c>
      <c r="H16" s="11">
        <v>212046397.86</v>
      </c>
      <c r="I16" s="11">
        <v>496500065.38</v>
      </c>
    </row>
    <row r="17" spans="1:9" ht="12" customHeight="1">
      <c r="A17" s="2" t="str">
        <f>"Aug "&amp;RIGHT(A6,4)</f>
        <v>Aug 2015</v>
      </c>
      <c r="B17" s="11">
        <v>78948596.13</v>
      </c>
      <c r="C17" s="11">
        <v>454225745.69</v>
      </c>
      <c r="D17" s="11">
        <v>533174341.82</v>
      </c>
      <c r="E17" s="11">
        <v>0</v>
      </c>
      <c r="F17" s="11">
        <v>176772676.09</v>
      </c>
      <c r="G17" s="11">
        <v>213326102.04</v>
      </c>
      <c r="H17" s="11">
        <v>64687277.19</v>
      </c>
      <c r="I17" s="11">
        <v>987960397.14</v>
      </c>
    </row>
    <row r="18" spans="1:9" ht="12" customHeight="1">
      <c r="A18" s="2" t="str">
        <f>"Sep "&amp;RIGHT(A6,4)</f>
        <v>Sep 2015</v>
      </c>
      <c r="B18" s="11">
        <v>207081524.75</v>
      </c>
      <c r="C18" s="11">
        <v>1158943410.98</v>
      </c>
      <c r="D18" s="11">
        <v>1366024935.73</v>
      </c>
      <c r="E18" s="11">
        <v>0</v>
      </c>
      <c r="F18" s="11">
        <v>460432301.57</v>
      </c>
      <c r="G18" s="11">
        <v>307032471.99</v>
      </c>
      <c r="H18" s="11">
        <v>43062194.75</v>
      </c>
      <c r="I18" s="11">
        <v>2176551904.04</v>
      </c>
    </row>
    <row r="19" spans="1:9" ht="12" customHeight="1">
      <c r="A19" s="12" t="s">
        <v>55</v>
      </c>
      <c r="B19" s="13">
        <v>1784647426.1</v>
      </c>
      <c r="C19" s="13">
        <v>9913638194.91</v>
      </c>
      <c r="D19" s="13">
        <v>11698285621.01</v>
      </c>
      <c r="E19" s="13">
        <v>0</v>
      </c>
      <c r="F19" s="13">
        <v>3892648690.52</v>
      </c>
      <c r="G19" s="13">
        <v>3159318366.87</v>
      </c>
      <c r="H19" s="13">
        <v>487037969.9</v>
      </c>
      <c r="I19" s="13">
        <v>19237290648.3</v>
      </c>
    </row>
    <row r="20" spans="1:9" ht="12" customHeight="1">
      <c r="A20" s="14" t="s">
        <v>402</v>
      </c>
      <c r="B20" s="15">
        <v>1498617305.22</v>
      </c>
      <c r="C20" s="15">
        <v>8300469038.24</v>
      </c>
      <c r="D20" s="15">
        <v>9799086343.46</v>
      </c>
      <c r="E20" s="15">
        <v>0</v>
      </c>
      <c r="F20" s="15">
        <v>3255443712.86</v>
      </c>
      <c r="G20" s="15">
        <v>2638959792.84</v>
      </c>
      <c r="H20" s="15">
        <v>379288497.96</v>
      </c>
      <c r="I20" s="15">
        <v>16072778347.12</v>
      </c>
    </row>
    <row r="21" ht="12" customHeight="1">
      <c r="A21" s="3" t="str">
        <f>"FY "&amp;RIGHT(A6,4)+1</f>
        <v>FY 2016</v>
      </c>
    </row>
    <row r="22" spans="1:9" ht="12" customHeight="1">
      <c r="A22" s="2" t="str">
        <f>"Oct "&amp;RIGHT(A6,4)</f>
        <v>Oct 2015</v>
      </c>
      <c r="B22" s="11">
        <v>212299520.64</v>
      </c>
      <c r="C22" s="11">
        <v>1176702746.34</v>
      </c>
      <c r="D22" s="11">
        <v>1389002266.98</v>
      </c>
      <c r="E22" s="11">
        <v>0</v>
      </c>
      <c r="F22" s="11">
        <v>476523844.93</v>
      </c>
      <c r="G22" s="11">
        <v>298278031.65</v>
      </c>
      <c r="H22" s="11">
        <v>381924.75</v>
      </c>
      <c r="I22" s="11">
        <v>2164186068.31</v>
      </c>
    </row>
    <row r="23" spans="1:9" ht="12" customHeight="1">
      <c r="A23" s="2" t="str">
        <f>"Nov "&amp;RIGHT(A6,4)</f>
        <v>Nov 2015</v>
      </c>
      <c r="B23" s="11">
        <v>173636292.24</v>
      </c>
      <c r="C23" s="11">
        <v>959486040.01</v>
      </c>
      <c r="D23" s="11">
        <v>1133122332.25</v>
      </c>
      <c r="E23" s="11">
        <v>0</v>
      </c>
      <c r="F23" s="11">
        <v>395412156.74</v>
      </c>
      <c r="G23" s="11">
        <v>257530247.8</v>
      </c>
      <c r="H23" s="11">
        <v>227003.1</v>
      </c>
      <c r="I23" s="11">
        <v>1786291739.89</v>
      </c>
    </row>
    <row r="24" spans="1:9" ht="12" customHeight="1">
      <c r="A24" s="2" t="str">
        <f>"Dec "&amp;RIGHT(A6,4)</f>
        <v>Dec 2015</v>
      </c>
      <c r="B24" s="11">
        <v>150290594.29</v>
      </c>
      <c r="C24" s="11">
        <v>828940076.93</v>
      </c>
      <c r="D24" s="11">
        <v>979230671.22</v>
      </c>
      <c r="E24" s="11">
        <v>0</v>
      </c>
      <c r="F24" s="11">
        <v>335487779.44</v>
      </c>
      <c r="G24" s="11">
        <v>291852918.97</v>
      </c>
      <c r="H24" s="11">
        <v>2306994.01</v>
      </c>
      <c r="I24" s="11">
        <v>1608878363.64</v>
      </c>
    </row>
    <row r="25" spans="1:9" ht="12" customHeight="1">
      <c r="A25" s="2" t="str">
        <f>"Jan "&amp;RIGHT(A6,4)+1</f>
        <v>Jan 2016</v>
      </c>
      <c r="B25" s="11">
        <v>181070888.78</v>
      </c>
      <c r="C25" s="11">
        <v>1005840286.22</v>
      </c>
      <c r="D25" s="11">
        <v>1186911175</v>
      </c>
      <c r="E25" s="11">
        <v>0</v>
      </c>
      <c r="F25" s="11">
        <v>395074590.99</v>
      </c>
      <c r="G25" s="11">
        <v>266262785.84</v>
      </c>
      <c r="H25" s="11">
        <v>39547.59</v>
      </c>
      <c r="I25" s="11">
        <v>1848288099.42</v>
      </c>
    </row>
    <row r="26" spans="1:9" ht="12" customHeight="1">
      <c r="A26" s="2" t="str">
        <f>"Feb "&amp;RIGHT(A6,4)+1</f>
        <v>Feb 2016</v>
      </c>
      <c r="B26" s="11">
        <v>194655155.03</v>
      </c>
      <c r="C26" s="11">
        <v>1090341247.3</v>
      </c>
      <c r="D26" s="11">
        <v>1284996402.33</v>
      </c>
      <c r="E26" s="11">
        <v>0</v>
      </c>
      <c r="F26" s="11">
        <v>436758591.36</v>
      </c>
      <c r="G26" s="11">
        <v>288439457.54</v>
      </c>
      <c r="H26" s="11">
        <v>18793.17</v>
      </c>
      <c r="I26" s="11">
        <v>2010213244.4</v>
      </c>
    </row>
    <row r="27" spans="1:9" ht="12" customHeight="1">
      <c r="A27" s="2" t="str">
        <f>"Mar "&amp;RIGHT(A6,4)+1</f>
        <v>Mar 2016</v>
      </c>
      <c r="B27" s="11">
        <v>190308981.24</v>
      </c>
      <c r="C27" s="11">
        <v>1062063803.91</v>
      </c>
      <c r="D27" s="11">
        <v>1252372785.15</v>
      </c>
      <c r="E27" s="11">
        <v>0</v>
      </c>
      <c r="F27" s="11">
        <v>426972524.64</v>
      </c>
      <c r="G27" s="11">
        <v>345909680.63</v>
      </c>
      <c r="H27" s="11">
        <v>2931516.72</v>
      </c>
      <c r="I27" s="11">
        <v>2028186507.14</v>
      </c>
    </row>
    <row r="28" spans="1:9" ht="12" customHeight="1">
      <c r="A28" s="2" t="str">
        <f>"Apr "&amp;RIGHT(A6,4)+1</f>
        <v>Apr 2016</v>
      </c>
      <c r="B28" s="11">
        <v>199319929.29</v>
      </c>
      <c r="C28" s="11">
        <v>1114630466.41</v>
      </c>
      <c r="D28" s="11">
        <v>1313950395.7</v>
      </c>
      <c r="E28" s="11">
        <v>0</v>
      </c>
      <c r="F28" s="11">
        <v>455755412.39</v>
      </c>
      <c r="G28" s="11">
        <v>300958581.6</v>
      </c>
      <c r="H28" s="11">
        <v>92779.54</v>
      </c>
      <c r="I28" s="11">
        <v>2070757169.23</v>
      </c>
    </row>
    <row r="29" spans="1:9" ht="12" customHeight="1">
      <c r="A29" s="2" t="str">
        <f>"May "&amp;RIGHT(A6,4)+1</f>
        <v>May 2016</v>
      </c>
      <c r="B29" s="11">
        <v>193828233.51</v>
      </c>
      <c r="C29" s="11">
        <v>1086489100.06</v>
      </c>
      <c r="D29" s="11">
        <v>1280317333.57</v>
      </c>
      <c r="E29" s="11">
        <v>0</v>
      </c>
      <c r="F29" s="11">
        <v>449448572.64</v>
      </c>
      <c r="G29" s="11">
        <v>294400695.72</v>
      </c>
      <c r="H29" s="11">
        <v>2165431.56</v>
      </c>
      <c r="I29" s="11">
        <v>2026332033.49</v>
      </c>
    </row>
    <row r="30" spans="1:9" ht="12" customHeight="1">
      <c r="A30" s="2" t="str">
        <f>"Jun "&amp;RIGHT(A6,4)+1</f>
        <v>Jun 2016</v>
      </c>
      <c r="B30" s="11">
        <v>48154494.65</v>
      </c>
      <c r="C30" s="11">
        <v>286849014.9</v>
      </c>
      <c r="D30" s="11">
        <v>335003509.55</v>
      </c>
      <c r="E30" s="11">
        <v>0</v>
      </c>
      <c r="F30" s="11">
        <v>121093992.08</v>
      </c>
      <c r="G30" s="11">
        <v>271774276.93</v>
      </c>
      <c r="H30" s="11">
        <v>161361101.31</v>
      </c>
      <c r="I30" s="11">
        <v>889232879.87</v>
      </c>
    </row>
    <row r="31" spans="1:9" ht="12" customHeight="1">
      <c r="A31" s="2" t="str">
        <f>"Jul "&amp;RIGHT(A6,4)+1</f>
        <v>Jul 2016</v>
      </c>
      <c r="B31" s="11">
        <v>6218777.9496</v>
      </c>
      <c r="C31" s="11">
        <v>45340149.0115</v>
      </c>
      <c r="D31" s="11">
        <v>51558926.9611</v>
      </c>
      <c r="E31" s="11">
        <v>0</v>
      </c>
      <c r="F31" s="11">
        <v>20159764.2194</v>
      </c>
      <c r="G31" s="11">
        <v>203573335.45</v>
      </c>
      <c r="H31" s="11">
        <v>211925420.04</v>
      </c>
      <c r="I31" s="11">
        <v>487217446.6705</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1549782867.6196</v>
      </c>
      <c r="C34" s="13">
        <v>8656682931.0915</v>
      </c>
      <c r="D34" s="13">
        <v>10206465798.7111</v>
      </c>
      <c r="E34" s="13">
        <v>0</v>
      </c>
      <c r="F34" s="13">
        <v>3512687229.4294</v>
      </c>
      <c r="G34" s="13">
        <v>2818980012.13</v>
      </c>
      <c r="H34" s="13">
        <v>381450511.79</v>
      </c>
      <c r="I34" s="13">
        <v>16919583552.0605</v>
      </c>
    </row>
    <row r="35" spans="1:9" ht="12" customHeight="1">
      <c r="A35" s="14" t="str">
        <f>"Total "&amp;MID(A20,7,LEN(A20)-13)&amp;" Months"</f>
        <v>Total 10 Months</v>
      </c>
      <c r="B35" s="15">
        <v>1549782867.6196</v>
      </c>
      <c r="C35" s="15">
        <v>8656682931.0915</v>
      </c>
      <c r="D35" s="15">
        <v>10206465798.7111</v>
      </c>
      <c r="E35" s="15">
        <v>0</v>
      </c>
      <c r="F35" s="15">
        <v>3512687229.4294</v>
      </c>
      <c r="G35" s="15">
        <v>2818980012.13</v>
      </c>
      <c r="H35" s="15">
        <v>381450511.79</v>
      </c>
      <c r="I35" s="15">
        <v>16919583552.0605</v>
      </c>
    </row>
    <row r="36" spans="1:8" ht="12" customHeight="1">
      <c r="A36" s="66"/>
      <c r="B36" s="66"/>
      <c r="C36" s="66"/>
      <c r="D36" s="66"/>
      <c r="E36" s="66"/>
      <c r="F36" s="66"/>
      <c r="G36" s="66"/>
      <c r="H36" s="66"/>
    </row>
    <row r="37" ht="69.75" customHeight="1"/>
  </sheetData>
  <sheetProtection/>
  <mergeCells count="11">
    <mergeCell ref="I3:I4"/>
    <mergeCell ref="B5:I5"/>
    <mergeCell ref="A36:H36"/>
    <mergeCell ref="A1:H1"/>
    <mergeCell ref="A2:H2"/>
    <mergeCell ref="A3:A4"/>
    <mergeCell ref="B3:D3"/>
    <mergeCell ref="E3:E4"/>
    <mergeCell ref="F3:F4"/>
    <mergeCell ref="G3:G4"/>
    <mergeCell ref="H3:H4"/>
  </mergeCells>
  <printOptions/>
  <pageMargins left="0.75" right="0.5" top="0.75" bottom="0.5" header="0.5" footer="0.25"/>
  <pageSetup fitToHeight="1" fitToWidth="1" horizontalDpi="600" verticalDpi="600" orientation="landscape"/>
</worksheet>
</file>

<file path=xl/worksheets/sheet27.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22">
      <selection activeCell="A1" sqref="A1:IV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73" t="s">
        <v>404</v>
      </c>
      <c r="B1" s="73"/>
      <c r="C1" s="73"/>
      <c r="D1" s="73"/>
      <c r="E1" s="73"/>
      <c r="F1" s="73"/>
      <c r="G1" s="73"/>
      <c r="H1" s="73"/>
      <c r="I1" s="2" t="s">
        <v>400</v>
      </c>
    </row>
    <row r="2" spans="1:9" ht="12" customHeight="1">
      <c r="A2" s="75" t="s">
        <v>237</v>
      </c>
      <c r="B2" s="75"/>
      <c r="C2" s="75"/>
      <c r="D2" s="75"/>
      <c r="E2" s="75"/>
      <c r="F2" s="75"/>
      <c r="G2" s="75"/>
      <c r="H2" s="75"/>
      <c r="I2" s="1"/>
    </row>
    <row r="3" spans="1:9" ht="24" customHeight="1">
      <c r="A3" s="77" t="s">
        <v>50</v>
      </c>
      <c r="B3" s="69" t="s">
        <v>138</v>
      </c>
      <c r="C3" s="69" t="s">
        <v>19</v>
      </c>
      <c r="D3" s="69" t="s">
        <v>139</v>
      </c>
      <c r="E3" s="69" t="s">
        <v>140</v>
      </c>
      <c r="F3" s="69" t="s">
        <v>141</v>
      </c>
      <c r="G3" s="69" t="s">
        <v>238</v>
      </c>
      <c r="H3" s="69" t="s">
        <v>239</v>
      </c>
      <c r="I3" s="71" t="s">
        <v>144</v>
      </c>
    </row>
    <row r="4" spans="1:9" ht="24" customHeight="1">
      <c r="A4" s="78"/>
      <c r="B4" s="70"/>
      <c r="C4" s="70"/>
      <c r="D4" s="70"/>
      <c r="E4" s="70"/>
      <c r="F4" s="70"/>
      <c r="G4" s="70"/>
      <c r="H4" s="70"/>
      <c r="I4" s="72"/>
    </row>
    <row r="5" spans="1:9" ht="12" customHeight="1">
      <c r="A5" s="1"/>
      <c r="B5" s="66" t="str">
        <f>REPT("-",90)&amp;" Dollars "&amp;REPT("-",94)</f>
        <v>------------------------------------------------------------------------------------------ Dollars ----------------------------------------------------------------------------------------------</v>
      </c>
      <c r="C5" s="66"/>
      <c r="D5" s="66"/>
      <c r="E5" s="66"/>
      <c r="F5" s="66"/>
      <c r="G5" s="66"/>
      <c r="H5" s="66"/>
      <c r="I5" s="66"/>
    </row>
    <row r="6" ht="12" customHeight="1">
      <c r="A6" s="3" t="s">
        <v>401</v>
      </c>
    </row>
    <row r="7" spans="1:9" ht="12" customHeight="1">
      <c r="A7" s="2" t="str">
        <f>"Oct "&amp;RIGHT(A6,4)-1</f>
        <v>Oct 2014</v>
      </c>
      <c r="B7" s="11">
        <v>1572560909.76</v>
      </c>
      <c r="C7" s="11">
        <v>0</v>
      </c>
      <c r="D7" s="11">
        <v>473649825.97</v>
      </c>
      <c r="E7" s="11">
        <v>293580229.44</v>
      </c>
      <c r="F7" s="11">
        <v>445249.1</v>
      </c>
      <c r="G7" s="11" t="s">
        <v>399</v>
      </c>
      <c r="H7" s="11" t="s">
        <v>399</v>
      </c>
      <c r="I7" s="11">
        <v>2340236214.27</v>
      </c>
    </row>
    <row r="8" spans="1:9" ht="12" customHeight="1">
      <c r="A8" s="2" t="str">
        <f>"Nov "&amp;RIGHT(A6,4)-1</f>
        <v>Nov 2014</v>
      </c>
      <c r="B8" s="11">
        <v>1169632502.27</v>
      </c>
      <c r="C8" s="11">
        <v>0</v>
      </c>
      <c r="D8" s="11">
        <v>349072895.19</v>
      </c>
      <c r="E8" s="11">
        <v>227481567.59</v>
      </c>
      <c r="F8" s="11">
        <v>327986.24</v>
      </c>
      <c r="G8" s="11" t="s">
        <v>399</v>
      </c>
      <c r="H8" s="11" t="s">
        <v>399</v>
      </c>
      <c r="I8" s="11">
        <v>1746514951.29</v>
      </c>
    </row>
    <row r="9" spans="1:9" ht="12" customHeight="1">
      <c r="A9" s="2" t="str">
        <f>"Dec "&amp;RIGHT(A6,4)-1</f>
        <v>Dec 2014</v>
      </c>
      <c r="B9" s="11">
        <v>1103477360.5525</v>
      </c>
      <c r="C9" s="11">
        <v>0</v>
      </c>
      <c r="D9" s="11">
        <v>328290087.03</v>
      </c>
      <c r="E9" s="11">
        <v>305374085.97</v>
      </c>
      <c r="F9" s="11">
        <v>1837985.67</v>
      </c>
      <c r="G9" s="11">
        <v>39698609</v>
      </c>
      <c r="H9" s="11">
        <v>64023023</v>
      </c>
      <c r="I9" s="11">
        <v>1842701151.2225</v>
      </c>
    </row>
    <row r="10" spans="1:9" ht="12" customHeight="1">
      <c r="A10" s="2" t="str">
        <f>"Jan "&amp;RIGHT(A6,4)</f>
        <v>Jan 2015</v>
      </c>
      <c r="B10" s="11">
        <v>1302620034.2075</v>
      </c>
      <c r="C10" s="11">
        <v>0</v>
      </c>
      <c r="D10" s="11">
        <v>368710579.57</v>
      </c>
      <c r="E10" s="11">
        <v>252601799.64</v>
      </c>
      <c r="F10" s="11">
        <v>227833.37</v>
      </c>
      <c r="G10" s="11" t="s">
        <v>399</v>
      </c>
      <c r="H10" s="11" t="s">
        <v>399</v>
      </c>
      <c r="I10" s="11">
        <v>1924160246.7875</v>
      </c>
    </row>
    <row r="11" spans="1:9" ht="12" customHeight="1">
      <c r="A11" s="2" t="str">
        <f>"Feb "&amp;RIGHT(A6,4)</f>
        <v>Feb 2015</v>
      </c>
      <c r="B11" s="11">
        <v>1230243948.8575</v>
      </c>
      <c r="C11" s="11">
        <v>0</v>
      </c>
      <c r="D11" s="11">
        <v>356028735.31</v>
      </c>
      <c r="E11" s="11">
        <v>247165242.02</v>
      </c>
      <c r="F11" s="11">
        <v>235595.94</v>
      </c>
      <c r="G11" s="11" t="s">
        <v>399</v>
      </c>
      <c r="H11" s="11" t="s">
        <v>399</v>
      </c>
      <c r="I11" s="11">
        <v>1833673522.1275</v>
      </c>
    </row>
    <row r="12" spans="1:9" ht="12" customHeight="1">
      <c r="A12" s="2" t="str">
        <f>"Mar "&amp;RIGHT(A6,4)</f>
        <v>Mar 2015</v>
      </c>
      <c r="B12" s="11">
        <v>1334758759.8425</v>
      </c>
      <c r="C12" s="11">
        <v>0</v>
      </c>
      <c r="D12" s="11">
        <v>407506570.45</v>
      </c>
      <c r="E12" s="11">
        <v>363651874.28</v>
      </c>
      <c r="F12" s="11">
        <v>3913412.99</v>
      </c>
      <c r="G12" s="11">
        <v>39159853</v>
      </c>
      <c r="H12" s="11">
        <v>49108967</v>
      </c>
      <c r="I12" s="11">
        <v>2198099437.5625</v>
      </c>
    </row>
    <row r="13" spans="1:9" ht="12" customHeight="1">
      <c r="A13" s="2" t="str">
        <f>"Apr "&amp;RIGHT(A6,4)</f>
        <v>Apr 2015</v>
      </c>
      <c r="B13" s="11">
        <v>1290570018.5775</v>
      </c>
      <c r="C13" s="11">
        <v>0</v>
      </c>
      <c r="D13" s="11">
        <v>417590697.99</v>
      </c>
      <c r="E13" s="11">
        <v>286732454.82</v>
      </c>
      <c r="F13" s="11">
        <v>452091.49</v>
      </c>
      <c r="G13" s="11" t="s">
        <v>399</v>
      </c>
      <c r="H13" s="11" t="s">
        <v>399</v>
      </c>
      <c r="I13" s="11">
        <v>1995345262.8775</v>
      </c>
    </row>
    <row r="14" spans="1:9" ht="12" customHeight="1">
      <c r="A14" s="2" t="str">
        <f>"May "&amp;RIGHT(A6,4)</f>
        <v>May 2015</v>
      </c>
      <c r="B14" s="11">
        <v>1227782934.91</v>
      </c>
      <c r="C14" s="11">
        <v>0</v>
      </c>
      <c r="D14" s="11">
        <v>411847424.51</v>
      </c>
      <c r="E14" s="11">
        <v>263402494.98</v>
      </c>
      <c r="F14" s="11">
        <v>2102112.3</v>
      </c>
      <c r="G14" s="11" t="s">
        <v>399</v>
      </c>
      <c r="H14" s="11" t="s">
        <v>399</v>
      </c>
      <c r="I14" s="11">
        <v>1905134966.7</v>
      </c>
    </row>
    <row r="15" spans="1:9" ht="12" customHeight="1">
      <c r="A15" s="2" t="str">
        <f>"Jun "&amp;RIGHT(A6,4)</f>
        <v>Jun 2015</v>
      </c>
      <c r="B15" s="11">
        <v>365174464.5</v>
      </c>
      <c r="C15" s="11">
        <v>0</v>
      </c>
      <c r="D15" s="11">
        <v>121573988.72</v>
      </c>
      <c r="E15" s="11">
        <v>299148770.57</v>
      </c>
      <c r="F15" s="11">
        <v>158310491.6</v>
      </c>
      <c r="G15" s="11">
        <v>52256974</v>
      </c>
      <c r="H15" s="11">
        <v>33210657</v>
      </c>
      <c r="I15" s="11">
        <v>1029675346.39</v>
      </c>
    </row>
    <row r="16" spans="1:9" ht="12" customHeight="1">
      <c r="A16" s="2" t="str">
        <f>"Jul "&amp;RIGHT(A6,4)</f>
        <v>Jul 2015</v>
      </c>
      <c r="B16" s="11">
        <v>168603593.315</v>
      </c>
      <c r="C16" s="11">
        <v>0</v>
      </c>
      <c r="D16" s="11">
        <v>21172908.12</v>
      </c>
      <c r="E16" s="11">
        <v>208406279.8</v>
      </c>
      <c r="F16" s="11">
        <v>212218921.36</v>
      </c>
      <c r="G16" s="11" t="s">
        <v>399</v>
      </c>
      <c r="H16" s="11" t="s">
        <v>399</v>
      </c>
      <c r="I16" s="11">
        <v>610401702.595</v>
      </c>
    </row>
    <row r="17" spans="1:9" ht="12" customHeight="1">
      <c r="A17" s="2" t="str">
        <f>"Aug "&amp;RIGHT(A6,4)</f>
        <v>Aug 2015</v>
      </c>
      <c r="B17" s="11">
        <v>693817318.975</v>
      </c>
      <c r="C17" s="11">
        <v>0</v>
      </c>
      <c r="D17" s="11">
        <v>176772676.09</v>
      </c>
      <c r="E17" s="11">
        <v>213526707.72</v>
      </c>
      <c r="F17" s="11">
        <v>64888973.82</v>
      </c>
      <c r="G17" s="11" t="s">
        <v>399</v>
      </c>
      <c r="H17" s="11" t="s">
        <v>399</v>
      </c>
      <c r="I17" s="11">
        <v>1149005676.605</v>
      </c>
    </row>
    <row r="18" spans="1:9" ht="12" customHeight="1">
      <c r="A18" s="2" t="str">
        <f>"Sep "&amp;RIGHT(A6,4)</f>
        <v>Sep 2015</v>
      </c>
      <c r="B18" s="11">
        <v>1546053373.7725</v>
      </c>
      <c r="C18" s="11">
        <v>0</v>
      </c>
      <c r="D18" s="11">
        <v>460432301.57</v>
      </c>
      <c r="E18" s="11">
        <v>346586552.51</v>
      </c>
      <c r="F18" s="11">
        <v>43773533.99</v>
      </c>
      <c r="G18" s="11">
        <v>117604189</v>
      </c>
      <c r="H18" s="11">
        <v>146565621</v>
      </c>
      <c r="I18" s="11">
        <v>2661015571.8425</v>
      </c>
    </row>
    <row r="19" spans="1:9" ht="12" customHeight="1">
      <c r="A19" s="12" t="s">
        <v>55</v>
      </c>
      <c r="B19" s="13">
        <v>13005295219.54</v>
      </c>
      <c r="C19" s="13">
        <v>0</v>
      </c>
      <c r="D19" s="13">
        <v>3892648690.52</v>
      </c>
      <c r="E19" s="13">
        <v>3307658059.34</v>
      </c>
      <c r="F19" s="13">
        <v>488734187.87</v>
      </c>
      <c r="G19" s="13">
        <v>248719625</v>
      </c>
      <c r="H19" s="13">
        <v>292908268</v>
      </c>
      <c r="I19" s="13">
        <v>21235964050.27</v>
      </c>
    </row>
    <row r="20" spans="1:9" ht="12" customHeight="1">
      <c r="A20" s="14" t="s">
        <v>402</v>
      </c>
      <c r="B20" s="15">
        <v>10765424526.7925</v>
      </c>
      <c r="C20" s="15">
        <v>0</v>
      </c>
      <c r="D20" s="15">
        <v>3255443712.86</v>
      </c>
      <c r="E20" s="15">
        <v>2747544799.11</v>
      </c>
      <c r="F20" s="15">
        <v>380071680.06</v>
      </c>
      <c r="G20" s="15">
        <v>131115436</v>
      </c>
      <c r="H20" s="15">
        <v>146342647</v>
      </c>
      <c r="I20" s="15">
        <v>17425942801.8225</v>
      </c>
    </row>
    <row r="21" ht="12" customHeight="1">
      <c r="A21" s="3" t="str">
        <f>"FY "&amp;RIGHT(A6,4)+1</f>
        <v>FY 2016</v>
      </c>
    </row>
    <row r="22" spans="1:9" ht="12" customHeight="1">
      <c r="A22" s="2" t="str">
        <f>"Oct "&amp;RIGHT(A6,4)</f>
        <v>Oct 2015</v>
      </c>
      <c r="B22" s="11">
        <v>1564433912.6525</v>
      </c>
      <c r="C22" s="11">
        <v>0</v>
      </c>
      <c r="D22" s="11">
        <v>476523844.93</v>
      </c>
      <c r="E22" s="11">
        <v>298502924.05</v>
      </c>
      <c r="F22" s="11">
        <v>396196.09</v>
      </c>
      <c r="G22" s="11" t="s">
        <v>399</v>
      </c>
      <c r="H22" s="11" t="s">
        <v>399</v>
      </c>
      <c r="I22" s="11">
        <v>2339856877.7225</v>
      </c>
    </row>
    <row r="23" spans="1:9" ht="12" customHeight="1">
      <c r="A23" s="2" t="str">
        <f>"Nov "&amp;RIGHT(A6,4)</f>
        <v>Nov 2015</v>
      </c>
      <c r="B23" s="11">
        <v>1269203729.5475</v>
      </c>
      <c r="C23" s="11">
        <v>0</v>
      </c>
      <c r="D23" s="11">
        <v>395412156.74</v>
      </c>
      <c r="E23" s="11">
        <v>257628027.96</v>
      </c>
      <c r="F23" s="11">
        <v>241274.44</v>
      </c>
      <c r="G23" s="11" t="s">
        <v>399</v>
      </c>
      <c r="H23" s="11" t="s">
        <v>399</v>
      </c>
      <c r="I23" s="11">
        <v>1922485188.6875</v>
      </c>
    </row>
    <row r="24" spans="1:9" ht="12" customHeight="1">
      <c r="A24" s="2" t="str">
        <f>"Dec "&amp;RIGHT(A6,4)</f>
        <v>Dec 2015</v>
      </c>
      <c r="B24" s="11">
        <v>1063496307.1725</v>
      </c>
      <c r="C24" s="11">
        <v>0</v>
      </c>
      <c r="D24" s="11">
        <v>335487779.44</v>
      </c>
      <c r="E24" s="11">
        <v>320769857.54</v>
      </c>
      <c r="F24" s="11">
        <v>2405557.35</v>
      </c>
      <c r="G24" s="11">
        <v>38424748</v>
      </c>
      <c r="H24" s="11">
        <v>71232890</v>
      </c>
      <c r="I24" s="11">
        <v>1831817139.5025</v>
      </c>
    </row>
    <row r="25" spans="1:9" ht="12" customHeight="1">
      <c r="A25" s="2" t="str">
        <f>"Jan "&amp;RIGHT(A6,4)+1</f>
        <v>Jan 2016</v>
      </c>
      <c r="B25" s="11">
        <v>1343557997.3225</v>
      </c>
      <c r="C25" s="11">
        <v>0</v>
      </c>
      <c r="D25" s="11">
        <v>395074590.99</v>
      </c>
      <c r="E25" s="11">
        <v>266767293.45</v>
      </c>
      <c r="F25" s="11">
        <v>109589.02</v>
      </c>
      <c r="G25" s="11" t="s">
        <v>399</v>
      </c>
      <c r="H25" s="11" t="s">
        <v>399</v>
      </c>
      <c r="I25" s="11">
        <v>2005509470.7825</v>
      </c>
    </row>
    <row r="26" spans="1:9" ht="12" customHeight="1">
      <c r="A26" s="2" t="str">
        <f>"Feb "&amp;RIGHT(A6,4)+1</f>
        <v>Feb 2016</v>
      </c>
      <c r="B26" s="11">
        <v>1405842268.59</v>
      </c>
      <c r="C26" s="11">
        <v>0</v>
      </c>
      <c r="D26" s="11">
        <v>436758591.36</v>
      </c>
      <c r="E26" s="11">
        <v>288745122.74</v>
      </c>
      <c r="F26" s="11">
        <v>55966.56</v>
      </c>
      <c r="G26" s="11" t="s">
        <v>399</v>
      </c>
      <c r="H26" s="11" t="s">
        <v>399</v>
      </c>
      <c r="I26" s="11">
        <v>2131401949.25</v>
      </c>
    </row>
    <row r="27" spans="1:9" ht="12" customHeight="1">
      <c r="A27" s="2" t="str">
        <f>"Mar "&amp;RIGHT(A6,4)+1</f>
        <v>Mar 2016</v>
      </c>
      <c r="B27" s="11">
        <v>1334025193.725</v>
      </c>
      <c r="C27" s="11">
        <v>0</v>
      </c>
      <c r="D27" s="11">
        <v>426972524.64</v>
      </c>
      <c r="E27" s="11">
        <v>391033047.1</v>
      </c>
      <c r="F27" s="11">
        <v>3202494.1</v>
      </c>
      <c r="G27" s="11">
        <v>45587109</v>
      </c>
      <c r="H27" s="11">
        <v>41567478</v>
      </c>
      <c r="I27" s="11">
        <v>2242387846.565</v>
      </c>
    </row>
    <row r="28" spans="1:9" ht="12" customHeight="1">
      <c r="A28" s="2" t="str">
        <f>"Apr "&amp;RIGHT(A6,4)+1</f>
        <v>Apr 2016</v>
      </c>
      <c r="B28" s="11">
        <v>1361816368.5925</v>
      </c>
      <c r="C28" s="11">
        <v>0</v>
      </c>
      <c r="D28" s="11">
        <v>455755412.39</v>
      </c>
      <c r="E28" s="11">
        <v>301000729.07</v>
      </c>
      <c r="F28" s="11">
        <v>269140.33</v>
      </c>
      <c r="G28" s="11" t="s">
        <v>399</v>
      </c>
      <c r="H28" s="11" t="s">
        <v>399</v>
      </c>
      <c r="I28" s="11">
        <v>2118841650.3825</v>
      </c>
    </row>
    <row r="29" spans="1:9" ht="12" customHeight="1">
      <c r="A29" s="2" t="str">
        <f>"May "&amp;RIGHT(A6,4)+1</f>
        <v>May 2016</v>
      </c>
      <c r="B29" s="11">
        <v>1297988553.1725</v>
      </c>
      <c r="C29" s="11">
        <v>0</v>
      </c>
      <c r="D29" s="11">
        <v>449448572.64</v>
      </c>
      <c r="E29" s="11">
        <v>294427318.01</v>
      </c>
      <c r="F29" s="11">
        <v>2233653.2</v>
      </c>
      <c r="G29" s="11" t="s">
        <v>399</v>
      </c>
      <c r="H29" s="11" t="s">
        <v>399</v>
      </c>
      <c r="I29" s="11">
        <v>2044098097.0225</v>
      </c>
    </row>
    <row r="30" spans="1:9" ht="12" customHeight="1">
      <c r="A30" s="2" t="str">
        <f>"Jun "&amp;RIGHT(A6,4)+1</f>
        <v>Jun 2016</v>
      </c>
      <c r="B30" s="11">
        <v>354562727.855</v>
      </c>
      <c r="C30" s="11">
        <v>0</v>
      </c>
      <c r="D30" s="11">
        <v>121093992.08</v>
      </c>
      <c r="E30" s="11">
        <v>312267098.82</v>
      </c>
      <c r="F30" s="11">
        <v>161361101.31</v>
      </c>
      <c r="G30" s="11">
        <v>59297311</v>
      </c>
      <c r="H30" s="11">
        <v>41261279</v>
      </c>
      <c r="I30" s="11">
        <v>1049843510.065</v>
      </c>
    </row>
    <row r="31" spans="1:9" ht="12" customHeight="1">
      <c r="A31" s="2" t="str">
        <f>"Jul "&amp;RIGHT(A6,4)+1</f>
        <v>Jul 2016</v>
      </c>
      <c r="B31" s="11">
        <v>179283487.5711</v>
      </c>
      <c r="C31" s="11">
        <v>0</v>
      </c>
      <c r="D31" s="11">
        <v>20159764.2194</v>
      </c>
      <c r="E31" s="11">
        <v>203708128.1</v>
      </c>
      <c r="F31" s="11">
        <v>212194461.18</v>
      </c>
      <c r="G31" s="11" t="s">
        <v>399</v>
      </c>
      <c r="H31" s="11" t="s">
        <v>399</v>
      </c>
      <c r="I31" s="11">
        <v>615345841.0705</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11174210546.2011</v>
      </c>
      <c r="C34" s="13">
        <v>0</v>
      </c>
      <c r="D34" s="13">
        <v>3512687229.4294</v>
      </c>
      <c r="E34" s="13">
        <v>2934849546.84</v>
      </c>
      <c r="F34" s="13">
        <v>382469433.58</v>
      </c>
      <c r="G34" s="13">
        <v>143309168</v>
      </c>
      <c r="H34" s="13">
        <v>154061647</v>
      </c>
      <c r="I34" s="13">
        <v>18301587571.0505</v>
      </c>
    </row>
    <row r="35" spans="1:9" ht="12" customHeight="1">
      <c r="A35" s="14" t="str">
        <f>"Total "&amp;MID(A20,7,LEN(A20)-13)&amp;" Months"</f>
        <v>Total 10 Months</v>
      </c>
      <c r="B35" s="15">
        <v>11174210546.2011</v>
      </c>
      <c r="C35" s="15">
        <v>0</v>
      </c>
      <c r="D35" s="15">
        <v>3512687229.4294</v>
      </c>
      <c r="E35" s="15">
        <v>2934849546.84</v>
      </c>
      <c r="F35" s="15">
        <v>382469433.58</v>
      </c>
      <c r="G35" s="15">
        <v>143309168</v>
      </c>
      <c r="H35" s="15">
        <v>154061647</v>
      </c>
      <c r="I35" s="15">
        <v>18301587571.0505</v>
      </c>
    </row>
    <row r="36" spans="1:8" ht="12" customHeight="1">
      <c r="A36" s="66"/>
      <c r="B36" s="66"/>
      <c r="C36" s="66"/>
      <c r="D36" s="66"/>
      <c r="E36" s="66"/>
      <c r="F36" s="66"/>
      <c r="G36" s="66"/>
      <c r="H36" s="66"/>
    </row>
    <row r="37" spans="1:9" ht="156" customHeight="1">
      <c r="A37" s="80" t="s">
        <v>395</v>
      </c>
      <c r="B37" s="80"/>
      <c r="C37" s="80"/>
      <c r="D37" s="80"/>
      <c r="E37" s="80"/>
      <c r="F37" s="80"/>
      <c r="G37" s="80"/>
      <c r="H37" s="80"/>
      <c r="I37" s="95"/>
    </row>
  </sheetData>
  <sheetProtection/>
  <mergeCells count="14">
    <mergeCell ref="B5:I5"/>
    <mergeCell ref="A36:H36"/>
    <mergeCell ref="A37:I37"/>
    <mergeCell ref="A1:H1"/>
    <mergeCell ref="A2:H2"/>
    <mergeCell ref="A3:A4"/>
    <mergeCell ref="B3:B4"/>
    <mergeCell ref="C3:C4"/>
    <mergeCell ref="D3:D4"/>
    <mergeCell ref="E3:E4"/>
    <mergeCell ref="F3:F4"/>
    <mergeCell ref="G3:G4"/>
    <mergeCell ref="H3:H4"/>
    <mergeCell ref="I3:I4"/>
  </mergeCells>
  <printOptions/>
  <pageMargins left="0.75" right="0.5" top="0.75" bottom="0.5" header="0.5" footer="0.25"/>
  <pageSetup fitToHeight="1" fitToWidth="1" horizontalDpi="600" verticalDpi="600" orientation="landscape"/>
</worksheet>
</file>

<file path=xl/worksheets/sheet28.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73" t="s">
        <v>404</v>
      </c>
      <c r="B1" s="73"/>
      <c r="C1" s="73"/>
      <c r="D1" s="73"/>
      <c r="E1" s="73"/>
      <c r="F1" s="73"/>
      <c r="G1" s="73"/>
      <c r="H1" s="73"/>
      <c r="I1" s="73"/>
      <c r="J1" s="73"/>
      <c r="K1" s="2" t="s">
        <v>400</v>
      </c>
    </row>
    <row r="2" spans="1:11" ht="12" customHeight="1">
      <c r="A2" s="75" t="s">
        <v>145</v>
      </c>
      <c r="B2" s="75"/>
      <c r="C2" s="75"/>
      <c r="D2" s="75"/>
      <c r="E2" s="75"/>
      <c r="F2" s="75"/>
      <c r="G2" s="75"/>
      <c r="H2" s="75"/>
      <c r="I2" s="75"/>
      <c r="J2" s="75"/>
      <c r="K2" s="1"/>
    </row>
    <row r="3" spans="1:11" ht="24" customHeight="1">
      <c r="A3" s="77" t="s">
        <v>50</v>
      </c>
      <c r="B3" s="72" t="s">
        <v>146</v>
      </c>
      <c r="C3" s="72"/>
      <c r="D3" s="70"/>
      <c r="E3" s="72" t="s">
        <v>74</v>
      </c>
      <c r="F3" s="72"/>
      <c r="G3" s="70"/>
      <c r="H3" s="72" t="s">
        <v>147</v>
      </c>
      <c r="I3" s="72"/>
      <c r="J3" s="70"/>
      <c r="K3" s="71" t="s">
        <v>148</v>
      </c>
    </row>
    <row r="4" spans="1:11" ht="24" customHeight="1">
      <c r="A4" s="78"/>
      <c r="B4" s="10" t="s">
        <v>79</v>
      </c>
      <c r="C4" s="10" t="s">
        <v>81</v>
      </c>
      <c r="D4" s="10" t="s">
        <v>55</v>
      </c>
      <c r="E4" s="10" t="s">
        <v>79</v>
      </c>
      <c r="F4" s="10" t="s">
        <v>81</v>
      </c>
      <c r="G4" s="10" t="s">
        <v>55</v>
      </c>
      <c r="H4" s="10" t="s">
        <v>79</v>
      </c>
      <c r="I4" s="10" t="s">
        <v>81</v>
      </c>
      <c r="J4" s="10" t="s">
        <v>55</v>
      </c>
      <c r="K4" s="72"/>
    </row>
    <row r="5" spans="1:11" ht="12" customHeight="1">
      <c r="A5" s="1"/>
      <c r="B5" s="66" t="str">
        <f>REPT("-",113)&amp;" Number "&amp;REPT("-",119)</f>
        <v>----------------------------------------------------------------------------------------------------------------- Number -----------------------------------------------------------------------------------------------------------------------</v>
      </c>
      <c r="C5" s="66"/>
      <c r="D5" s="66"/>
      <c r="E5" s="66"/>
      <c r="F5" s="66"/>
      <c r="G5" s="66"/>
      <c r="H5" s="66"/>
      <c r="I5" s="66"/>
      <c r="J5" s="66"/>
      <c r="K5" s="66"/>
    </row>
    <row r="6" ht="12" customHeight="1">
      <c r="A6" s="3" t="s">
        <v>401</v>
      </c>
    </row>
    <row r="7" spans="1:11" ht="12" customHeight="1">
      <c r="A7" s="2" t="str">
        <f>"Oct "&amp;RIGHT(A6,4)-1</f>
        <v>Oct 2014</v>
      </c>
      <c r="B7" s="11">
        <v>446026</v>
      </c>
      <c r="C7" s="11">
        <v>3995122</v>
      </c>
      <c r="D7" s="11">
        <v>4441148</v>
      </c>
      <c r="E7" s="11">
        <v>35612</v>
      </c>
      <c r="F7" s="11">
        <v>346444</v>
      </c>
      <c r="G7" s="11">
        <v>382056</v>
      </c>
      <c r="H7" s="11">
        <v>91</v>
      </c>
      <c r="I7" s="11">
        <v>114585</v>
      </c>
      <c r="J7" s="11">
        <v>114676</v>
      </c>
      <c r="K7" s="11">
        <v>4937880</v>
      </c>
    </row>
    <row r="8" spans="1:11" ht="12" customHeight="1">
      <c r="A8" s="2" t="str">
        <f>"Nov "&amp;RIGHT(A6,4)-1</f>
        <v>Nov 2014</v>
      </c>
      <c r="B8" s="11">
        <v>340623</v>
      </c>
      <c r="C8" s="11">
        <v>2994099</v>
      </c>
      <c r="D8" s="11">
        <v>3334722</v>
      </c>
      <c r="E8" s="11">
        <v>28179</v>
      </c>
      <c r="F8" s="11">
        <v>242343</v>
      </c>
      <c r="G8" s="11">
        <v>270522</v>
      </c>
      <c r="H8" s="11">
        <v>79</v>
      </c>
      <c r="I8" s="11">
        <v>50659</v>
      </c>
      <c r="J8" s="11">
        <v>50738</v>
      </c>
      <c r="K8" s="11">
        <v>3655982</v>
      </c>
    </row>
    <row r="9" spans="1:11" ht="12" customHeight="1">
      <c r="A9" s="2" t="str">
        <f>"Dec "&amp;RIGHT(A6,4)-1</f>
        <v>Dec 2014</v>
      </c>
      <c r="B9" s="11">
        <v>318437</v>
      </c>
      <c r="C9" s="11">
        <v>2811441</v>
      </c>
      <c r="D9" s="11">
        <v>3129878</v>
      </c>
      <c r="E9" s="11">
        <v>25127</v>
      </c>
      <c r="F9" s="11">
        <v>223579</v>
      </c>
      <c r="G9" s="11">
        <v>248706</v>
      </c>
      <c r="H9" s="11">
        <v>501</v>
      </c>
      <c r="I9" s="11">
        <v>38695</v>
      </c>
      <c r="J9" s="11">
        <v>39196</v>
      </c>
      <c r="K9" s="11">
        <v>3417780</v>
      </c>
    </row>
    <row r="10" spans="1:11" ht="12" customHeight="1">
      <c r="A10" s="2" t="str">
        <f>"Jan "&amp;RIGHT(A6,4)</f>
        <v>Jan 2015</v>
      </c>
      <c r="B10" s="11">
        <v>349198</v>
      </c>
      <c r="C10" s="11">
        <v>3361461</v>
      </c>
      <c r="D10" s="11">
        <v>3710659</v>
      </c>
      <c r="E10" s="11">
        <v>29948</v>
      </c>
      <c r="F10" s="11">
        <v>269902</v>
      </c>
      <c r="G10" s="11">
        <v>299850</v>
      </c>
      <c r="H10" s="11">
        <v>574</v>
      </c>
      <c r="I10" s="11">
        <v>70780</v>
      </c>
      <c r="J10" s="11">
        <v>71354</v>
      </c>
      <c r="K10" s="11">
        <v>4081863</v>
      </c>
    </row>
    <row r="11" spans="1:11" ht="12" customHeight="1">
      <c r="A11" s="2" t="str">
        <f>"Feb "&amp;RIGHT(A6,4)</f>
        <v>Feb 2015</v>
      </c>
      <c r="B11" s="11">
        <v>355953</v>
      </c>
      <c r="C11" s="11">
        <v>3168553</v>
      </c>
      <c r="D11" s="11">
        <v>3524506</v>
      </c>
      <c r="E11" s="11">
        <v>27719</v>
      </c>
      <c r="F11" s="11">
        <v>265373</v>
      </c>
      <c r="G11" s="11">
        <v>293092</v>
      </c>
      <c r="H11" s="11">
        <v>94</v>
      </c>
      <c r="I11" s="11">
        <v>75240</v>
      </c>
      <c r="J11" s="11">
        <v>75334</v>
      </c>
      <c r="K11" s="11">
        <v>3892932</v>
      </c>
    </row>
    <row r="12" spans="1:11" ht="12" customHeight="1">
      <c r="A12" s="2" t="str">
        <f>"Mar "&amp;RIGHT(A6,4)</f>
        <v>Mar 2015</v>
      </c>
      <c r="B12" s="11">
        <v>414757</v>
      </c>
      <c r="C12" s="11">
        <v>3622462</v>
      </c>
      <c r="D12" s="11">
        <v>4037219</v>
      </c>
      <c r="E12" s="11">
        <v>28813</v>
      </c>
      <c r="F12" s="11">
        <v>285596</v>
      </c>
      <c r="G12" s="11">
        <v>314409</v>
      </c>
      <c r="H12" s="11">
        <v>93</v>
      </c>
      <c r="I12" s="11">
        <v>63105</v>
      </c>
      <c r="J12" s="11">
        <v>63198</v>
      </c>
      <c r="K12" s="11">
        <v>4414826</v>
      </c>
    </row>
    <row r="13" spans="1:11" ht="12" customHeight="1">
      <c r="A13" s="2" t="str">
        <f>"Apr "&amp;RIGHT(A6,4)</f>
        <v>Apr 2015</v>
      </c>
      <c r="B13" s="11">
        <v>408309</v>
      </c>
      <c r="C13" s="11">
        <v>3326558</v>
      </c>
      <c r="D13" s="11">
        <v>3734867</v>
      </c>
      <c r="E13" s="11">
        <v>29157</v>
      </c>
      <c r="F13" s="11">
        <v>307371</v>
      </c>
      <c r="G13" s="11">
        <v>336528</v>
      </c>
      <c r="H13" s="11">
        <v>113</v>
      </c>
      <c r="I13" s="11">
        <v>79232</v>
      </c>
      <c r="J13" s="11">
        <v>79345</v>
      </c>
      <c r="K13" s="11">
        <v>4150740</v>
      </c>
    </row>
    <row r="14" spans="1:11" ht="12" customHeight="1">
      <c r="A14" s="2" t="str">
        <f>"May "&amp;RIGHT(A6,4)</f>
        <v>May 2015</v>
      </c>
      <c r="B14" s="11">
        <v>405840</v>
      </c>
      <c r="C14" s="11">
        <v>3304654</v>
      </c>
      <c r="D14" s="11">
        <v>3710494</v>
      </c>
      <c r="E14" s="11">
        <v>32418</v>
      </c>
      <c r="F14" s="11">
        <v>298387</v>
      </c>
      <c r="G14" s="11">
        <v>330805</v>
      </c>
      <c r="H14" s="11">
        <v>110</v>
      </c>
      <c r="I14" s="11">
        <v>109937</v>
      </c>
      <c r="J14" s="11">
        <v>110047</v>
      </c>
      <c r="K14" s="11">
        <v>4151346</v>
      </c>
    </row>
    <row r="15" spans="1:11" ht="12" customHeight="1">
      <c r="A15" s="2" t="str">
        <f>"Jun "&amp;RIGHT(A6,4)</f>
        <v>Jun 2015</v>
      </c>
      <c r="B15" s="11">
        <v>142754</v>
      </c>
      <c r="C15" s="11">
        <v>900140</v>
      </c>
      <c r="D15" s="11">
        <v>1042894</v>
      </c>
      <c r="E15" s="11">
        <v>45056</v>
      </c>
      <c r="F15" s="11">
        <v>267609</v>
      </c>
      <c r="G15" s="11">
        <v>312665</v>
      </c>
      <c r="H15" s="11">
        <v>44036</v>
      </c>
      <c r="I15" s="11">
        <v>1466894</v>
      </c>
      <c r="J15" s="11">
        <v>1510930</v>
      </c>
      <c r="K15" s="11">
        <v>2866489</v>
      </c>
    </row>
    <row r="16" spans="1:11" ht="12" customHeight="1">
      <c r="A16" s="2" t="str">
        <f>"Jul "&amp;RIGHT(A6,4)</f>
        <v>Jul 2015</v>
      </c>
      <c r="B16" s="11">
        <v>47201</v>
      </c>
      <c r="C16" s="11">
        <v>285013</v>
      </c>
      <c r="D16" s="11">
        <v>332214</v>
      </c>
      <c r="E16" s="11">
        <v>93226</v>
      </c>
      <c r="F16" s="11">
        <v>440170</v>
      </c>
      <c r="G16" s="11">
        <v>533396</v>
      </c>
      <c r="H16" s="11">
        <v>457910</v>
      </c>
      <c r="I16" s="11">
        <v>3171041</v>
      </c>
      <c r="J16" s="11">
        <v>3628951</v>
      </c>
      <c r="K16" s="11">
        <v>4494561</v>
      </c>
    </row>
    <row r="17" spans="1:11" ht="12" customHeight="1">
      <c r="A17" s="2" t="str">
        <f>"Aug "&amp;RIGHT(A6,4)</f>
        <v>Aug 2015</v>
      </c>
      <c r="B17" s="11">
        <v>113837</v>
      </c>
      <c r="C17" s="11">
        <v>810192</v>
      </c>
      <c r="D17" s="11">
        <v>924029</v>
      </c>
      <c r="E17" s="11">
        <v>67744</v>
      </c>
      <c r="F17" s="11">
        <v>287559</v>
      </c>
      <c r="G17" s="11">
        <v>355303</v>
      </c>
      <c r="H17" s="11">
        <v>130624</v>
      </c>
      <c r="I17" s="11">
        <v>1094075</v>
      </c>
      <c r="J17" s="11">
        <v>1224699</v>
      </c>
      <c r="K17" s="11">
        <v>2504031</v>
      </c>
    </row>
    <row r="18" spans="1:11" ht="12" customHeight="1">
      <c r="A18" s="2" t="str">
        <f>"Sep "&amp;RIGHT(A6,4)</f>
        <v>Sep 2015</v>
      </c>
      <c r="B18" s="11">
        <v>383289</v>
      </c>
      <c r="C18" s="11">
        <v>3555886</v>
      </c>
      <c r="D18" s="11">
        <v>3939175</v>
      </c>
      <c r="E18" s="11">
        <v>25426</v>
      </c>
      <c r="F18" s="11">
        <v>299470</v>
      </c>
      <c r="G18" s="11">
        <v>324896</v>
      </c>
      <c r="H18" s="11">
        <v>1668</v>
      </c>
      <c r="I18" s="11">
        <v>88280</v>
      </c>
      <c r="J18" s="11">
        <v>89948</v>
      </c>
      <c r="K18" s="11">
        <v>4354019</v>
      </c>
    </row>
    <row r="19" spans="1:11" ht="12" customHeight="1">
      <c r="A19" s="12" t="s">
        <v>55</v>
      </c>
      <c r="B19" s="13">
        <v>3726224</v>
      </c>
      <c r="C19" s="13">
        <v>32135581</v>
      </c>
      <c r="D19" s="13">
        <v>35861805</v>
      </c>
      <c r="E19" s="13">
        <v>468425</v>
      </c>
      <c r="F19" s="13">
        <v>3533803</v>
      </c>
      <c r="G19" s="13">
        <v>4002228</v>
      </c>
      <c r="H19" s="13">
        <v>635893</v>
      </c>
      <c r="I19" s="13">
        <v>6422523</v>
      </c>
      <c r="J19" s="13">
        <v>7058416</v>
      </c>
      <c r="K19" s="13">
        <v>46922449</v>
      </c>
    </row>
    <row r="20" spans="1:11" ht="12" customHeight="1">
      <c r="A20" s="14" t="s">
        <v>402</v>
      </c>
      <c r="B20" s="15">
        <v>3229098</v>
      </c>
      <c r="C20" s="15">
        <v>27769503</v>
      </c>
      <c r="D20" s="15">
        <v>30998601</v>
      </c>
      <c r="E20" s="15">
        <v>375255</v>
      </c>
      <c r="F20" s="15">
        <v>2946774</v>
      </c>
      <c r="G20" s="15">
        <v>3322029</v>
      </c>
      <c r="H20" s="15">
        <v>503601</v>
      </c>
      <c r="I20" s="15">
        <v>5240168</v>
      </c>
      <c r="J20" s="15">
        <v>5743769</v>
      </c>
      <c r="K20" s="15">
        <v>40064399</v>
      </c>
    </row>
    <row r="21" ht="12" customHeight="1">
      <c r="A21" s="3" t="str">
        <f>"FY "&amp;RIGHT(A6,4)+1</f>
        <v>FY 2016</v>
      </c>
    </row>
    <row r="22" spans="1:11" ht="12" customHeight="1">
      <c r="A22" s="2" t="str">
        <f>"Oct "&amp;RIGHT(A6,4)</f>
        <v>Oct 2015</v>
      </c>
      <c r="B22" s="11">
        <v>370267</v>
      </c>
      <c r="C22" s="11">
        <v>3671731</v>
      </c>
      <c r="D22" s="11">
        <v>4041998</v>
      </c>
      <c r="E22" s="11">
        <v>33788</v>
      </c>
      <c r="F22" s="11">
        <v>314970</v>
      </c>
      <c r="G22" s="11">
        <v>348758</v>
      </c>
      <c r="H22" s="11">
        <v>176</v>
      </c>
      <c r="I22" s="11">
        <v>81914</v>
      </c>
      <c r="J22" s="11">
        <v>82090</v>
      </c>
      <c r="K22" s="11">
        <v>4472846</v>
      </c>
    </row>
    <row r="23" spans="1:11" ht="12" customHeight="1">
      <c r="A23" s="2" t="str">
        <f>"Nov "&amp;RIGHT(A6,4)</f>
        <v>Nov 2015</v>
      </c>
      <c r="B23" s="11">
        <v>321034</v>
      </c>
      <c r="C23" s="11">
        <v>3125256</v>
      </c>
      <c r="D23" s="11">
        <v>3446290</v>
      </c>
      <c r="E23" s="11">
        <v>31102</v>
      </c>
      <c r="F23" s="11">
        <v>244665</v>
      </c>
      <c r="G23" s="11">
        <v>275767</v>
      </c>
      <c r="H23" s="11">
        <v>0</v>
      </c>
      <c r="I23" s="11">
        <v>45365</v>
      </c>
      <c r="J23" s="11">
        <v>45365</v>
      </c>
      <c r="K23" s="11">
        <v>3767422</v>
      </c>
    </row>
    <row r="24" spans="1:11" ht="12" customHeight="1">
      <c r="A24" s="2" t="str">
        <f>"Dec "&amp;RIGHT(A6,4)</f>
        <v>Dec 2015</v>
      </c>
      <c r="B24" s="11">
        <v>275444</v>
      </c>
      <c r="C24" s="11">
        <v>2648697</v>
      </c>
      <c r="D24" s="11">
        <v>2924141</v>
      </c>
      <c r="E24" s="11">
        <v>26847</v>
      </c>
      <c r="F24" s="11">
        <v>227293</v>
      </c>
      <c r="G24" s="11">
        <v>254140</v>
      </c>
      <c r="H24" s="11">
        <v>0</v>
      </c>
      <c r="I24" s="11">
        <v>41906</v>
      </c>
      <c r="J24" s="11">
        <v>41906</v>
      </c>
      <c r="K24" s="11">
        <v>3220187</v>
      </c>
    </row>
    <row r="25" spans="1:11" ht="12" customHeight="1">
      <c r="A25" s="2" t="str">
        <f>"Jan "&amp;RIGHT(A6,4)+1</f>
        <v>Jan 2016</v>
      </c>
      <c r="B25" s="11">
        <v>342327</v>
      </c>
      <c r="C25" s="11">
        <v>3354762</v>
      </c>
      <c r="D25" s="11">
        <v>3697089</v>
      </c>
      <c r="E25" s="11">
        <v>29418</v>
      </c>
      <c r="F25" s="11">
        <v>264640</v>
      </c>
      <c r="G25" s="11">
        <v>294058</v>
      </c>
      <c r="H25" s="11">
        <v>0</v>
      </c>
      <c r="I25" s="11">
        <v>57571</v>
      </c>
      <c r="J25" s="11">
        <v>57571</v>
      </c>
      <c r="K25" s="11">
        <v>4048718</v>
      </c>
    </row>
    <row r="26" spans="1:11" ht="12" customHeight="1">
      <c r="A26" s="2" t="str">
        <f>"Feb "&amp;RIGHT(A6,4)+1</f>
        <v>Feb 2016</v>
      </c>
      <c r="B26" s="11">
        <v>362942</v>
      </c>
      <c r="C26" s="11">
        <v>3398937</v>
      </c>
      <c r="D26" s="11">
        <v>3761879</v>
      </c>
      <c r="E26" s="11">
        <v>31665</v>
      </c>
      <c r="F26" s="11">
        <v>277030</v>
      </c>
      <c r="G26" s="11">
        <v>308695</v>
      </c>
      <c r="H26" s="11">
        <v>0</v>
      </c>
      <c r="I26" s="11">
        <v>73075</v>
      </c>
      <c r="J26" s="11">
        <v>73075</v>
      </c>
      <c r="K26" s="11">
        <v>4143649</v>
      </c>
    </row>
    <row r="27" spans="1:11" ht="12" customHeight="1">
      <c r="A27" s="2" t="str">
        <f>"Mar "&amp;RIGHT(A6,4)+1</f>
        <v>Mar 2016</v>
      </c>
      <c r="B27" s="11">
        <v>349075</v>
      </c>
      <c r="C27" s="11">
        <v>3188007</v>
      </c>
      <c r="D27" s="11">
        <v>3537082</v>
      </c>
      <c r="E27" s="11">
        <v>30757</v>
      </c>
      <c r="F27" s="11">
        <v>266000</v>
      </c>
      <c r="G27" s="11">
        <v>296757</v>
      </c>
      <c r="H27" s="11">
        <v>0</v>
      </c>
      <c r="I27" s="11">
        <v>63644</v>
      </c>
      <c r="J27" s="11">
        <v>63644</v>
      </c>
      <c r="K27" s="11">
        <v>3897483</v>
      </c>
    </row>
    <row r="28" spans="1:11" ht="12" customHeight="1">
      <c r="A28" s="2" t="str">
        <f>"Apr "&amp;RIGHT(A6,4)+1</f>
        <v>Apr 2016</v>
      </c>
      <c r="B28" s="11">
        <v>371319</v>
      </c>
      <c r="C28" s="11">
        <v>3487092</v>
      </c>
      <c r="D28" s="11">
        <v>3858411</v>
      </c>
      <c r="E28" s="11">
        <v>30413</v>
      </c>
      <c r="F28" s="11">
        <v>296344</v>
      </c>
      <c r="G28" s="11">
        <v>326757</v>
      </c>
      <c r="H28" s="11">
        <v>0</v>
      </c>
      <c r="I28" s="11">
        <v>60840</v>
      </c>
      <c r="J28" s="11">
        <v>60840</v>
      </c>
      <c r="K28" s="11">
        <v>4246008</v>
      </c>
    </row>
    <row r="29" spans="1:11" ht="12" customHeight="1">
      <c r="A29" s="2" t="str">
        <f>"May "&amp;RIGHT(A6,4)+1</f>
        <v>May 2016</v>
      </c>
      <c r="B29" s="11">
        <v>358578</v>
      </c>
      <c r="C29" s="11">
        <v>3385788</v>
      </c>
      <c r="D29" s="11">
        <v>3744366</v>
      </c>
      <c r="E29" s="11">
        <v>36629</v>
      </c>
      <c r="F29" s="11">
        <v>286987</v>
      </c>
      <c r="G29" s="11">
        <v>323616</v>
      </c>
      <c r="H29" s="11">
        <v>0</v>
      </c>
      <c r="I29" s="11">
        <v>94897</v>
      </c>
      <c r="J29" s="11">
        <v>94897</v>
      </c>
      <c r="K29" s="11">
        <v>4162879</v>
      </c>
    </row>
    <row r="30" spans="1:11" ht="12" customHeight="1">
      <c r="A30" s="2" t="str">
        <f>"Jun "&amp;RIGHT(A6,4)+1</f>
        <v>Jun 2016</v>
      </c>
      <c r="B30" s="11">
        <v>105896</v>
      </c>
      <c r="C30" s="11">
        <v>724012</v>
      </c>
      <c r="D30" s="11">
        <v>829908</v>
      </c>
      <c r="E30" s="11">
        <v>66366</v>
      </c>
      <c r="F30" s="11">
        <v>272009</v>
      </c>
      <c r="G30" s="11">
        <v>338375</v>
      </c>
      <c r="H30" s="11">
        <v>64923</v>
      </c>
      <c r="I30" s="11">
        <v>1538698</v>
      </c>
      <c r="J30" s="11">
        <v>1603621</v>
      </c>
      <c r="K30" s="11">
        <v>2771904</v>
      </c>
    </row>
    <row r="31" spans="1:11" ht="12" customHeight="1">
      <c r="A31" s="2" t="str">
        <f>"Jul "&amp;RIGHT(A6,4)+1</f>
        <v>Jul 2016</v>
      </c>
      <c r="B31" s="11">
        <v>21078</v>
      </c>
      <c r="C31" s="11">
        <v>215140</v>
      </c>
      <c r="D31" s="11">
        <v>236218</v>
      </c>
      <c r="E31" s="11">
        <v>92485</v>
      </c>
      <c r="F31" s="11">
        <v>384842.3249</v>
      </c>
      <c r="G31" s="11">
        <v>477327.3249</v>
      </c>
      <c r="H31" s="11">
        <v>416965</v>
      </c>
      <c r="I31" s="11">
        <v>2649794</v>
      </c>
      <c r="J31" s="11">
        <v>3066759</v>
      </c>
      <c r="K31" s="11">
        <v>3780304.3249</v>
      </c>
    </row>
    <row r="32" spans="1:11" ht="12" customHeight="1">
      <c r="A32" s="2" t="str">
        <f>"Aug "&amp;RIGHT(A6,4)+1</f>
        <v>Aug 2016</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55</v>
      </c>
      <c r="B34" s="13">
        <v>2877960</v>
      </c>
      <c r="C34" s="13">
        <v>27199422</v>
      </c>
      <c r="D34" s="13">
        <v>30077382</v>
      </c>
      <c r="E34" s="13">
        <v>409470</v>
      </c>
      <c r="F34" s="13">
        <v>2834780.3249</v>
      </c>
      <c r="G34" s="13">
        <v>3244250.3249</v>
      </c>
      <c r="H34" s="13">
        <v>482064</v>
      </c>
      <c r="I34" s="13">
        <v>4707704</v>
      </c>
      <c r="J34" s="13">
        <v>5189768</v>
      </c>
      <c r="K34" s="13">
        <v>38511400.3249</v>
      </c>
    </row>
    <row r="35" spans="1:11" ht="12" customHeight="1">
      <c r="A35" s="14" t="str">
        <f>"Total "&amp;MID(A20,7,LEN(A20)-13)&amp;" Months"</f>
        <v>Total 10 Months</v>
      </c>
      <c r="B35" s="15">
        <v>2877960</v>
      </c>
      <c r="C35" s="15">
        <v>27199422</v>
      </c>
      <c r="D35" s="15">
        <v>30077382</v>
      </c>
      <c r="E35" s="15">
        <v>409470</v>
      </c>
      <c r="F35" s="15">
        <v>2834780.3249</v>
      </c>
      <c r="G35" s="15">
        <v>3244250.3249</v>
      </c>
      <c r="H35" s="15">
        <v>482064</v>
      </c>
      <c r="I35" s="15">
        <v>4707704</v>
      </c>
      <c r="J35" s="15">
        <v>5189768</v>
      </c>
      <c r="K35" s="15">
        <v>38511400.3249</v>
      </c>
    </row>
    <row r="36" spans="1:8" ht="12" customHeight="1">
      <c r="A36" s="66"/>
      <c r="B36" s="66"/>
      <c r="C36" s="66"/>
      <c r="D36" s="66"/>
      <c r="E36" s="66"/>
      <c r="F36" s="66"/>
      <c r="G36" s="66"/>
      <c r="H36" s="66"/>
    </row>
    <row r="37" ht="69.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worksheet>
</file>

<file path=xl/worksheets/sheet2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149</v>
      </c>
      <c r="B2" s="75"/>
      <c r="C2" s="75"/>
      <c r="D2" s="75"/>
      <c r="E2" s="75"/>
      <c r="F2" s="75"/>
      <c r="G2" s="75"/>
      <c r="H2" s="75"/>
      <c r="I2" s="1"/>
    </row>
    <row r="3" spans="1:9" ht="24" customHeight="1">
      <c r="A3" s="77" t="s">
        <v>50</v>
      </c>
      <c r="B3" s="72" t="s">
        <v>150</v>
      </c>
      <c r="C3" s="72"/>
      <c r="D3" s="70"/>
      <c r="E3" s="72" t="s">
        <v>151</v>
      </c>
      <c r="F3" s="72"/>
      <c r="G3" s="70"/>
      <c r="H3" s="72" t="s">
        <v>152</v>
      </c>
      <c r="I3" s="72"/>
    </row>
    <row r="4" spans="1:9" ht="24" customHeight="1">
      <c r="A4" s="78"/>
      <c r="B4" s="10" t="s">
        <v>79</v>
      </c>
      <c r="C4" s="10" t="s">
        <v>81</v>
      </c>
      <c r="D4" s="10" t="s">
        <v>55</v>
      </c>
      <c r="E4" s="10" t="s">
        <v>240</v>
      </c>
      <c r="F4" s="10" t="s">
        <v>81</v>
      </c>
      <c r="G4" s="10" t="s">
        <v>241</v>
      </c>
      <c r="H4" s="10" t="s">
        <v>242</v>
      </c>
      <c r="I4" s="9" t="s">
        <v>81</v>
      </c>
    </row>
    <row r="5" spans="1:9" ht="12" customHeight="1">
      <c r="A5" s="1"/>
      <c r="B5" s="66" t="str">
        <f>REPT("-",29)&amp;" Number "&amp;REPT("-",28)&amp;"   "&amp;REPT("-",30)&amp;" Dollars "&amp;REPT("-",28)&amp;"   "&amp;REPT("-",19)&amp;" Cents "&amp;REPT("-",21)</f>
        <v>----------------------------- Number ----------------------------   ------------------------------ Dollars ----------------------------   ------------------- Cents ---------------------</v>
      </c>
      <c r="C5" s="66"/>
      <c r="D5" s="66"/>
      <c r="E5" s="66"/>
      <c r="F5" s="66"/>
      <c r="G5" s="66"/>
      <c r="H5" s="66"/>
      <c r="I5" s="66"/>
    </row>
    <row r="6" ht="12" customHeight="1">
      <c r="A6" s="3" t="s">
        <v>401</v>
      </c>
    </row>
    <row r="7" spans="1:9" ht="12" customHeight="1">
      <c r="A7" s="2" t="str">
        <f>"Oct "&amp;RIGHT(A6,4)-1</f>
        <v>Oct 2014</v>
      </c>
      <c r="B7" s="11">
        <v>481729</v>
      </c>
      <c r="C7" s="11">
        <v>4456151</v>
      </c>
      <c r="D7" s="11">
        <v>4937880</v>
      </c>
      <c r="E7" s="11">
        <v>115614.96</v>
      </c>
      <c r="F7" s="11">
        <v>1024914.73</v>
      </c>
      <c r="G7" s="11">
        <v>1140529.69</v>
      </c>
      <c r="H7" s="16">
        <v>24</v>
      </c>
      <c r="I7" s="16">
        <v>23</v>
      </c>
    </row>
    <row r="8" spans="1:9" ht="12" customHeight="1">
      <c r="A8" s="2" t="str">
        <f>"Nov "&amp;RIGHT(A6,4)-1</f>
        <v>Nov 2014</v>
      </c>
      <c r="B8" s="11">
        <v>368881</v>
      </c>
      <c r="C8" s="11">
        <v>3287101</v>
      </c>
      <c r="D8" s="11">
        <v>3655982</v>
      </c>
      <c r="E8" s="11">
        <v>88531.44</v>
      </c>
      <c r="F8" s="11">
        <v>756033.23</v>
      </c>
      <c r="G8" s="11">
        <v>844564.67</v>
      </c>
      <c r="H8" s="16">
        <v>24</v>
      </c>
      <c r="I8" s="16">
        <v>23</v>
      </c>
    </row>
    <row r="9" spans="1:9" ht="12" customHeight="1">
      <c r="A9" s="2" t="str">
        <f>"Dec "&amp;RIGHT(A6,4)-1</f>
        <v>Dec 2014</v>
      </c>
      <c r="B9" s="11">
        <v>344065</v>
      </c>
      <c r="C9" s="11">
        <v>3073715</v>
      </c>
      <c r="D9" s="11">
        <v>3417780</v>
      </c>
      <c r="E9" s="11">
        <v>82575.6</v>
      </c>
      <c r="F9" s="11">
        <v>706954.45</v>
      </c>
      <c r="G9" s="11">
        <v>789530.05</v>
      </c>
      <c r="H9" s="16">
        <v>24</v>
      </c>
      <c r="I9" s="16">
        <v>23</v>
      </c>
    </row>
    <row r="10" spans="1:9" ht="12" customHeight="1">
      <c r="A10" s="2" t="str">
        <f>"Jan "&amp;RIGHT(A6,4)</f>
        <v>Jan 2015</v>
      </c>
      <c r="B10" s="11">
        <v>379720</v>
      </c>
      <c r="C10" s="11">
        <v>3702143</v>
      </c>
      <c r="D10" s="11">
        <v>4081863</v>
      </c>
      <c r="E10" s="11">
        <v>91132.8</v>
      </c>
      <c r="F10" s="11">
        <v>851492.89</v>
      </c>
      <c r="G10" s="11">
        <v>942625.69</v>
      </c>
      <c r="H10" s="16">
        <v>24</v>
      </c>
      <c r="I10" s="16">
        <v>23</v>
      </c>
    </row>
    <row r="11" spans="1:9" ht="12" customHeight="1">
      <c r="A11" s="2" t="str">
        <f>"Feb "&amp;RIGHT(A6,4)</f>
        <v>Feb 2015</v>
      </c>
      <c r="B11" s="11">
        <v>383766</v>
      </c>
      <c r="C11" s="11">
        <v>3509166</v>
      </c>
      <c r="D11" s="11">
        <v>3892932</v>
      </c>
      <c r="E11" s="11">
        <v>92103.84</v>
      </c>
      <c r="F11" s="11">
        <v>807108.18</v>
      </c>
      <c r="G11" s="11">
        <v>899212.02</v>
      </c>
      <c r="H11" s="16">
        <v>24</v>
      </c>
      <c r="I11" s="16">
        <v>23</v>
      </c>
    </row>
    <row r="12" spans="1:9" ht="12" customHeight="1">
      <c r="A12" s="2" t="str">
        <f>"Mar "&amp;RIGHT(A6,4)</f>
        <v>Mar 2015</v>
      </c>
      <c r="B12" s="11">
        <v>443663</v>
      </c>
      <c r="C12" s="11">
        <v>3971163</v>
      </c>
      <c r="D12" s="11">
        <v>4414826</v>
      </c>
      <c r="E12" s="11">
        <v>106479.12</v>
      </c>
      <c r="F12" s="11">
        <v>913367.49</v>
      </c>
      <c r="G12" s="11">
        <v>1019846.61</v>
      </c>
      <c r="H12" s="16">
        <v>24</v>
      </c>
      <c r="I12" s="16">
        <v>23</v>
      </c>
    </row>
    <row r="13" spans="1:9" ht="12" customHeight="1">
      <c r="A13" s="2" t="str">
        <f>"Apr "&amp;RIGHT(A6,4)</f>
        <v>Apr 2015</v>
      </c>
      <c r="B13" s="11">
        <v>437579</v>
      </c>
      <c r="C13" s="11">
        <v>3713161</v>
      </c>
      <c r="D13" s="11">
        <v>4150740</v>
      </c>
      <c r="E13" s="11">
        <v>105018.96</v>
      </c>
      <c r="F13" s="11">
        <v>854027.03</v>
      </c>
      <c r="G13" s="11">
        <v>959045.99</v>
      </c>
      <c r="H13" s="16">
        <v>24</v>
      </c>
      <c r="I13" s="16">
        <v>23</v>
      </c>
    </row>
    <row r="14" spans="1:9" ht="12" customHeight="1">
      <c r="A14" s="2" t="str">
        <f>"May "&amp;RIGHT(A6,4)</f>
        <v>May 2015</v>
      </c>
      <c r="B14" s="11">
        <v>438368</v>
      </c>
      <c r="C14" s="11">
        <v>3712978</v>
      </c>
      <c r="D14" s="11">
        <v>4151346</v>
      </c>
      <c r="E14" s="11">
        <v>105208.32</v>
      </c>
      <c r="F14" s="11">
        <v>853984.94</v>
      </c>
      <c r="G14" s="11">
        <v>959193.26</v>
      </c>
      <c r="H14" s="16">
        <v>24</v>
      </c>
      <c r="I14" s="16">
        <v>23</v>
      </c>
    </row>
    <row r="15" spans="1:9" ht="12" customHeight="1">
      <c r="A15" s="2" t="str">
        <f>"Jun "&amp;RIGHT(A6,4)</f>
        <v>Jun 2015</v>
      </c>
      <c r="B15" s="11">
        <v>231846</v>
      </c>
      <c r="C15" s="11">
        <v>2634643</v>
      </c>
      <c r="D15" s="11">
        <v>2866489</v>
      </c>
      <c r="E15" s="11">
        <v>55643.04</v>
      </c>
      <c r="F15" s="11">
        <v>605967.89</v>
      </c>
      <c r="G15" s="11">
        <v>661610.93</v>
      </c>
      <c r="H15" s="16">
        <v>24</v>
      </c>
      <c r="I15" s="16">
        <v>23</v>
      </c>
    </row>
    <row r="16" spans="1:9" ht="12" customHeight="1">
      <c r="A16" s="2" t="str">
        <f>"Jul "&amp;RIGHT(A6,4)</f>
        <v>Jul 2015</v>
      </c>
      <c r="B16" s="11">
        <v>598337</v>
      </c>
      <c r="C16" s="11">
        <v>3896224</v>
      </c>
      <c r="D16" s="11">
        <v>4494561</v>
      </c>
      <c r="E16" s="11">
        <v>125650.77</v>
      </c>
      <c r="F16" s="11">
        <v>779244.8</v>
      </c>
      <c r="G16" s="11">
        <v>904895.57</v>
      </c>
      <c r="H16" s="16">
        <v>21</v>
      </c>
      <c r="I16" s="16">
        <v>20</v>
      </c>
    </row>
    <row r="17" spans="1:9" ht="12" customHeight="1">
      <c r="A17" s="2" t="str">
        <f>"Aug "&amp;RIGHT(A6,4)</f>
        <v>Aug 2015</v>
      </c>
      <c r="B17" s="11">
        <v>312205</v>
      </c>
      <c r="C17" s="11">
        <v>2191826</v>
      </c>
      <c r="D17" s="11">
        <v>2504031</v>
      </c>
      <c r="E17" s="11">
        <v>65563.05</v>
      </c>
      <c r="F17" s="11">
        <v>438365.2</v>
      </c>
      <c r="G17" s="11">
        <v>503928.25</v>
      </c>
      <c r="H17" s="16">
        <v>21</v>
      </c>
      <c r="I17" s="16">
        <v>20</v>
      </c>
    </row>
    <row r="18" spans="1:9" ht="12" customHeight="1">
      <c r="A18" s="2" t="str">
        <f>"Sep "&amp;RIGHT(A6,4)</f>
        <v>Sep 2015</v>
      </c>
      <c r="B18" s="11">
        <v>410383</v>
      </c>
      <c r="C18" s="11">
        <v>3943636</v>
      </c>
      <c r="D18" s="11">
        <v>4354019</v>
      </c>
      <c r="E18" s="11">
        <v>86180.43</v>
      </c>
      <c r="F18" s="11">
        <v>788727.2</v>
      </c>
      <c r="G18" s="11">
        <v>874907.63</v>
      </c>
      <c r="H18" s="16">
        <v>21</v>
      </c>
      <c r="I18" s="16">
        <v>20</v>
      </c>
    </row>
    <row r="19" spans="1:9" ht="12" customHeight="1">
      <c r="A19" s="12" t="s">
        <v>55</v>
      </c>
      <c r="B19" s="13">
        <v>4830542</v>
      </c>
      <c r="C19" s="13">
        <v>42091907</v>
      </c>
      <c r="D19" s="13">
        <v>46922449</v>
      </c>
      <c r="E19" s="13">
        <v>1119702.33</v>
      </c>
      <c r="F19" s="13">
        <v>9380188.03</v>
      </c>
      <c r="G19" s="13">
        <v>10499890.36</v>
      </c>
      <c r="H19" s="17">
        <v>23.1796</v>
      </c>
      <c r="I19" s="17">
        <v>22.285</v>
      </c>
    </row>
    <row r="20" spans="1:9" ht="12" customHeight="1">
      <c r="A20" s="14" t="s">
        <v>402</v>
      </c>
      <c r="B20" s="15">
        <v>4107954</v>
      </c>
      <c r="C20" s="15">
        <v>35956445</v>
      </c>
      <c r="D20" s="15">
        <v>40064399</v>
      </c>
      <c r="E20" s="15">
        <v>967958.85</v>
      </c>
      <c r="F20" s="15">
        <v>8153095.63</v>
      </c>
      <c r="G20" s="15">
        <v>9121054.48</v>
      </c>
      <c r="H20" s="18">
        <v>23.563</v>
      </c>
      <c r="I20" s="18">
        <v>22.6749</v>
      </c>
    </row>
    <row r="21" ht="12" customHeight="1">
      <c r="A21" s="3" t="str">
        <f>"FY "&amp;RIGHT(A6,4)+1</f>
        <v>FY 2016</v>
      </c>
    </row>
    <row r="22" spans="1:9" ht="12" customHeight="1">
      <c r="A22" s="2" t="str">
        <f>"Oct "&amp;RIGHT(A6,4)</f>
        <v>Oct 2015</v>
      </c>
      <c r="B22" s="11">
        <v>404231</v>
      </c>
      <c r="C22" s="11">
        <v>4068615</v>
      </c>
      <c r="D22" s="11">
        <v>4472846</v>
      </c>
      <c r="E22" s="11">
        <v>84888.51</v>
      </c>
      <c r="F22" s="11">
        <v>813723</v>
      </c>
      <c r="G22" s="11">
        <v>898611.51</v>
      </c>
      <c r="H22" s="16">
        <v>21</v>
      </c>
      <c r="I22" s="16">
        <v>20</v>
      </c>
    </row>
    <row r="23" spans="1:9" ht="12" customHeight="1">
      <c r="A23" s="2" t="str">
        <f>"Nov "&amp;RIGHT(A6,4)</f>
        <v>Nov 2015</v>
      </c>
      <c r="B23" s="11">
        <v>352136</v>
      </c>
      <c r="C23" s="11">
        <v>3415286</v>
      </c>
      <c r="D23" s="11">
        <v>3767422</v>
      </c>
      <c r="E23" s="11">
        <v>73948.56</v>
      </c>
      <c r="F23" s="11">
        <v>683057.2</v>
      </c>
      <c r="G23" s="11">
        <v>757005.76</v>
      </c>
      <c r="H23" s="16">
        <v>21</v>
      </c>
      <c r="I23" s="16">
        <v>20</v>
      </c>
    </row>
    <row r="24" spans="1:9" ht="12" customHeight="1">
      <c r="A24" s="2" t="str">
        <f>"Dec "&amp;RIGHT(A6,4)</f>
        <v>Dec 2015</v>
      </c>
      <c r="B24" s="11">
        <v>302291</v>
      </c>
      <c r="C24" s="11">
        <v>2917896</v>
      </c>
      <c r="D24" s="11">
        <v>3220187</v>
      </c>
      <c r="E24" s="11">
        <v>63481.11</v>
      </c>
      <c r="F24" s="11">
        <v>583579.2</v>
      </c>
      <c r="G24" s="11">
        <v>647060.31</v>
      </c>
      <c r="H24" s="16">
        <v>21</v>
      </c>
      <c r="I24" s="16">
        <v>20</v>
      </c>
    </row>
    <row r="25" spans="1:9" ht="12" customHeight="1">
      <c r="A25" s="2" t="str">
        <f>"Jan "&amp;RIGHT(A6,4)+1</f>
        <v>Jan 2016</v>
      </c>
      <c r="B25" s="11">
        <v>371745</v>
      </c>
      <c r="C25" s="11">
        <v>3676973</v>
      </c>
      <c r="D25" s="11">
        <v>4048718</v>
      </c>
      <c r="E25" s="11">
        <v>78066.45</v>
      </c>
      <c r="F25" s="11">
        <v>735394.6</v>
      </c>
      <c r="G25" s="11">
        <v>813461.05</v>
      </c>
      <c r="H25" s="16">
        <v>21</v>
      </c>
      <c r="I25" s="16">
        <v>20</v>
      </c>
    </row>
    <row r="26" spans="1:9" ht="12" customHeight="1">
      <c r="A26" s="2" t="str">
        <f>"Feb "&amp;RIGHT(A6,4)+1</f>
        <v>Feb 2016</v>
      </c>
      <c r="B26" s="11">
        <v>394607</v>
      </c>
      <c r="C26" s="11">
        <v>3749042</v>
      </c>
      <c r="D26" s="11">
        <v>4143649</v>
      </c>
      <c r="E26" s="11">
        <v>82867.47</v>
      </c>
      <c r="F26" s="11">
        <v>749808.4</v>
      </c>
      <c r="G26" s="11">
        <v>832675.87</v>
      </c>
      <c r="H26" s="16">
        <v>21</v>
      </c>
      <c r="I26" s="16">
        <v>20</v>
      </c>
    </row>
    <row r="27" spans="1:9" ht="12" customHeight="1">
      <c r="A27" s="2" t="str">
        <f>"Mar "&amp;RIGHT(A6,4)+1</f>
        <v>Mar 2016</v>
      </c>
      <c r="B27" s="11">
        <v>379832</v>
      </c>
      <c r="C27" s="11">
        <v>3517651</v>
      </c>
      <c r="D27" s="11">
        <v>3897483</v>
      </c>
      <c r="E27" s="11">
        <v>79764.72</v>
      </c>
      <c r="F27" s="11">
        <v>703530.2</v>
      </c>
      <c r="G27" s="11">
        <v>783294.92</v>
      </c>
      <c r="H27" s="16">
        <v>21</v>
      </c>
      <c r="I27" s="16">
        <v>20</v>
      </c>
    </row>
    <row r="28" spans="1:9" ht="12" customHeight="1">
      <c r="A28" s="2" t="str">
        <f>"Apr "&amp;RIGHT(A6,4)+1</f>
        <v>Apr 2016</v>
      </c>
      <c r="B28" s="11">
        <v>401732</v>
      </c>
      <c r="C28" s="11">
        <v>3844276</v>
      </c>
      <c r="D28" s="11">
        <v>4246008</v>
      </c>
      <c r="E28" s="11">
        <v>84363.72</v>
      </c>
      <c r="F28" s="11">
        <v>768855.2</v>
      </c>
      <c r="G28" s="11">
        <v>853218.92</v>
      </c>
      <c r="H28" s="16">
        <v>21</v>
      </c>
      <c r="I28" s="16">
        <v>20</v>
      </c>
    </row>
    <row r="29" spans="1:9" ht="12" customHeight="1">
      <c r="A29" s="2" t="str">
        <f>"May "&amp;RIGHT(A6,4)+1</f>
        <v>May 2016</v>
      </c>
      <c r="B29" s="11">
        <v>395207</v>
      </c>
      <c r="C29" s="11">
        <v>3767672</v>
      </c>
      <c r="D29" s="11">
        <v>4162879</v>
      </c>
      <c r="E29" s="11">
        <v>82993.47</v>
      </c>
      <c r="F29" s="11">
        <v>753534.4</v>
      </c>
      <c r="G29" s="11">
        <v>836527.87</v>
      </c>
      <c r="H29" s="16">
        <v>21</v>
      </c>
      <c r="I29" s="16">
        <v>20</v>
      </c>
    </row>
    <row r="30" spans="1:9" ht="12" customHeight="1">
      <c r="A30" s="2" t="str">
        <f>"Jun "&amp;RIGHT(A6,4)+1</f>
        <v>Jun 2016</v>
      </c>
      <c r="B30" s="11">
        <v>237185</v>
      </c>
      <c r="C30" s="11">
        <v>2534719</v>
      </c>
      <c r="D30" s="11">
        <v>2771904</v>
      </c>
      <c r="E30" s="11">
        <v>49808.85</v>
      </c>
      <c r="F30" s="11">
        <v>506943.8</v>
      </c>
      <c r="G30" s="11">
        <v>556752.65</v>
      </c>
      <c r="H30" s="16">
        <v>21</v>
      </c>
      <c r="I30" s="16">
        <v>20</v>
      </c>
    </row>
    <row r="31" spans="1:9" ht="12" customHeight="1">
      <c r="A31" s="2" t="str">
        <f>"Jul "&amp;RIGHT(A6,4)+1</f>
        <v>Jul 2016</v>
      </c>
      <c r="B31" s="11">
        <v>530528</v>
      </c>
      <c r="C31" s="11">
        <v>3249776.3249</v>
      </c>
      <c r="D31" s="11">
        <v>3780304.3249</v>
      </c>
      <c r="E31" s="11">
        <v>110084.56</v>
      </c>
      <c r="F31" s="11">
        <v>641830.8242</v>
      </c>
      <c r="G31" s="11">
        <v>751915.3842</v>
      </c>
      <c r="H31" s="16">
        <v>20.75</v>
      </c>
      <c r="I31" s="16">
        <v>19.75</v>
      </c>
    </row>
    <row r="32" spans="1:9" ht="12" customHeight="1">
      <c r="A32" s="2" t="str">
        <f>"Aug "&amp;RIGHT(A6,4)+1</f>
        <v>Aug 2016</v>
      </c>
      <c r="B32" s="11" t="s">
        <v>399</v>
      </c>
      <c r="C32" s="11" t="s">
        <v>399</v>
      </c>
      <c r="D32" s="11" t="s">
        <v>399</v>
      </c>
      <c r="E32" s="11" t="s">
        <v>399</v>
      </c>
      <c r="F32" s="11" t="s">
        <v>399</v>
      </c>
      <c r="G32" s="11" t="s">
        <v>399</v>
      </c>
      <c r="H32" s="16" t="s">
        <v>399</v>
      </c>
      <c r="I32" s="16" t="s">
        <v>399</v>
      </c>
    </row>
    <row r="33" spans="1:9" ht="12" customHeight="1">
      <c r="A33" s="2" t="str">
        <f>"Sep "&amp;RIGHT(A6,4)+1</f>
        <v>Sep 2016</v>
      </c>
      <c r="B33" s="11" t="s">
        <v>399</v>
      </c>
      <c r="C33" s="11" t="s">
        <v>399</v>
      </c>
      <c r="D33" s="11" t="s">
        <v>399</v>
      </c>
      <c r="E33" s="11" t="s">
        <v>399</v>
      </c>
      <c r="F33" s="11" t="s">
        <v>399</v>
      </c>
      <c r="G33" s="11" t="s">
        <v>399</v>
      </c>
      <c r="H33" s="16" t="s">
        <v>399</v>
      </c>
      <c r="I33" s="16" t="s">
        <v>399</v>
      </c>
    </row>
    <row r="34" spans="1:9" ht="12" customHeight="1">
      <c r="A34" s="12" t="s">
        <v>55</v>
      </c>
      <c r="B34" s="13">
        <v>3769494</v>
      </c>
      <c r="C34" s="13">
        <v>34741906.3249</v>
      </c>
      <c r="D34" s="13">
        <v>38511400.3249</v>
      </c>
      <c r="E34" s="13">
        <v>790267.42</v>
      </c>
      <c r="F34" s="13">
        <v>6940256.8242</v>
      </c>
      <c r="G34" s="13">
        <v>7730524.2442</v>
      </c>
      <c r="H34" s="17">
        <v>20.9648</v>
      </c>
      <c r="I34" s="17">
        <v>19.9766</v>
      </c>
    </row>
    <row r="35" spans="1:9" ht="12" customHeight="1">
      <c r="A35" s="14" t="str">
        <f>"Total "&amp;MID(A20,7,LEN(A20)-13)&amp;" Months"</f>
        <v>Total 10 Months</v>
      </c>
      <c r="B35" s="15">
        <v>3769494</v>
      </c>
      <c r="C35" s="15">
        <v>34741906.3249</v>
      </c>
      <c r="D35" s="15">
        <v>38511400.3249</v>
      </c>
      <c r="E35" s="15">
        <v>790267.42</v>
      </c>
      <c r="F35" s="15">
        <v>6940256.8242</v>
      </c>
      <c r="G35" s="15">
        <v>7730524.2442</v>
      </c>
      <c r="H35" s="18">
        <v>20.9648</v>
      </c>
      <c r="I35" s="18">
        <v>19.9766</v>
      </c>
    </row>
    <row r="36" spans="1:9" ht="12" customHeight="1">
      <c r="A36" s="66"/>
      <c r="B36" s="66"/>
      <c r="C36" s="66"/>
      <c r="D36" s="66"/>
      <c r="E36" s="66"/>
      <c r="F36" s="66"/>
      <c r="G36" s="66"/>
      <c r="H36" s="66"/>
      <c r="I36" s="66"/>
    </row>
    <row r="37" spans="1:9" ht="69.75" customHeight="1">
      <c r="A37" s="80" t="s">
        <v>153</v>
      </c>
      <c r="B37" s="80"/>
      <c r="C37" s="80"/>
      <c r="D37" s="80"/>
      <c r="E37" s="80"/>
      <c r="F37" s="80"/>
      <c r="G37" s="80"/>
      <c r="H37" s="80"/>
      <c r="I37" s="80"/>
    </row>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C6" sqref="C6"/>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73" t="s">
        <v>404</v>
      </c>
      <c r="B1" s="73"/>
      <c r="C1" s="73"/>
      <c r="D1" s="73"/>
      <c r="E1" s="73"/>
      <c r="F1" s="73"/>
      <c r="G1" s="73"/>
      <c r="H1" s="73"/>
      <c r="I1" s="73"/>
      <c r="J1" s="74"/>
      <c r="K1" s="2" t="s">
        <v>400</v>
      </c>
    </row>
    <row r="2" spans="1:11" ht="12" customHeight="1">
      <c r="A2" s="75" t="s">
        <v>342</v>
      </c>
      <c r="B2" s="75"/>
      <c r="C2" s="75"/>
      <c r="D2" s="75"/>
      <c r="E2" s="75"/>
      <c r="F2" s="75"/>
      <c r="G2" s="75"/>
      <c r="H2" s="75"/>
      <c r="I2" s="75"/>
      <c r="J2" s="76"/>
      <c r="K2" s="1"/>
    </row>
    <row r="3" spans="1:11" ht="24" customHeight="1">
      <c r="A3" s="77" t="s">
        <v>50</v>
      </c>
      <c r="B3" s="69" t="s">
        <v>343</v>
      </c>
      <c r="C3" s="69" t="s">
        <v>51</v>
      </c>
      <c r="D3" s="69" t="s">
        <v>52</v>
      </c>
      <c r="E3" s="72" t="s">
        <v>53</v>
      </c>
      <c r="F3" s="70"/>
      <c r="G3" s="69" t="s">
        <v>201</v>
      </c>
      <c r="H3" s="69" t="s">
        <v>332</v>
      </c>
      <c r="I3" s="69" t="s">
        <v>278</v>
      </c>
      <c r="J3" s="69" t="s">
        <v>346</v>
      </c>
      <c r="K3" s="71" t="s">
        <v>54</v>
      </c>
    </row>
    <row r="4" spans="1:11" ht="24" customHeight="1">
      <c r="A4" s="78"/>
      <c r="B4" s="70"/>
      <c r="C4" s="70"/>
      <c r="D4" s="70"/>
      <c r="E4" s="10" t="s">
        <v>200</v>
      </c>
      <c r="F4" s="10" t="s">
        <v>369</v>
      </c>
      <c r="G4" s="70"/>
      <c r="H4" s="70"/>
      <c r="I4" s="70"/>
      <c r="J4" s="79"/>
      <c r="K4" s="72"/>
    </row>
    <row r="5" spans="1:11" ht="12" customHeight="1">
      <c r="A5" s="1"/>
      <c r="B5" s="66" t="str">
        <f>REPT("-",108)&amp;" Dollars "&amp;REPT("-",108)</f>
        <v>------------------------------------------------------------------------------------------------------------ Dollars ------------------------------------------------------------------------------------------------------------</v>
      </c>
      <c r="C5" s="66"/>
      <c r="D5" s="66"/>
      <c r="E5" s="66"/>
      <c r="F5" s="66"/>
      <c r="G5" s="66"/>
      <c r="H5" s="66"/>
      <c r="I5" s="66"/>
      <c r="J5" s="66"/>
      <c r="K5" s="66"/>
    </row>
    <row r="6" ht="12" customHeight="1">
      <c r="A6" s="3" t="s">
        <v>401</v>
      </c>
    </row>
    <row r="7" spans="1:11" ht="12" customHeight="1">
      <c r="A7" s="2" t="str">
        <f>"Oct "&amp;RIGHT(A6,4)-1</f>
        <v>Oct 2014</v>
      </c>
      <c r="B7" s="11">
        <v>5988009807</v>
      </c>
      <c r="C7" s="11">
        <v>2340236214.27</v>
      </c>
      <c r="D7" s="11">
        <v>1140529.69</v>
      </c>
      <c r="E7" s="11">
        <v>744726464</v>
      </c>
      <c r="F7" s="11">
        <v>11525746.2975</v>
      </c>
      <c r="G7" s="11">
        <v>45105466.4119</v>
      </c>
      <c r="H7" s="11">
        <v>5720878</v>
      </c>
      <c r="I7" s="11">
        <v>164281832</v>
      </c>
      <c r="J7" s="11" t="s">
        <v>399</v>
      </c>
      <c r="K7" s="11">
        <v>9300746937.6694</v>
      </c>
    </row>
    <row r="8" spans="1:11" ht="12" customHeight="1">
      <c r="A8" s="2" t="str">
        <f>"Nov "&amp;RIGHT(A6,4)-1</f>
        <v>Nov 2014</v>
      </c>
      <c r="B8" s="11">
        <v>5914720127</v>
      </c>
      <c r="C8" s="11">
        <v>1746514951.29</v>
      </c>
      <c r="D8" s="11">
        <v>844564.67</v>
      </c>
      <c r="E8" s="11">
        <v>470970859</v>
      </c>
      <c r="F8" s="11">
        <v>12006143.0019</v>
      </c>
      <c r="G8" s="11">
        <v>45866045.1823</v>
      </c>
      <c r="H8" s="11">
        <v>13109804</v>
      </c>
      <c r="I8" s="11">
        <v>164281832</v>
      </c>
      <c r="J8" s="11" t="s">
        <v>399</v>
      </c>
      <c r="K8" s="11">
        <v>8368314326.1442</v>
      </c>
    </row>
    <row r="9" spans="1:11" ht="12" customHeight="1">
      <c r="A9" s="2" t="str">
        <f>"Dec "&amp;RIGHT(A6,4)-1</f>
        <v>Dec 2014</v>
      </c>
      <c r="B9" s="11">
        <v>6849195421</v>
      </c>
      <c r="C9" s="11">
        <v>1842701151.2225</v>
      </c>
      <c r="D9" s="11">
        <v>789530.05</v>
      </c>
      <c r="E9" s="11">
        <v>513607563</v>
      </c>
      <c r="F9" s="11">
        <v>12597927.6746</v>
      </c>
      <c r="G9" s="11">
        <v>62563001.1065</v>
      </c>
      <c r="H9" s="11">
        <v>10358418</v>
      </c>
      <c r="I9" s="11">
        <v>178302858</v>
      </c>
      <c r="J9" s="11" t="s">
        <v>399</v>
      </c>
      <c r="K9" s="11">
        <v>9470115870.0536</v>
      </c>
    </row>
    <row r="10" spans="1:11" ht="12" customHeight="1">
      <c r="A10" s="2" t="str">
        <f>"Jan "&amp;RIGHT(A6,4)</f>
        <v>Jan 2015</v>
      </c>
      <c r="B10" s="11">
        <v>5845506636</v>
      </c>
      <c r="C10" s="11">
        <v>1924160246.7875</v>
      </c>
      <c r="D10" s="11">
        <v>942625.69</v>
      </c>
      <c r="E10" s="11">
        <v>481761819</v>
      </c>
      <c r="F10" s="11">
        <v>12484780.8029</v>
      </c>
      <c r="G10" s="11">
        <v>45102176.9123</v>
      </c>
      <c r="H10" s="11">
        <v>10418980</v>
      </c>
      <c r="I10" s="11">
        <v>164281832</v>
      </c>
      <c r="J10" s="11" t="s">
        <v>399</v>
      </c>
      <c r="K10" s="11">
        <v>8484659097.1927</v>
      </c>
    </row>
    <row r="11" spans="1:11" ht="12" customHeight="1">
      <c r="A11" s="2" t="str">
        <f>"Feb "&amp;RIGHT(A6,4)</f>
        <v>Feb 2015</v>
      </c>
      <c r="B11" s="11">
        <v>5810004259</v>
      </c>
      <c r="C11" s="11">
        <v>1833673522.1275</v>
      </c>
      <c r="D11" s="11">
        <v>899212.02</v>
      </c>
      <c r="E11" s="11">
        <v>494026166</v>
      </c>
      <c r="F11" s="11">
        <v>12038413.5855</v>
      </c>
      <c r="G11" s="11">
        <v>35011448.4549</v>
      </c>
      <c r="H11" s="11">
        <v>11853489</v>
      </c>
      <c r="I11" s="11">
        <v>164281832</v>
      </c>
      <c r="J11" s="11" t="s">
        <v>399</v>
      </c>
      <c r="K11" s="11">
        <v>8361788342.1879</v>
      </c>
    </row>
    <row r="12" spans="1:11" ht="12" customHeight="1">
      <c r="A12" s="2" t="str">
        <f>"Mar "&amp;RIGHT(A6,4)</f>
        <v>Mar 2015</v>
      </c>
      <c r="B12" s="11">
        <v>6876217778</v>
      </c>
      <c r="C12" s="11">
        <v>2198099437.5625</v>
      </c>
      <c r="D12" s="11">
        <v>1019846.61</v>
      </c>
      <c r="E12" s="11">
        <v>475195218</v>
      </c>
      <c r="F12" s="11">
        <v>12431298.3365</v>
      </c>
      <c r="G12" s="11">
        <v>76683826.6663</v>
      </c>
      <c r="H12" s="11">
        <v>11789844</v>
      </c>
      <c r="I12" s="11">
        <v>166924017</v>
      </c>
      <c r="J12" s="11" t="s">
        <v>399</v>
      </c>
      <c r="K12" s="11">
        <v>9818361266.1753</v>
      </c>
    </row>
    <row r="13" spans="1:11" ht="12" customHeight="1">
      <c r="A13" s="2" t="str">
        <f>"Apr "&amp;RIGHT(A6,4)</f>
        <v>Apr 2015</v>
      </c>
      <c r="B13" s="11">
        <v>5764955369</v>
      </c>
      <c r="C13" s="11">
        <v>1995345262.8775</v>
      </c>
      <c r="D13" s="11">
        <v>959045.99</v>
      </c>
      <c r="E13" s="11">
        <v>496596487</v>
      </c>
      <c r="F13" s="11">
        <v>12199849.9244</v>
      </c>
      <c r="G13" s="11">
        <v>43496830.1107</v>
      </c>
      <c r="H13" s="11">
        <v>23406076</v>
      </c>
      <c r="I13" s="11">
        <v>164281832</v>
      </c>
      <c r="J13" s="11" t="s">
        <v>399</v>
      </c>
      <c r="K13" s="11">
        <v>8501240752.9026</v>
      </c>
    </row>
    <row r="14" spans="1:11" ht="12" customHeight="1">
      <c r="A14" s="2" t="str">
        <f>"May "&amp;RIGHT(A6,4)</f>
        <v>May 2015</v>
      </c>
      <c r="B14" s="11">
        <v>5760980840</v>
      </c>
      <c r="C14" s="11">
        <v>1905134966.7</v>
      </c>
      <c r="D14" s="11">
        <v>959193.26</v>
      </c>
      <c r="E14" s="11">
        <v>480362757</v>
      </c>
      <c r="F14" s="11">
        <v>12369328.0718</v>
      </c>
      <c r="G14" s="11">
        <v>42277290.9304</v>
      </c>
      <c r="H14" s="11">
        <v>8535922</v>
      </c>
      <c r="I14" s="11">
        <v>164281832</v>
      </c>
      <c r="J14" s="11" t="s">
        <v>399</v>
      </c>
      <c r="K14" s="11">
        <v>8374902129.9622</v>
      </c>
    </row>
    <row r="15" spans="1:11" ht="12" customHeight="1">
      <c r="A15" s="2" t="str">
        <f>"Jun "&amp;RIGHT(A6,4)</f>
        <v>Jun 2015</v>
      </c>
      <c r="B15" s="11">
        <v>6712009008</v>
      </c>
      <c r="C15" s="11">
        <v>1029675346.39</v>
      </c>
      <c r="D15" s="11">
        <v>661610.93</v>
      </c>
      <c r="E15" s="11">
        <v>448702164</v>
      </c>
      <c r="F15" s="11">
        <v>12146392.7213</v>
      </c>
      <c r="G15" s="11">
        <v>72734477.3711</v>
      </c>
      <c r="H15" s="11">
        <v>11778057</v>
      </c>
      <c r="I15" s="11">
        <v>171208148</v>
      </c>
      <c r="J15" s="11" t="s">
        <v>399</v>
      </c>
      <c r="K15" s="11">
        <v>8458915204.4124</v>
      </c>
    </row>
    <row r="16" spans="1:11" ht="12" customHeight="1">
      <c r="A16" s="2" t="str">
        <f>"Jul "&amp;RIGHT(A6,4)</f>
        <v>Jul 2015</v>
      </c>
      <c r="B16" s="11">
        <v>5767509482</v>
      </c>
      <c r="C16" s="11">
        <v>610401702.595</v>
      </c>
      <c r="D16" s="11">
        <v>904895.57</v>
      </c>
      <c r="E16" s="11">
        <v>502388990</v>
      </c>
      <c r="F16" s="11">
        <v>12407391.6706</v>
      </c>
      <c r="G16" s="11">
        <v>49917497.1343</v>
      </c>
      <c r="H16" s="11">
        <v>11459809</v>
      </c>
      <c r="I16" s="11">
        <v>164281832</v>
      </c>
      <c r="J16" s="11" t="s">
        <v>399</v>
      </c>
      <c r="K16" s="11">
        <v>7119271599.9699</v>
      </c>
    </row>
    <row r="17" spans="1:11" ht="12" customHeight="1">
      <c r="A17" s="2" t="str">
        <f>"Aug "&amp;RIGHT(A6,4)</f>
        <v>Aug 2015</v>
      </c>
      <c r="B17" s="11">
        <v>5753143172</v>
      </c>
      <c r="C17" s="11">
        <v>1149005676.605</v>
      </c>
      <c r="D17" s="11">
        <v>503928.25</v>
      </c>
      <c r="E17" s="11">
        <v>497799100</v>
      </c>
      <c r="F17" s="11">
        <v>11861577.1825</v>
      </c>
      <c r="G17" s="11">
        <v>54642627.2373</v>
      </c>
      <c r="H17" s="11">
        <v>10823343</v>
      </c>
      <c r="I17" s="11">
        <v>164281832</v>
      </c>
      <c r="J17" s="11" t="s">
        <v>399</v>
      </c>
      <c r="K17" s="11">
        <v>7642061256.2748</v>
      </c>
    </row>
    <row r="18" spans="1:11" ht="12" customHeight="1">
      <c r="A18" s="2" t="str">
        <f>"Sep "&amp;RIGHT(A6,4)</f>
        <v>Sep 2015</v>
      </c>
      <c r="B18" s="11">
        <v>6946339677</v>
      </c>
      <c r="C18" s="11">
        <v>2661015571.8425</v>
      </c>
      <c r="D18" s="11">
        <v>874907.63</v>
      </c>
      <c r="E18" s="11">
        <v>564130199</v>
      </c>
      <c r="F18" s="11">
        <v>55972256.0865</v>
      </c>
      <c r="G18" s="11">
        <v>72175916.0926</v>
      </c>
      <c r="H18" s="11">
        <v>20121799</v>
      </c>
      <c r="I18" s="11">
        <v>170667377</v>
      </c>
      <c r="J18" s="11" t="s">
        <v>399</v>
      </c>
      <c r="K18" s="11">
        <v>10491297703.6516</v>
      </c>
    </row>
    <row r="19" spans="1:11" ht="12" customHeight="1">
      <c r="A19" s="12" t="s">
        <v>55</v>
      </c>
      <c r="B19" s="13">
        <v>73988591576</v>
      </c>
      <c r="C19" s="13">
        <v>21235964050.27</v>
      </c>
      <c r="D19" s="13">
        <v>10499890.36</v>
      </c>
      <c r="E19" s="13">
        <v>6170267786</v>
      </c>
      <c r="F19" s="13">
        <v>190041105.356</v>
      </c>
      <c r="G19" s="13">
        <v>645576603.6106</v>
      </c>
      <c r="H19" s="13">
        <v>149376419</v>
      </c>
      <c r="I19" s="13">
        <v>2001357056</v>
      </c>
      <c r="J19" s="13" t="s">
        <v>399</v>
      </c>
      <c r="K19" s="13">
        <v>104391674486.5966</v>
      </c>
    </row>
    <row r="20" spans="1:11" ht="12" customHeight="1">
      <c r="A20" s="14" t="s">
        <v>402</v>
      </c>
      <c r="B20" s="15">
        <v>61289108727</v>
      </c>
      <c r="C20" s="15">
        <v>17425942801.8225</v>
      </c>
      <c r="D20" s="15">
        <v>9121054.48</v>
      </c>
      <c r="E20" s="15">
        <v>5108338487</v>
      </c>
      <c r="F20" s="15">
        <v>122207272.087</v>
      </c>
      <c r="G20" s="15">
        <v>518758060.2807</v>
      </c>
      <c r="H20" s="15">
        <v>118431277</v>
      </c>
      <c r="I20" s="15">
        <v>1666407847</v>
      </c>
      <c r="J20" s="15" t="s">
        <v>399</v>
      </c>
      <c r="K20" s="15">
        <v>86258315526.6702</v>
      </c>
    </row>
    <row r="21" ht="12" customHeight="1">
      <c r="A21" s="3" t="str">
        <f>"FY "&amp;RIGHT(A6,4)+1</f>
        <v>FY 2016</v>
      </c>
    </row>
    <row r="22" spans="1:11" ht="12" customHeight="1">
      <c r="A22" s="2" t="str">
        <f>"Oct "&amp;RIGHT(A6,4)</f>
        <v>Oct 2015</v>
      </c>
      <c r="B22" s="11">
        <v>5745347903</v>
      </c>
      <c r="C22" s="11">
        <v>2339856877.7225</v>
      </c>
      <c r="D22" s="11">
        <v>898611.51</v>
      </c>
      <c r="E22" s="11">
        <v>616742621</v>
      </c>
      <c r="F22" s="11">
        <v>11701798.2137</v>
      </c>
      <c r="G22" s="11">
        <v>65640209.868</v>
      </c>
      <c r="H22" s="11">
        <v>5538071</v>
      </c>
      <c r="I22" s="11">
        <v>164929332</v>
      </c>
      <c r="J22" s="11" t="s">
        <v>399</v>
      </c>
      <c r="K22" s="11">
        <v>8950655424.3142</v>
      </c>
    </row>
    <row r="23" spans="1:11" ht="12" customHeight="1">
      <c r="A23" s="2" t="str">
        <f>"Nov "&amp;RIGHT(A6,4)</f>
        <v>Nov 2015</v>
      </c>
      <c r="B23" s="11">
        <v>5727746949</v>
      </c>
      <c r="C23" s="11">
        <v>1922485188.6875</v>
      </c>
      <c r="D23" s="11">
        <v>757005.76</v>
      </c>
      <c r="E23" s="11">
        <v>457921775</v>
      </c>
      <c r="F23" s="11">
        <v>11469888.3978</v>
      </c>
      <c r="G23" s="11">
        <v>78493361.1617</v>
      </c>
      <c r="H23" s="11">
        <v>14234385</v>
      </c>
      <c r="I23" s="11">
        <v>164929332</v>
      </c>
      <c r="J23" s="11" t="s">
        <v>399</v>
      </c>
      <c r="K23" s="11">
        <v>8378037885.007</v>
      </c>
    </row>
    <row r="24" spans="1:11" ht="12" customHeight="1">
      <c r="A24" s="2" t="str">
        <f>"Dec "&amp;RIGHT(A6,4)</f>
        <v>Dec 2015</v>
      </c>
      <c r="B24" s="11">
        <v>6679834434</v>
      </c>
      <c r="C24" s="11">
        <v>1831817139.5025</v>
      </c>
      <c r="D24" s="11">
        <v>647060.31</v>
      </c>
      <c r="E24" s="11">
        <v>534922748</v>
      </c>
      <c r="F24" s="11">
        <v>32446699.9076</v>
      </c>
      <c r="G24" s="11">
        <v>82523949.2821</v>
      </c>
      <c r="H24" s="11">
        <v>10750085</v>
      </c>
      <c r="I24" s="11">
        <v>170928803</v>
      </c>
      <c r="J24" s="11" t="s">
        <v>399</v>
      </c>
      <c r="K24" s="11">
        <v>9343870919.0022</v>
      </c>
    </row>
    <row r="25" spans="1:11" ht="12" customHeight="1">
      <c r="A25" s="2" t="str">
        <f>"Jan "&amp;RIGHT(A6,4)+1</f>
        <v>Jan 2016</v>
      </c>
      <c r="B25" s="11">
        <v>5630553275</v>
      </c>
      <c r="C25" s="11">
        <v>2005509470.7825</v>
      </c>
      <c r="D25" s="11">
        <v>813461.05</v>
      </c>
      <c r="E25" s="11">
        <v>557285108</v>
      </c>
      <c r="F25" s="11">
        <v>11461707.8913</v>
      </c>
      <c r="G25" s="11">
        <v>59192625.7232</v>
      </c>
      <c r="H25" s="11">
        <v>9587853</v>
      </c>
      <c r="I25" s="11">
        <v>164929332</v>
      </c>
      <c r="J25" s="11" t="s">
        <v>399</v>
      </c>
      <c r="K25" s="11">
        <v>8439332833.447</v>
      </c>
    </row>
    <row r="26" spans="1:11" ht="12" customHeight="1">
      <c r="A26" s="2" t="str">
        <f>"Feb "&amp;RIGHT(A6,4)+1</f>
        <v>Feb 2016</v>
      </c>
      <c r="B26" s="11">
        <v>5581365846</v>
      </c>
      <c r="C26" s="11">
        <v>2131401949.25</v>
      </c>
      <c r="D26" s="11">
        <v>832675.87</v>
      </c>
      <c r="E26" s="11">
        <v>482640120</v>
      </c>
      <c r="F26" s="11">
        <v>11026328.4468</v>
      </c>
      <c r="G26" s="11">
        <v>57491176.0346</v>
      </c>
      <c r="H26" s="11">
        <v>12827714</v>
      </c>
      <c r="I26" s="11">
        <v>164929332</v>
      </c>
      <c r="J26" s="11" t="s">
        <v>399</v>
      </c>
      <c r="K26" s="11">
        <v>8442515141.6014</v>
      </c>
    </row>
    <row r="27" spans="1:11" ht="12" customHeight="1">
      <c r="A27" s="2" t="str">
        <f>"Mar "&amp;RIGHT(A6,4)+1</f>
        <v>Mar 2016</v>
      </c>
      <c r="B27" s="11">
        <v>6635140534</v>
      </c>
      <c r="C27" s="11">
        <v>2242387846.565</v>
      </c>
      <c r="D27" s="11">
        <v>783294.92</v>
      </c>
      <c r="E27" s="11">
        <v>458207183</v>
      </c>
      <c r="F27" s="11">
        <v>22862736.7761</v>
      </c>
      <c r="G27" s="11">
        <v>99753170.8523</v>
      </c>
      <c r="H27" s="11">
        <v>12368828</v>
      </c>
      <c r="I27" s="11">
        <v>172991038</v>
      </c>
      <c r="J27" s="11" t="s">
        <v>399</v>
      </c>
      <c r="K27" s="11">
        <v>9644494632.1134</v>
      </c>
    </row>
    <row r="28" spans="1:11" ht="12" customHeight="1">
      <c r="A28" s="2" t="str">
        <f>"Apr "&amp;RIGHT(A6,4)+1</f>
        <v>Apr 2016</v>
      </c>
      <c r="B28" s="11">
        <v>5455956821.5024</v>
      </c>
      <c r="C28" s="11">
        <v>2118841650.3825</v>
      </c>
      <c r="D28" s="11">
        <v>853218.92</v>
      </c>
      <c r="E28" s="11">
        <v>465589308</v>
      </c>
      <c r="F28" s="11">
        <v>11187286.0274</v>
      </c>
      <c r="G28" s="11">
        <v>55204950.8472</v>
      </c>
      <c r="H28" s="11">
        <v>13598810</v>
      </c>
      <c r="I28" s="11">
        <v>164929332</v>
      </c>
      <c r="J28" s="11" t="s">
        <v>399</v>
      </c>
      <c r="K28" s="11">
        <v>8286161377.6795</v>
      </c>
    </row>
    <row r="29" spans="1:11" ht="12" customHeight="1">
      <c r="A29" s="2" t="str">
        <f>"May "&amp;RIGHT(A6,4)+1</f>
        <v>May 2016</v>
      </c>
      <c r="B29" s="11">
        <v>5460627091.992</v>
      </c>
      <c r="C29" s="11">
        <v>2044098097.0225</v>
      </c>
      <c r="D29" s="11">
        <v>836527.87</v>
      </c>
      <c r="E29" s="11">
        <v>473863262</v>
      </c>
      <c r="F29" s="11">
        <v>11268055.8144</v>
      </c>
      <c r="G29" s="11">
        <v>41202100.0557</v>
      </c>
      <c r="H29" s="11">
        <v>17195630</v>
      </c>
      <c r="I29" s="11">
        <v>164929332</v>
      </c>
      <c r="J29" s="11" t="s">
        <v>399</v>
      </c>
      <c r="K29" s="11">
        <v>8214020096.7546</v>
      </c>
    </row>
    <row r="30" spans="1:11" ht="12" customHeight="1">
      <c r="A30" s="2" t="str">
        <f>"Jun "&amp;RIGHT(A6,4)+1</f>
        <v>Jun 2016</v>
      </c>
      <c r="B30" s="11">
        <v>6476787945.5859</v>
      </c>
      <c r="C30" s="11">
        <v>1049843510.065</v>
      </c>
      <c r="D30" s="11">
        <v>556752.65</v>
      </c>
      <c r="E30" s="11">
        <v>441260169</v>
      </c>
      <c r="F30" s="11">
        <v>15839270.6272</v>
      </c>
      <c r="G30" s="11">
        <v>67635961.2085</v>
      </c>
      <c r="H30" s="11">
        <v>10518733</v>
      </c>
      <c r="I30" s="11">
        <v>172972148</v>
      </c>
      <c r="J30" s="11" t="s">
        <v>399</v>
      </c>
      <c r="K30" s="11">
        <v>8235414490.1366</v>
      </c>
    </row>
    <row r="31" spans="1:11" ht="12" customHeight="1">
      <c r="A31" s="2" t="str">
        <f>"Jul "&amp;RIGHT(A6,4)+1</f>
        <v>Jul 2016</v>
      </c>
      <c r="B31" s="11">
        <v>5447747826.9828</v>
      </c>
      <c r="C31" s="11">
        <v>615345841.0705</v>
      </c>
      <c r="D31" s="11">
        <v>751915.3842</v>
      </c>
      <c r="E31" s="11">
        <v>476188180.2222</v>
      </c>
      <c r="F31" s="11">
        <v>11546560.7759</v>
      </c>
      <c r="G31" s="11">
        <v>50951542.135</v>
      </c>
      <c r="H31" s="11">
        <v>13720801</v>
      </c>
      <c r="I31" s="11">
        <v>164929332</v>
      </c>
      <c r="J31" s="11" t="s">
        <v>399</v>
      </c>
      <c r="K31" s="11">
        <v>6781181999.5706</v>
      </c>
    </row>
    <row r="32" spans="1:11" ht="12" customHeight="1">
      <c r="A32" s="2" t="str">
        <f>"Aug "&amp;RIGHT(A6,4)+1</f>
        <v>Aug 2016</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55</v>
      </c>
      <c r="B34" s="13">
        <v>58841108627.0631</v>
      </c>
      <c r="C34" s="13">
        <v>18301587571.0505</v>
      </c>
      <c r="D34" s="13">
        <v>7730524.2442</v>
      </c>
      <c r="E34" s="13">
        <v>4964620474.2222</v>
      </c>
      <c r="F34" s="13">
        <v>150810332.8782</v>
      </c>
      <c r="G34" s="13">
        <v>658089047.1683</v>
      </c>
      <c r="H34" s="13">
        <v>120340910</v>
      </c>
      <c r="I34" s="13">
        <v>1671397313</v>
      </c>
      <c r="J34" s="13" t="s">
        <v>399</v>
      </c>
      <c r="K34" s="13">
        <v>84715684799.6265</v>
      </c>
    </row>
    <row r="35" spans="1:11" ht="12" customHeight="1">
      <c r="A35" s="14" t="str">
        <f>"Total "&amp;MID(A20,7,LEN(A20)-13)&amp;" Months"</f>
        <v>Total 10 Months</v>
      </c>
      <c r="B35" s="15">
        <v>58841108627.0631</v>
      </c>
      <c r="C35" s="15">
        <v>18301587571.0505</v>
      </c>
      <c r="D35" s="15">
        <v>7730524.2442</v>
      </c>
      <c r="E35" s="15">
        <v>4964620474.2222</v>
      </c>
      <c r="F35" s="15">
        <v>150810332.8782</v>
      </c>
      <c r="G35" s="15">
        <v>658089047.1683</v>
      </c>
      <c r="H35" s="15">
        <v>120340910</v>
      </c>
      <c r="I35" s="15">
        <v>1671397313</v>
      </c>
      <c r="J35" s="15" t="s">
        <v>399</v>
      </c>
      <c r="K35" s="15">
        <v>84715684799.6265</v>
      </c>
    </row>
    <row r="36" spans="1:11" ht="12" customHeight="1">
      <c r="A36" s="66"/>
      <c r="B36" s="66"/>
      <c r="C36" s="66"/>
      <c r="D36" s="66"/>
      <c r="E36" s="66"/>
      <c r="F36" s="66"/>
      <c r="G36" s="66"/>
      <c r="H36" s="66"/>
      <c r="I36" s="66"/>
      <c r="J36" s="66"/>
      <c r="K36" s="66"/>
    </row>
    <row r="37" spans="1:11" ht="162" customHeight="1">
      <c r="A37" s="68" t="s">
        <v>389</v>
      </c>
      <c r="B37" s="68"/>
      <c r="C37" s="68"/>
      <c r="D37" s="68"/>
      <c r="E37" s="68"/>
      <c r="F37" s="68"/>
      <c r="G37" s="68"/>
      <c r="H37" s="68"/>
      <c r="I37" s="68"/>
      <c r="J37" s="68"/>
      <c r="K37" s="68"/>
    </row>
    <row r="38" ht="12.75" customHeight="1">
      <c r="A38" s="27"/>
    </row>
    <row r="39" ht="12.75">
      <c r="A39" s="27"/>
    </row>
    <row r="40" ht="12.75">
      <c r="A40" s="27"/>
    </row>
    <row r="41" ht="12.75">
      <c r="A41" s="27"/>
    </row>
    <row r="42" ht="12.75">
      <c r="A42" s="27"/>
    </row>
  </sheetData>
  <sheetProtection/>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rintOptions/>
  <pageMargins left="0.75" right="0.5" top="0.75" bottom="0.5" header="0.5" footer="0.25"/>
  <pageSetup fitToHeight="1" fitToWidth="1" horizontalDpi="600" verticalDpi="600" orientation="landscape" scale="36" r:id="rId1"/>
</worksheet>
</file>

<file path=xl/worksheets/sheet30.xml><?xml version="1.0" encoding="utf-8"?>
<worksheet xmlns="http://schemas.openxmlformats.org/spreadsheetml/2006/main" xmlns:r="http://schemas.openxmlformats.org/officeDocument/2006/relationships">
  <sheetPr>
    <pageSetUpPr fitToPage="1"/>
  </sheetPr>
  <dimension ref="A1:N44"/>
  <sheetViews>
    <sheetView showGridLines="0" zoomScalePageLayoutView="0" workbookViewId="0" topLeftCell="A1">
      <selection activeCell="K2" sqref="K2"/>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73" t="s">
        <v>404</v>
      </c>
      <c r="B1" s="73"/>
      <c r="C1" s="73"/>
      <c r="D1" s="73"/>
      <c r="E1" s="73"/>
      <c r="F1" s="73"/>
      <c r="G1" s="73"/>
      <c r="H1" s="73"/>
      <c r="I1" s="73"/>
      <c r="J1" s="73"/>
      <c r="K1" s="2" t="s">
        <v>400</v>
      </c>
    </row>
    <row r="2" spans="1:11" ht="12" customHeight="1">
      <c r="A2" s="75" t="s">
        <v>154</v>
      </c>
      <c r="B2" s="75"/>
      <c r="C2" s="75"/>
      <c r="D2" s="75"/>
      <c r="E2" s="75"/>
      <c r="F2" s="75"/>
      <c r="G2" s="75"/>
      <c r="H2" s="75"/>
      <c r="I2" s="75"/>
      <c r="J2" s="75"/>
      <c r="K2" s="1"/>
    </row>
    <row r="3" spans="1:11" ht="24" customHeight="1">
      <c r="A3" s="77" t="s">
        <v>50</v>
      </c>
      <c r="B3" s="72" t="s">
        <v>202</v>
      </c>
      <c r="C3" s="72"/>
      <c r="D3" s="72"/>
      <c r="E3" s="70"/>
      <c r="F3" s="72" t="s">
        <v>155</v>
      </c>
      <c r="G3" s="72"/>
      <c r="H3" s="72"/>
      <c r="I3" s="70"/>
      <c r="J3" s="72" t="s">
        <v>156</v>
      </c>
      <c r="K3" s="72"/>
    </row>
    <row r="4" spans="1:11" ht="45" customHeight="1">
      <c r="A4" s="78"/>
      <c r="B4" s="10" t="s">
        <v>157</v>
      </c>
      <c r="C4" s="10" t="s">
        <v>158</v>
      </c>
      <c r="D4" s="10" t="s">
        <v>159</v>
      </c>
      <c r="E4" s="10" t="s">
        <v>55</v>
      </c>
      <c r="F4" s="10" t="s">
        <v>362</v>
      </c>
      <c r="G4" s="30" t="s">
        <v>364</v>
      </c>
      <c r="H4" s="10" t="s">
        <v>363</v>
      </c>
      <c r="I4" s="10" t="s">
        <v>370</v>
      </c>
      <c r="J4" s="30" t="s">
        <v>371</v>
      </c>
      <c r="K4" s="31" t="s">
        <v>365</v>
      </c>
    </row>
    <row r="5" spans="1:11" ht="12" customHeight="1">
      <c r="A5" s="1"/>
      <c r="B5" s="66" t="str">
        <f>REPT("-",42)&amp;" Number "&amp;REPT("-",39)&amp;"   "&amp;REPT("-",52)&amp;" Dollars "&amp;REPT("-",58)</f>
        <v>------------------------------------------ Number ---------------------------------------   ---------------------------------------------------- Dollars ----------------------------------------------------------</v>
      </c>
      <c r="C5" s="66"/>
      <c r="D5" s="66"/>
      <c r="E5" s="66"/>
      <c r="F5" s="66"/>
      <c r="G5" s="66"/>
      <c r="H5" s="66"/>
      <c r="I5" s="66"/>
      <c r="J5" s="66"/>
      <c r="K5" s="66"/>
    </row>
    <row r="6" ht="12" customHeight="1">
      <c r="A6" s="3" t="s">
        <v>401</v>
      </c>
    </row>
    <row r="7" spans="1:11" ht="12" customHeight="1">
      <c r="A7" s="2" t="str">
        <f>"Oct "&amp;RIGHT(A6,4)-1</f>
        <v>Oct 2014</v>
      </c>
      <c r="B7" s="11">
        <v>2003568</v>
      </c>
      <c r="C7" s="11">
        <v>1984487</v>
      </c>
      <c r="D7" s="11">
        <v>4353983</v>
      </c>
      <c r="E7" s="11">
        <v>8342038</v>
      </c>
      <c r="F7" s="11">
        <v>364719079</v>
      </c>
      <c r="G7" s="11" t="s">
        <v>399</v>
      </c>
      <c r="H7" s="11" t="s">
        <v>399</v>
      </c>
      <c r="I7" s="11">
        <v>744726464</v>
      </c>
      <c r="J7" s="16">
        <v>43.7206</v>
      </c>
      <c r="K7" s="16" t="s">
        <v>399</v>
      </c>
    </row>
    <row r="8" spans="1:11" ht="12" customHeight="1">
      <c r="A8" s="2" t="str">
        <f>"Nov "&amp;RIGHT(A6,4)-1</f>
        <v>Nov 2014</v>
      </c>
      <c r="B8" s="11">
        <v>1942318</v>
      </c>
      <c r="C8" s="11">
        <v>1946809</v>
      </c>
      <c r="D8" s="11">
        <v>4252676</v>
      </c>
      <c r="E8" s="11">
        <v>8141803</v>
      </c>
      <c r="F8" s="11">
        <v>341622710</v>
      </c>
      <c r="G8" s="11" t="s">
        <v>399</v>
      </c>
      <c r="H8" s="11" t="s">
        <v>399</v>
      </c>
      <c r="I8" s="11">
        <v>470970859</v>
      </c>
      <c r="J8" s="16">
        <v>41.9591</v>
      </c>
      <c r="K8" s="16" t="s">
        <v>399</v>
      </c>
    </row>
    <row r="9" spans="1:11" ht="12" customHeight="1">
      <c r="A9" s="2" t="str">
        <f>"Dec "&amp;RIGHT(A6,4)-1</f>
        <v>Dec 2014</v>
      </c>
      <c r="B9" s="11">
        <v>1921277</v>
      </c>
      <c r="C9" s="11">
        <v>1944020</v>
      </c>
      <c r="D9" s="11">
        <v>4201003</v>
      </c>
      <c r="E9" s="11">
        <v>8066300</v>
      </c>
      <c r="F9" s="11">
        <v>364854488</v>
      </c>
      <c r="G9" s="11" t="s">
        <v>399</v>
      </c>
      <c r="H9" s="11">
        <v>633137</v>
      </c>
      <c r="I9" s="11">
        <v>513607563</v>
      </c>
      <c r="J9" s="16">
        <v>45.232</v>
      </c>
      <c r="K9" s="16" t="s">
        <v>399</v>
      </c>
    </row>
    <row r="10" spans="1:11" ht="12" customHeight="1">
      <c r="A10" s="2" t="str">
        <f>"Jan "&amp;RIGHT(A6,4)</f>
        <v>Jan 2015</v>
      </c>
      <c r="B10" s="11">
        <v>1932612</v>
      </c>
      <c r="C10" s="11">
        <v>1946518</v>
      </c>
      <c r="D10" s="11">
        <v>4189181</v>
      </c>
      <c r="E10" s="11">
        <v>8068311</v>
      </c>
      <c r="F10" s="11">
        <v>346131198</v>
      </c>
      <c r="G10" s="11" t="s">
        <v>399</v>
      </c>
      <c r="H10" s="11" t="s">
        <v>399</v>
      </c>
      <c r="I10" s="11">
        <v>481761819</v>
      </c>
      <c r="J10" s="16">
        <v>42.9001</v>
      </c>
      <c r="K10" s="16" t="s">
        <v>399</v>
      </c>
    </row>
    <row r="11" spans="1:11" ht="12" customHeight="1">
      <c r="A11" s="2" t="str">
        <f>"Feb "&amp;RIGHT(A6,4)</f>
        <v>Feb 2015</v>
      </c>
      <c r="B11" s="11">
        <v>1891587</v>
      </c>
      <c r="C11" s="11">
        <v>1915044</v>
      </c>
      <c r="D11" s="11">
        <v>4093265</v>
      </c>
      <c r="E11" s="11">
        <v>7899896</v>
      </c>
      <c r="F11" s="11">
        <v>325860446</v>
      </c>
      <c r="G11" s="11" t="s">
        <v>399</v>
      </c>
      <c r="H11" s="11" t="s">
        <v>399</v>
      </c>
      <c r="I11" s="11">
        <v>494026166</v>
      </c>
      <c r="J11" s="16">
        <v>41.2487</v>
      </c>
      <c r="K11" s="16" t="s">
        <v>399</v>
      </c>
    </row>
    <row r="12" spans="1:11" ht="12" customHeight="1">
      <c r="A12" s="2" t="str">
        <f>"Mar "&amp;RIGHT(A6,4)</f>
        <v>Mar 2015</v>
      </c>
      <c r="B12" s="11">
        <v>1907180</v>
      </c>
      <c r="C12" s="11">
        <v>1934939</v>
      </c>
      <c r="D12" s="11">
        <v>4102946</v>
      </c>
      <c r="E12" s="11">
        <v>7945065</v>
      </c>
      <c r="F12" s="11">
        <v>341046628</v>
      </c>
      <c r="G12" s="11" t="s">
        <v>399</v>
      </c>
      <c r="H12" s="11">
        <v>147734</v>
      </c>
      <c r="I12" s="11">
        <v>475195218</v>
      </c>
      <c r="J12" s="16">
        <v>42.9256</v>
      </c>
      <c r="K12" s="16" t="s">
        <v>399</v>
      </c>
    </row>
    <row r="13" spans="1:11" ht="12" customHeight="1">
      <c r="A13" s="2" t="str">
        <f>"Apr "&amp;RIGHT(A6,4)</f>
        <v>Apr 2015</v>
      </c>
      <c r="B13" s="11">
        <v>1914956</v>
      </c>
      <c r="C13" s="11">
        <v>1937703</v>
      </c>
      <c r="D13" s="11">
        <v>4097292</v>
      </c>
      <c r="E13" s="11">
        <v>7949951</v>
      </c>
      <c r="F13" s="11">
        <v>351490963</v>
      </c>
      <c r="G13" s="11" t="s">
        <v>399</v>
      </c>
      <c r="H13" s="11" t="s">
        <v>399</v>
      </c>
      <c r="I13" s="11">
        <v>496596487</v>
      </c>
      <c r="J13" s="16">
        <v>44.213</v>
      </c>
      <c r="K13" s="16" t="s">
        <v>399</v>
      </c>
    </row>
    <row r="14" spans="1:11" ht="12" customHeight="1">
      <c r="A14" s="2" t="str">
        <f>"May "&amp;RIGHT(A6,4)</f>
        <v>May 2015</v>
      </c>
      <c r="B14" s="11">
        <v>1900865</v>
      </c>
      <c r="C14" s="11">
        <v>1928200</v>
      </c>
      <c r="D14" s="11">
        <v>4087518</v>
      </c>
      <c r="E14" s="11">
        <v>7916583</v>
      </c>
      <c r="F14" s="11">
        <v>350515159</v>
      </c>
      <c r="G14" s="11" t="s">
        <v>399</v>
      </c>
      <c r="H14" s="11" t="s">
        <v>399</v>
      </c>
      <c r="I14" s="11">
        <v>480362757</v>
      </c>
      <c r="J14" s="16">
        <v>44.2761</v>
      </c>
      <c r="K14" s="16" t="s">
        <v>399</v>
      </c>
    </row>
    <row r="15" spans="1:11" ht="12" customHeight="1">
      <c r="A15" s="2" t="str">
        <f>"Jun "&amp;RIGHT(A6,4)</f>
        <v>Jun 2015</v>
      </c>
      <c r="B15" s="11">
        <v>1914542</v>
      </c>
      <c r="C15" s="11">
        <v>1932810</v>
      </c>
      <c r="D15" s="11">
        <v>4113361</v>
      </c>
      <c r="E15" s="11">
        <v>7960713</v>
      </c>
      <c r="F15" s="11">
        <v>317111431</v>
      </c>
      <c r="G15" s="11" t="s">
        <v>399</v>
      </c>
      <c r="H15" s="11">
        <v>270568</v>
      </c>
      <c r="I15" s="11">
        <v>448702164</v>
      </c>
      <c r="J15" s="16">
        <v>39.8346</v>
      </c>
      <c r="K15" s="16" t="s">
        <v>399</v>
      </c>
    </row>
    <row r="16" spans="1:11" ht="12" customHeight="1">
      <c r="A16" s="2" t="str">
        <f>"Jul "&amp;RIGHT(A6,4)</f>
        <v>Jul 2015</v>
      </c>
      <c r="B16" s="11">
        <v>1923790</v>
      </c>
      <c r="C16" s="11">
        <v>1939025</v>
      </c>
      <c r="D16" s="11">
        <v>4132427</v>
      </c>
      <c r="E16" s="11">
        <v>7995242</v>
      </c>
      <c r="F16" s="11">
        <v>364696218</v>
      </c>
      <c r="G16" s="11" t="s">
        <v>399</v>
      </c>
      <c r="H16" s="11" t="s">
        <v>399</v>
      </c>
      <c r="I16" s="11">
        <v>502388990</v>
      </c>
      <c r="J16" s="16">
        <v>45.6142</v>
      </c>
      <c r="K16" s="16" t="s">
        <v>399</v>
      </c>
    </row>
    <row r="17" spans="1:11" ht="12" customHeight="1">
      <c r="A17" s="2" t="str">
        <f>"Aug "&amp;RIGHT(A6,4)</f>
        <v>Aug 2015</v>
      </c>
      <c r="B17" s="11">
        <v>1914589</v>
      </c>
      <c r="C17" s="11">
        <v>1935408</v>
      </c>
      <c r="D17" s="11">
        <v>4155441</v>
      </c>
      <c r="E17" s="11">
        <v>8005438</v>
      </c>
      <c r="F17" s="11">
        <v>360045356</v>
      </c>
      <c r="G17" s="11" t="s">
        <v>399</v>
      </c>
      <c r="H17" s="11" t="s">
        <v>399</v>
      </c>
      <c r="I17" s="11">
        <v>497799100</v>
      </c>
      <c r="J17" s="16">
        <v>44.9751</v>
      </c>
      <c r="K17" s="16" t="s">
        <v>399</v>
      </c>
    </row>
    <row r="18" spans="1:11" ht="12" customHeight="1">
      <c r="A18" s="2" t="str">
        <f>"Sep "&amp;RIGHT(A6,4)</f>
        <v>Sep 2015</v>
      </c>
      <c r="B18" s="11">
        <v>1910768</v>
      </c>
      <c r="C18" s="11">
        <v>1931924</v>
      </c>
      <c r="D18" s="11">
        <v>4150876</v>
      </c>
      <c r="E18" s="11">
        <v>7993568</v>
      </c>
      <c r="F18" s="11">
        <v>348101739</v>
      </c>
      <c r="G18" s="11" t="s">
        <v>399</v>
      </c>
      <c r="H18" s="11">
        <v>53814894</v>
      </c>
      <c r="I18" s="11">
        <v>564130199</v>
      </c>
      <c r="J18" s="16">
        <v>43.5477</v>
      </c>
      <c r="K18" s="16" t="s">
        <v>399</v>
      </c>
    </row>
    <row r="19" spans="1:11" ht="12" customHeight="1">
      <c r="A19" s="12" t="s">
        <v>55</v>
      </c>
      <c r="B19" s="13">
        <v>1923171</v>
      </c>
      <c r="C19" s="13">
        <v>1939740.5833</v>
      </c>
      <c r="D19" s="13">
        <v>4160830.75</v>
      </c>
      <c r="E19" s="13">
        <v>8023742.3333</v>
      </c>
      <c r="F19" s="13">
        <v>4176195415</v>
      </c>
      <c r="G19" s="13">
        <v>1922696387</v>
      </c>
      <c r="H19" s="13">
        <v>54866333</v>
      </c>
      <c r="I19" s="13">
        <v>6170267786</v>
      </c>
      <c r="J19" s="17">
        <v>43.3733</v>
      </c>
      <c r="K19" s="17">
        <v>19.9688</v>
      </c>
    </row>
    <row r="20" spans="1:11" ht="12" customHeight="1">
      <c r="A20" s="14" t="s">
        <v>402</v>
      </c>
      <c r="B20" s="15">
        <v>1925269.5</v>
      </c>
      <c r="C20" s="15">
        <v>1940955.5</v>
      </c>
      <c r="D20" s="15">
        <v>4162365.2</v>
      </c>
      <c r="E20" s="15">
        <v>8028590.2</v>
      </c>
      <c r="F20" s="15">
        <v>3468048320</v>
      </c>
      <c r="G20" s="15">
        <v>1639238728</v>
      </c>
      <c r="H20" s="15">
        <v>1051439</v>
      </c>
      <c r="I20" s="15">
        <v>5108338487</v>
      </c>
      <c r="J20" s="18">
        <v>43.1962</v>
      </c>
      <c r="K20" s="18">
        <v>20.4175</v>
      </c>
    </row>
    <row r="21" ht="12" customHeight="1">
      <c r="A21" s="3" t="str">
        <f>"FY "&amp;RIGHT(A6,4)+1</f>
        <v>FY 2016</v>
      </c>
    </row>
    <row r="22" spans="1:11" ht="12" customHeight="1">
      <c r="A22" s="2" t="str">
        <f>"Oct "&amp;RIGHT(A6,4)</f>
        <v>Oct 2015</v>
      </c>
      <c r="B22" s="11">
        <v>1900325</v>
      </c>
      <c r="C22" s="11">
        <v>1927263</v>
      </c>
      <c r="D22" s="11">
        <v>4129397</v>
      </c>
      <c r="E22" s="11">
        <v>7956985</v>
      </c>
      <c r="F22" s="11">
        <v>350529268</v>
      </c>
      <c r="G22" s="11" t="s">
        <v>399</v>
      </c>
      <c r="H22" s="11" t="s">
        <v>399</v>
      </c>
      <c r="I22" s="11">
        <v>616742621</v>
      </c>
      <c r="J22" s="16">
        <v>44.053</v>
      </c>
      <c r="K22" s="16" t="s">
        <v>399</v>
      </c>
    </row>
    <row r="23" spans="1:11" ht="12" customHeight="1">
      <c r="A23" s="2" t="str">
        <f>"Nov "&amp;RIGHT(A6,4)</f>
        <v>Nov 2015</v>
      </c>
      <c r="B23" s="11">
        <v>1858749</v>
      </c>
      <c r="C23" s="11">
        <v>1902148</v>
      </c>
      <c r="D23" s="11">
        <v>4064748</v>
      </c>
      <c r="E23" s="11">
        <v>7825645</v>
      </c>
      <c r="F23" s="11">
        <v>333521815</v>
      </c>
      <c r="G23" s="11" t="s">
        <v>399</v>
      </c>
      <c r="H23" s="11" t="s">
        <v>399</v>
      </c>
      <c r="I23" s="11">
        <v>457921775</v>
      </c>
      <c r="J23" s="16">
        <v>42.6191</v>
      </c>
      <c r="K23" s="16" t="s">
        <v>399</v>
      </c>
    </row>
    <row r="24" spans="1:11" ht="12" customHeight="1">
      <c r="A24" s="2" t="str">
        <f>"Dec "&amp;RIGHT(A6,4)</f>
        <v>Dec 2015</v>
      </c>
      <c r="B24" s="11">
        <v>1841238</v>
      </c>
      <c r="C24" s="11">
        <v>1901042</v>
      </c>
      <c r="D24" s="11">
        <v>4017340</v>
      </c>
      <c r="E24" s="11">
        <v>7759620</v>
      </c>
      <c r="F24" s="11">
        <v>331620422</v>
      </c>
      <c r="G24" s="11" t="s">
        <v>399</v>
      </c>
      <c r="H24" s="11">
        <v>2537101</v>
      </c>
      <c r="I24" s="11">
        <v>534922748</v>
      </c>
      <c r="J24" s="16">
        <v>42.7367</v>
      </c>
      <c r="K24" s="16" t="s">
        <v>399</v>
      </c>
    </row>
    <row r="25" spans="1:11" ht="12" customHeight="1">
      <c r="A25" s="2" t="str">
        <f>"Jan "&amp;RIGHT(A6,4)+1</f>
        <v>Jan 2016</v>
      </c>
      <c r="B25" s="11">
        <v>1840430</v>
      </c>
      <c r="C25" s="11">
        <v>1879622</v>
      </c>
      <c r="D25" s="11">
        <v>4004897</v>
      </c>
      <c r="E25" s="11">
        <v>7724949</v>
      </c>
      <c r="F25" s="11">
        <v>330704017</v>
      </c>
      <c r="G25" s="11" t="s">
        <v>399</v>
      </c>
      <c r="H25" s="11" t="s">
        <v>399</v>
      </c>
      <c r="I25" s="11">
        <v>557285108</v>
      </c>
      <c r="J25" s="16">
        <v>42.8099</v>
      </c>
      <c r="K25" s="16" t="s">
        <v>399</v>
      </c>
    </row>
    <row r="26" spans="1:11" ht="12" customHeight="1">
      <c r="A26" s="2" t="str">
        <f>"Feb "&amp;RIGHT(A6,4)+1</f>
        <v>Feb 2016</v>
      </c>
      <c r="B26" s="11">
        <v>1827944</v>
      </c>
      <c r="C26" s="11">
        <v>1866867</v>
      </c>
      <c r="D26" s="11">
        <v>3967057</v>
      </c>
      <c r="E26" s="11">
        <v>7661868</v>
      </c>
      <c r="F26" s="11">
        <v>315534225</v>
      </c>
      <c r="G26" s="11" t="s">
        <v>399</v>
      </c>
      <c r="H26" s="11" t="s">
        <v>399</v>
      </c>
      <c r="I26" s="11">
        <v>482640120</v>
      </c>
      <c r="J26" s="16">
        <v>41.1824</v>
      </c>
      <c r="K26" s="16" t="s">
        <v>399</v>
      </c>
    </row>
    <row r="27" spans="1:11" ht="12" customHeight="1">
      <c r="A27" s="2" t="str">
        <f>"Mar "&amp;RIGHT(A6,4)+1</f>
        <v>Mar 2016</v>
      </c>
      <c r="B27" s="11">
        <v>1841987</v>
      </c>
      <c r="C27" s="11">
        <v>1877140</v>
      </c>
      <c r="D27" s="11">
        <v>3969959</v>
      </c>
      <c r="E27" s="11">
        <v>7689086</v>
      </c>
      <c r="F27" s="11">
        <v>321271597</v>
      </c>
      <c r="G27" s="11" t="s">
        <v>399</v>
      </c>
      <c r="H27" s="11">
        <v>307510</v>
      </c>
      <c r="I27" s="11">
        <v>458207183</v>
      </c>
      <c r="J27" s="16">
        <v>41.7828</v>
      </c>
      <c r="K27" s="16" t="s">
        <v>399</v>
      </c>
    </row>
    <row r="28" spans="1:11" ht="12" customHeight="1">
      <c r="A28" s="2" t="str">
        <f>"Apr "&amp;RIGHT(A6,4)+1</f>
        <v>Apr 2016</v>
      </c>
      <c r="B28" s="11">
        <v>1829154</v>
      </c>
      <c r="C28" s="11">
        <v>1859515</v>
      </c>
      <c r="D28" s="11">
        <v>3939306</v>
      </c>
      <c r="E28" s="11">
        <v>7627975</v>
      </c>
      <c r="F28" s="11">
        <v>324448080</v>
      </c>
      <c r="G28" s="11" t="s">
        <v>399</v>
      </c>
      <c r="H28" s="11" t="s">
        <v>399</v>
      </c>
      <c r="I28" s="11">
        <v>465589308</v>
      </c>
      <c r="J28" s="16">
        <v>42.534</v>
      </c>
      <c r="K28" s="16" t="s">
        <v>399</v>
      </c>
    </row>
    <row r="29" spans="1:11" ht="12" customHeight="1">
      <c r="A29" s="2" t="str">
        <f>"May "&amp;RIGHT(A6,4)+1</f>
        <v>May 2016</v>
      </c>
      <c r="B29" s="11">
        <v>1824576</v>
      </c>
      <c r="C29" s="11">
        <v>1855004</v>
      </c>
      <c r="D29" s="11">
        <v>3941383</v>
      </c>
      <c r="E29" s="11">
        <v>7620963</v>
      </c>
      <c r="F29" s="11">
        <v>342873897</v>
      </c>
      <c r="G29" s="11" t="s">
        <v>399</v>
      </c>
      <c r="H29" s="11" t="s">
        <v>399</v>
      </c>
      <c r="I29" s="11">
        <v>473863262</v>
      </c>
      <c r="J29" s="16">
        <v>44.9909</v>
      </c>
      <c r="K29" s="16" t="s">
        <v>399</v>
      </c>
    </row>
    <row r="30" spans="1:11" ht="12" customHeight="1">
      <c r="A30" s="2" t="str">
        <f>"Jun "&amp;RIGHT(A6,4)+1</f>
        <v>Jun 2016</v>
      </c>
      <c r="B30" s="11">
        <v>1832905</v>
      </c>
      <c r="C30" s="11">
        <v>1865820</v>
      </c>
      <c r="D30" s="11">
        <v>3936558</v>
      </c>
      <c r="E30" s="11">
        <v>7635283</v>
      </c>
      <c r="F30" s="11">
        <v>309566409</v>
      </c>
      <c r="G30" s="11" t="s">
        <v>399</v>
      </c>
      <c r="H30" s="11">
        <v>743478</v>
      </c>
      <c r="I30" s="11">
        <v>441260169</v>
      </c>
      <c r="J30" s="16">
        <v>40.5442</v>
      </c>
      <c r="K30" s="16" t="s">
        <v>399</v>
      </c>
    </row>
    <row r="31" spans="1:11" ht="12" customHeight="1">
      <c r="A31" s="2" t="str">
        <f>"Jul "&amp;RIGHT(A6,4)+1</f>
        <v>Jul 2016</v>
      </c>
      <c r="B31" s="11">
        <v>1798825</v>
      </c>
      <c r="C31" s="11">
        <v>1848810</v>
      </c>
      <c r="D31" s="11">
        <v>3873382</v>
      </c>
      <c r="E31" s="11">
        <v>7521017</v>
      </c>
      <c r="F31" s="11">
        <v>341431712</v>
      </c>
      <c r="G31" s="11" t="s">
        <v>399</v>
      </c>
      <c r="H31" s="11" t="s">
        <v>399</v>
      </c>
      <c r="I31" s="11">
        <v>476188180.2222</v>
      </c>
      <c r="J31" s="16">
        <v>45.397</v>
      </c>
      <c r="K31" s="16" t="s">
        <v>399</v>
      </c>
    </row>
    <row r="32" spans="1:11" ht="12" customHeight="1">
      <c r="A32" s="2" t="str">
        <f>"Aug "&amp;RIGHT(A6,4)+1</f>
        <v>Aug 2016</v>
      </c>
      <c r="B32" s="11" t="s">
        <v>399</v>
      </c>
      <c r="C32" s="11" t="s">
        <v>399</v>
      </c>
      <c r="D32" s="11" t="s">
        <v>399</v>
      </c>
      <c r="E32" s="11" t="s">
        <v>399</v>
      </c>
      <c r="F32" s="11" t="s">
        <v>399</v>
      </c>
      <c r="G32" s="11" t="s">
        <v>399</v>
      </c>
      <c r="H32" s="11" t="s">
        <v>399</v>
      </c>
      <c r="I32" s="11" t="s">
        <v>399</v>
      </c>
      <c r="J32" s="16" t="s">
        <v>399</v>
      </c>
      <c r="K32" s="16"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6" t="s">
        <v>399</v>
      </c>
      <c r="K33" s="16" t="s">
        <v>399</v>
      </c>
    </row>
    <row r="34" spans="1:11" ht="12" customHeight="1">
      <c r="A34" s="12" t="s">
        <v>55</v>
      </c>
      <c r="B34" s="13">
        <v>1839613.3</v>
      </c>
      <c r="C34" s="13">
        <v>1878323.1</v>
      </c>
      <c r="D34" s="13">
        <v>3984402.7</v>
      </c>
      <c r="E34" s="13">
        <v>7702339.1</v>
      </c>
      <c r="F34" s="13">
        <v>3301501442</v>
      </c>
      <c r="G34" s="13">
        <v>1659530943.2222</v>
      </c>
      <c r="H34" s="13">
        <v>3588089</v>
      </c>
      <c r="I34" s="13">
        <v>4964620474.2222</v>
      </c>
      <c r="J34" s="17">
        <v>42.8636</v>
      </c>
      <c r="K34" s="17">
        <v>21.5458</v>
      </c>
    </row>
    <row r="35" spans="1:11" ht="12" customHeight="1">
      <c r="A35" s="14" t="str">
        <f>"Total "&amp;MID(A20,7,LEN(A20)-13)&amp;" Months"</f>
        <v>Total 10 Months</v>
      </c>
      <c r="B35" s="15">
        <v>1839613.3</v>
      </c>
      <c r="C35" s="15">
        <v>1878323.1</v>
      </c>
      <c r="D35" s="15">
        <v>3984402.7</v>
      </c>
      <c r="E35" s="15">
        <v>7702339.1</v>
      </c>
      <c r="F35" s="15">
        <v>3301501442</v>
      </c>
      <c r="G35" s="15">
        <v>1659530943.2222</v>
      </c>
      <c r="H35" s="15">
        <v>3588089</v>
      </c>
      <c r="I35" s="15">
        <v>4964620474.2222</v>
      </c>
      <c r="J35" s="18">
        <v>42.8636</v>
      </c>
      <c r="K35" s="18">
        <v>21.5458</v>
      </c>
    </row>
    <row r="36" spans="1:10" ht="12" customHeight="1">
      <c r="A36" s="66"/>
      <c r="B36" s="66"/>
      <c r="C36" s="66"/>
      <c r="D36" s="66"/>
      <c r="E36" s="66"/>
      <c r="F36" s="66"/>
      <c r="G36" s="66"/>
      <c r="H36" s="66"/>
      <c r="I36" s="66"/>
      <c r="J36" s="66"/>
    </row>
    <row r="37" spans="1:14" ht="12" customHeight="1">
      <c r="A37" s="96" t="s">
        <v>391</v>
      </c>
      <c r="B37" s="96"/>
      <c r="C37" s="96"/>
      <c r="D37" s="96"/>
      <c r="E37" s="96"/>
      <c r="F37" s="96"/>
      <c r="G37" s="96"/>
      <c r="H37" s="96"/>
      <c r="I37" s="96"/>
      <c r="J37" s="96"/>
      <c r="K37" s="96"/>
      <c r="L37" s="96"/>
      <c r="M37" s="96"/>
      <c r="N37" s="96"/>
    </row>
    <row r="38" spans="1:14" ht="32.25" customHeight="1">
      <c r="A38" s="96" t="s">
        <v>392</v>
      </c>
      <c r="B38" s="96"/>
      <c r="C38" s="96"/>
      <c r="D38" s="96"/>
      <c r="E38" s="96"/>
      <c r="F38" s="96"/>
      <c r="G38" s="96"/>
      <c r="H38" s="96"/>
      <c r="I38" s="96"/>
      <c r="J38" s="96"/>
      <c r="K38" s="96"/>
      <c r="L38" s="96"/>
      <c r="M38" s="96"/>
      <c r="N38" s="96"/>
    </row>
    <row r="39" spans="1:14" ht="33" customHeight="1" hidden="1">
      <c r="A39" s="96"/>
      <c r="B39" s="96"/>
      <c r="C39" s="96"/>
      <c r="D39" s="96"/>
      <c r="E39" s="96"/>
      <c r="F39" s="96"/>
      <c r="G39" s="96"/>
      <c r="H39" s="96"/>
      <c r="I39" s="96"/>
      <c r="J39" s="96"/>
      <c r="K39" s="96"/>
      <c r="L39" s="96"/>
      <c r="M39" s="96"/>
      <c r="N39" s="96"/>
    </row>
    <row r="40" spans="1:14" ht="6.75" customHeight="1" hidden="1">
      <c r="A40" s="96"/>
      <c r="B40" s="96"/>
      <c r="C40" s="96"/>
      <c r="D40" s="96"/>
      <c r="E40" s="96"/>
      <c r="F40" s="96"/>
      <c r="G40" s="96"/>
      <c r="H40" s="96"/>
      <c r="I40" s="96"/>
      <c r="J40" s="96"/>
      <c r="K40" s="96"/>
      <c r="L40" s="96"/>
      <c r="M40" s="96"/>
      <c r="N40" s="96"/>
    </row>
    <row r="41" spans="1:14" ht="48.75" customHeight="1" hidden="1">
      <c r="A41" s="96"/>
      <c r="B41" s="96"/>
      <c r="C41" s="96"/>
      <c r="D41" s="96"/>
      <c r="E41" s="96"/>
      <c r="F41" s="96"/>
      <c r="G41" s="96"/>
      <c r="H41" s="96"/>
      <c r="I41" s="96"/>
      <c r="J41" s="96"/>
      <c r="K41" s="96"/>
      <c r="L41" s="96"/>
      <c r="M41" s="96"/>
      <c r="N41" s="96"/>
    </row>
    <row r="42" spans="1:14" ht="21.75" customHeight="1">
      <c r="A42" s="96" t="s">
        <v>393</v>
      </c>
      <c r="B42" s="96"/>
      <c r="C42" s="96"/>
      <c r="D42" s="96"/>
      <c r="E42" s="96"/>
      <c r="F42" s="96"/>
      <c r="G42" s="96"/>
      <c r="H42" s="96"/>
      <c r="I42" s="96"/>
      <c r="J42" s="96"/>
      <c r="K42" s="96"/>
      <c r="L42" s="96"/>
      <c r="M42" s="96"/>
      <c r="N42" s="96"/>
    </row>
    <row r="43" spans="1:14" ht="35.25" customHeight="1">
      <c r="A43" s="96" t="s">
        <v>394</v>
      </c>
      <c r="B43" s="96"/>
      <c r="C43" s="96"/>
      <c r="D43" s="96"/>
      <c r="E43" s="96"/>
      <c r="F43" s="96"/>
      <c r="G43" s="96"/>
      <c r="H43" s="96"/>
      <c r="I43" s="96"/>
      <c r="J43" s="96"/>
      <c r="K43" s="96"/>
      <c r="L43" s="96"/>
      <c r="M43" s="96"/>
      <c r="N43" s="96"/>
    </row>
    <row r="44" spans="1:11" ht="12.75">
      <c r="A44" s="29"/>
      <c r="B44" s="29"/>
      <c r="C44" s="29"/>
      <c r="D44" s="29"/>
      <c r="E44" s="29"/>
      <c r="F44" s="29"/>
      <c r="G44" s="29"/>
      <c r="H44" s="29"/>
      <c r="I44" s="29"/>
      <c r="J44" s="29"/>
      <c r="K44" s="29"/>
    </row>
  </sheetData>
  <sheetProtection/>
  <mergeCells count="12">
    <mergeCell ref="A42:N42"/>
    <mergeCell ref="A43:N43"/>
    <mergeCell ref="B5:K5"/>
    <mergeCell ref="A36:J36"/>
    <mergeCell ref="A1:J1"/>
    <mergeCell ref="A2:J2"/>
    <mergeCell ref="A3:A4"/>
    <mergeCell ref="B3:E3"/>
    <mergeCell ref="F3:I3"/>
    <mergeCell ref="J3:K3"/>
    <mergeCell ref="A37:N37"/>
    <mergeCell ref="A38:N41"/>
  </mergeCells>
  <printOptions/>
  <pageMargins left="0.75" right="0.5" top="0.75" bottom="0.5" header="0.5" footer="0.25"/>
  <pageSetup fitToHeight="1" fitToWidth="1" horizontalDpi="600" verticalDpi="600" orientation="landscape" scale="36" r:id="rId1"/>
</worksheet>
</file>

<file path=xl/worksheets/sheet31.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73" t="s">
        <v>404</v>
      </c>
      <c r="B1" s="73"/>
      <c r="C1" s="73"/>
      <c r="D1" s="73"/>
      <c r="E1" s="73"/>
      <c r="F1" s="73"/>
      <c r="G1" s="73"/>
      <c r="H1" s="73"/>
      <c r="I1" s="73"/>
      <c r="J1" s="73"/>
      <c r="K1" s="73"/>
      <c r="L1" s="2" t="s">
        <v>400</v>
      </c>
    </row>
    <row r="2" spans="1:12" ht="12" customHeight="1">
      <c r="A2" s="75" t="s">
        <v>244</v>
      </c>
      <c r="B2" s="75"/>
      <c r="C2" s="75"/>
      <c r="D2" s="75"/>
      <c r="E2" s="75"/>
      <c r="F2" s="75"/>
      <c r="G2" s="75"/>
      <c r="H2" s="75"/>
      <c r="I2" s="75"/>
      <c r="J2" s="75"/>
      <c r="K2" s="75"/>
      <c r="L2" s="1"/>
    </row>
    <row r="3" spans="1:12" ht="24" customHeight="1">
      <c r="A3" s="77" t="s">
        <v>50</v>
      </c>
      <c r="B3" s="72" t="s">
        <v>202</v>
      </c>
      <c r="C3" s="72"/>
      <c r="D3" s="72"/>
      <c r="E3" s="72"/>
      <c r="F3" s="70"/>
      <c r="G3" s="69" t="s">
        <v>245</v>
      </c>
      <c r="H3" s="69" t="s">
        <v>246</v>
      </c>
      <c r="I3" s="69" t="s">
        <v>280</v>
      </c>
      <c r="J3" s="69" t="s">
        <v>58</v>
      </c>
      <c r="K3" s="72" t="s">
        <v>243</v>
      </c>
      <c r="L3" s="72"/>
    </row>
    <row r="4" spans="1:12" ht="24" customHeight="1">
      <c r="A4" s="78"/>
      <c r="B4" s="10" t="s">
        <v>157</v>
      </c>
      <c r="C4" s="10" t="s">
        <v>158</v>
      </c>
      <c r="D4" s="10" t="s">
        <v>159</v>
      </c>
      <c r="E4" s="10" t="s">
        <v>161</v>
      </c>
      <c r="F4" s="10" t="s">
        <v>55</v>
      </c>
      <c r="G4" s="70"/>
      <c r="H4" s="70"/>
      <c r="I4" s="70"/>
      <c r="J4" s="70"/>
      <c r="K4" s="10" t="s">
        <v>281</v>
      </c>
      <c r="L4" s="9" t="s">
        <v>161</v>
      </c>
    </row>
    <row r="5" spans="1:12" ht="12" customHeight="1">
      <c r="A5" s="1"/>
      <c r="B5" s="66" t="str">
        <f>REPT("-",48)&amp;" Number "&amp;REPT("-",48)&amp;"   "&amp;REPT("-",60)&amp;" Dollars "&amp;REPT("-",60)</f>
        <v>------------------------------------------------ Number ------------------------------------------------   ------------------------------------------------------------ Dollars ------------------------------------------------------------</v>
      </c>
      <c r="C5" s="66"/>
      <c r="D5" s="66"/>
      <c r="E5" s="66"/>
      <c r="F5" s="66"/>
      <c r="G5" s="66"/>
      <c r="H5" s="66"/>
      <c r="I5" s="66"/>
      <c r="J5" s="66"/>
      <c r="K5" s="66"/>
      <c r="L5" s="66"/>
    </row>
    <row r="6" ht="12" customHeight="1">
      <c r="A6" s="3" t="s">
        <v>401</v>
      </c>
    </row>
    <row r="7" spans="1:12" ht="12" customHeight="1">
      <c r="A7" s="2" t="str">
        <f>"Oct "&amp;RIGHT(A6,4)-1</f>
        <v>Oct 2014</v>
      </c>
      <c r="B7" s="11">
        <v>103</v>
      </c>
      <c r="C7" s="11">
        <v>85</v>
      </c>
      <c r="D7" s="11">
        <v>3690</v>
      </c>
      <c r="E7" s="11">
        <v>574740</v>
      </c>
      <c r="F7" s="11">
        <v>578618</v>
      </c>
      <c r="G7" s="11">
        <v>10737250.2975</v>
      </c>
      <c r="H7" s="11" t="s">
        <v>399</v>
      </c>
      <c r="I7" s="11">
        <v>788496</v>
      </c>
      <c r="J7" s="11">
        <v>11525746.2975</v>
      </c>
      <c r="K7" s="16">
        <v>20.4497</v>
      </c>
      <c r="L7" s="16">
        <v>18.5439</v>
      </c>
    </row>
    <row r="8" spans="1:12" ht="12" customHeight="1">
      <c r="A8" s="2" t="str">
        <f>"Nov "&amp;RIGHT(A6,4)-1</f>
        <v>Nov 2014</v>
      </c>
      <c r="B8" s="11">
        <v>70</v>
      </c>
      <c r="C8" s="11">
        <v>51</v>
      </c>
      <c r="D8" s="11">
        <v>3070</v>
      </c>
      <c r="E8" s="11">
        <v>569827</v>
      </c>
      <c r="F8" s="11">
        <v>573018</v>
      </c>
      <c r="G8" s="11">
        <v>11217647.0019</v>
      </c>
      <c r="H8" s="11" t="s">
        <v>399</v>
      </c>
      <c r="I8" s="11">
        <v>788496</v>
      </c>
      <c r="J8" s="11">
        <v>12006143.0019</v>
      </c>
      <c r="K8" s="16">
        <v>22.9661</v>
      </c>
      <c r="L8" s="16">
        <v>19.5574</v>
      </c>
    </row>
    <row r="9" spans="1:12" ht="12" customHeight="1">
      <c r="A9" s="2" t="str">
        <f>"Dec "&amp;RIGHT(A6,4)-1</f>
        <v>Dec 2014</v>
      </c>
      <c r="B9" s="11">
        <v>41</v>
      </c>
      <c r="C9" s="11">
        <v>32</v>
      </c>
      <c r="D9" s="11">
        <v>2593</v>
      </c>
      <c r="E9" s="11">
        <v>564935</v>
      </c>
      <c r="F9" s="11">
        <v>567601</v>
      </c>
      <c r="G9" s="11">
        <v>11809431.6746</v>
      </c>
      <c r="H9" s="11" t="s">
        <v>399</v>
      </c>
      <c r="I9" s="11">
        <v>788496</v>
      </c>
      <c r="J9" s="11">
        <v>12597927.6746</v>
      </c>
      <c r="K9" s="16">
        <v>25.4394</v>
      </c>
      <c r="L9" s="16">
        <v>20.784</v>
      </c>
    </row>
    <row r="10" spans="1:12" ht="12" customHeight="1">
      <c r="A10" s="2" t="str">
        <f>"Jan "&amp;RIGHT(A6,4)</f>
        <v>Jan 2015</v>
      </c>
      <c r="B10" s="11">
        <v>24</v>
      </c>
      <c r="C10" s="11">
        <v>6</v>
      </c>
      <c r="D10" s="11">
        <v>2024</v>
      </c>
      <c r="E10" s="11">
        <v>564700</v>
      </c>
      <c r="F10" s="11">
        <v>566754</v>
      </c>
      <c r="G10" s="11">
        <v>11696284.8029</v>
      </c>
      <c r="H10" s="11" t="s">
        <v>399</v>
      </c>
      <c r="I10" s="11">
        <v>788496</v>
      </c>
      <c r="J10" s="11">
        <v>12484780.8029</v>
      </c>
      <c r="K10" s="16">
        <v>24.7661</v>
      </c>
      <c r="L10" s="16">
        <v>20.6223</v>
      </c>
    </row>
    <row r="11" spans="1:12" ht="12" customHeight="1">
      <c r="A11" s="2" t="str">
        <f>"Feb "&amp;RIGHT(A6,4)</f>
        <v>Feb 2015</v>
      </c>
      <c r="B11" s="11">
        <v>15</v>
      </c>
      <c r="C11" s="11">
        <v>1</v>
      </c>
      <c r="D11" s="11">
        <v>1685</v>
      </c>
      <c r="E11" s="11">
        <v>559556</v>
      </c>
      <c r="F11" s="11">
        <v>561257</v>
      </c>
      <c r="G11" s="11">
        <v>11249917.5855</v>
      </c>
      <c r="H11" s="11" t="s">
        <v>399</v>
      </c>
      <c r="I11" s="11">
        <v>788496</v>
      </c>
      <c r="J11" s="11">
        <v>12038413.5855</v>
      </c>
      <c r="K11" s="16">
        <v>21.8757</v>
      </c>
      <c r="L11" s="16">
        <v>20.0386</v>
      </c>
    </row>
    <row r="12" spans="1:12" ht="12" customHeight="1">
      <c r="A12" s="2" t="str">
        <f>"Mar "&amp;RIGHT(A6,4)</f>
        <v>Mar 2015</v>
      </c>
      <c r="B12" s="11">
        <v>4</v>
      </c>
      <c r="C12" s="11">
        <v>0</v>
      </c>
      <c r="D12" s="11">
        <v>1423</v>
      </c>
      <c r="E12" s="11">
        <v>567346</v>
      </c>
      <c r="F12" s="11">
        <v>568773</v>
      </c>
      <c r="G12" s="11">
        <v>11642802.3365</v>
      </c>
      <c r="H12" s="11" t="s">
        <v>399</v>
      </c>
      <c r="I12" s="11">
        <v>788496</v>
      </c>
      <c r="J12" s="11">
        <v>12431298.3365</v>
      </c>
      <c r="K12" s="16">
        <v>24.0981</v>
      </c>
      <c r="L12" s="16">
        <v>20.4609</v>
      </c>
    </row>
    <row r="13" spans="1:12" ht="12" customHeight="1">
      <c r="A13" s="2" t="str">
        <f>"Apr "&amp;RIGHT(A6,4)</f>
        <v>Apr 2015</v>
      </c>
      <c r="B13" s="11">
        <v>4</v>
      </c>
      <c r="C13" s="11">
        <v>0</v>
      </c>
      <c r="D13" s="11">
        <v>1200</v>
      </c>
      <c r="E13" s="11">
        <v>570520</v>
      </c>
      <c r="F13" s="11">
        <v>571724</v>
      </c>
      <c r="G13" s="11">
        <v>11411353.9244</v>
      </c>
      <c r="H13" s="11" t="s">
        <v>399</v>
      </c>
      <c r="I13" s="11">
        <v>788496</v>
      </c>
      <c r="J13" s="11">
        <v>12199849.9244</v>
      </c>
      <c r="K13" s="16">
        <v>22.4463</v>
      </c>
      <c r="L13" s="16">
        <v>19.9543</v>
      </c>
    </row>
    <row r="14" spans="1:12" ht="12" customHeight="1">
      <c r="A14" s="2" t="str">
        <f>"May "&amp;RIGHT(A6,4)</f>
        <v>May 2015</v>
      </c>
      <c r="B14" s="11">
        <v>4</v>
      </c>
      <c r="C14" s="11">
        <v>0</v>
      </c>
      <c r="D14" s="11">
        <v>895</v>
      </c>
      <c r="E14" s="11">
        <v>568239</v>
      </c>
      <c r="F14" s="11">
        <v>569138</v>
      </c>
      <c r="G14" s="11">
        <v>11580832.0718</v>
      </c>
      <c r="H14" s="11" t="s">
        <v>399</v>
      </c>
      <c r="I14" s="11">
        <v>788496</v>
      </c>
      <c r="J14" s="11">
        <v>12369328.0718</v>
      </c>
      <c r="K14" s="16">
        <v>23.0853</v>
      </c>
      <c r="L14" s="16">
        <v>20.3437</v>
      </c>
    </row>
    <row r="15" spans="1:12" ht="12" customHeight="1">
      <c r="A15" s="2" t="str">
        <f>"Jun "&amp;RIGHT(A6,4)</f>
        <v>Jun 2015</v>
      </c>
      <c r="B15" s="11">
        <v>1</v>
      </c>
      <c r="C15" s="11">
        <v>0</v>
      </c>
      <c r="D15" s="11">
        <v>718</v>
      </c>
      <c r="E15" s="11">
        <v>569756</v>
      </c>
      <c r="F15" s="11">
        <v>570475</v>
      </c>
      <c r="G15" s="11">
        <v>11357896.7213</v>
      </c>
      <c r="H15" s="11" t="s">
        <v>399</v>
      </c>
      <c r="I15" s="11">
        <v>788496</v>
      </c>
      <c r="J15" s="11">
        <v>12146392.7213</v>
      </c>
      <c r="K15" s="16">
        <v>21.3583</v>
      </c>
      <c r="L15" s="16">
        <v>19.9077</v>
      </c>
    </row>
    <row r="16" spans="1:12" ht="12" customHeight="1">
      <c r="A16" s="2" t="str">
        <f>"Jul "&amp;RIGHT(A6,4)</f>
        <v>Jul 2015</v>
      </c>
      <c r="B16" s="11">
        <v>0</v>
      </c>
      <c r="C16" s="11">
        <v>0</v>
      </c>
      <c r="D16" s="11">
        <v>648</v>
      </c>
      <c r="E16" s="11">
        <v>581115</v>
      </c>
      <c r="F16" s="11">
        <v>581763</v>
      </c>
      <c r="G16" s="11">
        <v>11618895.6706</v>
      </c>
      <c r="H16" s="11" t="s">
        <v>399</v>
      </c>
      <c r="I16" s="11">
        <v>788496</v>
      </c>
      <c r="J16" s="11">
        <v>12407391.6706</v>
      </c>
      <c r="K16" s="16">
        <v>22.2508</v>
      </c>
      <c r="L16" s="16">
        <v>19.9693</v>
      </c>
    </row>
    <row r="17" spans="1:12" ht="12" customHeight="1">
      <c r="A17" s="2" t="str">
        <f>"Aug "&amp;RIGHT(A6,4)</f>
        <v>Aug 2015</v>
      </c>
      <c r="B17" s="11">
        <v>0</v>
      </c>
      <c r="C17" s="11">
        <v>0</v>
      </c>
      <c r="D17" s="11">
        <v>600</v>
      </c>
      <c r="E17" s="11">
        <v>576806</v>
      </c>
      <c r="F17" s="11">
        <v>577406</v>
      </c>
      <c r="G17" s="11">
        <v>11073081.1825</v>
      </c>
      <c r="H17" s="11" t="s">
        <v>399</v>
      </c>
      <c r="I17" s="11">
        <v>788496</v>
      </c>
      <c r="J17" s="11">
        <v>11861577.1825</v>
      </c>
      <c r="K17" s="16">
        <v>22.3585</v>
      </c>
      <c r="L17" s="16">
        <v>19.174</v>
      </c>
    </row>
    <row r="18" spans="1:12" ht="12" customHeight="1">
      <c r="A18" s="2" t="str">
        <f>"Sep "&amp;RIGHT(A6,4)</f>
        <v>Sep 2015</v>
      </c>
      <c r="B18" s="11">
        <v>0</v>
      </c>
      <c r="C18" s="11">
        <v>0</v>
      </c>
      <c r="D18" s="11">
        <v>540</v>
      </c>
      <c r="E18" s="11">
        <v>577350</v>
      </c>
      <c r="F18" s="11">
        <v>577890</v>
      </c>
      <c r="G18" s="11">
        <v>11297895.0865</v>
      </c>
      <c r="H18" s="11">
        <v>43885854</v>
      </c>
      <c r="I18" s="11">
        <v>788507</v>
      </c>
      <c r="J18" s="11">
        <v>55972256.0865</v>
      </c>
      <c r="K18" s="16">
        <v>21.5935</v>
      </c>
      <c r="L18" s="16">
        <v>19.5483</v>
      </c>
    </row>
    <row r="19" spans="1:12" ht="12" customHeight="1">
      <c r="A19" s="12" t="s">
        <v>55</v>
      </c>
      <c r="B19" s="13">
        <v>22.1667</v>
      </c>
      <c r="C19" s="13">
        <v>14.5833</v>
      </c>
      <c r="D19" s="13">
        <v>1590.5</v>
      </c>
      <c r="E19" s="13">
        <v>570407.5</v>
      </c>
      <c r="F19" s="13">
        <v>572034.75</v>
      </c>
      <c r="G19" s="13">
        <v>136693288.356</v>
      </c>
      <c r="H19" s="13">
        <v>43885854</v>
      </c>
      <c r="I19" s="13">
        <v>9461963</v>
      </c>
      <c r="J19" s="13">
        <v>190041105.356</v>
      </c>
      <c r="K19" s="17">
        <v>22.815</v>
      </c>
      <c r="L19" s="17">
        <v>19.905</v>
      </c>
    </row>
    <row r="20" spans="1:12" ht="12" customHeight="1">
      <c r="A20" s="14" t="s">
        <v>402</v>
      </c>
      <c r="B20" s="15">
        <v>26.6</v>
      </c>
      <c r="C20" s="15">
        <v>17.5</v>
      </c>
      <c r="D20" s="15">
        <v>1794.6</v>
      </c>
      <c r="E20" s="15">
        <v>569073.4</v>
      </c>
      <c r="F20" s="15">
        <v>570912.1</v>
      </c>
      <c r="G20" s="15" t="s">
        <v>399</v>
      </c>
      <c r="H20" s="15" t="s">
        <v>399</v>
      </c>
      <c r="I20" s="15" t="s">
        <v>399</v>
      </c>
      <c r="J20" s="15" t="s">
        <v>399</v>
      </c>
      <c r="K20" s="18">
        <v>22.87358</v>
      </c>
      <c r="L20" s="18">
        <v>20.01821</v>
      </c>
    </row>
    <row r="21" ht="12" customHeight="1">
      <c r="A21" s="3" t="str">
        <f>"FY "&amp;RIGHT(A6,4)+1</f>
        <v>FY 2016</v>
      </c>
    </row>
    <row r="22" spans="1:12" ht="12" customHeight="1">
      <c r="A22" s="2" t="str">
        <f>"Oct "&amp;RIGHT(A6,4)</f>
        <v>Oct 2015</v>
      </c>
      <c r="B22" s="11">
        <v>0</v>
      </c>
      <c r="C22" s="11">
        <v>0</v>
      </c>
      <c r="D22" s="11">
        <v>521</v>
      </c>
      <c r="E22" s="11">
        <v>579949</v>
      </c>
      <c r="F22" s="11">
        <v>580470</v>
      </c>
      <c r="G22" s="11">
        <v>10923647.2137</v>
      </c>
      <c r="H22" s="11" t="s">
        <v>399</v>
      </c>
      <c r="I22" s="11">
        <v>778151</v>
      </c>
      <c r="J22" s="11">
        <v>11701798.2137</v>
      </c>
      <c r="K22" s="16">
        <v>20.9719</v>
      </c>
      <c r="L22" s="16">
        <v>18.8167</v>
      </c>
    </row>
    <row r="23" spans="1:12" ht="12" customHeight="1">
      <c r="A23" s="2" t="str">
        <f>"Nov "&amp;RIGHT(A6,4)</f>
        <v>Nov 2015</v>
      </c>
      <c r="B23" s="11">
        <v>0</v>
      </c>
      <c r="C23" s="11">
        <v>0</v>
      </c>
      <c r="D23" s="11">
        <v>495</v>
      </c>
      <c r="E23" s="11">
        <v>575894</v>
      </c>
      <c r="F23" s="11">
        <v>576389</v>
      </c>
      <c r="G23" s="11">
        <v>10691737.3978</v>
      </c>
      <c r="H23" s="11" t="s">
        <v>399</v>
      </c>
      <c r="I23" s="11">
        <v>778151</v>
      </c>
      <c r="J23" s="11">
        <v>11469888.3978</v>
      </c>
      <c r="K23" s="16">
        <v>22.4866</v>
      </c>
      <c r="L23" s="16">
        <v>18.5461</v>
      </c>
    </row>
    <row r="24" spans="1:12" ht="12" customHeight="1">
      <c r="A24" s="2" t="str">
        <f>"Dec "&amp;RIGHT(A6,4)</f>
        <v>Dec 2015</v>
      </c>
      <c r="B24" s="11">
        <v>0</v>
      </c>
      <c r="C24" s="11">
        <v>0</v>
      </c>
      <c r="D24" s="11">
        <v>451</v>
      </c>
      <c r="E24" s="11">
        <v>574087</v>
      </c>
      <c r="F24" s="11">
        <v>574538</v>
      </c>
      <c r="G24" s="11">
        <v>10467841.9076</v>
      </c>
      <c r="H24" s="11">
        <v>21200707</v>
      </c>
      <c r="I24" s="11">
        <v>778151</v>
      </c>
      <c r="J24" s="11">
        <v>32446699.9076</v>
      </c>
      <c r="K24" s="16">
        <v>21.5296</v>
      </c>
      <c r="L24" s="16">
        <v>18.217</v>
      </c>
    </row>
    <row r="25" spans="1:12" ht="12" customHeight="1">
      <c r="A25" s="2" t="str">
        <f>"Jan "&amp;RIGHT(A6,4)+1</f>
        <v>Jan 2016</v>
      </c>
      <c r="B25" s="11">
        <v>0</v>
      </c>
      <c r="C25" s="11">
        <v>0</v>
      </c>
      <c r="D25" s="11">
        <v>401</v>
      </c>
      <c r="E25" s="11">
        <v>573360</v>
      </c>
      <c r="F25" s="11">
        <v>573761</v>
      </c>
      <c r="G25" s="11">
        <v>10683556.8913</v>
      </c>
      <c r="H25" s="11" t="s">
        <v>399</v>
      </c>
      <c r="I25" s="11">
        <v>778151</v>
      </c>
      <c r="J25" s="11">
        <v>11461707.8913</v>
      </c>
      <c r="K25" s="16">
        <v>21.9078</v>
      </c>
      <c r="L25" s="16">
        <v>18.6179</v>
      </c>
    </row>
    <row r="26" spans="1:12" ht="12" customHeight="1">
      <c r="A26" s="2" t="str">
        <f>"Feb "&amp;RIGHT(A6,4)+1</f>
        <v>Feb 2016</v>
      </c>
      <c r="B26" s="11">
        <v>0</v>
      </c>
      <c r="C26" s="11">
        <v>0</v>
      </c>
      <c r="D26" s="11">
        <v>381</v>
      </c>
      <c r="E26" s="11">
        <v>574130</v>
      </c>
      <c r="F26" s="11">
        <v>574511</v>
      </c>
      <c r="G26" s="11">
        <v>10248177.4468</v>
      </c>
      <c r="H26" s="11" t="s">
        <v>399</v>
      </c>
      <c r="I26" s="11">
        <v>778151</v>
      </c>
      <c r="J26" s="11">
        <v>11026328.4468</v>
      </c>
      <c r="K26" s="16">
        <v>21.5024</v>
      </c>
      <c r="L26" s="16">
        <v>17.8357</v>
      </c>
    </row>
    <row r="27" spans="1:12" ht="12" customHeight="1">
      <c r="A27" s="2" t="str">
        <f>"Mar "&amp;RIGHT(A6,4)+1</f>
        <v>Mar 2016</v>
      </c>
      <c r="B27" s="11">
        <v>0</v>
      </c>
      <c r="C27" s="11">
        <v>0</v>
      </c>
      <c r="D27" s="11">
        <v>360</v>
      </c>
      <c r="E27" s="11">
        <v>577869</v>
      </c>
      <c r="F27" s="11">
        <v>578229</v>
      </c>
      <c r="G27" s="11">
        <v>10436438.7761</v>
      </c>
      <c r="H27" s="11">
        <v>11648147</v>
      </c>
      <c r="I27" s="11">
        <v>778151</v>
      </c>
      <c r="J27" s="11">
        <v>22862736.7761</v>
      </c>
      <c r="K27" s="16">
        <v>19.532</v>
      </c>
      <c r="L27" s="16">
        <v>18.048</v>
      </c>
    </row>
    <row r="28" spans="1:12" ht="12" customHeight="1">
      <c r="A28" s="2" t="str">
        <f>"Apr "&amp;RIGHT(A6,4)+1</f>
        <v>Apr 2016</v>
      </c>
      <c r="B28" s="11">
        <v>0</v>
      </c>
      <c r="C28" s="11">
        <v>0</v>
      </c>
      <c r="D28" s="11">
        <v>342</v>
      </c>
      <c r="E28" s="11">
        <v>587235</v>
      </c>
      <c r="F28" s="11">
        <v>587577</v>
      </c>
      <c r="G28" s="11">
        <v>10409135.0274</v>
      </c>
      <c r="H28" s="11" t="s">
        <v>399</v>
      </c>
      <c r="I28" s="11">
        <v>778151</v>
      </c>
      <c r="J28" s="11">
        <v>11187286.0274</v>
      </c>
      <c r="K28" s="16">
        <v>20.2716</v>
      </c>
      <c r="L28" s="16">
        <v>17.7139</v>
      </c>
    </row>
    <row r="29" spans="1:12" ht="12" customHeight="1">
      <c r="A29" s="2" t="str">
        <f>"May "&amp;RIGHT(A6,4)+1</f>
        <v>May 2016</v>
      </c>
      <c r="B29" s="11">
        <v>0</v>
      </c>
      <c r="C29" s="11">
        <v>0</v>
      </c>
      <c r="D29" s="11">
        <v>330</v>
      </c>
      <c r="E29" s="11">
        <v>584341</v>
      </c>
      <c r="F29" s="11">
        <v>584671</v>
      </c>
      <c r="G29" s="11">
        <v>10489904.8144</v>
      </c>
      <c r="H29" s="11" t="s">
        <v>399</v>
      </c>
      <c r="I29" s="11">
        <v>778151</v>
      </c>
      <c r="J29" s="11">
        <v>11268055.8144</v>
      </c>
      <c r="K29" s="16">
        <v>20.5455</v>
      </c>
      <c r="L29" s="16">
        <v>17.9401</v>
      </c>
    </row>
    <row r="30" spans="1:12" ht="12" customHeight="1">
      <c r="A30" s="2" t="str">
        <f>"Jun "&amp;RIGHT(A6,4)+1</f>
        <v>Jun 2016</v>
      </c>
      <c r="B30" s="11">
        <v>0</v>
      </c>
      <c r="C30" s="11">
        <v>0</v>
      </c>
      <c r="D30" s="11">
        <v>313</v>
      </c>
      <c r="E30" s="11">
        <v>586854</v>
      </c>
      <c r="F30" s="11">
        <v>587167</v>
      </c>
      <c r="G30" s="11">
        <v>10450960.6272</v>
      </c>
      <c r="H30" s="11">
        <v>4610159</v>
      </c>
      <c r="I30" s="11">
        <v>778151</v>
      </c>
      <c r="J30" s="11">
        <v>15839270.6272</v>
      </c>
      <c r="K30" s="16">
        <v>19.6375</v>
      </c>
      <c r="L30" s="16">
        <v>17.798</v>
      </c>
    </row>
    <row r="31" spans="1:12" ht="12" customHeight="1">
      <c r="A31" s="2" t="str">
        <f>"Jul "&amp;RIGHT(A6,4)+1</f>
        <v>Jul 2016</v>
      </c>
      <c r="B31" s="11">
        <v>0</v>
      </c>
      <c r="C31" s="11">
        <v>0</v>
      </c>
      <c r="D31" s="11">
        <v>278</v>
      </c>
      <c r="E31" s="11">
        <v>596245</v>
      </c>
      <c r="F31" s="11">
        <v>596523</v>
      </c>
      <c r="G31" s="11">
        <v>10768409.7759</v>
      </c>
      <c r="H31" s="11" t="s">
        <v>399</v>
      </c>
      <c r="I31" s="11">
        <v>778151</v>
      </c>
      <c r="J31" s="11">
        <v>11546560.7759</v>
      </c>
      <c r="K31" s="16">
        <v>21.039</v>
      </c>
      <c r="L31" s="16">
        <v>18.0506</v>
      </c>
    </row>
    <row r="32" spans="1:12" ht="12" customHeight="1">
      <c r="A32" s="2" t="str">
        <f>"Aug "&amp;RIGHT(A6,4)+1</f>
        <v>Aug 2016</v>
      </c>
      <c r="B32" s="11" t="s">
        <v>399</v>
      </c>
      <c r="C32" s="11" t="s">
        <v>399</v>
      </c>
      <c r="D32" s="11" t="s">
        <v>399</v>
      </c>
      <c r="E32" s="11" t="s">
        <v>399</v>
      </c>
      <c r="F32" s="11" t="s">
        <v>399</v>
      </c>
      <c r="G32" s="11" t="s">
        <v>399</v>
      </c>
      <c r="H32" s="11" t="s">
        <v>399</v>
      </c>
      <c r="I32" s="11" t="s">
        <v>399</v>
      </c>
      <c r="J32" s="11" t="s">
        <v>399</v>
      </c>
      <c r="K32" s="16" t="s">
        <v>399</v>
      </c>
      <c r="L32" s="16" t="s">
        <v>399</v>
      </c>
    </row>
    <row r="33" spans="1:12" ht="12" customHeight="1">
      <c r="A33" s="2" t="str">
        <f>"Sep "&amp;RIGHT(A6,4)+1</f>
        <v>Sep 2016</v>
      </c>
      <c r="B33" s="11" t="s">
        <v>399</v>
      </c>
      <c r="C33" s="11" t="s">
        <v>399</v>
      </c>
      <c r="D33" s="11" t="s">
        <v>399</v>
      </c>
      <c r="E33" s="11" t="s">
        <v>399</v>
      </c>
      <c r="F33" s="11" t="s">
        <v>399</v>
      </c>
      <c r="G33" s="11" t="s">
        <v>399</v>
      </c>
      <c r="H33" s="11" t="s">
        <v>399</v>
      </c>
      <c r="I33" s="11" t="s">
        <v>399</v>
      </c>
      <c r="J33" s="11" t="s">
        <v>399</v>
      </c>
      <c r="K33" s="16" t="s">
        <v>399</v>
      </c>
      <c r="L33" s="16" t="s">
        <v>399</v>
      </c>
    </row>
    <row r="34" spans="1:12" ht="12" customHeight="1">
      <c r="A34" s="12" t="s">
        <v>55</v>
      </c>
      <c r="B34" s="13">
        <v>0</v>
      </c>
      <c r="C34" s="13">
        <v>0</v>
      </c>
      <c r="D34" s="13">
        <v>387.2</v>
      </c>
      <c r="E34" s="13">
        <v>580996.4</v>
      </c>
      <c r="F34" s="13">
        <v>581383.6</v>
      </c>
      <c r="G34" s="13">
        <v>105569809.8782</v>
      </c>
      <c r="H34" s="13">
        <v>37459013</v>
      </c>
      <c r="I34" s="13">
        <v>7781510</v>
      </c>
      <c r="J34" s="13">
        <v>150810332.8782</v>
      </c>
      <c r="K34" s="17">
        <v>21.0445</v>
      </c>
      <c r="L34" s="17">
        <v>18.1565</v>
      </c>
    </row>
    <row r="35" spans="1:12" ht="12" customHeight="1">
      <c r="A35" s="14" t="str">
        <f>"Total "&amp;MID(A20,7,LEN(A20)-13)&amp;" Months"</f>
        <v>Total 10 Months</v>
      </c>
      <c r="B35" s="15">
        <v>0</v>
      </c>
      <c r="C35" s="15">
        <v>0</v>
      </c>
      <c r="D35" s="15">
        <v>387.2</v>
      </c>
      <c r="E35" s="15">
        <v>580996.4</v>
      </c>
      <c r="F35" s="15">
        <v>581383.6</v>
      </c>
      <c r="G35" s="15">
        <v>105569809.8782</v>
      </c>
      <c r="H35" s="15">
        <v>37459013</v>
      </c>
      <c r="I35" s="15">
        <v>7781510</v>
      </c>
      <c r="J35" s="15">
        <v>150810332.8782</v>
      </c>
      <c r="K35" s="18">
        <v>21.0445</v>
      </c>
      <c r="L35" s="18">
        <v>18.1565</v>
      </c>
    </row>
    <row r="36" spans="1:10" ht="12" customHeight="1">
      <c r="A36" s="66"/>
      <c r="B36" s="66"/>
      <c r="C36" s="66"/>
      <c r="D36" s="66"/>
      <c r="E36" s="66"/>
      <c r="F36" s="66"/>
      <c r="G36" s="66"/>
      <c r="H36" s="66"/>
      <c r="I36" s="66"/>
      <c r="J36" s="66"/>
    </row>
    <row r="37" spans="1:12" ht="81" customHeight="1">
      <c r="A37" s="80" t="s">
        <v>348</v>
      </c>
      <c r="B37" s="80"/>
      <c r="C37" s="80"/>
      <c r="D37" s="80"/>
      <c r="E37" s="80"/>
      <c r="F37" s="80"/>
      <c r="G37" s="80"/>
      <c r="H37" s="80"/>
      <c r="I37" s="80"/>
      <c r="J37" s="80"/>
      <c r="K37" s="80"/>
      <c r="L37" s="80"/>
    </row>
  </sheetData>
  <sheetProtection/>
  <mergeCells count="12">
    <mergeCell ref="B5:L5"/>
    <mergeCell ref="A36:J36"/>
    <mergeCell ref="A37:L37"/>
    <mergeCell ref="A1:K1"/>
    <mergeCell ref="A2:K2"/>
    <mergeCell ref="A3:A4"/>
    <mergeCell ref="B3:F3"/>
    <mergeCell ref="G3:G4"/>
    <mergeCell ref="H3:H4"/>
    <mergeCell ref="J3:J4"/>
    <mergeCell ref="K3:L3"/>
    <mergeCell ref="I3:I4"/>
  </mergeCells>
  <printOptions/>
  <pageMargins left="0.75" right="0.5" top="0.75" bottom="0.5" header="0.5" footer="0.25"/>
  <pageSetup fitToHeight="1" fitToWidth="1" horizontalDpi="600" verticalDpi="600" orientation="landscape" scale="37" r:id="rId1"/>
</worksheet>
</file>

<file path=xl/worksheets/sheet32.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247</v>
      </c>
      <c r="B2" s="75"/>
      <c r="C2" s="75"/>
      <c r="D2" s="75"/>
      <c r="E2" s="75"/>
      <c r="F2" s="75"/>
      <c r="G2" s="75"/>
      <c r="H2" s="75"/>
      <c r="I2" s="1"/>
    </row>
    <row r="3" spans="1:9" ht="24" customHeight="1">
      <c r="A3" s="77" t="s">
        <v>50</v>
      </c>
      <c r="B3" s="72" t="s">
        <v>205</v>
      </c>
      <c r="C3" s="72"/>
      <c r="D3" s="70"/>
      <c r="E3" s="69" t="s">
        <v>245</v>
      </c>
      <c r="F3" s="69" t="s">
        <v>162</v>
      </c>
      <c r="G3" s="69" t="s">
        <v>282</v>
      </c>
      <c r="H3" s="69" t="s">
        <v>163</v>
      </c>
      <c r="I3" s="71" t="s">
        <v>58</v>
      </c>
    </row>
    <row r="4" spans="1:9" ht="24" customHeight="1">
      <c r="A4" s="78"/>
      <c r="B4" s="10" t="s">
        <v>164</v>
      </c>
      <c r="C4" s="10" t="s">
        <v>165</v>
      </c>
      <c r="D4" s="10" t="s">
        <v>55</v>
      </c>
      <c r="E4" s="70"/>
      <c r="F4" s="70"/>
      <c r="G4" s="70"/>
      <c r="H4" s="70"/>
      <c r="I4" s="72"/>
    </row>
    <row r="5" spans="1:9" ht="12" customHeight="1">
      <c r="A5" s="1"/>
      <c r="B5" s="66" t="str">
        <f>REPT("-",29)&amp;" Number "&amp;REPT("-",28)&amp;"   "&amp;REPT("-",54)&amp;" Dollars "&amp;REPT("-",53)</f>
        <v>----------------------------- Number ----------------------------   ------------------------------------------------------ Dollars -----------------------------------------------------</v>
      </c>
      <c r="C5" s="66"/>
      <c r="D5" s="66"/>
      <c r="E5" s="66"/>
      <c r="F5" s="66"/>
      <c r="G5" s="66"/>
      <c r="H5" s="66"/>
      <c r="I5" s="66"/>
    </row>
    <row r="6" ht="12" customHeight="1">
      <c r="A6" s="3" t="s">
        <v>401</v>
      </c>
    </row>
    <row r="7" spans="1:9" ht="12" customHeight="1">
      <c r="A7" s="2" t="str">
        <f>"Oct "&amp;RIGHT(A6,4)-1</f>
        <v>Oct 2014</v>
      </c>
      <c r="B7" s="11" t="s">
        <v>399</v>
      </c>
      <c r="C7" s="11">
        <v>89331</v>
      </c>
      <c r="D7" s="11">
        <v>89331</v>
      </c>
      <c r="E7" s="11">
        <v>5890845.6519</v>
      </c>
      <c r="F7" s="11" t="s">
        <v>399</v>
      </c>
      <c r="G7" s="11">
        <v>722646</v>
      </c>
      <c r="H7" s="11" t="s">
        <v>399</v>
      </c>
      <c r="I7" s="11">
        <v>6613491.6519</v>
      </c>
    </row>
    <row r="8" spans="1:9" ht="12" customHeight="1">
      <c r="A8" s="2" t="str">
        <f>"Nov "&amp;RIGHT(A6,4)-1</f>
        <v>Nov 2014</v>
      </c>
      <c r="B8" s="11" t="s">
        <v>399</v>
      </c>
      <c r="C8" s="11">
        <v>86091</v>
      </c>
      <c r="D8" s="11">
        <v>86091</v>
      </c>
      <c r="E8" s="11">
        <v>5632806.9523</v>
      </c>
      <c r="F8" s="11" t="s">
        <v>399</v>
      </c>
      <c r="G8" s="11">
        <v>722646</v>
      </c>
      <c r="H8" s="11" t="s">
        <v>399</v>
      </c>
      <c r="I8" s="11">
        <v>6355452.9523</v>
      </c>
    </row>
    <row r="9" spans="1:9" ht="12" customHeight="1">
      <c r="A9" s="2" t="str">
        <f>"Dec "&amp;RIGHT(A6,4)-1</f>
        <v>Dec 2014</v>
      </c>
      <c r="B9" s="11" t="s">
        <v>399</v>
      </c>
      <c r="C9" s="11">
        <v>87391</v>
      </c>
      <c r="D9" s="11">
        <v>87391</v>
      </c>
      <c r="E9" s="11">
        <v>5881328.8365</v>
      </c>
      <c r="F9" s="11" t="s">
        <v>399</v>
      </c>
      <c r="G9" s="11">
        <v>722646</v>
      </c>
      <c r="H9" s="11" t="s">
        <v>399</v>
      </c>
      <c r="I9" s="11">
        <v>16147344.8365</v>
      </c>
    </row>
    <row r="10" spans="1:9" ht="12" customHeight="1">
      <c r="A10" s="2" t="str">
        <f>"Jan "&amp;RIGHT(A6,4)</f>
        <v>Jan 2015</v>
      </c>
      <c r="B10" s="11" t="s">
        <v>399</v>
      </c>
      <c r="C10" s="11">
        <v>90983</v>
      </c>
      <c r="D10" s="11">
        <v>90983</v>
      </c>
      <c r="E10" s="11">
        <v>6353649.8723</v>
      </c>
      <c r="F10" s="11" t="s">
        <v>399</v>
      </c>
      <c r="G10" s="11">
        <v>722646</v>
      </c>
      <c r="H10" s="11" t="s">
        <v>399</v>
      </c>
      <c r="I10" s="11">
        <v>7076295.8723</v>
      </c>
    </row>
    <row r="11" spans="1:9" ht="12" customHeight="1">
      <c r="A11" s="2" t="str">
        <f>"Feb "&amp;RIGHT(A6,4)</f>
        <v>Feb 2015</v>
      </c>
      <c r="B11" s="11" t="s">
        <v>399</v>
      </c>
      <c r="C11" s="11">
        <v>81482</v>
      </c>
      <c r="D11" s="11">
        <v>81482</v>
      </c>
      <c r="E11" s="11">
        <v>5111891.6449</v>
      </c>
      <c r="F11" s="11" t="s">
        <v>399</v>
      </c>
      <c r="G11" s="11">
        <v>722646</v>
      </c>
      <c r="H11" s="11" t="s">
        <v>399</v>
      </c>
      <c r="I11" s="11">
        <v>5834537.6449</v>
      </c>
    </row>
    <row r="12" spans="1:9" ht="12" customHeight="1">
      <c r="A12" s="2" t="str">
        <f>"Mar "&amp;RIGHT(A6,4)</f>
        <v>Mar 2015</v>
      </c>
      <c r="B12" s="11" t="s">
        <v>399</v>
      </c>
      <c r="C12" s="11">
        <v>86629</v>
      </c>
      <c r="D12" s="11">
        <v>86629</v>
      </c>
      <c r="E12" s="11">
        <v>5436667.9563</v>
      </c>
      <c r="F12" s="11" t="s">
        <v>399</v>
      </c>
      <c r="G12" s="11">
        <v>722646</v>
      </c>
      <c r="H12" s="11" t="s">
        <v>399</v>
      </c>
      <c r="I12" s="11">
        <v>16974792.9563</v>
      </c>
    </row>
    <row r="13" spans="1:9" ht="12" customHeight="1">
      <c r="A13" s="2" t="str">
        <f>"Apr "&amp;RIGHT(A6,4)</f>
        <v>Apr 2015</v>
      </c>
      <c r="B13" s="11" t="s">
        <v>399</v>
      </c>
      <c r="C13" s="11">
        <v>87763</v>
      </c>
      <c r="D13" s="11">
        <v>87763</v>
      </c>
      <c r="E13" s="11">
        <v>5476857.3107</v>
      </c>
      <c r="F13" s="11" t="s">
        <v>399</v>
      </c>
      <c r="G13" s="11">
        <v>722646</v>
      </c>
      <c r="H13" s="11" t="s">
        <v>399</v>
      </c>
      <c r="I13" s="11">
        <v>6199503.3107</v>
      </c>
    </row>
    <row r="14" spans="1:9" ht="12" customHeight="1">
      <c r="A14" s="2" t="str">
        <f>"May "&amp;RIGHT(A6,4)</f>
        <v>May 2015</v>
      </c>
      <c r="B14" s="11" t="s">
        <v>399</v>
      </c>
      <c r="C14" s="11">
        <v>86124</v>
      </c>
      <c r="D14" s="11">
        <v>86124</v>
      </c>
      <c r="E14" s="11">
        <v>5546247.8704</v>
      </c>
      <c r="F14" s="11" t="s">
        <v>399</v>
      </c>
      <c r="G14" s="11">
        <v>722646</v>
      </c>
      <c r="H14" s="11" t="s">
        <v>399</v>
      </c>
      <c r="I14" s="11">
        <v>6268893.8704</v>
      </c>
    </row>
    <row r="15" spans="1:9" ht="12" customHeight="1">
      <c r="A15" s="2" t="str">
        <f>"Jun "&amp;RIGHT(A6,4)</f>
        <v>Jun 2015</v>
      </c>
      <c r="B15" s="11" t="s">
        <v>399</v>
      </c>
      <c r="C15" s="11">
        <v>89588</v>
      </c>
      <c r="D15" s="11">
        <v>89588</v>
      </c>
      <c r="E15" s="11">
        <v>5826644.0811</v>
      </c>
      <c r="F15" s="11" t="s">
        <v>399</v>
      </c>
      <c r="G15" s="11">
        <v>722646</v>
      </c>
      <c r="H15" s="11" t="s">
        <v>399</v>
      </c>
      <c r="I15" s="11">
        <v>14657384.0811</v>
      </c>
    </row>
    <row r="16" spans="1:9" ht="12" customHeight="1">
      <c r="A16" s="2" t="str">
        <f>"Jul "&amp;RIGHT(A6,4)</f>
        <v>Jul 2015</v>
      </c>
      <c r="B16" s="11" t="s">
        <v>399</v>
      </c>
      <c r="C16" s="11">
        <v>93489</v>
      </c>
      <c r="D16" s="11">
        <v>93489</v>
      </c>
      <c r="E16" s="11">
        <v>6197319.6643</v>
      </c>
      <c r="F16" s="11" t="s">
        <v>399</v>
      </c>
      <c r="G16" s="11">
        <v>722646</v>
      </c>
      <c r="H16" s="11" t="s">
        <v>399</v>
      </c>
      <c r="I16" s="11">
        <v>6919965.6643</v>
      </c>
    </row>
    <row r="17" spans="1:9" ht="12" customHeight="1">
      <c r="A17" s="2" t="str">
        <f>"Aug "&amp;RIGHT(A6,4)</f>
        <v>Aug 2015</v>
      </c>
      <c r="B17" s="11" t="s">
        <v>399</v>
      </c>
      <c r="C17" s="11">
        <v>91957</v>
      </c>
      <c r="D17" s="11">
        <v>91957</v>
      </c>
      <c r="E17" s="11">
        <v>5954217.8773</v>
      </c>
      <c r="F17" s="11" t="s">
        <v>399</v>
      </c>
      <c r="G17" s="11">
        <v>722646</v>
      </c>
      <c r="H17" s="11" t="s">
        <v>399</v>
      </c>
      <c r="I17" s="11">
        <v>6676863.8773</v>
      </c>
    </row>
    <row r="18" spans="1:9" ht="12" customHeight="1">
      <c r="A18" s="2" t="str">
        <f>"Sep "&amp;RIGHT(A6,4)</f>
        <v>Sep 2015</v>
      </c>
      <c r="B18" s="11" t="s">
        <v>399</v>
      </c>
      <c r="C18" s="11">
        <v>92556</v>
      </c>
      <c r="D18" s="11">
        <v>92556</v>
      </c>
      <c r="E18" s="11">
        <v>6042428.2426</v>
      </c>
      <c r="F18" s="11">
        <v>39691807</v>
      </c>
      <c r="G18" s="11">
        <v>722653</v>
      </c>
      <c r="H18" s="11">
        <v>217721</v>
      </c>
      <c r="I18" s="11">
        <v>18207666.2426</v>
      </c>
    </row>
    <row r="19" spans="1:9" ht="12" customHeight="1">
      <c r="A19" s="12" t="s">
        <v>55</v>
      </c>
      <c r="B19" s="13" t="s">
        <v>399</v>
      </c>
      <c r="C19" s="13">
        <v>88615.3333</v>
      </c>
      <c r="D19" s="13">
        <v>88615.3333</v>
      </c>
      <c r="E19" s="13">
        <v>69350905.9606</v>
      </c>
      <c r="F19" s="13">
        <v>39691807</v>
      </c>
      <c r="G19" s="13">
        <v>8671759</v>
      </c>
      <c r="H19" s="13">
        <v>217721</v>
      </c>
      <c r="I19" s="13">
        <v>117932192.9606</v>
      </c>
    </row>
    <row r="20" spans="1:9" ht="12" customHeight="1">
      <c r="A20" s="14" t="s">
        <v>402</v>
      </c>
      <c r="B20" s="15" t="s">
        <v>399</v>
      </c>
      <c r="C20" s="15">
        <v>87887.1</v>
      </c>
      <c r="D20" s="15">
        <v>87887.1</v>
      </c>
      <c r="E20" s="15">
        <v>57354259.8407</v>
      </c>
      <c r="F20" s="15">
        <v>28466943</v>
      </c>
      <c r="G20" s="15">
        <v>7226460</v>
      </c>
      <c r="H20" s="15" t="s">
        <v>399</v>
      </c>
      <c r="I20" s="15">
        <v>93047662.8407</v>
      </c>
    </row>
    <row r="21" ht="12" customHeight="1">
      <c r="A21" s="3" t="str">
        <f>"FY "&amp;RIGHT(A6,4)+1</f>
        <v>FY 2016</v>
      </c>
    </row>
    <row r="22" spans="1:9" ht="12" customHeight="1">
      <c r="A22" s="2" t="str">
        <f>"Oct "&amp;RIGHT(A6,4)</f>
        <v>Oct 2015</v>
      </c>
      <c r="B22" s="11" t="s">
        <v>399</v>
      </c>
      <c r="C22" s="11">
        <v>93445</v>
      </c>
      <c r="D22" s="11">
        <v>93445</v>
      </c>
      <c r="E22" s="11">
        <v>6113009.058</v>
      </c>
      <c r="F22" s="11" t="s">
        <v>399</v>
      </c>
      <c r="G22" s="11">
        <v>833552</v>
      </c>
      <c r="H22" s="11" t="s">
        <v>399</v>
      </c>
      <c r="I22" s="11">
        <v>6946561.058</v>
      </c>
    </row>
    <row r="23" spans="1:9" ht="12" customHeight="1">
      <c r="A23" s="2" t="str">
        <f>"Nov "&amp;RIGHT(A6,4)</f>
        <v>Nov 2015</v>
      </c>
      <c r="B23" s="11" t="s">
        <v>399</v>
      </c>
      <c r="C23" s="11">
        <v>92352</v>
      </c>
      <c r="D23" s="11">
        <v>92352</v>
      </c>
      <c r="E23" s="11">
        <v>5775154.9217</v>
      </c>
      <c r="F23" s="11" t="s">
        <v>399</v>
      </c>
      <c r="G23" s="11">
        <v>833552</v>
      </c>
      <c r="H23" s="11" t="s">
        <v>399</v>
      </c>
      <c r="I23" s="11">
        <v>6608706.9217</v>
      </c>
    </row>
    <row r="24" spans="1:9" ht="12" customHeight="1">
      <c r="A24" s="2" t="str">
        <f>"Dec "&amp;RIGHT(A6,4)</f>
        <v>Dec 2015</v>
      </c>
      <c r="B24" s="11" t="s">
        <v>399</v>
      </c>
      <c r="C24" s="11">
        <v>91699</v>
      </c>
      <c r="D24" s="11">
        <v>91699</v>
      </c>
      <c r="E24" s="11">
        <v>5768718.5521</v>
      </c>
      <c r="F24" s="11">
        <v>9772296</v>
      </c>
      <c r="G24" s="11">
        <v>833552</v>
      </c>
      <c r="H24" s="11" t="s">
        <v>399</v>
      </c>
      <c r="I24" s="11">
        <v>16374566.5521</v>
      </c>
    </row>
    <row r="25" spans="1:9" ht="12" customHeight="1">
      <c r="A25" s="2" t="str">
        <f>"Jan "&amp;RIGHT(A6,4)+1</f>
        <v>Jan 2016</v>
      </c>
      <c r="B25" s="11" t="s">
        <v>399</v>
      </c>
      <c r="C25" s="11">
        <v>94631</v>
      </c>
      <c r="D25" s="11">
        <v>94631</v>
      </c>
      <c r="E25" s="11">
        <v>6158177.0232</v>
      </c>
      <c r="F25" s="11" t="s">
        <v>399</v>
      </c>
      <c r="G25" s="11">
        <v>833552</v>
      </c>
      <c r="H25" s="11" t="s">
        <v>399</v>
      </c>
      <c r="I25" s="11">
        <v>6991729.0232</v>
      </c>
    </row>
    <row r="26" spans="1:9" ht="12" customHeight="1">
      <c r="A26" s="2" t="str">
        <f>"Feb "&amp;RIGHT(A6,4)+1</f>
        <v>Feb 2016</v>
      </c>
      <c r="B26" s="11" t="s">
        <v>399</v>
      </c>
      <c r="C26" s="11">
        <v>88865</v>
      </c>
      <c r="D26" s="11">
        <v>88865</v>
      </c>
      <c r="E26" s="11">
        <v>5649434.4946</v>
      </c>
      <c r="F26" s="11" t="s">
        <v>399</v>
      </c>
      <c r="G26" s="11">
        <v>833552</v>
      </c>
      <c r="H26" s="11" t="s">
        <v>399</v>
      </c>
      <c r="I26" s="11">
        <v>6482986.4946</v>
      </c>
    </row>
    <row r="27" spans="1:9" ht="12" customHeight="1">
      <c r="A27" s="2" t="str">
        <f>"Mar "&amp;RIGHT(A6,4)+1</f>
        <v>Mar 2016</v>
      </c>
      <c r="B27" s="11" t="s">
        <v>399</v>
      </c>
      <c r="C27" s="11">
        <v>91665</v>
      </c>
      <c r="D27" s="11">
        <v>91665</v>
      </c>
      <c r="E27" s="11">
        <v>5766443.2823</v>
      </c>
      <c r="F27" s="11">
        <v>10924762</v>
      </c>
      <c r="G27" s="11">
        <v>833552</v>
      </c>
      <c r="H27" s="11" t="s">
        <v>399</v>
      </c>
      <c r="I27" s="11">
        <v>17524757.2823</v>
      </c>
    </row>
    <row r="28" spans="1:9" ht="12" customHeight="1">
      <c r="A28" s="2" t="str">
        <f>"Apr "&amp;RIGHT(A6,4)+1</f>
        <v>Apr 2016</v>
      </c>
      <c r="B28" s="11" t="s">
        <v>399</v>
      </c>
      <c r="C28" s="11">
        <v>91959</v>
      </c>
      <c r="D28" s="11">
        <v>91959</v>
      </c>
      <c r="E28" s="11">
        <v>5562169.2172</v>
      </c>
      <c r="F28" s="11" t="s">
        <v>399</v>
      </c>
      <c r="G28" s="11">
        <v>833552</v>
      </c>
      <c r="H28" s="11" t="s">
        <v>399</v>
      </c>
      <c r="I28" s="11">
        <v>6395721.2172</v>
      </c>
    </row>
    <row r="29" spans="1:9" ht="12" customHeight="1">
      <c r="A29" s="2" t="str">
        <f>"May "&amp;RIGHT(A6,4)+1</f>
        <v>May 2016</v>
      </c>
      <c r="B29" s="11" t="s">
        <v>399</v>
      </c>
      <c r="C29" s="11">
        <v>91410</v>
      </c>
      <c r="D29" s="11">
        <v>91410</v>
      </c>
      <c r="E29" s="11">
        <v>5490526.2957</v>
      </c>
      <c r="F29" s="11" t="s">
        <v>399</v>
      </c>
      <c r="G29" s="11">
        <v>833552</v>
      </c>
      <c r="H29" s="11" t="s">
        <v>399</v>
      </c>
      <c r="I29" s="11">
        <v>6324078.2957</v>
      </c>
    </row>
    <row r="30" spans="1:9" ht="12" customHeight="1">
      <c r="A30" s="2" t="str">
        <f>"Jun "&amp;RIGHT(A6,4)+1</f>
        <v>Jun 2016</v>
      </c>
      <c r="B30" s="11" t="s">
        <v>399</v>
      </c>
      <c r="C30" s="11">
        <v>95098</v>
      </c>
      <c r="D30" s="11">
        <v>95098</v>
      </c>
      <c r="E30" s="11">
        <v>5632143.0885</v>
      </c>
      <c r="F30" s="11">
        <v>8276924</v>
      </c>
      <c r="G30" s="11">
        <v>833552</v>
      </c>
      <c r="H30" s="11" t="s">
        <v>399</v>
      </c>
      <c r="I30" s="11">
        <v>14742619.0885</v>
      </c>
    </row>
    <row r="31" spans="1:9" ht="12" customHeight="1">
      <c r="A31" s="2" t="str">
        <f>"Jul "&amp;RIGHT(A6,4)+1</f>
        <v>Jul 2016</v>
      </c>
      <c r="B31" s="11" t="s">
        <v>399</v>
      </c>
      <c r="C31" s="11">
        <v>94077</v>
      </c>
      <c r="D31" s="11">
        <v>94077</v>
      </c>
      <c r="E31" s="11">
        <v>5725219.395</v>
      </c>
      <c r="F31" s="11" t="s">
        <v>399</v>
      </c>
      <c r="G31" s="11">
        <v>833552</v>
      </c>
      <c r="H31" s="11" t="s">
        <v>399</v>
      </c>
      <c r="I31" s="11">
        <v>6558771.395</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t="s">
        <v>399</v>
      </c>
      <c r="C34" s="13">
        <v>92520.1</v>
      </c>
      <c r="D34" s="13">
        <v>92520.1</v>
      </c>
      <c r="E34" s="13">
        <v>57640995.3283</v>
      </c>
      <c r="F34" s="13">
        <v>28973982</v>
      </c>
      <c r="G34" s="13">
        <v>8335520</v>
      </c>
      <c r="H34" s="13" t="s">
        <v>399</v>
      </c>
      <c r="I34" s="13">
        <v>94950497.3283</v>
      </c>
    </row>
    <row r="35" spans="1:9" ht="12" customHeight="1">
      <c r="A35" s="14" t="str">
        <f>"Total "&amp;MID(A20,7,LEN(A20)-13)&amp;" Months"</f>
        <v>Total 10 Months</v>
      </c>
      <c r="B35" s="15" t="s">
        <v>399</v>
      </c>
      <c r="C35" s="15">
        <v>92520.1</v>
      </c>
      <c r="D35" s="15">
        <v>92520.1</v>
      </c>
      <c r="E35" s="15">
        <v>57640995.3283</v>
      </c>
      <c r="F35" s="15">
        <v>28973982</v>
      </c>
      <c r="G35" s="15">
        <v>8335520</v>
      </c>
      <c r="H35" s="15" t="s">
        <v>399</v>
      </c>
      <c r="I35" s="15">
        <v>94950497.3283</v>
      </c>
    </row>
    <row r="36" spans="1:7" ht="12" customHeight="1">
      <c r="A36" s="66"/>
      <c r="B36" s="66"/>
      <c r="C36" s="66"/>
      <c r="D36" s="66"/>
      <c r="E36" s="66"/>
      <c r="F36" s="66"/>
      <c r="G36" s="25"/>
    </row>
    <row r="37" spans="1:9" ht="69.75" customHeight="1">
      <c r="A37" s="80" t="s">
        <v>340</v>
      </c>
      <c r="B37" s="80"/>
      <c r="C37" s="80"/>
      <c r="D37" s="80"/>
      <c r="E37" s="80"/>
      <c r="F37" s="80"/>
      <c r="G37" s="80"/>
      <c r="H37" s="80"/>
      <c r="I37" s="80"/>
    </row>
  </sheetData>
  <sheetProtection/>
  <mergeCells count="12">
    <mergeCell ref="A37:I37"/>
    <mergeCell ref="A1:H1"/>
    <mergeCell ref="A2:H2"/>
    <mergeCell ref="A3:A4"/>
    <mergeCell ref="B3:D3"/>
    <mergeCell ref="E3:E4"/>
    <mergeCell ref="F3:F4"/>
    <mergeCell ref="H3:H4"/>
    <mergeCell ref="G3:G4"/>
    <mergeCell ref="I3:I4"/>
    <mergeCell ref="B5:I5"/>
    <mergeCell ref="A36:F36"/>
  </mergeCells>
  <printOptions/>
  <pageMargins left="0.75" right="0.5" top="0.75" bottom="0.5" header="0.5" footer="0.25"/>
  <pageSetup fitToHeight="1" fitToWidth="1" horizontalDpi="600" verticalDpi="600" orientation="landscape" scale="37" r:id="rId1"/>
</worksheet>
</file>

<file path=xl/worksheets/sheet33.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73" t="s">
        <v>404</v>
      </c>
      <c r="B1" s="73"/>
      <c r="C1" s="73"/>
      <c r="D1" s="73"/>
      <c r="E1" s="73"/>
      <c r="F1" s="73"/>
      <c r="G1" s="73"/>
      <c r="H1" s="73"/>
      <c r="I1" s="73"/>
      <c r="J1" s="73"/>
      <c r="K1" s="2" t="s">
        <v>400</v>
      </c>
    </row>
    <row r="2" spans="1:11" ht="12" customHeight="1">
      <c r="A2" s="75" t="s">
        <v>166</v>
      </c>
      <c r="B2" s="75"/>
      <c r="C2" s="75"/>
      <c r="D2" s="75"/>
      <c r="E2" s="75"/>
      <c r="F2" s="75"/>
      <c r="G2" s="75"/>
      <c r="H2" s="75"/>
      <c r="I2" s="75"/>
      <c r="J2" s="75"/>
      <c r="K2" s="1"/>
    </row>
    <row r="3" spans="1:11" ht="24" customHeight="1">
      <c r="A3" s="77" t="s">
        <v>50</v>
      </c>
      <c r="B3" s="72" t="s">
        <v>69</v>
      </c>
      <c r="C3" s="72"/>
      <c r="D3" s="70"/>
      <c r="E3" s="72" t="s">
        <v>140</v>
      </c>
      <c r="F3" s="72"/>
      <c r="G3" s="70"/>
      <c r="H3" s="69" t="s">
        <v>250</v>
      </c>
      <c r="I3" s="72" t="s">
        <v>167</v>
      </c>
      <c r="J3" s="72"/>
      <c r="K3" s="72"/>
    </row>
    <row r="4" spans="1:11" ht="24" customHeight="1">
      <c r="A4" s="78"/>
      <c r="B4" s="10" t="s">
        <v>248</v>
      </c>
      <c r="C4" s="10" t="s">
        <v>168</v>
      </c>
      <c r="D4" s="10" t="s">
        <v>55</v>
      </c>
      <c r="E4" s="10" t="s">
        <v>248</v>
      </c>
      <c r="F4" s="10" t="s">
        <v>249</v>
      </c>
      <c r="G4" s="10" t="s">
        <v>55</v>
      </c>
      <c r="H4" s="70"/>
      <c r="I4" s="10" t="s">
        <v>248</v>
      </c>
      <c r="J4" s="10" t="s">
        <v>249</v>
      </c>
      <c r="K4" s="9" t="s">
        <v>55</v>
      </c>
    </row>
    <row r="5" spans="1:11" ht="12" customHeight="1">
      <c r="A5" s="1"/>
      <c r="B5" s="66" t="str">
        <f>REPT("-",102)&amp;" Dollars "&amp;REPT("-",148)</f>
        <v>------------------------------------------------------------------------------------------------------ Dollars ----------------------------------------------------------------------------------------------------------------------------------------------------</v>
      </c>
      <c r="C5" s="66"/>
      <c r="D5" s="66"/>
      <c r="E5" s="66"/>
      <c r="F5" s="66"/>
      <c r="G5" s="66"/>
      <c r="H5" s="66"/>
      <c r="I5" s="66"/>
      <c r="J5" s="66"/>
      <c r="K5" s="66"/>
    </row>
    <row r="6" ht="12" customHeight="1">
      <c r="A6" s="3" t="s">
        <v>401</v>
      </c>
    </row>
    <row r="7" spans="1:11" ht="12" customHeight="1">
      <c r="A7" s="2" t="str">
        <f>"Oct "&amp;RIGHT(A6,4)-1</f>
        <v>Oct 2014</v>
      </c>
      <c r="B7" s="11">
        <v>150733823.59</v>
      </c>
      <c r="C7" s="11">
        <v>1662120.9</v>
      </c>
      <c r="D7" s="11">
        <v>152395944.49</v>
      </c>
      <c r="E7" s="11">
        <v>214134.95</v>
      </c>
      <c r="F7" s="11" t="s">
        <v>399</v>
      </c>
      <c r="G7" s="11">
        <v>214134.95</v>
      </c>
      <c r="H7" s="11">
        <v>26019.16</v>
      </c>
      <c r="I7" s="11">
        <v>150973977.7</v>
      </c>
      <c r="J7" s="11">
        <v>1662120.9</v>
      </c>
      <c r="K7" s="11">
        <v>152636098.6</v>
      </c>
    </row>
    <row r="8" spans="1:11" ht="12" customHeight="1">
      <c r="A8" s="2" t="str">
        <f>"Nov "&amp;RIGHT(A6,4)-1</f>
        <v>Nov 2014</v>
      </c>
      <c r="B8" s="11">
        <v>143070473.6</v>
      </c>
      <c r="C8" s="11">
        <v>1322350.92</v>
      </c>
      <c r="D8" s="11">
        <v>144392824.52</v>
      </c>
      <c r="E8" s="11">
        <v>198989.24</v>
      </c>
      <c r="F8" s="11" t="s">
        <v>399</v>
      </c>
      <c r="G8" s="11">
        <v>198989.24</v>
      </c>
      <c r="H8" s="11">
        <v>109791.54</v>
      </c>
      <c r="I8" s="11">
        <v>143379254.38</v>
      </c>
      <c r="J8" s="11">
        <v>1322350.92</v>
      </c>
      <c r="K8" s="11">
        <v>144701605.3</v>
      </c>
    </row>
    <row r="9" spans="1:11" ht="12" customHeight="1">
      <c r="A9" s="2" t="str">
        <f>"Dec "&amp;RIGHT(A6,4)-1</f>
        <v>Dec 2014</v>
      </c>
      <c r="B9" s="11">
        <v>114649480.6</v>
      </c>
      <c r="C9" s="11">
        <v>1157245.4025</v>
      </c>
      <c r="D9" s="11">
        <v>115806726.0025</v>
      </c>
      <c r="E9" s="11">
        <v>161415.54</v>
      </c>
      <c r="F9" s="11">
        <v>28462872</v>
      </c>
      <c r="G9" s="11">
        <v>28624287.54</v>
      </c>
      <c r="H9" s="11">
        <v>18678.59</v>
      </c>
      <c r="I9" s="11">
        <v>114829574.73</v>
      </c>
      <c r="J9" s="11">
        <v>29620117.4025</v>
      </c>
      <c r="K9" s="11">
        <v>144449692.1325</v>
      </c>
    </row>
    <row r="10" spans="1:11" ht="12" customHeight="1">
      <c r="A10" s="2" t="str">
        <f>"Jan "&amp;RIGHT(A6,4)</f>
        <v>Jan 2015</v>
      </c>
      <c r="B10" s="11">
        <v>152294287.08</v>
      </c>
      <c r="C10" s="11">
        <v>1460506.6575</v>
      </c>
      <c r="D10" s="11">
        <v>153754793.7375</v>
      </c>
      <c r="E10" s="11">
        <v>320642.44</v>
      </c>
      <c r="F10" s="11" t="s">
        <v>399</v>
      </c>
      <c r="G10" s="11">
        <v>320642.44</v>
      </c>
      <c r="H10" s="11">
        <v>17323.94</v>
      </c>
      <c r="I10" s="11">
        <v>152632253.46</v>
      </c>
      <c r="J10" s="11">
        <v>1460506.6575</v>
      </c>
      <c r="K10" s="11">
        <v>154092760.1175</v>
      </c>
    </row>
    <row r="11" spans="1:11" ht="12" customHeight="1">
      <c r="A11" s="2" t="str">
        <f>"Feb "&amp;RIGHT(A6,4)</f>
        <v>Feb 2015</v>
      </c>
      <c r="B11" s="11">
        <v>121732580.42</v>
      </c>
      <c r="C11" s="11">
        <v>1406483.3475</v>
      </c>
      <c r="D11" s="11">
        <v>123139063.7675</v>
      </c>
      <c r="E11" s="11">
        <v>378158.12</v>
      </c>
      <c r="F11" s="11" t="s">
        <v>399</v>
      </c>
      <c r="G11" s="11">
        <v>378158.12</v>
      </c>
      <c r="H11" s="11">
        <v>3755.52</v>
      </c>
      <c r="I11" s="11">
        <v>122114494.06</v>
      </c>
      <c r="J11" s="11">
        <v>1406483.3475</v>
      </c>
      <c r="K11" s="11">
        <v>123520977.4075</v>
      </c>
    </row>
    <row r="12" spans="1:11" ht="12" customHeight="1">
      <c r="A12" s="2" t="str">
        <f>"Mar "&amp;RIGHT(A6,4)</f>
        <v>Mar 2015</v>
      </c>
      <c r="B12" s="11">
        <v>79988651.98</v>
      </c>
      <c r="C12" s="11">
        <v>1268001.6525</v>
      </c>
      <c r="D12" s="11">
        <v>81256653.6325</v>
      </c>
      <c r="E12" s="11">
        <v>14625.13</v>
      </c>
      <c r="F12" s="11">
        <v>38531704</v>
      </c>
      <c r="G12" s="11">
        <v>38546329.13</v>
      </c>
      <c r="H12" s="11">
        <v>257420.12</v>
      </c>
      <c r="I12" s="11">
        <v>80260697.23</v>
      </c>
      <c r="J12" s="11">
        <v>39799705.6525</v>
      </c>
      <c r="K12" s="11">
        <v>120060402.8825</v>
      </c>
    </row>
    <row r="13" spans="1:11" ht="12" customHeight="1">
      <c r="A13" s="2" t="str">
        <f>"Apr "&amp;RIGHT(A6,4)</f>
        <v>Apr 2015</v>
      </c>
      <c r="B13" s="11">
        <v>43804364.88</v>
      </c>
      <c r="C13" s="11">
        <v>1601075.7675</v>
      </c>
      <c r="D13" s="11">
        <v>45405440.6475</v>
      </c>
      <c r="E13" s="11">
        <v>10527.15</v>
      </c>
      <c r="F13" s="11" t="s">
        <v>399</v>
      </c>
      <c r="G13" s="11">
        <v>10527.15</v>
      </c>
      <c r="H13" s="11">
        <v>156229.68</v>
      </c>
      <c r="I13" s="11">
        <v>43971121.71</v>
      </c>
      <c r="J13" s="11">
        <v>1601075.7675</v>
      </c>
      <c r="K13" s="11">
        <v>45572197.4775</v>
      </c>
    </row>
    <row r="14" spans="1:11" ht="12" customHeight="1">
      <c r="A14" s="2" t="str">
        <f>"May "&amp;RIGHT(A6,4)</f>
        <v>May 2015</v>
      </c>
      <c r="B14" s="11">
        <v>19387862.11</v>
      </c>
      <c r="C14" s="11">
        <v>1036305.27</v>
      </c>
      <c r="D14" s="11">
        <v>20424167.38</v>
      </c>
      <c r="E14" s="11" t="s">
        <v>399</v>
      </c>
      <c r="F14" s="11" t="s">
        <v>399</v>
      </c>
      <c r="G14" s="11" t="s">
        <v>399</v>
      </c>
      <c r="H14" s="11" t="s">
        <v>399</v>
      </c>
      <c r="I14" s="11">
        <v>19387862.11</v>
      </c>
      <c r="J14" s="11">
        <v>1036305.27</v>
      </c>
      <c r="K14" s="11">
        <v>20424167.38</v>
      </c>
    </row>
    <row r="15" spans="1:11" ht="12" customHeight="1">
      <c r="A15" s="2" t="str">
        <f>"Jun "&amp;RIGHT(A6,4)</f>
        <v>Jun 2015</v>
      </c>
      <c r="B15" s="11">
        <v>16335949.87</v>
      </c>
      <c r="C15" s="11">
        <v>9081.27</v>
      </c>
      <c r="D15" s="11">
        <v>16345031.14</v>
      </c>
      <c r="E15" s="11" t="s">
        <v>399</v>
      </c>
      <c r="F15" s="11">
        <v>39980362</v>
      </c>
      <c r="G15" s="11">
        <v>39980362</v>
      </c>
      <c r="H15" s="11">
        <v>21440.05</v>
      </c>
      <c r="I15" s="11">
        <v>16357389.92</v>
      </c>
      <c r="J15" s="11">
        <v>39989443.27</v>
      </c>
      <c r="K15" s="11">
        <v>56346833.19</v>
      </c>
    </row>
    <row r="16" spans="1:11" ht="12" customHeight="1">
      <c r="A16" s="2" t="str">
        <f>"Jul "&amp;RIGHT(A6,4)</f>
        <v>Jul 2015</v>
      </c>
      <c r="B16" s="11">
        <v>113411389.14</v>
      </c>
      <c r="C16" s="11">
        <v>6148.875</v>
      </c>
      <c r="D16" s="11">
        <v>113417538.015</v>
      </c>
      <c r="E16" s="11">
        <v>311575.7</v>
      </c>
      <c r="F16" s="11" t="s">
        <v>399</v>
      </c>
      <c r="G16" s="11">
        <v>311575.7</v>
      </c>
      <c r="H16" s="11">
        <v>172523.5</v>
      </c>
      <c r="I16" s="11">
        <v>113895488.34</v>
      </c>
      <c r="J16" s="11">
        <v>6148.875</v>
      </c>
      <c r="K16" s="11">
        <v>113901637.215</v>
      </c>
    </row>
    <row r="17" spans="1:11" ht="12" customHeight="1">
      <c r="A17" s="2" t="str">
        <f>"Aug "&amp;RIGHT(A6,4)</f>
        <v>Aug 2015</v>
      </c>
      <c r="B17" s="11">
        <v>159838907.13</v>
      </c>
      <c r="C17" s="11">
        <v>804070.025</v>
      </c>
      <c r="D17" s="11">
        <v>160642977.155</v>
      </c>
      <c r="E17" s="11">
        <v>200605.68</v>
      </c>
      <c r="F17" s="11" t="s">
        <v>399</v>
      </c>
      <c r="G17" s="11">
        <v>200605.68</v>
      </c>
      <c r="H17" s="11">
        <v>201696.63</v>
      </c>
      <c r="I17" s="11">
        <v>160241209.44</v>
      </c>
      <c r="J17" s="11">
        <v>804070.025</v>
      </c>
      <c r="K17" s="11">
        <v>161045279.465</v>
      </c>
    </row>
    <row r="18" spans="1:11" ht="12" customHeight="1">
      <c r="A18" s="2" t="str">
        <f>"Sep "&amp;RIGHT(A6,4)</f>
        <v>Sep 2015</v>
      </c>
      <c r="B18" s="11">
        <v>178460070.93</v>
      </c>
      <c r="C18" s="11">
        <v>1568367.1125</v>
      </c>
      <c r="D18" s="11">
        <v>180028438.0425</v>
      </c>
      <c r="E18" s="11">
        <v>163664.52</v>
      </c>
      <c r="F18" s="11">
        <v>39390416</v>
      </c>
      <c r="G18" s="11">
        <v>39554080.52</v>
      </c>
      <c r="H18" s="11">
        <v>711339.24</v>
      </c>
      <c r="I18" s="11">
        <v>179335074.69</v>
      </c>
      <c r="J18" s="11">
        <v>40958783.1125</v>
      </c>
      <c r="K18" s="11">
        <v>220293857.8025</v>
      </c>
    </row>
    <row r="19" spans="1:11" ht="12" customHeight="1">
      <c r="A19" s="12" t="s">
        <v>55</v>
      </c>
      <c r="B19" s="13">
        <v>1293707841.33</v>
      </c>
      <c r="C19" s="13">
        <v>13301757.2</v>
      </c>
      <c r="D19" s="13">
        <v>1307009598.53</v>
      </c>
      <c r="E19" s="13">
        <v>1974338.47</v>
      </c>
      <c r="F19" s="13">
        <v>146365354</v>
      </c>
      <c r="G19" s="13">
        <v>148339692.47</v>
      </c>
      <c r="H19" s="13">
        <v>1696217.97</v>
      </c>
      <c r="I19" s="13">
        <v>1297378397.77</v>
      </c>
      <c r="J19" s="13">
        <v>159667111.2</v>
      </c>
      <c r="K19" s="13">
        <v>1457045508.97</v>
      </c>
    </row>
    <row r="20" spans="1:11" ht="12" customHeight="1">
      <c r="A20" s="14" t="s">
        <v>402</v>
      </c>
      <c r="B20" s="15">
        <v>955408863.27</v>
      </c>
      <c r="C20" s="15">
        <v>10929320.0625</v>
      </c>
      <c r="D20" s="15">
        <v>966338183.3325</v>
      </c>
      <c r="E20" s="15">
        <v>1610068.27</v>
      </c>
      <c r="F20" s="15">
        <v>106974938</v>
      </c>
      <c r="G20" s="15">
        <v>108585006.27</v>
      </c>
      <c r="H20" s="15">
        <v>783182.1</v>
      </c>
      <c r="I20" s="15">
        <v>957802113.64</v>
      </c>
      <c r="J20" s="15">
        <v>117904258.0625</v>
      </c>
      <c r="K20" s="15">
        <v>1075706371.7025</v>
      </c>
    </row>
    <row r="21" ht="12" customHeight="1">
      <c r="A21" s="3" t="str">
        <f>"FY "&amp;RIGHT(A6,4)+1</f>
        <v>FY 2016</v>
      </c>
    </row>
    <row r="22" spans="1:11" ht="12" customHeight="1">
      <c r="A22" s="2" t="str">
        <f>"Oct "&amp;RIGHT(A6,4)</f>
        <v>Oct 2015</v>
      </c>
      <c r="B22" s="11">
        <v>173940591.46</v>
      </c>
      <c r="C22" s="11">
        <v>1491054.2125</v>
      </c>
      <c r="D22" s="11">
        <v>175431645.6725</v>
      </c>
      <c r="E22" s="11">
        <v>224892.4</v>
      </c>
      <c r="F22" s="11" t="s">
        <v>399</v>
      </c>
      <c r="G22" s="11">
        <v>224892.4</v>
      </c>
      <c r="H22" s="11">
        <v>14271.34</v>
      </c>
      <c r="I22" s="11">
        <v>174179755.2</v>
      </c>
      <c r="J22" s="11">
        <v>1491054.2125</v>
      </c>
      <c r="K22" s="11">
        <v>175670809.4125</v>
      </c>
    </row>
    <row r="23" spans="1:11" ht="12" customHeight="1">
      <c r="A23" s="2" t="str">
        <f>"Nov "&amp;RIGHT(A6,4)</f>
        <v>Nov 2015</v>
      </c>
      <c r="B23" s="11">
        <v>134782743.26</v>
      </c>
      <c r="C23" s="11">
        <v>1298654.0375</v>
      </c>
      <c r="D23" s="11">
        <v>136081397.2975</v>
      </c>
      <c r="E23" s="11">
        <v>97780.16</v>
      </c>
      <c r="F23" s="11" t="s">
        <v>399</v>
      </c>
      <c r="G23" s="11">
        <v>97780.16</v>
      </c>
      <c r="H23" s="11">
        <v>14271.34</v>
      </c>
      <c r="I23" s="11">
        <v>134894794.76</v>
      </c>
      <c r="J23" s="11">
        <v>1298654.0375</v>
      </c>
      <c r="K23" s="11">
        <v>136193448.7975</v>
      </c>
    </row>
    <row r="24" spans="1:11" ht="12" customHeight="1">
      <c r="A24" s="2" t="str">
        <f>"Dec "&amp;RIGHT(A6,4)</f>
        <v>Dec 2015</v>
      </c>
      <c r="B24" s="11">
        <v>83204893.74</v>
      </c>
      <c r="C24" s="11">
        <v>1060742.2125</v>
      </c>
      <c r="D24" s="11">
        <v>84265635.9525</v>
      </c>
      <c r="E24" s="11">
        <v>376692.57</v>
      </c>
      <c r="F24" s="11">
        <v>28540246</v>
      </c>
      <c r="G24" s="11">
        <v>28916938.57</v>
      </c>
      <c r="H24" s="11">
        <v>98563.34</v>
      </c>
      <c r="I24" s="11">
        <v>83680149.65</v>
      </c>
      <c r="J24" s="11">
        <v>29600988.2125</v>
      </c>
      <c r="K24" s="11">
        <v>113281137.8625</v>
      </c>
    </row>
    <row r="25" spans="1:11" ht="12" customHeight="1">
      <c r="A25" s="2" t="str">
        <f>"Jan "&amp;RIGHT(A6,4)+1</f>
        <v>Jan 2016</v>
      </c>
      <c r="B25" s="11">
        <v>155294150.81</v>
      </c>
      <c r="C25" s="11">
        <v>1352671.5125</v>
      </c>
      <c r="D25" s="11">
        <v>156646822.3225</v>
      </c>
      <c r="E25" s="11">
        <v>504507.61</v>
      </c>
      <c r="F25" s="11" t="s">
        <v>399</v>
      </c>
      <c r="G25" s="11">
        <v>504507.61</v>
      </c>
      <c r="H25" s="11">
        <v>70041.43</v>
      </c>
      <c r="I25" s="11">
        <v>155868699.85</v>
      </c>
      <c r="J25" s="11">
        <v>1352671.5125</v>
      </c>
      <c r="K25" s="11">
        <v>157221371.3625</v>
      </c>
    </row>
    <row r="26" spans="1:11" ht="12" customHeight="1">
      <c r="A26" s="2" t="str">
        <f>"Feb "&amp;RIGHT(A6,4)+1</f>
        <v>Feb 2016</v>
      </c>
      <c r="B26" s="11">
        <v>119431548.06</v>
      </c>
      <c r="C26" s="11">
        <v>1414318.2</v>
      </c>
      <c r="D26" s="11">
        <v>120845866.26</v>
      </c>
      <c r="E26" s="11">
        <v>305665.2</v>
      </c>
      <c r="F26" s="11" t="s">
        <v>399</v>
      </c>
      <c r="G26" s="11">
        <v>305665.2</v>
      </c>
      <c r="H26" s="11">
        <v>37173.39</v>
      </c>
      <c r="I26" s="11">
        <v>119774386.65</v>
      </c>
      <c r="J26" s="11">
        <v>1414318.2</v>
      </c>
      <c r="K26" s="11">
        <v>121188704.85</v>
      </c>
    </row>
    <row r="27" spans="1:11" ht="12" customHeight="1">
      <c r="A27" s="2" t="str">
        <f>"Mar "&amp;RIGHT(A6,4)+1</f>
        <v>Mar 2016</v>
      </c>
      <c r="B27" s="11">
        <v>80425751</v>
      </c>
      <c r="C27" s="11">
        <v>1226657.575</v>
      </c>
      <c r="D27" s="11">
        <v>81652408.575</v>
      </c>
      <c r="E27" s="11">
        <v>103252.47</v>
      </c>
      <c r="F27" s="11">
        <v>45020114</v>
      </c>
      <c r="G27" s="11">
        <v>45123366.47</v>
      </c>
      <c r="H27" s="11">
        <v>270977.38</v>
      </c>
      <c r="I27" s="11">
        <v>80799980.85</v>
      </c>
      <c r="J27" s="11">
        <v>46246771.575</v>
      </c>
      <c r="K27" s="11">
        <v>127046752.425</v>
      </c>
    </row>
    <row r="28" spans="1:11" ht="12" customHeight="1">
      <c r="A28" s="2" t="str">
        <f>"Apr "&amp;RIGHT(A6,4)+1</f>
        <v>Apr 2016</v>
      </c>
      <c r="B28" s="11">
        <v>46369574.93</v>
      </c>
      <c r="C28" s="11">
        <v>1496397.9625</v>
      </c>
      <c r="D28" s="11">
        <v>47865972.8925</v>
      </c>
      <c r="E28" s="11">
        <v>42147.47</v>
      </c>
      <c r="F28" s="11" t="s">
        <v>399</v>
      </c>
      <c r="G28" s="11">
        <v>42147.47</v>
      </c>
      <c r="H28" s="11">
        <v>176360.79</v>
      </c>
      <c r="I28" s="11">
        <v>46588083.19</v>
      </c>
      <c r="J28" s="11">
        <v>1496397.9625</v>
      </c>
      <c r="K28" s="11">
        <v>48084481.1525</v>
      </c>
    </row>
    <row r="29" spans="1:11" ht="12" customHeight="1">
      <c r="A29" s="2" t="str">
        <f>"May "&amp;RIGHT(A6,4)+1</f>
        <v>May 2016</v>
      </c>
      <c r="B29" s="11">
        <v>16648328.24</v>
      </c>
      <c r="C29" s="11">
        <v>1022891.3625</v>
      </c>
      <c r="D29" s="11">
        <v>17671219.6025</v>
      </c>
      <c r="E29" s="11">
        <v>26622.29</v>
      </c>
      <c r="F29" s="11" t="s">
        <v>399</v>
      </c>
      <c r="G29" s="11">
        <v>26622.29</v>
      </c>
      <c r="H29" s="11">
        <v>68221.64</v>
      </c>
      <c r="I29" s="11">
        <v>16743172.17</v>
      </c>
      <c r="J29" s="11">
        <v>1022891.3625</v>
      </c>
      <c r="K29" s="11">
        <v>17766063.5325</v>
      </c>
    </row>
    <row r="30" spans="1:11" ht="12" customHeight="1">
      <c r="A30" s="2" t="str">
        <f>"Jun "&amp;RIGHT(A6,4)+1</f>
        <v>Jun 2016</v>
      </c>
      <c r="B30" s="11">
        <v>19552243.88</v>
      </c>
      <c r="C30" s="11">
        <v>6974.425</v>
      </c>
      <c r="D30" s="11">
        <v>19559218.305</v>
      </c>
      <c r="E30" s="11">
        <v>9908.89</v>
      </c>
      <c r="F30" s="11">
        <v>40482913</v>
      </c>
      <c r="G30" s="11">
        <v>40492821.89</v>
      </c>
      <c r="H30" s="11" t="s">
        <v>399</v>
      </c>
      <c r="I30" s="11">
        <v>19562152.77</v>
      </c>
      <c r="J30" s="11">
        <v>40489887.425</v>
      </c>
      <c r="K30" s="11">
        <v>60052040.195</v>
      </c>
    </row>
    <row r="31" spans="1:11" ht="12" customHeight="1">
      <c r="A31" s="2" t="str">
        <f>"Jul "&amp;RIGHT(A6,4)+1</f>
        <v>Jul 2016</v>
      </c>
      <c r="B31" s="11">
        <v>127718390.86</v>
      </c>
      <c r="C31" s="11">
        <v>6169.75</v>
      </c>
      <c r="D31" s="11">
        <v>127724560.61</v>
      </c>
      <c r="E31" s="11">
        <v>134792.65</v>
      </c>
      <c r="F31" s="11" t="s">
        <v>399</v>
      </c>
      <c r="G31" s="11">
        <v>134792.65</v>
      </c>
      <c r="H31" s="11">
        <v>269041.14</v>
      </c>
      <c r="I31" s="11">
        <v>128122224.65</v>
      </c>
      <c r="J31" s="11">
        <v>6169.75</v>
      </c>
      <c r="K31" s="11">
        <v>128128394.4</v>
      </c>
    </row>
    <row r="32" spans="1:11" ht="12" customHeight="1">
      <c r="A32" s="2" t="str">
        <f>"Aug "&amp;RIGHT(A6,4)+1</f>
        <v>Aug 2016</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55</v>
      </c>
      <c r="B34" s="13">
        <v>957368216.24</v>
      </c>
      <c r="C34" s="13">
        <v>10376531.25</v>
      </c>
      <c r="D34" s="13">
        <v>967744747.49</v>
      </c>
      <c r="E34" s="13">
        <v>1826261.71</v>
      </c>
      <c r="F34" s="13">
        <v>114043273</v>
      </c>
      <c r="G34" s="13">
        <v>115869534.71</v>
      </c>
      <c r="H34" s="13">
        <v>1018921.79</v>
      </c>
      <c r="I34" s="13">
        <v>960213399.74</v>
      </c>
      <c r="J34" s="13">
        <v>124419804.25</v>
      </c>
      <c r="K34" s="13">
        <v>1084633203.99</v>
      </c>
    </row>
    <row r="35" spans="1:11" ht="12" customHeight="1">
      <c r="A35" s="14" t="str">
        <f>"Total "&amp;MID(A20,7,LEN(A20)-13)&amp;" Months"</f>
        <v>Total 10 Months</v>
      </c>
      <c r="B35" s="15">
        <v>957368216.24</v>
      </c>
      <c r="C35" s="15">
        <v>10376531.25</v>
      </c>
      <c r="D35" s="15">
        <v>967744747.49</v>
      </c>
      <c r="E35" s="15">
        <v>1826261.71</v>
      </c>
      <c r="F35" s="15">
        <v>114043273</v>
      </c>
      <c r="G35" s="15">
        <v>115869534.71</v>
      </c>
      <c r="H35" s="15">
        <v>1018921.79</v>
      </c>
      <c r="I35" s="15">
        <v>960213399.74</v>
      </c>
      <c r="J35" s="15">
        <v>124419804.25</v>
      </c>
      <c r="K35" s="15">
        <v>1084633203.99</v>
      </c>
    </row>
    <row r="36" spans="1:10" ht="12" customHeight="1">
      <c r="A36" s="66"/>
      <c r="B36" s="66"/>
      <c r="C36" s="66"/>
      <c r="D36" s="66"/>
      <c r="E36" s="66"/>
      <c r="F36" s="66"/>
      <c r="G36" s="66"/>
      <c r="H36" s="66"/>
      <c r="I36" s="66"/>
      <c r="J36" s="66"/>
    </row>
    <row r="37" spans="1:10" ht="69.75" customHeight="1">
      <c r="A37" s="80" t="s">
        <v>349</v>
      </c>
      <c r="B37" s="80"/>
      <c r="C37" s="80"/>
      <c r="D37" s="80"/>
      <c r="E37" s="80"/>
      <c r="F37" s="80"/>
      <c r="G37" s="80"/>
      <c r="H37" s="80"/>
      <c r="I37" s="80"/>
      <c r="J37" s="80"/>
    </row>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worksheet>
</file>

<file path=xl/worksheets/sheet3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73" t="s">
        <v>404</v>
      </c>
      <c r="B1" s="73"/>
      <c r="C1" s="73"/>
      <c r="D1" s="73"/>
      <c r="E1" s="73"/>
      <c r="F1" s="73"/>
      <c r="G1" s="73"/>
      <c r="H1" s="73"/>
      <c r="I1" s="73"/>
      <c r="J1" s="2" t="s">
        <v>400</v>
      </c>
    </row>
    <row r="2" spans="1:10" ht="12" customHeight="1">
      <c r="A2" s="75" t="s">
        <v>169</v>
      </c>
      <c r="B2" s="75"/>
      <c r="C2" s="75"/>
      <c r="D2" s="75"/>
      <c r="E2" s="75"/>
      <c r="F2" s="75"/>
      <c r="G2" s="75"/>
      <c r="H2" s="75"/>
      <c r="I2" s="75"/>
      <c r="J2" s="1"/>
    </row>
    <row r="3" spans="1:10" ht="24" customHeight="1">
      <c r="A3" s="77" t="s">
        <v>50</v>
      </c>
      <c r="B3" s="69" t="s">
        <v>251</v>
      </c>
      <c r="C3" s="69" t="s">
        <v>252</v>
      </c>
      <c r="D3" s="72" t="s">
        <v>170</v>
      </c>
      <c r="E3" s="72"/>
      <c r="F3" s="70"/>
      <c r="G3" s="72" t="s">
        <v>171</v>
      </c>
      <c r="H3" s="72"/>
      <c r="I3" s="70"/>
      <c r="J3" s="71" t="s">
        <v>256</v>
      </c>
    </row>
    <row r="4" spans="1:10" ht="24" customHeight="1">
      <c r="A4" s="78"/>
      <c r="B4" s="70"/>
      <c r="C4" s="70"/>
      <c r="D4" s="10" t="s">
        <v>253</v>
      </c>
      <c r="E4" s="10" t="s">
        <v>254</v>
      </c>
      <c r="F4" s="10" t="s">
        <v>255</v>
      </c>
      <c r="G4" s="10" t="s">
        <v>160</v>
      </c>
      <c r="H4" s="10" t="s">
        <v>168</v>
      </c>
      <c r="I4" s="10" t="s">
        <v>55</v>
      </c>
      <c r="J4" s="72"/>
    </row>
    <row r="5" spans="1:10" ht="12" customHeight="1">
      <c r="A5" s="1"/>
      <c r="B5" s="66" t="str">
        <f>REPT("-",100)&amp;" Dollars "&amp;REPT("-",136)</f>
        <v>---------------------------------------------------------------------------------------------------- Dollars ----------------------------------------------------------------------------------------------------------------------------------------</v>
      </c>
      <c r="C5" s="66"/>
      <c r="D5" s="66"/>
      <c r="E5" s="66"/>
      <c r="F5" s="66"/>
      <c r="G5" s="66"/>
      <c r="H5" s="66"/>
      <c r="I5" s="66"/>
      <c r="J5" s="66"/>
    </row>
    <row r="6" ht="12" customHeight="1">
      <c r="A6" s="3" t="s">
        <v>401</v>
      </c>
    </row>
    <row r="7" spans="1:10" ht="12" customHeight="1">
      <c r="A7" s="2" t="str">
        <f>"Oct "&amp;RIGHT(A6,4)-1</f>
        <v>Oct 2014</v>
      </c>
      <c r="B7" s="11">
        <v>10737250.2975</v>
      </c>
      <c r="C7" s="11">
        <v>5890845.6519</v>
      </c>
      <c r="D7" s="11" t="s">
        <v>399</v>
      </c>
      <c r="E7" s="11" t="s">
        <v>399</v>
      </c>
      <c r="F7" s="11" t="s">
        <v>399</v>
      </c>
      <c r="G7" s="11">
        <v>5890845.6519</v>
      </c>
      <c r="H7" s="11" t="str">
        <f aca="true" t="shared" si="0" ref="H7:H20">IF(ISBLANK(E7),"",E7)</f>
        <v>--</v>
      </c>
      <c r="I7" s="11">
        <v>5890845.6519</v>
      </c>
      <c r="J7" s="11" t="s">
        <v>399</v>
      </c>
    </row>
    <row r="8" spans="1:10" ht="12" customHeight="1">
      <c r="A8" s="2" t="str">
        <f>"Nov "&amp;RIGHT(A6,4)-1</f>
        <v>Nov 2014</v>
      </c>
      <c r="B8" s="11">
        <v>11217647.0019</v>
      </c>
      <c r="C8" s="11">
        <v>5632806.9523</v>
      </c>
      <c r="D8" s="11" t="s">
        <v>399</v>
      </c>
      <c r="E8" s="11" t="s">
        <v>399</v>
      </c>
      <c r="F8" s="11" t="s">
        <v>399</v>
      </c>
      <c r="G8" s="11">
        <v>5632806.9523</v>
      </c>
      <c r="H8" s="11" t="str">
        <f t="shared" si="0"/>
        <v>--</v>
      </c>
      <c r="I8" s="11">
        <v>5632806.9523</v>
      </c>
      <c r="J8" s="11" t="s">
        <v>399</v>
      </c>
    </row>
    <row r="9" spans="1:10" ht="12" customHeight="1">
      <c r="A9" s="2" t="str">
        <f>"Dec "&amp;RIGHT(A6,4)-1</f>
        <v>Dec 2014</v>
      </c>
      <c r="B9" s="11">
        <v>11809431.6746</v>
      </c>
      <c r="C9" s="11">
        <v>5881328.8365</v>
      </c>
      <c r="D9" s="11" t="s">
        <v>399</v>
      </c>
      <c r="E9" s="11" t="s">
        <v>399</v>
      </c>
      <c r="F9" s="11" t="s">
        <v>399</v>
      </c>
      <c r="G9" s="11">
        <v>5881328.8365</v>
      </c>
      <c r="H9" s="11" t="str">
        <f t="shared" si="0"/>
        <v>--</v>
      </c>
      <c r="I9" s="11">
        <v>5881328.8365</v>
      </c>
      <c r="J9" s="11" t="s">
        <v>399</v>
      </c>
    </row>
    <row r="10" spans="1:10" ht="12" customHeight="1">
      <c r="A10" s="2" t="str">
        <f>"Jan "&amp;RIGHT(A6,4)</f>
        <v>Jan 2015</v>
      </c>
      <c r="B10" s="11">
        <v>11696284.8029</v>
      </c>
      <c r="C10" s="11">
        <v>6353649.8723</v>
      </c>
      <c r="D10" s="11" t="s">
        <v>399</v>
      </c>
      <c r="E10" s="11" t="s">
        <v>399</v>
      </c>
      <c r="F10" s="11" t="s">
        <v>399</v>
      </c>
      <c r="G10" s="11">
        <v>6353649.8723</v>
      </c>
      <c r="H10" s="11" t="str">
        <f t="shared" si="0"/>
        <v>--</v>
      </c>
      <c r="I10" s="11">
        <v>6353649.8723</v>
      </c>
      <c r="J10" s="11" t="s">
        <v>399</v>
      </c>
    </row>
    <row r="11" spans="1:10" ht="12" customHeight="1">
      <c r="A11" s="2" t="str">
        <f>"Feb "&amp;RIGHT(A6,4)</f>
        <v>Feb 2015</v>
      </c>
      <c r="B11" s="11">
        <v>11249917.5855</v>
      </c>
      <c r="C11" s="11">
        <v>5111891.6449</v>
      </c>
      <c r="D11" s="11" t="s">
        <v>399</v>
      </c>
      <c r="E11" s="11" t="s">
        <v>399</v>
      </c>
      <c r="F11" s="11" t="s">
        <v>399</v>
      </c>
      <c r="G11" s="11">
        <v>5111891.6449</v>
      </c>
      <c r="H11" s="11" t="str">
        <f t="shared" si="0"/>
        <v>--</v>
      </c>
      <c r="I11" s="11">
        <v>5111891.6449</v>
      </c>
      <c r="J11" s="11" t="s">
        <v>399</v>
      </c>
    </row>
    <row r="12" spans="1:10" ht="12" customHeight="1">
      <c r="A12" s="2" t="str">
        <f>"Mar "&amp;RIGHT(A6,4)</f>
        <v>Mar 2015</v>
      </c>
      <c r="B12" s="11">
        <v>11642802.3365</v>
      </c>
      <c r="C12" s="11">
        <v>5436667.9563</v>
      </c>
      <c r="D12" s="11">
        <v>866152.89</v>
      </c>
      <c r="E12" s="11">
        <v>0</v>
      </c>
      <c r="F12" s="11">
        <v>866152.89</v>
      </c>
      <c r="G12" s="11">
        <v>6302820.8463</v>
      </c>
      <c r="H12" s="11">
        <f t="shared" si="0"/>
        <v>0</v>
      </c>
      <c r="I12" s="11">
        <v>6302820.8463</v>
      </c>
      <c r="J12" s="11" t="s">
        <v>399</v>
      </c>
    </row>
    <row r="13" spans="1:10" ht="12" customHeight="1">
      <c r="A13" s="2" t="str">
        <f>"Apr "&amp;RIGHT(A6,4)</f>
        <v>Apr 2015</v>
      </c>
      <c r="B13" s="11">
        <v>11411353.9244</v>
      </c>
      <c r="C13" s="11">
        <v>5476857.3107</v>
      </c>
      <c r="D13" s="11">
        <v>520288.64</v>
      </c>
      <c r="E13" s="11">
        <v>0</v>
      </c>
      <c r="F13" s="11">
        <v>520288.64</v>
      </c>
      <c r="G13" s="11">
        <v>5997145.9507</v>
      </c>
      <c r="H13" s="11">
        <f t="shared" si="0"/>
        <v>0</v>
      </c>
      <c r="I13" s="11">
        <v>5997145.9507</v>
      </c>
      <c r="J13" s="11" t="s">
        <v>399</v>
      </c>
    </row>
    <row r="14" spans="1:10" ht="12" customHeight="1">
      <c r="A14" s="2" t="str">
        <f>"May "&amp;RIGHT(A6,4)</f>
        <v>May 2015</v>
      </c>
      <c r="B14" s="11">
        <v>11580832.0718</v>
      </c>
      <c r="C14" s="11">
        <v>5546247.8704</v>
      </c>
      <c r="D14" s="11">
        <v>74747.23</v>
      </c>
      <c r="E14" s="11">
        <v>0</v>
      </c>
      <c r="F14" s="11">
        <v>74747.23</v>
      </c>
      <c r="G14" s="11">
        <v>5620995.1004</v>
      </c>
      <c r="H14" s="11">
        <f t="shared" si="0"/>
        <v>0</v>
      </c>
      <c r="I14" s="11">
        <v>5620995.1004</v>
      </c>
      <c r="J14" s="11" t="s">
        <v>399</v>
      </c>
    </row>
    <row r="15" spans="1:10" ht="12" customHeight="1">
      <c r="A15" s="2" t="str">
        <f>"Jun "&amp;RIGHT(A6,4)</f>
        <v>Jun 2015</v>
      </c>
      <c r="B15" s="11">
        <v>11357896.7213</v>
      </c>
      <c r="C15" s="11">
        <v>5826644.0811</v>
      </c>
      <c r="D15" s="11">
        <v>419556.42</v>
      </c>
      <c r="E15" s="11">
        <v>0</v>
      </c>
      <c r="F15" s="11">
        <v>419556.42</v>
      </c>
      <c r="G15" s="11">
        <v>6246200.5011</v>
      </c>
      <c r="H15" s="11">
        <f t="shared" si="0"/>
        <v>0</v>
      </c>
      <c r="I15" s="11">
        <v>6246200.5011</v>
      </c>
      <c r="J15" s="11" t="s">
        <v>399</v>
      </c>
    </row>
    <row r="16" spans="1:10" ht="12" customHeight="1">
      <c r="A16" s="2" t="str">
        <f>"Jul "&amp;RIGHT(A6,4)</f>
        <v>Jul 2015</v>
      </c>
      <c r="B16" s="11">
        <v>11618895.6706</v>
      </c>
      <c r="C16" s="11">
        <v>6197319.6643</v>
      </c>
      <c r="D16" s="11">
        <v>5882.43</v>
      </c>
      <c r="E16" s="11">
        <v>0</v>
      </c>
      <c r="F16" s="11">
        <v>5882.43</v>
      </c>
      <c r="G16" s="11">
        <v>6203202.0943</v>
      </c>
      <c r="H16" s="11">
        <f t="shared" si="0"/>
        <v>0</v>
      </c>
      <c r="I16" s="11">
        <v>6203202.0943</v>
      </c>
      <c r="J16" s="11" t="s">
        <v>399</v>
      </c>
    </row>
    <row r="17" spans="1:10" ht="12" customHeight="1">
      <c r="A17" s="2" t="str">
        <f>"Aug "&amp;RIGHT(A6,4)</f>
        <v>Aug 2015</v>
      </c>
      <c r="B17" s="11">
        <v>11073081.1825</v>
      </c>
      <c r="C17" s="11">
        <v>5954217.8773</v>
      </c>
      <c r="D17" s="11">
        <v>263747.29</v>
      </c>
      <c r="E17" s="11">
        <v>0</v>
      </c>
      <c r="F17" s="11">
        <v>263747.29</v>
      </c>
      <c r="G17" s="11">
        <v>6217965.1673</v>
      </c>
      <c r="H17" s="11">
        <f t="shared" si="0"/>
        <v>0</v>
      </c>
      <c r="I17" s="11">
        <v>6217965.1673</v>
      </c>
      <c r="J17" s="11" t="s">
        <v>399</v>
      </c>
    </row>
    <row r="18" spans="1:10" ht="12" customHeight="1">
      <c r="A18" s="2" t="str">
        <f>"Sep "&amp;RIGHT(A6,4)</f>
        <v>Sep 2015</v>
      </c>
      <c r="B18" s="11">
        <v>11297895.0865</v>
      </c>
      <c r="C18" s="11">
        <v>6042428.2426</v>
      </c>
      <c r="D18" s="11">
        <v>387914.26</v>
      </c>
      <c r="E18" s="11">
        <v>0</v>
      </c>
      <c r="F18" s="11">
        <v>387914.26</v>
      </c>
      <c r="G18" s="11">
        <v>6430342.5026</v>
      </c>
      <c r="H18" s="11">
        <f t="shared" si="0"/>
        <v>0</v>
      </c>
      <c r="I18" s="11">
        <v>6430342.5026</v>
      </c>
      <c r="J18" s="11" t="s">
        <v>399</v>
      </c>
    </row>
    <row r="19" spans="1:10" ht="12" customHeight="1">
      <c r="A19" s="12" t="s">
        <v>55</v>
      </c>
      <c r="B19" s="13">
        <v>136693288.356</v>
      </c>
      <c r="C19" s="13">
        <v>69350905.9606</v>
      </c>
      <c r="D19" s="13">
        <v>2538289.16</v>
      </c>
      <c r="E19" s="13">
        <v>0</v>
      </c>
      <c r="F19" s="13">
        <v>2538289.16</v>
      </c>
      <c r="G19" s="13">
        <v>71889195.1206</v>
      </c>
      <c r="H19" s="13">
        <f t="shared" si="0"/>
        <v>0</v>
      </c>
      <c r="I19" s="13">
        <v>71889195.1206</v>
      </c>
      <c r="J19" s="13" t="s">
        <v>399</v>
      </c>
    </row>
    <row r="20" spans="1:10" ht="12" customHeight="1">
      <c r="A20" s="14" t="s">
        <v>402</v>
      </c>
      <c r="B20" s="15">
        <v>114322312.087</v>
      </c>
      <c r="C20" s="15">
        <v>57354259.8407</v>
      </c>
      <c r="D20" s="15">
        <v>1886627.61</v>
      </c>
      <c r="E20" s="15">
        <v>0</v>
      </c>
      <c r="F20" s="15">
        <v>1886627.61</v>
      </c>
      <c r="G20" s="15">
        <v>59240887.4507</v>
      </c>
      <c r="H20" s="15">
        <f t="shared" si="0"/>
        <v>0</v>
      </c>
      <c r="I20" s="15">
        <v>59240887.4507</v>
      </c>
      <c r="J20" s="15" t="s">
        <v>399</v>
      </c>
    </row>
    <row r="21" ht="12" customHeight="1">
      <c r="A21" s="3" t="str">
        <f>"FY "&amp;RIGHT(A6,4)+1</f>
        <v>FY 2016</v>
      </c>
    </row>
    <row r="22" spans="1:10" ht="12" customHeight="1">
      <c r="A22" s="2" t="str">
        <f>"Oct "&amp;RIGHT(A6,4)</f>
        <v>Oct 2015</v>
      </c>
      <c r="B22" s="11">
        <v>10923647.2137</v>
      </c>
      <c r="C22" s="11">
        <v>6113009.058</v>
      </c>
      <c r="D22" s="11" t="s">
        <v>399</v>
      </c>
      <c r="E22" s="11" t="s">
        <v>399</v>
      </c>
      <c r="F22" s="11" t="s">
        <v>399</v>
      </c>
      <c r="G22" s="11">
        <v>6113009.058</v>
      </c>
      <c r="H22" s="11" t="str">
        <f aca="true" t="shared" si="1" ref="H22:H35">IF(ISBLANK(E22),"",E22)</f>
        <v>--</v>
      </c>
      <c r="I22" s="11">
        <v>6113009.058</v>
      </c>
      <c r="J22" s="11" t="s">
        <v>399</v>
      </c>
    </row>
    <row r="23" spans="1:10" ht="12" customHeight="1">
      <c r="A23" s="2" t="str">
        <f>"Nov "&amp;RIGHT(A6,4)</f>
        <v>Nov 2015</v>
      </c>
      <c r="B23" s="11">
        <v>10691737.3978</v>
      </c>
      <c r="C23" s="11">
        <v>5775154.9217</v>
      </c>
      <c r="D23" s="11" t="s">
        <v>399</v>
      </c>
      <c r="E23" s="11" t="s">
        <v>399</v>
      </c>
      <c r="F23" s="11" t="s">
        <v>399</v>
      </c>
      <c r="G23" s="11">
        <v>5775154.9217</v>
      </c>
      <c r="H23" s="11" t="str">
        <f t="shared" si="1"/>
        <v>--</v>
      </c>
      <c r="I23" s="11">
        <v>5775154.9217</v>
      </c>
      <c r="J23" s="11" t="s">
        <v>399</v>
      </c>
    </row>
    <row r="24" spans="1:10" ht="12" customHeight="1">
      <c r="A24" s="2" t="str">
        <f>"Dec "&amp;RIGHT(A6,4)</f>
        <v>Dec 2015</v>
      </c>
      <c r="B24" s="11">
        <v>10467841.9076</v>
      </c>
      <c r="C24" s="11">
        <v>5768718.5521</v>
      </c>
      <c r="D24" s="11" t="s">
        <v>399</v>
      </c>
      <c r="E24" s="11" t="s">
        <v>399</v>
      </c>
      <c r="F24" s="11" t="s">
        <v>399</v>
      </c>
      <c r="G24" s="11">
        <v>5768718.5521</v>
      </c>
      <c r="H24" s="11" t="str">
        <f t="shared" si="1"/>
        <v>--</v>
      </c>
      <c r="I24" s="11">
        <v>5768718.5521</v>
      </c>
      <c r="J24" s="11" t="s">
        <v>399</v>
      </c>
    </row>
    <row r="25" spans="1:10" ht="12" customHeight="1">
      <c r="A25" s="2" t="str">
        <f>"Jan "&amp;RIGHT(A6,4)+1</f>
        <v>Jan 2016</v>
      </c>
      <c r="B25" s="11">
        <v>10683556.8913</v>
      </c>
      <c r="C25" s="11">
        <v>6158177.0232</v>
      </c>
      <c r="D25" s="11">
        <v>23400</v>
      </c>
      <c r="E25" s="11">
        <v>0</v>
      </c>
      <c r="F25" s="11">
        <v>23400</v>
      </c>
      <c r="G25" s="11">
        <v>6181577.0232</v>
      </c>
      <c r="H25" s="11">
        <f t="shared" si="1"/>
        <v>0</v>
      </c>
      <c r="I25" s="11">
        <v>6181577.0232</v>
      </c>
      <c r="J25" s="11" t="s">
        <v>399</v>
      </c>
    </row>
    <row r="26" spans="1:10" ht="12" customHeight="1">
      <c r="A26" s="2" t="str">
        <f>"Feb "&amp;RIGHT(A6,4)+1</f>
        <v>Feb 2016</v>
      </c>
      <c r="B26" s="11">
        <v>10248177.4468</v>
      </c>
      <c r="C26" s="11">
        <v>5649434.4946</v>
      </c>
      <c r="D26" s="11">
        <v>34174.8</v>
      </c>
      <c r="E26" s="11">
        <v>0</v>
      </c>
      <c r="F26" s="11">
        <v>34174.8</v>
      </c>
      <c r="G26" s="11">
        <v>5683609.2946</v>
      </c>
      <c r="H26" s="11">
        <f t="shared" si="1"/>
        <v>0</v>
      </c>
      <c r="I26" s="11">
        <v>5683609.2946</v>
      </c>
      <c r="J26" s="11" t="s">
        <v>399</v>
      </c>
    </row>
    <row r="27" spans="1:10" ht="12" customHeight="1">
      <c r="A27" s="2" t="str">
        <f>"Mar "&amp;RIGHT(A6,4)+1</f>
        <v>Mar 2016</v>
      </c>
      <c r="B27" s="11">
        <v>10436438.7761</v>
      </c>
      <c r="C27" s="11">
        <v>5766443.2823</v>
      </c>
      <c r="D27" s="11">
        <v>132428</v>
      </c>
      <c r="E27" s="11">
        <v>0</v>
      </c>
      <c r="F27" s="11">
        <v>132428</v>
      </c>
      <c r="G27" s="11">
        <v>5898871.2823</v>
      </c>
      <c r="H27" s="11">
        <f t="shared" si="1"/>
        <v>0</v>
      </c>
      <c r="I27" s="11">
        <v>5898871.2823</v>
      </c>
      <c r="J27" s="11" t="s">
        <v>399</v>
      </c>
    </row>
    <row r="28" spans="1:10" ht="12" customHeight="1">
      <c r="A28" s="2" t="str">
        <f>"Apr "&amp;RIGHT(A6,4)+1</f>
        <v>Apr 2016</v>
      </c>
      <c r="B28" s="11">
        <v>10409135.0274</v>
      </c>
      <c r="C28" s="11">
        <v>5562169.2172</v>
      </c>
      <c r="D28" s="11">
        <v>364361.1</v>
      </c>
      <c r="E28" s="11">
        <v>0</v>
      </c>
      <c r="F28" s="11">
        <v>364361.1</v>
      </c>
      <c r="G28" s="11">
        <v>5926530.3172</v>
      </c>
      <c r="H28" s="11">
        <f t="shared" si="1"/>
        <v>0</v>
      </c>
      <c r="I28" s="11">
        <v>5926530.3172</v>
      </c>
      <c r="J28" s="11" t="s">
        <v>399</v>
      </c>
    </row>
    <row r="29" spans="1:10" ht="12" customHeight="1">
      <c r="A29" s="2" t="str">
        <f>"May "&amp;RIGHT(A6,4)+1</f>
        <v>May 2016</v>
      </c>
      <c r="B29" s="11">
        <v>10489904.8144</v>
      </c>
      <c r="C29" s="11">
        <v>5490526.2957</v>
      </c>
      <c r="D29" s="11">
        <v>35100</v>
      </c>
      <c r="E29" s="11">
        <v>0</v>
      </c>
      <c r="F29" s="11">
        <v>35100</v>
      </c>
      <c r="G29" s="11">
        <v>5525626.2957</v>
      </c>
      <c r="H29" s="11">
        <f t="shared" si="1"/>
        <v>0</v>
      </c>
      <c r="I29" s="11">
        <v>5525626.2957</v>
      </c>
      <c r="J29" s="11" t="s">
        <v>399</v>
      </c>
    </row>
    <row r="30" spans="1:10" ht="12" customHeight="1">
      <c r="A30" s="2" t="str">
        <f>"Jun "&amp;RIGHT(A6,4)+1</f>
        <v>Jun 2016</v>
      </c>
      <c r="B30" s="11">
        <v>10450960.6272</v>
      </c>
      <c r="C30" s="11">
        <v>5632143.0885</v>
      </c>
      <c r="D30" s="11">
        <v>318634.4</v>
      </c>
      <c r="E30" s="11">
        <v>0</v>
      </c>
      <c r="F30" s="11">
        <v>318634.4</v>
      </c>
      <c r="G30" s="11">
        <v>5950777.4885</v>
      </c>
      <c r="H30" s="11">
        <f t="shared" si="1"/>
        <v>0</v>
      </c>
      <c r="I30" s="11">
        <v>5950777.4885</v>
      </c>
      <c r="J30" s="11" t="s">
        <v>399</v>
      </c>
    </row>
    <row r="31" spans="1:10" ht="12" customHeight="1">
      <c r="A31" s="2" t="str">
        <f>"Jul "&amp;RIGHT(A6,4)+1</f>
        <v>Jul 2016</v>
      </c>
      <c r="B31" s="11">
        <v>10768409.7759</v>
      </c>
      <c r="C31" s="11">
        <v>5725219.395</v>
      </c>
      <c r="D31" s="11">
        <v>661241.16</v>
      </c>
      <c r="E31" s="11">
        <v>0</v>
      </c>
      <c r="F31" s="11">
        <v>661241.16</v>
      </c>
      <c r="G31" s="11">
        <v>6386460.555</v>
      </c>
      <c r="H31" s="11">
        <f t="shared" si="1"/>
        <v>0</v>
      </c>
      <c r="I31" s="11">
        <v>6386460.555</v>
      </c>
      <c r="J31" s="11" t="s">
        <v>399</v>
      </c>
    </row>
    <row r="32" spans="1:10" ht="12" customHeight="1">
      <c r="A32" s="2" t="str">
        <f>"Aug "&amp;RIGHT(A6,4)+1</f>
        <v>Aug 2016</v>
      </c>
      <c r="B32" s="11" t="s">
        <v>399</v>
      </c>
      <c r="C32" s="11" t="s">
        <v>399</v>
      </c>
      <c r="D32" s="11" t="s">
        <v>399</v>
      </c>
      <c r="E32" s="11" t="s">
        <v>399</v>
      </c>
      <c r="F32" s="11" t="s">
        <v>399</v>
      </c>
      <c r="G32" s="11" t="s">
        <v>399</v>
      </c>
      <c r="H32" s="11" t="str">
        <f t="shared" si="1"/>
        <v>--</v>
      </c>
      <c r="I32" s="11" t="s">
        <v>399</v>
      </c>
      <c r="J32" s="11" t="s">
        <v>399</v>
      </c>
    </row>
    <row r="33" spans="1:10" ht="12" customHeight="1">
      <c r="A33" s="2" t="str">
        <f>"Sep "&amp;RIGHT(A6,4)+1</f>
        <v>Sep 2016</v>
      </c>
      <c r="B33" s="11" t="s">
        <v>399</v>
      </c>
      <c r="C33" s="11" t="s">
        <v>399</v>
      </c>
      <c r="D33" s="11" t="s">
        <v>399</v>
      </c>
      <c r="E33" s="11" t="s">
        <v>399</v>
      </c>
      <c r="F33" s="11" t="s">
        <v>399</v>
      </c>
      <c r="G33" s="11" t="s">
        <v>399</v>
      </c>
      <c r="H33" s="11" t="str">
        <f t="shared" si="1"/>
        <v>--</v>
      </c>
      <c r="I33" s="11" t="s">
        <v>399</v>
      </c>
      <c r="J33" s="11" t="s">
        <v>399</v>
      </c>
    </row>
    <row r="34" spans="1:10" ht="12" customHeight="1">
      <c r="A34" s="12" t="s">
        <v>55</v>
      </c>
      <c r="B34" s="13">
        <v>105569809.8782</v>
      </c>
      <c r="C34" s="13">
        <v>57640995.3283</v>
      </c>
      <c r="D34" s="13">
        <v>1569339.46</v>
      </c>
      <c r="E34" s="13">
        <v>0</v>
      </c>
      <c r="F34" s="13">
        <v>1569339.46</v>
      </c>
      <c r="G34" s="13">
        <v>59210334.7883</v>
      </c>
      <c r="H34" s="13">
        <f t="shared" si="1"/>
        <v>0</v>
      </c>
      <c r="I34" s="13">
        <v>59210334.7883</v>
      </c>
      <c r="J34" s="13" t="s">
        <v>399</v>
      </c>
    </row>
    <row r="35" spans="1:10" ht="12" customHeight="1">
      <c r="A35" s="14" t="str">
        <f>"Total "&amp;MID(A20,7,LEN(A20)-13)&amp;" Months"</f>
        <v>Total 10 Months</v>
      </c>
      <c r="B35" s="15">
        <v>105569809.8782</v>
      </c>
      <c r="C35" s="15">
        <v>57640995.3283</v>
      </c>
      <c r="D35" s="15">
        <v>1569339.46</v>
      </c>
      <c r="E35" s="15">
        <v>0</v>
      </c>
      <c r="F35" s="15">
        <v>1569339.46</v>
      </c>
      <c r="G35" s="15">
        <v>59210334.7883</v>
      </c>
      <c r="H35" s="15">
        <f t="shared" si="1"/>
        <v>0</v>
      </c>
      <c r="I35" s="15">
        <v>59210334.7883</v>
      </c>
      <c r="J35" s="15" t="s">
        <v>399</v>
      </c>
    </row>
    <row r="36" spans="1:10" ht="12" customHeight="1">
      <c r="A36" s="66"/>
      <c r="B36" s="66"/>
      <c r="C36" s="66"/>
      <c r="D36" s="66"/>
      <c r="E36" s="66"/>
      <c r="F36" s="66"/>
      <c r="G36" s="66"/>
      <c r="H36" s="66"/>
      <c r="I36" s="66"/>
      <c r="J36" s="66"/>
    </row>
    <row r="37" spans="1:10" ht="69.75" customHeight="1">
      <c r="A37" s="80" t="s">
        <v>351</v>
      </c>
      <c r="B37" s="80"/>
      <c r="C37" s="80"/>
      <c r="D37" s="80"/>
      <c r="E37" s="80"/>
      <c r="F37" s="80"/>
      <c r="G37" s="80"/>
      <c r="H37" s="80"/>
      <c r="I37" s="80"/>
      <c r="J37" s="80"/>
    </row>
  </sheetData>
  <sheetProtection/>
  <mergeCells count="11">
    <mergeCell ref="J3:J4"/>
    <mergeCell ref="B5:J5"/>
    <mergeCell ref="A36:J36"/>
    <mergeCell ref="A37:J37"/>
    <mergeCell ref="A1:I1"/>
    <mergeCell ref="A2:I2"/>
    <mergeCell ref="A3:A4"/>
    <mergeCell ref="B3:B4"/>
    <mergeCell ref="C3:C4"/>
    <mergeCell ref="D3:F3"/>
    <mergeCell ref="G3:I3"/>
  </mergeCells>
  <printOptions/>
  <pageMargins left="0.75" right="0.5" top="0.75" bottom="0.5" header="0.5" footer="0.25"/>
  <pageSetup fitToHeight="1" fitToWidth="1" horizontalDpi="600" verticalDpi="600" orientation="landscape"/>
</worksheet>
</file>

<file path=xl/worksheets/sheet35.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s>
  <sheetData>
    <row r="1" spans="1:9" ht="12" customHeight="1">
      <c r="A1" s="73" t="s">
        <v>404</v>
      </c>
      <c r="B1" s="73"/>
      <c r="C1" s="73"/>
      <c r="D1" s="73"/>
      <c r="E1" s="73"/>
      <c r="F1" s="73"/>
      <c r="G1" s="73"/>
      <c r="H1" s="73"/>
      <c r="I1" s="2" t="s">
        <v>400</v>
      </c>
    </row>
    <row r="2" spans="1:9" ht="12" customHeight="1">
      <c r="A2" s="75" t="s">
        <v>172</v>
      </c>
      <c r="B2" s="75"/>
      <c r="C2" s="75"/>
      <c r="D2" s="75"/>
      <c r="E2" s="75"/>
      <c r="F2" s="75"/>
      <c r="G2" s="75"/>
      <c r="H2" s="75"/>
      <c r="I2" s="1"/>
    </row>
    <row r="3" spans="1:9" ht="24" customHeight="1">
      <c r="A3" s="77" t="s">
        <v>50</v>
      </c>
      <c r="B3" s="69" t="s">
        <v>258</v>
      </c>
      <c r="C3" s="72" t="s">
        <v>173</v>
      </c>
      <c r="D3" s="72"/>
      <c r="E3" s="70"/>
      <c r="F3" s="72" t="s">
        <v>257</v>
      </c>
      <c r="G3" s="72"/>
      <c r="H3" s="70"/>
      <c r="I3" s="71" t="s">
        <v>259</v>
      </c>
    </row>
    <row r="4" spans="1:9" ht="24" customHeight="1">
      <c r="A4" s="78"/>
      <c r="B4" s="70"/>
      <c r="C4" s="10" t="s">
        <v>160</v>
      </c>
      <c r="D4" s="10" t="s">
        <v>168</v>
      </c>
      <c r="E4" s="10" t="s">
        <v>55</v>
      </c>
      <c r="F4" s="10" t="s">
        <v>147</v>
      </c>
      <c r="G4" s="10" t="s">
        <v>174</v>
      </c>
      <c r="H4" s="10" t="s">
        <v>55</v>
      </c>
      <c r="I4" s="72"/>
    </row>
    <row r="5" spans="1:9" ht="12" customHeight="1">
      <c r="A5" s="1"/>
      <c r="B5" s="66" t="str">
        <f>REPT("-",88)&amp;" Dollars "&amp;REPT("-",148)</f>
        <v>---------------------------------------------------------------------------------------- Dollars ----------------------------------------------------------------------------------------------------------------------------------------------------</v>
      </c>
      <c r="C5" s="66"/>
      <c r="D5" s="66"/>
      <c r="E5" s="66"/>
      <c r="F5" s="66"/>
      <c r="G5" s="66"/>
      <c r="H5" s="66"/>
      <c r="I5" s="66"/>
    </row>
    <row r="6" ht="12" customHeight="1">
      <c r="A6" s="3" t="s">
        <v>401</v>
      </c>
    </row>
    <row r="7" spans="1:9" ht="12" customHeight="1">
      <c r="A7" s="2" t="str">
        <f>"Oct "&amp;RIGHT(A6,4)-1</f>
        <v>Oct 2014</v>
      </c>
      <c r="B7" s="11" t="s">
        <v>399</v>
      </c>
      <c r="C7" s="11">
        <v>167602073.6494</v>
      </c>
      <c r="D7" s="11">
        <v>1662120.9</v>
      </c>
      <c r="E7" s="11">
        <v>169264194.5494</v>
      </c>
      <c r="F7" s="11" t="s">
        <v>399</v>
      </c>
      <c r="G7" s="11" t="s">
        <v>399</v>
      </c>
      <c r="H7" s="11" t="s">
        <v>399</v>
      </c>
      <c r="I7" s="11">
        <v>169264194.5494</v>
      </c>
    </row>
    <row r="8" spans="1:9" ht="12" customHeight="1">
      <c r="A8" s="2" t="str">
        <f>"Nov "&amp;RIGHT(A6,4)-1</f>
        <v>Nov 2014</v>
      </c>
      <c r="B8" s="11" t="s">
        <v>399</v>
      </c>
      <c r="C8" s="11">
        <v>160229708.3342</v>
      </c>
      <c r="D8" s="11">
        <v>1322350.92</v>
      </c>
      <c r="E8" s="11">
        <v>161552059.2542</v>
      </c>
      <c r="F8" s="11" t="s">
        <v>399</v>
      </c>
      <c r="G8" s="11" t="s">
        <v>399</v>
      </c>
      <c r="H8" s="11" t="s">
        <v>399</v>
      </c>
      <c r="I8" s="11">
        <v>161552059.2542</v>
      </c>
    </row>
    <row r="9" spans="1:9" ht="12" customHeight="1">
      <c r="A9" s="2" t="str">
        <f>"Dec "&amp;RIGHT(A6,4)-1</f>
        <v>Dec 2014</v>
      </c>
      <c r="B9" s="11" t="s">
        <v>399</v>
      </c>
      <c r="C9" s="11">
        <v>132520335.2411</v>
      </c>
      <c r="D9" s="11">
        <v>29620117.4025</v>
      </c>
      <c r="E9" s="11">
        <v>162140452.6436</v>
      </c>
      <c r="F9" s="11" t="s">
        <v>399</v>
      </c>
      <c r="G9" s="11" t="s">
        <v>399</v>
      </c>
      <c r="H9" s="11" t="s">
        <v>399</v>
      </c>
      <c r="I9" s="11">
        <v>162140452.6436</v>
      </c>
    </row>
    <row r="10" spans="1:9" ht="12" customHeight="1">
      <c r="A10" s="2" t="str">
        <f>"Jan "&amp;RIGHT(A6,4)</f>
        <v>Jan 2015</v>
      </c>
      <c r="B10" s="11" t="s">
        <v>399</v>
      </c>
      <c r="C10" s="11">
        <v>170682188.1352</v>
      </c>
      <c r="D10" s="11">
        <v>1460506.6575</v>
      </c>
      <c r="E10" s="11">
        <v>172142694.7927</v>
      </c>
      <c r="F10" s="11" t="s">
        <v>399</v>
      </c>
      <c r="G10" s="11" t="s">
        <v>399</v>
      </c>
      <c r="H10" s="11" t="s">
        <v>399</v>
      </c>
      <c r="I10" s="11">
        <v>172142694.7927</v>
      </c>
    </row>
    <row r="11" spans="1:9" ht="12" customHeight="1">
      <c r="A11" s="2" t="str">
        <f>"Feb "&amp;RIGHT(A6,4)</f>
        <v>Feb 2015</v>
      </c>
      <c r="B11" s="11" t="s">
        <v>399</v>
      </c>
      <c r="C11" s="11">
        <v>138476303.2904</v>
      </c>
      <c r="D11" s="11">
        <v>1406483.3475</v>
      </c>
      <c r="E11" s="11">
        <v>139882786.6379</v>
      </c>
      <c r="F11" s="11" t="s">
        <v>399</v>
      </c>
      <c r="G11" s="11" t="s">
        <v>399</v>
      </c>
      <c r="H11" s="11" t="s">
        <v>399</v>
      </c>
      <c r="I11" s="11">
        <v>139882786.6379</v>
      </c>
    </row>
    <row r="12" spans="1:9" ht="12" customHeight="1">
      <c r="A12" s="2" t="str">
        <f>"Mar "&amp;RIGHT(A6,4)</f>
        <v>Mar 2015</v>
      </c>
      <c r="B12" s="11" t="s">
        <v>399</v>
      </c>
      <c r="C12" s="11">
        <v>98206320.4128</v>
      </c>
      <c r="D12" s="11">
        <v>39799705.6525</v>
      </c>
      <c r="E12" s="11">
        <v>138006026.0653</v>
      </c>
      <c r="F12" s="11" t="s">
        <v>399</v>
      </c>
      <c r="G12" s="11" t="s">
        <v>399</v>
      </c>
      <c r="H12" s="11" t="s">
        <v>399</v>
      </c>
      <c r="I12" s="11">
        <v>138006026.0653</v>
      </c>
    </row>
    <row r="13" spans="1:9" ht="12" customHeight="1">
      <c r="A13" s="2" t="str">
        <f>"Apr "&amp;RIGHT(A6,4)</f>
        <v>Apr 2015</v>
      </c>
      <c r="B13" s="11" t="s">
        <v>399</v>
      </c>
      <c r="C13" s="11">
        <v>61379621.5851</v>
      </c>
      <c r="D13" s="11">
        <v>1601075.7675</v>
      </c>
      <c r="E13" s="11">
        <v>62980697.3526</v>
      </c>
      <c r="F13" s="11" t="s">
        <v>399</v>
      </c>
      <c r="G13" s="11" t="s">
        <v>399</v>
      </c>
      <c r="H13" s="11" t="s">
        <v>399</v>
      </c>
      <c r="I13" s="11">
        <v>62980697.3526</v>
      </c>
    </row>
    <row r="14" spans="1:9" ht="12" customHeight="1">
      <c r="A14" s="2" t="str">
        <f>"May "&amp;RIGHT(A6,4)</f>
        <v>May 2015</v>
      </c>
      <c r="B14" s="11" t="s">
        <v>399</v>
      </c>
      <c r="C14" s="11">
        <v>36589689.2822</v>
      </c>
      <c r="D14" s="11">
        <v>1036305.27</v>
      </c>
      <c r="E14" s="11">
        <v>37625994.5522</v>
      </c>
      <c r="F14" s="11" t="s">
        <v>399</v>
      </c>
      <c r="G14" s="11" t="s">
        <v>399</v>
      </c>
      <c r="H14" s="11" t="s">
        <v>399</v>
      </c>
      <c r="I14" s="11">
        <v>37625994.5522</v>
      </c>
    </row>
    <row r="15" spans="1:9" ht="12" customHeight="1">
      <c r="A15" s="2" t="str">
        <f>"Jun "&amp;RIGHT(A6,4)</f>
        <v>Jun 2015</v>
      </c>
      <c r="B15" s="11" t="s">
        <v>399</v>
      </c>
      <c r="C15" s="11">
        <v>33961487.1424</v>
      </c>
      <c r="D15" s="11">
        <v>39989443.27</v>
      </c>
      <c r="E15" s="11">
        <v>73950930.4124</v>
      </c>
      <c r="F15" s="11" t="s">
        <v>399</v>
      </c>
      <c r="G15" s="11" t="s">
        <v>399</v>
      </c>
      <c r="H15" s="11" t="s">
        <v>399</v>
      </c>
      <c r="I15" s="11">
        <v>73950930.4124</v>
      </c>
    </row>
    <row r="16" spans="1:9" ht="12" customHeight="1">
      <c r="A16" s="2" t="str">
        <f>"Jul "&amp;RIGHT(A6,4)</f>
        <v>Jul 2015</v>
      </c>
      <c r="B16" s="11" t="s">
        <v>399</v>
      </c>
      <c r="C16" s="11">
        <v>131717586.1049</v>
      </c>
      <c r="D16" s="11">
        <v>6148.875</v>
      </c>
      <c r="E16" s="11">
        <v>131723734.9799</v>
      </c>
      <c r="F16" s="11" t="s">
        <v>399</v>
      </c>
      <c r="G16" s="11" t="s">
        <v>399</v>
      </c>
      <c r="H16" s="11" t="s">
        <v>399</v>
      </c>
      <c r="I16" s="11">
        <v>131723734.9799</v>
      </c>
    </row>
    <row r="17" spans="1:9" ht="12" customHeight="1">
      <c r="A17" s="2" t="str">
        <f>"Aug "&amp;RIGHT(A6,4)</f>
        <v>Aug 2015</v>
      </c>
      <c r="B17" s="11" t="s">
        <v>399</v>
      </c>
      <c r="C17" s="11">
        <v>177532255.7898</v>
      </c>
      <c r="D17" s="11">
        <v>804070.025</v>
      </c>
      <c r="E17" s="11">
        <v>178336325.8148</v>
      </c>
      <c r="F17" s="11" t="s">
        <v>399</v>
      </c>
      <c r="G17" s="11" t="s">
        <v>399</v>
      </c>
      <c r="H17" s="11" t="s">
        <v>399</v>
      </c>
      <c r="I17" s="11">
        <v>178336325.8148</v>
      </c>
    </row>
    <row r="18" spans="1:9" ht="12" customHeight="1">
      <c r="A18" s="2" t="str">
        <f>"Sep "&amp;RIGHT(A6,4)</f>
        <v>Sep 2015</v>
      </c>
      <c r="B18" s="11" t="s">
        <v>399</v>
      </c>
      <c r="C18" s="11">
        <v>197063312.2791</v>
      </c>
      <c r="D18" s="11">
        <v>40958783.1125</v>
      </c>
      <c r="E18" s="11">
        <v>238022095.3916</v>
      </c>
      <c r="F18" s="11" t="s">
        <v>399</v>
      </c>
      <c r="G18" s="11" t="s">
        <v>399</v>
      </c>
      <c r="H18" s="11" t="s">
        <v>399</v>
      </c>
      <c r="I18" s="11">
        <v>238022095.3916</v>
      </c>
    </row>
    <row r="19" spans="1:9" ht="12" customHeight="1">
      <c r="A19" s="12" t="s">
        <v>55</v>
      </c>
      <c r="B19" s="13" t="s">
        <v>399</v>
      </c>
      <c r="C19" s="13">
        <v>1505960881.2466</v>
      </c>
      <c r="D19" s="13">
        <v>159667111.2</v>
      </c>
      <c r="E19" s="13">
        <v>1665627992.4466</v>
      </c>
      <c r="F19" s="13" t="s">
        <v>399</v>
      </c>
      <c r="G19" s="13" t="s">
        <v>399</v>
      </c>
      <c r="H19" s="13" t="s">
        <v>399</v>
      </c>
      <c r="I19" s="13">
        <v>1665627992.4466</v>
      </c>
    </row>
    <row r="20" spans="1:9" ht="12" customHeight="1">
      <c r="A20" s="14" t="s">
        <v>402</v>
      </c>
      <c r="B20" s="15" t="s">
        <v>399</v>
      </c>
      <c r="C20" s="15">
        <v>1131365313.1777</v>
      </c>
      <c r="D20" s="15">
        <v>117904258.0625</v>
      </c>
      <c r="E20" s="15">
        <v>1249269571.2402</v>
      </c>
      <c r="F20" s="15" t="s">
        <v>399</v>
      </c>
      <c r="G20" s="15" t="s">
        <v>399</v>
      </c>
      <c r="H20" s="15" t="s">
        <v>399</v>
      </c>
      <c r="I20" s="15">
        <v>1249269571.2402</v>
      </c>
    </row>
    <row r="21" ht="12" customHeight="1">
      <c r="A21" s="3" t="str">
        <f>"FY "&amp;RIGHT(A6,4)+1</f>
        <v>FY 2016</v>
      </c>
    </row>
    <row r="22" spans="1:9" ht="12" customHeight="1">
      <c r="A22" s="2" t="str">
        <f>"Oct "&amp;RIGHT(A6,4)</f>
        <v>Oct 2015</v>
      </c>
      <c r="B22" s="11" t="s">
        <v>399</v>
      </c>
      <c r="C22" s="11">
        <v>191216411.4717</v>
      </c>
      <c r="D22" s="11">
        <v>1491054.2125</v>
      </c>
      <c r="E22" s="11">
        <v>192707465.6842</v>
      </c>
      <c r="F22" s="11" t="s">
        <v>399</v>
      </c>
      <c r="G22" s="11" t="s">
        <v>399</v>
      </c>
      <c r="H22" s="11" t="s">
        <v>399</v>
      </c>
      <c r="I22" s="11">
        <v>192707465.6842</v>
      </c>
    </row>
    <row r="23" spans="1:9" ht="12" customHeight="1">
      <c r="A23" s="2" t="str">
        <f>"Nov "&amp;RIGHT(A6,4)</f>
        <v>Nov 2015</v>
      </c>
      <c r="B23" s="11" t="s">
        <v>399</v>
      </c>
      <c r="C23" s="11">
        <v>151361687.0795</v>
      </c>
      <c r="D23" s="11">
        <v>1298654.0375</v>
      </c>
      <c r="E23" s="11">
        <v>152660341.117</v>
      </c>
      <c r="F23" s="11" t="s">
        <v>399</v>
      </c>
      <c r="G23" s="11" t="s">
        <v>399</v>
      </c>
      <c r="H23" s="11" t="s">
        <v>399</v>
      </c>
      <c r="I23" s="11">
        <v>152660341.117</v>
      </c>
    </row>
    <row r="24" spans="1:9" ht="12" customHeight="1">
      <c r="A24" s="2" t="str">
        <f>"Dec "&amp;RIGHT(A6,4)</f>
        <v>Dec 2015</v>
      </c>
      <c r="B24" s="11" t="s">
        <v>399</v>
      </c>
      <c r="C24" s="11">
        <v>99916710.1097</v>
      </c>
      <c r="D24" s="11">
        <v>29600988.2125</v>
      </c>
      <c r="E24" s="11">
        <v>129517698.3222</v>
      </c>
      <c r="F24" s="11" t="s">
        <v>399</v>
      </c>
      <c r="G24" s="11" t="s">
        <v>399</v>
      </c>
      <c r="H24" s="11" t="s">
        <v>399</v>
      </c>
      <c r="I24" s="11">
        <v>129517698.3222</v>
      </c>
    </row>
    <row r="25" spans="1:9" ht="12" customHeight="1">
      <c r="A25" s="2" t="str">
        <f>"Jan "&amp;RIGHT(A6,4)+1</f>
        <v>Jan 2016</v>
      </c>
      <c r="B25" s="11" t="s">
        <v>399</v>
      </c>
      <c r="C25" s="11">
        <v>172733833.7645</v>
      </c>
      <c r="D25" s="11">
        <v>1352671.5125</v>
      </c>
      <c r="E25" s="11">
        <v>174086505.277</v>
      </c>
      <c r="F25" s="11" t="s">
        <v>399</v>
      </c>
      <c r="G25" s="11" t="s">
        <v>399</v>
      </c>
      <c r="H25" s="11" t="s">
        <v>399</v>
      </c>
      <c r="I25" s="11">
        <v>174086505.277</v>
      </c>
    </row>
    <row r="26" spans="1:9" ht="12" customHeight="1">
      <c r="A26" s="2" t="str">
        <f>"Feb "&amp;RIGHT(A6,4)+1</f>
        <v>Feb 2016</v>
      </c>
      <c r="B26" s="11" t="s">
        <v>399</v>
      </c>
      <c r="C26" s="11">
        <v>135706173.3914</v>
      </c>
      <c r="D26" s="11">
        <v>1414318.2</v>
      </c>
      <c r="E26" s="11">
        <v>137120491.5914</v>
      </c>
      <c r="F26" s="11" t="s">
        <v>399</v>
      </c>
      <c r="G26" s="11" t="s">
        <v>399</v>
      </c>
      <c r="H26" s="11" t="s">
        <v>399</v>
      </c>
      <c r="I26" s="11">
        <v>137120491.5914</v>
      </c>
    </row>
    <row r="27" spans="1:9" ht="12" customHeight="1">
      <c r="A27" s="2" t="str">
        <f>"Mar "&amp;RIGHT(A6,4)+1</f>
        <v>Mar 2016</v>
      </c>
      <c r="B27" s="11" t="s">
        <v>399</v>
      </c>
      <c r="C27" s="11">
        <v>97135290.9084</v>
      </c>
      <c r="D27" s="11">
        <v>46246771.575</v>
      </c>
      <c r="E27" s="11">
        <v>143382062.4834</v>
      </c>
      <c r="F27" s="11" t="s">
        <v>399</v>
      </c>
      <c r="G27" s="11" t="s">
        <v>399</v>
      </c>
      <c r="H27" s="11" t="s">
        <v>399</v>
      </c>
      <c r="I27" s="11">
        <v>143382062.4834</v>
      </c>
    </row>
    <row r="28" spans="1:9" ht="12" customHeight="1">
      <c r="A28" s="2" t="str">
        <f>"Apr "&amp;RIGHT(A6,4)+1</f>
        <v>Apr 2016</v>
      </c>
      <c r="B28" s="11" t="s">
        <v>399</v>
      </c>
      <c r="C28" s="11">
        <v>62923748.5346</v>
      </c>
      <c r="D28" s="11">
        <v>1496397.9625</v>
      </c>
      <c r="E28" s="11">
        <v>64420146.4971</v>
      </c>
      <c r="F28" s="11" t="s">
        <v>399</v>
      </c>
      <c r="G28" s="11" t="s">
        <v>399</v>
      </c>
      <c r="H28" s="11" t="s">
        <v>399</v>
      </c>
      <c r="I28" s="11">
        <v>64420146.4971</v>
      </c>
    </row>
    <row r="29" spans="1:9" ht="12" customHeight="1">
      <c r="A29" s="2" t="str">
        <f>"May "&amp;RIGHT(A6,4)+1</f>
        <v>May 2016</v>
      </c>
      <c r="B29" s="11" t="s">
        <v>399</v>
      </c>
      <c r="C29" s="11">
        <v>32758703.2801</v>
      </c>
      <c r="D29" s="11">
        <v>1022891.3625</v>
      </c>
      <c r="E29" s="11">
        <v>33781594.6426</v>
      </c>
      <c r="F29" s="11" t="s">
        <v>399</v>
      </c>
      <c r="G29" s="11" t="s">
        <v>399</v>
      </c>
      <c r="H29" s="11" t="s">
        <v>399</v>
      </c>
      <c r="I29" s="11">
        <v>33781594.6426</v>
      </c>
    </row>
    <row r="30" spans="1:9" ht="12" customHeight="1">
      <c r="A30" s="2" t="str">
        <f>"Jun "&amp;RIGHT(A6,4)+1</f>
        <v>Jun 2016</v>
      </c>
      <c r="B30" s="11" t="s">
        <v>399</v>
      </c>
      <c r="C30" s="11">
        <v>35963890.8857</v>
      </c>
      <c r="D30" s="11">
        <v>40489887.425</v>
      </c>
      <c r="E30" s="11">
        <v>76453778.3107</v>
      </c>
      <c r="F30" s="11" t="s">
        <v>399</v>
      </c>
      <c r="G30" s="11" t="s">
        <v>399</v>
      </c>
      <c r="H30" s="11" t="s">
        <v>399</v>
      </c>
      <c r="I30" s="11">
        <v>76453778.3107</v>
      </c>
    </row>
    <row r="31" spans="1:9" ht="12" customHeight="1">
      <c r="A31" s="2" t="str">
        <f>"Jul "&amp;RIGHT(A6,4)+1</f>
        <v>Jul 2016</v>
      </c>
      <c r="B31" s="11" t="s">
        <v>399</v>
      </c>
      <c r="C31" s="11">
        <v>145277094.9809</v>
      </c>
      <c r="D31" s="11">
        <v>6169.75</v>
      </c>
      <c r="E31" s="11">
        <v>145283264.7309</v>
      </c>
      <c r="F31" s="11" t="s">
        <v>399</v>
      </c>
      <c r="G31" s="11" t="s">
        <v>399</v>
      </c>
      <c r="H31" s="11" t="s">
        <v>399</v>
      </c>
      <c r="I31" s="11">
        <v>145283264.7309</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t="s">
        <v>399</v>
      </c>
      <c r="C34" s="13">
        <v>1124993544.4065</v>
      </c>
      <c r="D34" s="13">
        <v>124419804.25</v>
      </c>
      <c r="E34" s="13">
        <v>1249413348.6565</v>
      </c>
      <c r="F34" s="13" t="s">
        <v>399</v>
      </c>
      <c r="G34" s="13" t="s">
        <v>399</v>
      </c>
      <c r="H34" s="13" t="s">
        <v>399</v>
      </c>
      <c r="I34" s="13">
        <v>1249413348.6565</v>
      </c>
    </row>
    <row r="35" spans="1:9" ht="12" customHeight="1">
      <c r="A35" s="14" t="str">
        <f>"Total "&amp;MID(A20,7,LEN(A20)-13)&amp;" Months"</f>
        <v>Total 10 Months</v>
      </c>
      <c r="B35" s="15" t="s">
        <v>399</v>
      </c>
      <c r="C35" s="15">
        <v>1124993544.4065</v>
      </c>
      <c r="D35" s="15">
        <v>124419804.25</v>
      </c>
      <c r="E35" s="15">
        <v>1249413348.6565</v>
      </c>
      <c r="F35" s="15" t="s">
        <v>399</v>
      </c>
      <c r="G35" s="15" t="s">
        <v>399</v>
      </c>
      <c r="H35" s="15" t="s">
        <v>399</v>
      </c>
      <c r="I35" s="15">
        <v>1249413348.6565</v>
      </c>
    </row>
    <row r="36" spans="1:9" ht="12" customHeight="1">
      <c r="A36" s="66"/>
      <c r="B36" s="66"/>
      <c r="C36" s="66"/>
      <c r="D36" s="66"/>
      <c r="E36" s="66"/>
      <c r="F36" s="66"/>
      <c r="G36" s="66"/>
      <c r="H36" s="66"/>
      <c r="I36" s="66"/>
    </row>
    <row r="37" spans="1:9" ht="69.75" customHeight="1">
      <c r="A37" s="80" t="s">
        <v>352</v>
      </c>
      <c r="B37" s="80"/>
      <c r="C37" s="80"/>
      <c r="D37" s="80"/>
      <c r="E37" s="80"/>
      <c r="F37" s="80"/>
      <c r="G37" s="80"/>
      <c r="H37" s="80"/>
      <c r="I37" s="80"/>
    </row>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worksheet>
</file>

<file path=xl/worksheets/sheet36.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73" t="s">
        <v>404</v>
      </c>
      <c r="B1" s="73"/>
      <c r="C1" s="73"/>
      <c r="D1" s="73"/>
      <c r="E1" s="73"/>
      <c r="F1" s="73"/>
      <c r="G1" s="73"/>
      <c r="H1" s="2" t="s">
        <v>400</v>
      </c>
    </row>
    <row r="2" spans="1:8" ht="12" customHeight="1">
      <c r="A2" s="75" t="s">
        <v>175</v>
      </c>
      <c r="B2" s="75"/>
      <c r="C2" s="75"/>
      <c r="D2" s="75"/>
      <c r="E2" s="75"/>
      <c r="F2" s="75"/>
      <c r="G2" s="75"/>
      <c r="H2" s="1"/>
    </row>
    <row r="3" spans="1:8" ht="24" customHeight="1">
      <c r="A3" s="77" t="s">
        <v>50</v>
      </c>
      <c r="B3" s="72" t="s">
        <v>260</v>
      </c>
      <c r="C3" s="72"/>
      <c r="D3" s="72"/>
      <c r="E3" s="70"/>
      <c r="F3" s="69" t="s">
        <v>261</v>
      </c>
      <c r="G3" s="69" t="s">
        <v>262</v>
      </c>
      <c r="H3" s="71" t="s">
        <v>263</v>
      </c>
    </row>
    <row r="4" spans="1:8" ht="24" customHeight="1">
      <c r="A4" s="78"/>
      <c r="B4" s="10" t="s">
        <v>176</v>
      </c>
      <c r="C4" s="10" t="s">
        <v>177</v>
      </c>
      <c r="D4" s="10" t="s">
        <v>141</v>
      </c>
      <c r="E4" s="10" t="s">
        <v>55</v>
      </c>
      <c r="F4" s="70"/>
      <c r="G4" s="70"/>
      <c r="H4" s="72"/>
    </row>
    <row r="5" spans="1:8" ht="12" customHeight="1">
      <c r="A5" s="1"/>
      <c r="B5" s="66" t="str">
        <f>REPT("-",80)&amp;" Dollars "&amp;REPT("-",80)</f>
        <v>-------------------------------------------------------------------------------- Dollars --------------------------------------------------------------------------------</v>
      </c>
      <c r="C5" s="66"/>
      <c r="D5" s="66"/>
      <c r="E5" s="66"/>
      <c r="F5" s="66"/>
      <c r="G5" s="66"/>
      <c r="H5" s="66"/>
    </row>
    <row r="6" ht="12" customHeight="1">
      <c r="A6" s="3" t="s">
        <v>401</v>
      </c>
    </row>
    <row r="7" spans="1:8" ht="12" customHeight="1">
      <c r="A7" s="2" t="str">
        <f>"Oct "&amp;RIGHT(A6,4)-1</f>
        <v>Oct 2014</v>
      </c>
      <c r="B7" s="11" t="s">
        <v>399</v>
      </c>
      <c r="C7" s="11" t="s">
        <v>399</v>
      </c>
      <c r="D7" s="11" t="s">
        <v>399</v>
      </c>
      <c r="E7" s="11" t="s">
        <v>399</v>
      </c>
      <c r="F7" s="11" t="s">
        <v>399</v>
      </c>
      <c r="G7" s="11">
        <v>1889432.225</v>
      </c>
      <c r="H7" s="11" t="s">
        <v>399</v>
      </c>
    </row>
    <row r="8" spans="1:8" ht="12" customHeight="1">
      <c r="A8" s="2" t="str">
        <f>"Nov "&amp;RIGHT(A6,4)-1</f>
        <v>Nov 2014</v>
      </c>
      <c r="B8" s="11" t="s">
        <v>399</v>
      </c>
      <c r="C8" s="11" t="s">
        <v>399</v>
      </c>
      <c r="D8" s="11" t="s">
        <v>399</v>
      </c>
      <c r="E8" s="11" t="s">
        <v>399</v>
      </c>
      <c r="F8" s="11" t="s">
        <v>399</v>
      </c>
      <c r="G8" s="11">
        <v>1054156.0504</v>
      </c>
      <c r="H8" s="11" t="s">
        <v>399</v>
      </c>
    </row>
    <row r="9" spans="1:8" ht="12" customHeight="1">
      <c r="A9" s="2" t="str">
        <f>"Dec "&amp;RIGHT(A6,4)-1</f>
        <v>Dec 2014</v>
      </c>
      <c r="B9" s="11">
        <v>312899.6</v>
      </c>
      <c r="C9" s="11" t="s">
        <v>399</v>
      </c>
      <c r="D9" s="11" t="s">
        <v>399</v>
      </c>
      <c r="E9" s="11">
        <v>312899.6</v>
      </c>
      <c r="F9" s="11" t="s">
        <v>399</v>
      </c>
      <c r="G9" s="11">
        <v>15629.6983</v>
      </c>
      <c r="H9" s="11" t="s">
        <v>399</v>
      </c>
    </row>
    <row r="10" spans="1:8" ht="12" customHeight="1">
      <c r="A10" s="2" t="str">
        <f>"Jan "&amp;RIGHT(A6,4)</f>
        <v>Jan 2015</v>
      </c>
      <c r="B10" s="11">
        <v>181200.45</v>
      </c>
      <c r="C10" s="11" t="s">
        <v>399</v>
      </c>
      <c r="D10" s="11" t="s">
        <v>399</v>
      </c>
      <c r="E10" s="11">
        <v>181200.45</v>
      </c>
      <c r="F10" s="11" t="s">
        <v>399</v>
      </c>
      <c r="G10" s="11">
        <v>5273.9927</v>
      </c>
      <c r="H10" s="11" t="s">
        <v>399</v>
      </c>
    </row>
    <row r="11" spans="1:8" ht="12" customHeight="1">
      <c r="A11" s="2" t="str">
        <f>"Feb "&amp;RIGHT(A6,4)</f>
        <v>Feb 2015</v>
      </c>
      <c r="B11" s="11" t="s">
        <v>399</v>
      </c>
      <c r="C11" s="11" t="s">
        <v>399</v>
      </c>
      <c r="D11" s="11" t="s">
        <v>399</v>
      </c>
      <c r="E11" s="11" t="s">
        <v>399</v>
      </c>
      <c r="F11" s="11" t="s">
        <v>399</v>
      </c>
      <c r="G11" s="11">
        <v>21136.0866</v>
      </c>
      <c r="H11" s="11" t="s">
        <v>399</v>
      </c>
    </row>
    <row r="12" spans="1:8" ht="12" customHeight="1">
      <c r="A12" s="2" t="str">
        <f>"Mar "&amp;RIGHT(A6,4)</f>
        <v>Mar 2015</v>
      </c>
      <c r="B12" s="11" t="s">
        <v>399</v>
      </c>
      <c r="C12" s="11" t="s">
        <v>399</v>
      </c>
      <c r="D12" s="11" t="s">
        <v>399</v>
      </c>
      <c r="E12" s="11" t="s">
        <v>399</v>
      </c>
      <c r="F12" s="11" t="s">
        <v>399</v>
      </c>
      <c r="G12" s="11">
        <v>3856.5608</v>
      </c>
      <c r="H12" s="11" t="s">
        <v>399</v>
      </c>
    </row>
    <row r="13" spans="1:8" ht="12" customHeight="1">
      <c r="A13" s="2" t="str">
        <f>"Apr "&amp;RIGHT(A6,4)</f>
        <v>Apr 2015</v>
      </c>
      <c r="B13" s="11" t="s">
        <v>399</v>
      </c>
      <c r="C13" s="11" t="s">
        <v>399</v>
      </c>
      <c r="D13" s="11" t="s">
        <v>399</v>
      </c>
      <c r="E13" s="11" t="s">
        <v>399</v>
      </c>
      <c r="F13" s="11" t="s">
        <v>399</v>
      </c>
      <c r="G13" s="11" t="s">
        <v>399</v>
      </c>
      <c r="H13" s="11" t="s">
        <v>399</v>
      </c>
    </row>
    <row r="14" spans="1:8" ht="12" customHeight="1">
      <c r="A14" s="2" t="str">
        <f>"May "&amp;RIGHT(A6,4)</f>
        <v>May 2015</v>
      </c>
      <c r="B14" s="11" t="s">
        <v>399</v>
      </c>
      <c r="C14" s="11" t="s">
        <v>399</v>
      </c>
      <c r="D14" s="11" t="s">
        <v>399</v>
      </c>
      <c r="E14" s="11" t="s">
        <v>399</v>
      </c>
      <c r="F14" s="11" t="s">
        <v>399</v>
      </c>
      <c r="G14" s="11">
        <v>133.5173</v>
      </c>
      <c r="H14" s="11" t="s">
        <v>399</v>
      </c>
    </row>
    <row r="15" spans="1:8" ht="12" customHeight="1">
      <c r="A15" s="2" t="str">
        <f>"Jun "&amp;RIGHT(A6,4)</f>
        <v>Jun 2015</v>
      </c>
      <c r="B15" s="11" t="s">
        <v>399</v>
      </c>
      <c r="C15" s="11" t="s">
        <v>399</v>
      </c>
      <c r="D15" s="11" t="s">
        <v>399</v>
      </c>
      <c r="E15" s="11" t="s">
        <v>399</v>
      </c>
      <c r="F15" s="11" t="s">
        <v>399</v>
      </c>
      <c r="G15" s="11">
        <v>27.2484</v>
      </c>
      <c r="H15" s="11" t="s">
        <v>399</v>
      </c>
    </row>
    <row r="16" spans="1:8" ht="12" customHeight="1">
      <c r="A16" s="2" t="str">
        <f>"Jul "&amp;RIGHT(A6,4)</f>
        <v>Jul 2015</v>
      </c>
      <c r="B16" s="11" t="s">
        <v>399</v>
      </c>
      <c r="C16" s="11" t="s">
        <v>399</v>
      </c>
      <c r="D16" s="11" t="s">
        <v>399</v>
      </c>
      <c r="E16" s="11" t="s">
        <v>399</v>
      </c>
      <c r="F16" s="11" t="s">
        <v>399</v>
      </c>
      <c r="G16" s="11" t="s">
        <v>399</v>
      </c>
      <c r="H16" s="11" t="s">
        <v>399</v>
      </c>
    </row>
    <row r="17" spans="1:8" ht="12" customHeight="1">
      <c r="A17" s="2" t="str">
        <f>"Aug "&amp;RIGHT(A6,4)</f>
        <v>Aug 2015</v>
      </c>
      <c r="B17" s="11" t="s">
        <v>399</v>
      </c>
      <c r="C17" s="11" t="s">
        <v>399</v>
      </c>
      <c r="D17" s="11" t="s">
        <v>399</v>
      </c>
      <c r="E17" s="11" t="s">
        <v>399</v>
      </c>
      <c r="F17" s="11" t="s">
        <v>399</v>
      </c>
      <c r="G17" s="11">
        <v>107.1772</v>
      </c>
      <c r="H17" s="11" t="s">
        <v>399</v>
      </c>
    </row>
    <row r="18" spans="1:8" ht="12" customHeight="1">
      <c r="A18" s="2" t="str">
        <f>"Sep "&amp;RIGHT(A6,4)</f>
        <v>Sep 2015</v>
      </c>
      <c r="B18" s="11" t="s">
        <v>399</v>
      </c>
      <c r="C18" s="11" t="s">
        <v>399</v>
      </c>
      <c r="D18" s="11" t="s">
        <v>399</v>
      </c>
      <c r="E18" s="11" t="s">
        <v>399</v>
      </c>
      <c r="F18" s="11" t="s">
        <v>399</v>
      </c>
      <c r="G18" s="11">
        <v>0</v>
      </c>
      <c r="H18" s="11" t="s">
        <v>399</v>
      </c>
    </row>
    <row r="19" spans="1:8" ht="12" customHeight="1">
      <c r="A19" s="12" t="s">
        <v>55</v>
      </c>
      <c r="B19" s="13">
        <v>494100.05</v>
      </c>
      <c r="C19" s="13" t="s">
        <v>399</v>
      </c>
      <c r="D19" s="13" t="s">
        <v>399</v>
      </c>
      <c r="E19" s="13">
        <v>494100.05</v>
      </c>
      <c r="F19" s="13" t="s">
        <v>399</v>
      </c>
      <c r="G19" s="13">
        <v>2989752.5567</v>
      </c>
      <c r="H19" s="13" t="s">
        <v>399</v>
      </c>
    </row>
    <row r="20" spans="1:8" ht="12" customHeight="1">
      <c r="A20" s="14" t="s">
        <v>402</v>
      </c>
      <c r="B20" s="15">
        <v>494100.05</v>
      </c>
      <c r="C20" s="15" t="s">
        <v>399</v>
      </c>
      <c r="D20" s="15" t="s">
        <v>399</v>
      </c>
      <c r="E20" s="15">
        <v>494100.05</v>
      </c>
      <c r="F20" s="15" t="s">
        <v>399</v>
      </c>
      <c r="G20" s="15">
        <v>2989645.3795</v>
      </c>
      <c r="H20" s="15" t="s">
        <v>399</v>
      </c>
    </row>
    <row r="21" ht="12" customHeight="1">
      <c r="A21" s="3" t="str">
        <f>"FY "&amp;RIGHT(A6,4)+1</f>
        <v>FY 2016</v>
      </c>
    </row>
    <row r="22" spans="1:8" ht="12" customHeight="1">
      <c r="A22" s="2" t="str">
        <f>"Oct "&amp;RIGHT(A6,4)</f>
        <v>Oct 2015</v>
      </c>
      <c r="B22" s="11" t="s">
        <v>399</v>
      </c>
      <c r="C22" s="11" t="s">
        <v>399</v>
      </c>
      <c r="D22" s="11" t="s">
        <v>399</v>
      </c>
      <c r="E22" s="11" t="s">
        <v>399</v>
      </c>
      <c r="F22" s="11" t="s">
        <v>399</v>
      </c>
      <c r="G22" s="11">
        <v>8901.1531</v>
      </c>
      <c r="H22" s="11" t="s">
        <v>399</v>
      </c>
    </row>
    <row r="23" spans="1:8" ht="12" customHeight="1">
      <c r="A23" s="2" t="str">
        <f>"Nov "&amp;RIGHT(A6,4)</f>
        <v>Nov 2015</v>
      </c>
      <c r="B23" s="11" t="s">
        <v>399</v>
      </c>
      <c r="C23" s="11" t="s">
        <v>399</v>
      </c>
      <c r="D23" s="11" t="s">
        <v>399</v>
      </c>
      <c r="E23" s="11" t="s">
        <v>399</v>
      </c>
      <c r="F23" s="11" t="s">
        <v>399</v>
      </c>
      <c r="G23" s="11">
        <v>17760.5254</v>
      </c>
      <c r="H23" s="11" t="s">
        <v>399</v>
      </c>
    </row>
    <row r="24" spans="1:8" ht="12" customHeight="1">
      <c r="A24" s="2" t="str">
        <f>"Dec "&amp;RIGHT(A6,4)</f>
        <v>Dec 2015</v>
      </c>
      <c r="B24" s="11" t="s">
        <v>399</v>
      </c>
      <c r="C24" s="11" t="s">
        <v>399</v>
      </c>
      <c r="D24" s="11" t="s">
        <v>399</v>
      </c>
      <c r="E24" s="11" t="s">
        <v>399</v>
      </c>
      <c r="F24" s="11" t="s">
        <v>399</v>
      </c>
      <c r="G24" s="11">
        <v>17827.7381</v>
      </c>
      <c r="H24" s="11" t="s">
        <v>399</v>
      </c>
    </row>
    <row r="25" spans="1:8" ht="12" customHeight="1">
      <c r="A25" s="2" t="str">
        <f>"Jan "&amp;RIGHT(A6,4)+1</f>
        <v>Jan 2016</v>
      </c>
      <c r="B25" s="11" t="s">
        <v>399</v>
      </c>
      <c r="C25" s="11" t="s">
        <v>399</v>
      </c>
      <c r="D25" s="11" t="s">
        <v>399</v>
      </c>
      <c r="E25" s="11" t="s">
        <v>399</v>
      </c>
      <c r="F25" s="11" t="s">
        <v>399</v>
      </c>
      <c r="G25" s="11">
        <v>17791.4069</v>
      </c>
      <c r="H25" s="11" t="s">
        <v>399</v>
      </c>
    </row>
    <row r="26" spans="1:8" ht="12" customHeight="1">
      <c r="A26" s="2" t="str">
        <f>"Feb "&amp;RIGHT(A6,4)+1</f>
        <v>Feb 2016</v>
      </c>
      <c r="B26" s="11" t="s">
        <v>399</v>
      </c>
      <c r="C26" s="11" t="s">
        <v>399</v>
      </c>
      <c r="D26" s="11" t="s">
        <v>399</v>
      </c>
      <c r="E26" s="11" t="s">
        <v>399</v>
      </c>
      <c r="F26" s="11" t="s">
        <v>399</v>
      </c>
      <c r="G26" s="11">
        <v>8324.3948</v>
      </c>
      <c r="H26" s="11" t="s">
        <v>399</v>
      </c>
    </row>
    <row r="27" spans="1:8" ht="12" customHeight="1">
      <c r="A27" s="2" t="str">
        <f>"Mar "&amp;RIGHT(A6,4)+1</f>
        <v>Mar 2016</v>
      </c>
      <c r="B27" s="11" t="s">
        <v>399</v>
      </c>
      <c r="C27" s="11" t="s">
        <v>399</v>
      </c>
      <c r="D27" s="11" t="s">
        <v>399</v>
      </c>
      <c r="E27" s="11" t="s">
        <v>399</v>
      </c>
      <c r="F27" s="11" t="s">
        <v>399</v>
      </c>
      <c r="G27" s="11">
        <v>1923.739</v>
      </c>
      <c r="H27" s="11" t="s">
        <v>399</v>
      </c>
    </row>
    <row r="28" spans="1:8" ht="12" customHeight="1">
      <c r="A28" s="2" t="str">
        <f>"Apr "&amp;RIGHT(A6,4)+1</f>
        <v>Apr 2016</v>
      </c>
      <c r="B28" s="11" t="s">
        <v>399</v>
      </c>
      <c r="C28" s="11" t="s">
        <v>399</v>
      </c>
      <c r="D28" s="11" t="s">
        <v>399</v>
      </c>
      <c r="E28" s="11" t="s">
        <v>399</v>
      </c>
      <c r="F28" s="11" t="s">
        <v>399</v>
      </c>
      <c r="G28" s="11">
        <v>7413.389</v>
      </c>
      <c r="H28" s="11" t="s">
        <v>399</v>
      </c>
    </row>
    <row r="29" spans="1:8" ht="12" customHeight="1">
      <c r="A29" s="2" t="str">
        <f>"May "&amp;RIGHT(A6,4)+1</f>
        <v>May 2016</v>
      </c>
      <c r="B29" s="11" t="s">
        <v>399</v>
      </c>
      <c r="C29" s="11" t="s">
        <v>399</v>
      </c>
      <c r="D29" s="11" t="s">
        <v>399</v>
      </c>
      <c r="E29" s="11" t="s">
        <v>399</v>
      </c>
      <c r="F29" s="11" t="s">
        <v>399</v>
      </c>
      <c r="G29" s="11">
        <v>19568.0045</v>
      </c>
      <c r="H29" s="11" t="s">
        <v>399</v>
      </c>
    </row>
    <row r="30" spans="1:8" ht="12" customHeight="1">
      <c r="A30" s="2" t="str">
        <f>"Jun "&amp;RIGHT(A6,4)+1</f>
        <v>Jun 2016</v>
      </c>
      <c r="B30" s="11" t="s">
        <v>399</v>
      </c>
      <c r="C30" s="11" t="s">
        <v>399</v>
      </c>
      <c r="D30" s="11" t="s">
        <v>399</v>
      </c>
      <c r="E30" s="11" t="s">
        <v>399</v>
      </c>
      <c r="F30" s="11" t="s">
        <v>399</v>
      </c>
      <c r="G30" s="11">
        <v>768.4057</v>
      </c>
      <c r="H30" s="11" t="s">
        <v>399</v>
      </c>
    </row>
    <row r="31" spans="1:8" ht="12" customHeight="1">
      <c r="A31" s="2" t="str">
        <f>"Jul "&amp;RIGHT(A6,4)+1</f>
        <v>Jul 2016</v>
      </c>
      <c r="B31" s="11" t="s">
        <v>399</v>
      </c>
      <c r="C31" s="11" t="s">
        <v>399</v>
      </c>
      <c r="D31" s="11" t="s">
        <v>399</v>
      </c>
      <c r="E31" s="11" t="s">
        <v>399</v>
      </c>
      <c r="F31" s="11" t="s">
        <v>399</v>
      </c>
      <c r="G31" s="11">
        <v>1707.5682</v>
      </c>
      <c r="H31" s="11" t="s">
        <v>399</v>
      </c>
    </row>
    <row r="32" spans="1:8" ht="12" customHeight="1">
      <c r="A32" s="2" t="str">
        <f>"Aug "&amp;RIGHT(A6,4)+1</f>
        <v>Aug 2016</v>
      </c>
      <c r="B32" s="11" t="s">
        <v>399</v>
      </c>
      <c r="C32" s="11" t="s">
        <v>399</v>
      </c>
      <c r="D32" s="11" t="s">
        <v>399</v>
      </c>
      <c r="E32" s="11" t="s">
        <v>399</v>
      </c>
      <c r="F32" s="11" t="s">
        <v>399</v>
      </c>
      <c r="G32" s="11" t="s">
        <v>399</v>
      </c>
      <c r="H32" s="11" t="s">
        <v>399</v>
      </c>
    </row>
    <row r="33" spans="1:8" ht="12" customHeight="1">
      <c r="A33" s="2" t="str">
        <f>"Sep "&amp;RIGHT(A6,4)+1</f>
        <v>Sep 2016</v>
      </c>
      <c r="B33" s="11" t="s">
        <v>399</v>
      </c>
      <c r="C33" s="11" t="s">
        <v>399</v>
      </c>
      <c r="D33" s="11" t="s">
        <v>399</v>
      </c>
      <c r="E33" s="11" t="s">
        <v>399</v>
      </c>
      <c r="F33" s="11" t="s">
        <v>399</v>
      </c>
      <c r="G33" s="11" t="s">
        <v>399</v>
      </c>
      <c r="H33" s="11" t="s">
        <v>399</v>
      </c>
    </row>
    <row r="34" spans="1:8" ht="12" customHeight="1">
      <c r="A34" s="12" t="s">
        <v>55</v>
      </c>
      <c r="B34" s="13" t="s">
        <v>399</v>
      </c>
      <c r="C34" s="13" t="s">
        <v>399</v>
      </c>
      <c r="D34" s="13" t="s">
        <v>399</v>
      </c>
      <c r="E34" s="13" t="s">
        <v>399</v>
      </c>
      <c r="F34" s="13" t="s">
        <v>399</v>
      </c>
      <c r="G34" s="13">
        <v>101986.3247</v>
      </c>
      <c r="H34" s="13" t="s">
        <v>399</v>
      </c>
    </row>
    <row r="35" spans="1:8" ht="12" customHeight="1">
      <c r="A35" s="14" t="str">
        <f>"Total "&amp;MID(A20,7,LEN(A20)-13)&amp;" Months"</f>
        <v>Total 10 Months</v>
      </c>
      <c r="B35" s="15" t="s">
        <v>399</v>
      </c>
      <c r="C35" s="15" t="s">
        <v>399</v>
      </c>
      <c r="D35" s="15" t="s">
        <v>399</v>
      </c>
      <c r="E35" s="15" t="s">
        <v>399</v>
      </c>
      <c r="F35" s="15" t="s">
        <v>399</v>
      </c>
      <c r="G35" s="15">
        <v>101986.3247</v>
      </c>
      <c r="H35" s="15" t="s">
        <v>399</v>
      </c>
    </row>
    <row r="36" spans="1:8" ht="12" customHeight="1">
      <c r="A36" s="66"/>
      <c r="B36" s="66"/>
      <c r="C36" s="66"/>
      <c r="D36" s="66"/>
      <c r="E36" s="66"/>
      <c r="F36" s="66"/>
      <c r="G36" s="66"/>
      <c r="H36" s="66"/>
    </row>
    <row r="37" spans="1:8" ht="69.75" customHeight="1">
      <c r="A37" s="80" t="s">
        <v>357</v>
      </c>
      <c r="B37" s="80"/>
      <c r="C37" s="80"/>
      <c r="D37" s="80"/>
      <c r="E37" s="80"/>
      <c r="F37" s="80"/>
      <c r="G37" s="80"/>
      <c r="H37" s="80"/>
    </row>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worksheet>
</file>

<file path=xl/worksheets/sheet37.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73" t="s">
        <v>404</v>
      </c>
      <c r="B1" s="73"/>
      <c r="C1" s="73"/>
      <c r="D1" s="73"/>
      <c r="E1" s="73"/>
      <c r="F1" s="73"/>
      <c r="G1" s="73"/>
      <c r="H1" s="73"/>
      <c r="I1" s="2" t="s">
        <v>400</v>
      </c>
    </row>
    <row r="2" spans="1:9" ht="12" customHeight="1">
      <c r="A2" s="75" t="s">
        <v>265</v>
      </c>
      <c r="B2" s="75"/>
      <c r="C2" s="75"/>
      <c r="D2" s="75"/>
      <c r="E2" s="75"/>
      <c r="F2" s="75"/>
      <c r="G2" s="75"/>
      <c r="H2" s="75"/>
      <c r="I2" s="1"/>
    </row>
    <row r="3" spans="1:9" ht="24" customHeight="1">
      <c r="A3" s="77" t="s">
        <v>50</v>
      </c>
      <c r="B3" s="72" t="s">
        <v>178</v>
      </c>
      <c r="C3" s="72"/>
      <c r="D3" s="70"/>
      <c r="E3" s="69" t="s">
        <v>179</v>
      </c>
      <c r="F3" s="69" t="s">
        <v>180</v>
      </c>
      <c r="G3" s="69" t="s">
        <v>181</v>
      </c>
      <c r="H3" s="69" t="s">
        <v>266</v>
      </c>
      <c r="I3" s="71" t="s">
        <v>182</v>
      </c>
    </row>
    <row r="4" spans="1:9" ht="24" customHeight="1">
      <c r="A4" s="78"/>
      <c r="B4" s="10" t="s">
        <v>264</v>
      </c>
      <c r="C4" s="10" t="s">
        <v>183</v>
      </c>
      <c r="D4" s="10" t="s">
        <v>55</v>
      </c>
      <c r="E4" s="70"/>
      <c r="F4" s="70"/>
      <c r="G4" s="70"/>
      <c r="H4" s="70"/>
      <c r="I4" s="72"/>
    </row>
    <row r="5" spans="1:9" ht="12" customHeight="1">
      <c r="A5" s="1"/>
      <c r="B5" s="66" t="str">
        <f>REPT("-",88)&amp;" Dollars "&amp;REPT("-",148)</f>
        <v>---------------------------------------------------------------------------------------- Dollars ----------------------------------------------------------------------------------------------------------------------------------------------------</v>
      </c>
      <c r="C5" s="66"/>
      <c r="D5" s="66"/>
      <c r="E5" s="66"/>
      <c r="F5" s="66"/>
      <c r="G5" s="66"/>
      <c r="H5" s="66"/>
      <c r="I5" s="66"/>
    </row>
    <row r="6" ht="12" customHeight="1">
      <c r="A6" s="3" t="s">
        <v>401</v>
      </c>
    </row>
    <row r="7" spans="1:9" ht="12" customHeight="1">
      <c r="A7" s="2" t="str">
        <f>"Oct "&amp;RIGHT(A6,4)-1</f>
        <v>Oct 2014</v>
      </c>
      <c r="B7" s="11">
        <v>43835.4513</v>
      </c>
      <c r="C7" s="11" t="s">
        <v>399</v>
      </c>
      <c r="D7" s="11">
        <v>43835.4513</v>
      </c>
      <c r="E7" s="11" t="s">
        <v>399</v>
      </c>
      <c r="F7" s="11" t="s">
        <v>399</v>
      </c>
      <c r="G7" s="11">
        <v>1933267.6763</v>
      </c>
      <c r="H7" s="11">
        <v>38491974.76</v>
      </c>
      <c r="I7" s="11">
        <v>40425242.4363</v>
      </c>
    </row>
    <row r="8" spans="1:9" ht="12" customHeight="1">
      <c r="A8" s="2" t="str">
        <f>"Nov "&amp;RIGHT(A6,4)-1</f>
        <v>Nov 2014</v>
      </c>
      <c r="B8" s="11">
        <v>375071.57</v>
      </c>
      <c r="C8" s="11" t="s">
        <v>399</v>
      </c>
      <c r="D8" s="11">
        <v>375071.57</v>
      </c>
      <c r="E8" s="11" t="s">
        <v>399</v>
      </c>
      <c r="F8" s="11" t="s">
        <v>399</v>
      </c>
      <c r="G8" s="11">
        <v>1429227.6204</v>
      </c>
      <c r="H8" s="11">
        <v>39510592.23</v>
      </c>
      <c r="I8" s="11">
        <v>40939819.8504</v>
      </c>
    </row>
    <row r="9" spans="1:9" ht="12" customHeight="1">
      <c r="A9" s="2" t="str">
        <f>"Dec "&amp;RIGHT(A6,4)-1</f>
        <v>Dec 2014</v>
      </c>
      <c r="B9" s="11">
        <v>391402.5</v>
      </c>
      <c r="C9" s="11" t="s">
        <v>399</v>
      </c>
      <c r="D9" s="11">
        <v>391402.5</v>
      </c>
      <c r="E9" s="11" t="s">
        <v>399</v>
      </c>
      <c r="F9" s="11" t="s">
        <v>399</v>
      </c>
      <c r="G9" s="11">
        <v>719931.7983</v>
      </c>
      <c r="H9" s="11">
        <v>36868897.27</v>
      </c>
      <c r="I9" s="11">
        <v>37588829.0683</v>
      </c>
    </row>
    <row r="10" spans="1:9" ht="12" customHeight="1">
      <c r="A10" s="2" t="str">
        <f>"Jan "&amp;RIGHT(A6,4)</f>
        <v>Jan 2015</v>
      </c>
      <c r="B10" s="11">
        <v>230108.24</v>
      </c>
      <c r="C10" s="11" t="s">
        <v>399</v>
      </c>
      <c r="D10" s="11">
        <v>230108.24</v>
      </c>
      <c r="E10" s="11" t="s">
        <v>399</v>
      </c>
      <c r="F10" s="11" t="s">
        <v>399</v>
      </c>
      <c r="G10" s="11">
        <v>416582.6827</v>
      </c>
      <c r="H10" s="11">
        <v>38025881.04</v>
      </c>
      <c r="I10" s="11">
        <v>38442463.7227</v>
      </c>
    </row>
    <row r="11" spans="1:9" ht="12" customHeight="1">
      <c r="A11" s="2" t="str">
        <f>"Feb "&amp;RIGHT(A6,4)</f>
        <v>Feb 2015</v>
      </c>
      <c r="B11" s="11">
        <v>138604.6847</v>
      </c>
      <c r="C11" s="11" t="s">
        <v>399</v>
      </c>
      <c r="D11" s="11">
        <v>138604.6847</v>
      </c>
      <c r="E11" s="11" t="s">
        <v>399</v>
      </c>
      <c r="F11" s="11" t="s">
        <v>399</v>
      </c>
      <c r="G11" s="11">
        <v>159740.7713</v>
      </c>
      <c r="H11" s="11">
        <v>29176910.81</v>
      </c>
      <c r="I11" s="11">
        <v>29336651.5813</v>
      </c>
    </row>
    <row r="12" spans="1:9" ht="12" customHeight="1">
      <c r="A12" s="2" t="str">
        <f>"Mar "&amp;RIGHT(A6,4)</f>
        <v>Mar 2015</v>
      </c>
      <c r="B12" s="11">
        <v>71355.44</v>
      </c>
      <c r="C12" s="11" t="s">
        <v>399</v>
      </c>
      <c r="D12" s="11">
        <v>71355.44</v>
      </c>
      <c r="E12" s="11" t="s">
        <v>399</v>
      </c>
      <c r="F12" s="11" t="s">
        <v>399</v>
      </c>
      <c r="G12" s="11">
        <v>75212.0008</v>
      </c>
      <c r="H12" s="11">
        <v>33141762.82</v>
      </c>
      <c r="I12" s="11">
        <v>33216974.8208</v>
      </c>
    </row>
    <row r="13" spans="1:9" ht="12" customHeight="1">
      <c r="A13" s="2" t="str">
        <f>"Apr "&amp;RIGHT(A6,4)</f>
        <v>Apr 2015</v>
      </c>
      <c r="B13" s="11">
        <v>51857.76</v>
      </c>
      <c r="C13" s="11" t="s">
        <v>399</v>
      </c>
      <c r="D13" s="11">
        <v>51857.76</v>
      </c>
      <c r="E13" s="11" t="s">
        <v>399</v>
      </c>
      <c r="F13" s="11" t="s">
        <v>399</v>
      </c>
      <c r="G13" s="11">
        <v>51857.76</v>
      </c>
      <c r="H13" s="11">
        <v>36777038.16</v>
      </c>
      <c r="I13" s="11">
        <v>36828895.92</v>
      </c>
    </row>
    <row r="14" spans="1:9" ht="12" customHeight="1">
      <c r="A14" s="2" t="str">
        <f>"May "&amp;RIGHT(A6,4)</f>
        <v>May 2015</v>
      </c>
      <c r="B14" s="11">
        <v>48575.28</v>
      </c>
      <c r="C14" s="11" t="s">
        <v>399</v>
      </c>
      <c r="D14" s="11">
        <v>48575.28</v>
      </c>
      <c r="E14" s="11" t="s">
        <v>399</v>
      </c>
      <c r="F14" s="11" t="s">
        <v>399</v>
      </c>
      <c r="G14" s="11">
        <v>48708.7973</v>
      </c>
      <c r="H14" s="11">
        <v>35933649.83</v>
      </c>
      <c r="I14" s="11">
        <v>35982358.6273</v>
      </c>
    </row>
    <row r="15" spans="1:9" ht="12" customHeight="1">
      <c r="A15" s="2" t="str">
        <f>"Jun "&amp;RIGHT(A6,4)</f>
        <v>Jun 2015</v>
      </c>
      <c r="B15" s="11">
        <v>48627.19</v>
      </c>
      <c r="C15" s="11" t="s">
        <v>399</v>
      </c>
      <c r="D15" s="11">
        <v>48627.19</v>
      </c>
      <c r="E15" s="11" t="s">
        <v>399</v>
      </c>
      <c r="F15" s="11" t="s">
        <v>399</v>
      </c>
      <c r="G15" s="11">
        <v>48654.4384</v>
      </c>
      <c r="H15" s="11">
        <v>33761497.87</v>
      </c>
      <c r="I15" s="11">
        <v>33810152.3084</v>
      </c>
    </row>
    <row r="16" spans="1:9" ht="12" customHeight="1">
      <c r="A16" s="2" t="str">
        <f>"Jul "&amp;RIGHT(A6,4)</f>
        <v>Jul 2015</v>
      </c>
      <c r="B16" s="11">
        <v>52765.1159</v>
      </c>
      <c r="C16" s="11" t="s">
        <v>399</v>
      </c>
      <c r="D16" s="11">
        <v>52765.1159</v>
      </c>
      <c r="E16" s="11" t="s">
        <v>399</v>
      </c>
      <c r="F16" s="11" t="s">
        <v>399</v>
      </c>
      <c r="G16" s="11">
        <v>52765.1159</v>
      </c>
      <c r="H16" s="11">
        <v>42991649.04</v>
      </c>
      <c r="I16" s="11">
        <v>43044414.1559</v>
      </c>
    </row>
    <row r="17" spans="1:9" ht="12" customHeight="1">
      <c r="A17" s="2" t="str">
        <f>"Aug "&amp;RIGHT(A6,4)</f>
        <v>Aug 2015</v>
      </c>
      <c r="B17" s="11">
        <v>47221.69</v>
      </c>
      <c r="C17" s="11" t="s">
        <v>399</v>
      </c>
      <c r="D17" s="11">
        <v>47221.69</v>
      </c>
      <c r="E17" s="11" t="s">
        <v>399</v>
      </c>
      <c r="F17" s="11" t="s">
        <v>399</v>
      </c>
      <c r="G17" s="11">
        <v>47328.8672</v>
      </c>
      <c r="H17" s="11">
        <v>47702016.07</v>
      </c>
      <c r="I17" s="11">
        <v>47749344.9372</v>
      </c>
    </row>
    <row r="18" spans="1:9" ht="12" customHeight="1">
      <c r="A18" s="2" t="str">
        <f>"Sep "&amp;RIGHT(A6,4)</f>
        <v>Sep 2015</v>
      </c>
      <c r="B18" s="11">
        <v>48976.84</v>
      </c>
      <c r="C18" s="11" t="s">
        <v>399</v>
      </c>
      <c r="D18" s="11">
        <v>48976.84</v>
      </c>
      <c r="E18" s="11" t="s">
        <v>399</v>
      </c>
      <c r="F18" s="11" t="s">
        <v>399</v>
      </c>
      <c r="G18" s="11">
        <v>48976.84</v>
      </c>
      <c r="H18" s="11">
        <v>39219292.59</v>
      </c>
      <c r="I18" s="11">
        <v>39268269.43</v>
      </c>
    </row>
    <row r="19" spans="1:9" ht="12" customHeight="1">
      <c r="A19" s="12" t="s">
        <v>55</v>
      </c>
      <c r="B19" s="13">
        <v>1548401.7619</v>
      </c>
      <c r="C19" s="13" t="s">
        <v>399</v>
      </c>
      <c r="D19" s="13">
        <v>1548401.7619</v>
      </c>
      <c r="E19" s="13" t="s">
        <v>399</v>
      </c>
      <c r="F19" s="13" t="s">
        <v>399</v>
      </c>
      <c r="G19" s="13">
        <v>5032254.3686</v>
      </c>
      <c r="H19" s="13">
        <v>451601162.49</v>
      </c>
      <c r="I19" s="13">
        <v>456633416.8586</v>
      </c>
    </row>
    <row r="20" spans="1:9" ht="12" customHeight="1">
      <c r="A20" s="14" t="s">
        <v>402</v>
      </c>
      <c r="B20" s="15">
        <v>1452203.2319</v>
      </c>
      <c r="C20" s="15" t="s">
        <v>399</v>
      </c>
      <c r="D20" s="15">
        <v>1452203.2319</v>
      </c>
      <c r="E20" s="15" t="s">
        <v>399</v>
      </c>
      <c r="F20" s="15" t="s">
        <v>399</v>
      </c>
      <c r="G20" s="15">
        <v>4935948.6614</v>
      </c>
      <c r="H20" s="15">
        <v>364679853.83</v>
      </c>
      <c r="I20" s="15">
        <v>369615802.4914</v>
      </c>
    </row>
    <row r="21" ht="12" customHeight="1">
      <c r="A21" s="3" t="str">
        <f>"FY "&amp;RIGHT(A6,4)+1</f>
        <v>FY 2016</v>
      </c>
    </row>
    <row r="22" spans="1:9" ht="12" customHeight="1">
      <c r="A22" s="2" t="str">
        <f>"Oct "&amp;RIGHT(A6,4)</f>
        <v>Oct 2015</v>
      </c>
      <c r="B22" s="11">
        <v>138397.63</v>
      </c>
      <c r="C22" s="11" t="s">
        <v>399</v>
      </c>
      <c r="D22" s="11">
        <v>138397.63</v>
      </c>
      <c r="E22" s="11" t="s">
        <v>399</v>
      </c>
      <c r="F22" s="11" t="s">
        <v>399</v>
      </c>
      <c r="G22" s="11">
        <v>147298.7831</v>
      </c>
      <c r="H22" s="11">
        <v>58693648.81</v>
      </c>
      <c r="I22" s="11">
        <v>58840947.5931</v>
      </c>
    </row>
    <row r="23" spans="1:9" ht="12" customHeight="1">
      <c r="A23" s="2" t="str">
        <f>"Nov "&amp;RIGHT(A6,4)</f>
        <v>Nov 2015</v>
      </c>
      <c r="B23" s="11">
        <v>350247.96</v>
      </c>
      <c r="C23" s="11" t="s">
        <v>399</v>
      </c>
      <c r="D23" s="11">
        <v>350247.96</v>
      </c>
      <c r="E23" s="11" t="s">
        <v>399</v>
      </c>
      <c r="F23" s="11" t="s">
        <v>399</v>
      </c>
      <c r="G23" s="11">
        <v>368008.4854</v>
      </c>
      <c r="H23" s="11">
        <v>71884654.24</v>
      </c>
      <c r="I23" s="11">
        <v>72252662.7254</v>
      </c>
    </row>
    <row r="24" spans="1:9" ht="12" customHeight="1">
      <c r="A24" s="2" t="str">
        <f>"Dec "&amp;RIGHT(A6,4)</f>
        <v>Dec 2015</v>
      </c>
      <c r="B24" s="11">
        <v>329852.97</v>
      </c>
      <c r="C24" s="11" t="s">
        <v>399</v>
      </c>
      <c r="D24" s="11">
        <v>329852.97</v>
      </c>
      <c r="E24" s="11" t="s">
        <v>399</v>
      </c>
      <c r="F24" s="11" t="s">
        <v>399</v>
      </c>
      <c r="G24" s="11">
        <v>347680.7081</v>
      </c>
      <c r="H24" s="11">
        <v>57293648.73</v>
      </c>
      <c r="I24" s="11">
        <v>57641329.4381</v>
      </c>
    </row>
    <row r="25" spans="1:9" ht="12" customHeight="1">
      <c r="A25" s="2" t="str">
        <f>"Jan "&amp;RIGHT(A6,4)+1</f>
        <v>Jan 2016</v>
      </c>
      <c r="B25" s="11">
        <v>216032.1</v>
      </c>
      <c r="C25" s="11" t="s">
        <v>399</v>
      </c>
      <c r="D25" s="11">
        <v>216032.1</v>
      </c>
      <c r="E25" s="11" t="s">
        <v>399</v>
      </c>
      <c r="F25" s="11" t="s">
        <v>399</v>
      </c>
      <c r="G25" s="11">
        <v>233823.5069</v>
      </c>
      <c r="H25" s="11">
        <v>52177496.7</v>
      </c>
      <c r="I25" s="11">
        <v>52411320.2069</v>
      </c>
    </row>
    <row r="26" spans="1:9" ht="12" customHeight="1">
      <c r="A26" s="2" t="str">
        <f>"Feb "&amp;RIGHT(A6,4)+1</f>
        <v>Feb 2016</v>
      </c>
      <c r="B26" s="11">
        <v>180560.46</v>
      </c>
      <c r="C26" s="11" t="s">
        <v>399</v>
      </c>
      <c r="D26" s="11">
        <v>180560.46</v>
      </c>
      <c r="E26" s="11" t="s">
        <v>399</v>
      </c>
      <c r="F26" s="11" t="s">
        <v>399</v>
      </c>
      <c r="G26" s="11">
        <v>188884.8548</v>
      </c>
      <c r="H26" s="11">
        <v>50974014.74</v>
      </c>
      <c r="I26" s="11">
        <v>51162899.5948</v>
      </c>
    </row>
    <row r="27" spans="1:9" ht="12" customHeight="1">
      <c r="A27" s="2" t="str">
        <f>"Mar "&amp;RIGHT(A6,4)+1</f>
        <v>Mar 2016</v>
      </c>
      <c r="B27" s="11">
        <v>109972.5</v>
      </c>
      <c r="C27" s="11" t="s">
        <v>399</v>
      </c>
      <c r="D27" s="11">
        <v>109972.5</v>
      </c>
      <c r="E27" s="11" t="s">
        <v>399</v>
      </c>
      <c r="F27" s="11" t="s">
        <v>399</v>
      </c>
      <c r="G27" s="11">
        <v>111896.239</v>
      </c>
      <c r="H27" s="11">
        <v>49359859.57</v>
      </c>
      <c r="I27" s="11">
        <v>49471755.809</v>
      </c>
    </row>
    <row r="28" spans="1:9" ht="12" customHeight="1">
      <c r="A28" s="2" t="str">
        <f>"Apr "&amp;RIGHT(A6,4)+1</f>
        <v>Apr 2016</v>
      </c>
      <c r="B28" s="11">
        <v>60721.17</v>
      </c>
      <c r="C28" s="11" t="s">
        <v>399</v>
      </c>
      <c r="D28" s="11">
        <v>60721.17</v>
      </c>
      <c r="E28" s="11" t="s">
        <v>399</v>
      </c>
      <c r="F28" s="11" t="s">
        <v>399</v>
      </c>
      <c r="G28" s="11">
        <v>68134.559</v>
      </c>
      <c r="H28" s="11">
        <v>48444868.53</v>
      </c>
      <c r="I28" s="11">
        <v>48513003.089</v>
      </c>
    </row>
    <row r="29" spans="1:9" ht="12" customHeight="1">
      <c r="A29" s="2" t="str">
        <f>"May "&amp;RIGHT(A6,4)+1</f>
        <v>May 2016</v>
      </c>
      <c r="B29" s="11">
        <v>45373.06</v>
      </c>
      <c r="C29" s="11" t="s">
        <v>399</v>
      </c>
      <c r="D29" s="11">
        <v>45373.06</v>
      </c>
      <c r="E29" s="11" t="s">
        <v>399</v>
      </c>
      <c r="F29" s="11" t="s">
        <v>399</v>
      </c>
      <c r="G29" s="11">
        <v>64941.0645</v>
      </c>
      <c r="H29" s="11">
        <v>34842921.76</v>
      </c>
      <c r="I29" s="11">
        <v>34907862.8245</v>
      </c>
    </row>
    <row r="30" spans="1:9" ht="12" customHeight="1">
      <c r="A30" s="2" t="str">
        <f>"Jun "&amp;RIGHT(A6,4)+1</f>
        <v>Jun 2016</v>
      </c>
      <c r="B30" s="11">
        <v>52216.51</v>
      </c>
      <c r="C30" s="11">
        <v>78840.86</v>
      </c>
      <c r="D30" s="11">
        <v>131057.37</v>
      </c>
      <c r="E30" s="11" t="s">
        <v>399</v>
      </c>
      <c r="F30" s="11" t="s">
        <v>399</v>
      </c>
      <c r="G30" s="11">
        <v>131825.7757</v>
      </c>
      <c r="H30" s="11">
        <v>33030720.72</v>
      </c>
      <c r="I30" s="11">
        <v>33162546.4957</v>
      </c>
    </row>
    <row r="31" spans="1:9" ht="12" customHeight="1">
      <c r="A31" s="2" t="str">
        <f>"Jul "&amp;RIGHT(A6,4)+1</f>
        <v>Jul 2016</v>
      </c>
      <c r="B31" s="11">
        <v>51971.82</v>
      </c>
      <c r="C31" s="11">
        <v>18915.12</v>
      </c>
      <c r="D31" s="11">
        <v>70886.94</v>
      </c>
      <c r="E31" s="11" t="s">
        <v>399</v>
      </c>
      <c r="F31" s="11" t="s">
        <v>399</v>
      </c>
      <c r="G31" s="11">
        <v>72594.5082</v>
      </c>
      <c r="H31" s="11">
        <v>43731529.58</v>
      </c>
      <c r="I31" s="11">
        <v>43804124.0882</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1535346.18</v>
      </c>
      <c r="C34" s="13">
        <v>97755.98</v>
      </c>
      <c r="D34" s="13">
        <v>1633102.16</v>
      </c>
      <c r="E34" s="13" t="s">
        <v>399</v>
      </c>
      <c r="F34" s="13" t="s">
        <v>399</v>
      </c>
      <c r="G34" s="13">
        <v>1735088.4847</v>
      </c>
      <c r="H34" s="13">
        <v>500433363.38</v>
      </c>
      <c r="I34" s="13">
        <v>502168451.8647</v>
      </c>
    </row>
    <row r="35" spans="1:9" ht="12" customHeight="1">
      <c r="A35" s="14" t="str">
        <f>"Total "&amp;MID(A20,7,LEN(A20)-13)&amp;" Months"</f>
        <v>Total 10 Months</v>
      </c>
      <c r="B35" s="15">
        <v>1535346.18</v>
      </c>
      <c r="C35" s="15">
        <v>97755.98</v>
      </c>
      <c r="D35" s="15">
        <v>1633102.16</v>
      </c>
      <c r="E35" s="15" t="s">
        <v>399</v>
      </c>
      <c r="F35" s="15" t="s">
        <v>399</v>
      </c>
      <c r="G35" s="15">
        <v>1735088.4847</v>
      </c>
      <c r="H35" s="15">
        <v>500433363.38</v>
      </c>
      <c r="I35" s="15">
        <v>502168451.8647</v>
      </c>
    </row>
    <row r="36" spans="1:10" ht="12" customHeight="1">
      <c r="A36" s="94"/>
      <c r="B36" s="94"/>
      <c r="C36" s="94"/>
      <c r="D36" s="94"/>
      <c r="E36" s="94"/>
      <c r="F36" s="94"/>
      <c r="G36" s="94"/>
      <c r="H36" s="94"/>
      <c r="I36" s="94"/>
      <c r="J36" s="94"/>
    </row>
    <row r="37" spans="1:10" ht="69.75" customHeight="1">
      <c r="A37" s="80" t="s">
        <v>353</v>
      </c>
      <c r="B37" s="80"/>
      <c r="C37" s="80"/>
      <c r="D37" s="80"/>
      <c r="E37" s="80"/>
      <c r="F37" s="80"/>
      <c r="G37" s="80"/>
      <c r="H37" s="80"/>
      <c r="I37" s="80"/>
      <c r="J37" s="80"/>
    </row>
  </sheetData>
  <sheetProtection/>
  <mergeCells count="12">
    <mergeCell ref="A37:J37"/>
    <mergeCell ref="A1:H1"/>
    <mergeCell ref="A2:H2"/>
    <mergeCell ref="A3:A4"/>
    <mergeCell ref="B3:D3"/>
    <mergeCell ref="E3:E4"/>
    <mergeCell ref="F3:F4"/>
    <mergeCell ref="G3:G4"/>
    <mergeCell ref="H3:H4"/>
    <mergeCell ref="I3:I4"/>
    <mergeCell ref="B5:I5"/>
    <mergeCell ref="A36:J36"/>
  </mergeCells>
  <printOptions/>
  <pageMargins left="0.75" right="0.5" top="0.75" bottom="0.5" header="0.5" footer="0.25"/>
  <pageSetup fitToHeight="1" fitToWidth="1" horizontalDpi="600" verticalDpi="600" orientation="landscape"/>
</worksheet>
</file>

<file path=xl/worksheets/sheet38.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73" t="s">
        <v>404</v>
      </c>
      <c r="B1" s="73"/>
      <c r="C1" s="73"/>
      <c r="D1" s="73"/>
      <c r="E1" s="73"/>
      <c r="F1" s="73"/>
      <c r="G1" s="2" t="s">
        <v>400</v>
      </c>
    </row>
    <row r="2" spans="1:7" ht="12" customHeight="1">
      <c r="A2" s="75" t="s">
        <v>184</v>
      </c>
      <c r="B2" s="75"/>
      <c r="C2" s="75"/>
      <c r="D2" s="75"/>
      <c r="E2" s="75"/>
      <c r="F2" s="75"/>
      <c r="G2" s="1"/>
    </row>
    <row r="3" spans="1:7" ht="24" customHeight="1">
      <c r="A3" s="77" t="s">
        <v>50</v>
      </c>
      <c r="B3" s="72" t="s">
        <v>185</v>
      </c>
      <c r="C3" s="72"/>
      <c r="D3" s="70"/>
      <c r="E3" s="72" t="s">
        <v>186</v>
      </c>
      <c r="F3" s="70"/>
      <c r="G3" s="71" t="s">
        <v>187</v>
      </c>
    </row>
    <row r="4" spans="1:7" ht="24" customHeight="1">
      <c r="A4" s="77"/>
      <c r="B4" s="69" t="s">
        <v>188</v>
      </c>
      <c r="C4" s="69" t="s">
        <v>189</v>
      </c>
      <c r="D4" s="69" t="s">
        <v>55</v>
      </c>
      <c r="E4" s="69" t="s">
        <v>190</v>
      </c>
      <c r="F4" s="69" t="s">
        <v>267</v>
      </c>
      <c r="G4" s="71"/>
    </row>
    <row r="5" spans="1:7" ht="24" customHeight="1">
      <c r="A5" s="78"/>
      <c r="B5" s="70"/>
      <c r="C5" s="70"/>
      <c r="D5" s="70"/>
      <c r="E5" s="70"/>
      <c r="F5" s="70"/>
      <c r="G5" s="72"/>
    </row>
    <row r="6" spans="1:7" ht="12" customHeight="1">
      <c r="A6" s="1"/>
      <c r="B6" s="66" t="str">
        <f>REPT("-",64)&amp;" Dollars "&amp;REPT("-",64)</f>
        <v>---------------------------------------------------------------- Dollars ----------------------------------------------------------------</v>
      </c>
      <c r="C6" s="66"/>
      <c r="D6" s="66"/>
      <c r="E6" s="66"/>
      <c r="F6" s="66"/>
      <c r="G6" s="66"/>
    </row>
    <row r="7" ht="12" customHeight="1">
      <c r="A7" s="3" t="s">
        <v>401</v>
      </c>
    </row>
    <row r="8" spans="1:7" ht="12" customHeight="1">
      <c r="A8" s="2" t="str">
        <f>"Oct "&amp;RIGHT(A7,4)-1</f>
        <v>Oct 2014</v>
      </c>
      <c r="B8" s="11">
        <v>169264194.5494</v>
      </c>
      <c r="C8" s="11" t="s">
        <v>399</v>
      </c>
      <c r="D8" s="11">
        <v>169264194.5494</v>
      </c>
      <c r="E8" s="11">
        <v>1933267.6763</v>
      </c>
      <c r="F8" s="11">
        <v>38491974.76</v>
      </c>
      <c r="G8" s="11">
        <v>209689436.9857</v>
      </c>
    </row>
    <row r="9" spans="1:7" ht="12" customHeight="1">
      <c r="A9" s="2" t="str">
        <f>"Nov "&amp;RIGHT(A7,4)-1</f>
        <v>Nov 2014</v>
      </c>
      <c r="B9" s="11">
        <v>161552059.2542</v>
      </c>
      <c r="C9" s="11" t="s">
        <v>399</v>
      </c>
      <c r="D9" s="11">
        <v>161552059.2542</v>
      </c>
      <c r="E9" s="11">
        <v>1429227.6204</v>
      </c>
      <c r="F9" s="11">
        <v>39510592.23</v>
      </c>
      <c r="G9" s="11">
        <v>202491879.1046</v>
      </c>
    </row>
    <row r="10" spans="1:7" ht="12" customHeight="1">
      <c r="A10" s="2" t="str">
        <f>"Dec "&amp;RIGHT(A7,4)-1</f>
        <v>Dec 2014</v>
      </c>
      <c r="B10" s="11">
        <v>162140452.6436</v>
      </c>
      <c r="C10" s="11" t="s">
        <v>399</v>
      </c>
      <c r="D10" s="11">
        <v>162140452.6436</v>
      </c>
      <c r="E10" s="11">
        <v>719931.7983</v>
      </c>
      <c r="F10" s="11">
        <v>36868897.27</v>
      </c>
      <c r="G10" s="11">
        <v>199729281.7119</v>
      </c>
    </row>
    <row r="11" spans="1:7" ht="12" customHeight="1">
      <c r="A11" s="2" t="str">
        <f>"Jan "&amp;RIGHT(A7,4)</f>
        <v>Jan 2015</v>
      </c>
      <c r="B11" s="11">
        <v>172142694.7927</v>
      </c>
      <c r="C11" s="11" t="s">
        <v>399</v>
      </c>
      <c r="D11" s="11">
        <v>172142694.7927</v>
      </c>
      <c r="E11" s="11">
        <v>416582.6827</v>
      </c>
      <c r="F11" s="11">
        <v>38025881.04</v>
      </c>
      <c r="G11" s="11">
        <v>210585158.5154</v>
      </c>
    </row>
    <row r="12" spans="1:7" ht="12" customHeight="1">
      <c r="A12" s="2" t="str">
        <f>"Feb "&amp;RIGHT(A7,4)</f>
        <v>Feb 2015</v>
      </c>
      <c r="B12" s="11">
        <v>139882786.6379</v>
      </c>
      <c r="C12" s="11" t="s">
        <v>399</v>
      </c>
      <c r="D12" s="11">
        <v>139882786.6379</v>
      </c>
      <c r="E12" s="11">
        <v>159740.7713</v>
      </c>
      <c r="F12" s="11">
        <v>29176910.81</v>
      </c>
      <c r="G12" s="11">
        <v>169219438.2192</v>
      </c>
    </row>
    <row r="13" spans="1:7" ht="12" customHeight="1">
      <c r="A13" s="2" t="str">
        <f>"Mar "&amp;RIGHT(A7,4)</f>
        <v>Mar 2015</v>
      </c>
      <c r="B13" s="11">
        <v>138872178.9553</v>
      </c>
      <c r="C13" s="11" t="s">
        <v>399</v>
      </c>
      <c r="D13" s="11">
        <v>138872178.9553</v>
      </c>
      <c r="E13" s="11">
        <v>75212.0008</v>
      </c>
      <c r="F13" s="11">
        <v>33141762.82</v>
      </c>
      <c r="G13" s="11">
        <v>172089153.7761</v>
      </c>
    </row>
    <row r="14" spans="1:7" ht="12" customHeight="1">
      <c r="A14" s="2" t="str">
        <f>"Apr "&amp;RIGHT(A7,4)</f>
        <v>Apr 2015</v>
      </c>
      <c r="B14" s="11">
        <v>63500985.9926</v>
      </c>
      <c r="C14" s="11" t="s">
        <v>399</v>
      </c>
      <c r="D14" s="11">
        <v>63500985.9926</v>
      </c>
      <c r="E14" s="11">
        <v>51857.76</v>
      </c>
      <c r="F14" s="11">
        <v>36777038.16</v>
      </c>
      <c r="G14" s="11">
        <v>100329881.9126</v>
      </c>
    </row>
    <row r="15" spans="1:7" ht="12" customHeight="1">
      <c r="A15" s="2" t="str">
        <f>"May "&amp;RIGHT(A7,4)</f>
        <v>May 2015</v>
      </c>
      <c r="B15" s="11">
        <v>37700741.7822</v>
      </c>
      <c r="C15" s="11" t="s">
        <v>399</v>
      </c>
      <c r="D15" s="11">
        <v>37700741.7822</v>
      </c>
      <c r="E15" s="11">
        <v>48708.7973</v>
      </c>
      <c r="F15" s="11">
        <v>35933649.83</v>
      </c>
      <c r="G15" s="11">
        <v>73683100.4095</v>
      </c>
    </row>
    <row r="16" spans="1:7" ht="12" customHeight="1">
      <c r="A16" s="2" t="str">
        <f>"Jun "&amp;RIGHT(A7,4)</f>
        <v>Jun 2015</v>
      </c>
      <c r="B16" s="11">
        <v>74370486.8324</v>
      </c>
      <c r="C16" s="11" t="s">
        <v>399</v>
      </c>
      <c r="D16" s="11">
        <v>74370486.8324</v>
      </c>
      <c r="E16" s="11">
        <v>48654.4384</v>
      </c>
      <c r="F16" s="11">
        <v>33761497.87</v>
      </c>
      <c r="G16" s="11">
        <v>108180639.1408</v>
      </c>
    </row>
    <row r="17" spans="1:7" ht="12" customHeight="1">
      <c r="A17" s="2" t="str">
        <f>"Jul "&amp;RIGHT(A7,4)</f>
        <v>Jul 2015</v>
      </c>
      <c r="B17" s="11">
        <v>131729617.4099</v>
      </c>
      <c r="C17" s="11" t="s">
        <v>399</v>
      </c>
      <c r="D17" s="11">
        <v>131729617.4099</v>
      </c>
      <c r="E17" s="11">
        <v>52765.1159</v>
      </c>
      <c r="F17" s="11">
        <v>42991649.04</v>
      </c>
      <c r="G17" s="11">
        <v>174774031.5658</v>
      </c>
    </row>
    <row r="18" spans="1:7" ht="12" customHeight="1">
      <c r="A18" s="2" t="str">
        <f>"Aug "&amp;RIGHT(A7,4)</f>
        <v>Aug 2015</v>
      </c>
      <c r="B18" s="11">
        <v>178600073.1048</v>
      </c>
      <c r="C18" s="11" t="s">
        <v>399</v>
      </c>
      <c r="D18" s="11">
        <v>178600073.1048</v>
      </c>
      <c r="E18" s="11">
        <v>47328.8672</v>
      </c>
      <c r="F18" s="11">
        <v>47702016.07</v>
      </c>
      <c r="G18" s="11">
        <v>226349418.042</v>
      </c>
    </row>
    <row r="19" spans="1:7" ht="12" customHeight="1">
      <c r="A19" s="2" t="str">
        <f>"Sep "&amp;RIGHT(A7,4)</f>
        <v>Sep 2015</v>
      </c>
      <c r="B19" s="11">
        <v>238410009.6516</v>
      </c>
      <c r="C19" s="11" t="s">
        <v>399</v>
      </c>
      <c r="D19" s="11">
        <v>238410009.6516</v>
      </c>
      <c r="E19" s="11">
        <v>48976.84</v>
      </c>
      <c r="F19" s="11">
        <v>39219292.59</v>
      </c>
      <c r="G19" s="11">
        <v>277678279.0816</v>
      </c>
    </row>
    <row r="20" spans="1:7" ht="12" customHeight="1">
      <c r="A20" s="12" t="s">
        <v>55</v>
      </c>
      <c r="B20" s="13">
        <v>1668166281.6066</v>
      </c>
      <c r="C20" s="13" t="s">
        <v>399</v>
      </c>
      <c r="D20" s="13">
        <v>1668166281.6066</v>
      </c>
      <c r="E20" s="13">
        <v>5032254.3686</v>
      </c>
      <c r="F20" s="13">
        <v>451601162.49</v>
      </c>
      <c r="G20" s="13">
        <v>2124799698.4652</v>
      </c>
    </row>
    <row r="21" spans="1:7" ht="12" customHeight="1">
      <c r="A21" s="14" t="s">
        <v>402</v>
      </c>
      <c r="B21" s="15">
        <v>1251156198.8502</v>
      </c>
      <c r="C21" s="15" t="s">
        <v>399</v>
      </c>
      <c r="D21" s="15">
        <v>1251156198.8502</v>
      </c>
      <c r="E21" s="15">
        <v>4935948.6614</v>
      </c>
      <c r="F21" s="15">
        <v>364679853.83</v>
      </c>
      <c r="G21" s="15">
        <v>1620772001.3416</v>
      </c>
    </row>
    <row r="22" ht="12" customHeight="1">
      <c r="A22" s="3" t="str">
        <f>"FY "&amp;RIGHT(A7,4)+1</f>
        <v>FY 2016</v>
      </c>
    </row>
    <row r="23" spans="1:7" ht="12" customHeight="1">
      <c r="A23" s="2" t="str">
        <f>"Oct "&amp;RIGHT(A7,4)</f>
        <v>Oct 2015</v>
      </c>
      <c r="B23" s="11">
        <v>192707465.6842</v>
      </c>
      <c r="C23" s="11" t="s">
        <v>399</v>
      </c>
      <c r="D23" s="11">
        <v>192707465.6842</v>
      </c>
      <c r="E23" s="11">
        <v>147298.7831</v>
      </c>
      <c r="F23" s="11">
        <v>58693648.81</v>
      </c>
      <c r="G23" s="11">
        <v>251548413.2773</v>
      </c>
    </row>
    <row r="24" spans="1:7" ht="12" customHeight="1">
      <c r="A24" s="2" t="str">
        <f>"Nov "&amp;RIGHT(A7,4)</f>
        <v>Nov 2015</v>
      </c>
      <c r="B24" s="11">
        <v>152660341.117</v>
      </c>
      <c r="C24" s="11" t="s">
        <v>399</v>
      </c>
      <c r="D24" s="11">
        <v>152660341.117</v>
      </c>
      <c r="E24" s="11">
        <v>368008.4854</v>
      </c>
      <c r="F24" s="11">
        <v>71884654.24</v>
      </c>
      <c r="G24" s="11">
        <v>224913003.8424</v>
      </c>
    </row>
    <row r="25" spans="1:7" ht="12" customHeight="1">
      <c r="A25" s="2" t="str">
        <f>"Dec "&amp;RIGHT(A7,4)</f>
        <v>Dec 2015</v>
      </c>
      <c r="B25" s="11">
        <v>129517698.3222</v>
      </c>
      <c r="C25" s="11" t="s">
        <v>399</v>
      </c>
      <c r="D25" s="11">
        <v>129517698.3222</v>
      </c>
      <c r="E25" s="11">
        <v>347680.7081</v>
      </c>
      <c r="F25" s="11">
        <v>57293648.73</v>
      </c>
      <c r="G25" s="11">
        <v>187159027.7603</v>
      </c>
    </row>
    <row r="26" spans="1:7" ht="12" customHeight="1">
      <c r="A26" s="2" t="str">
        <f>"Jan "&amp;RIGHT(A7,4)+1</f>
        <v>Jan 2016</v>
      </c>
      <c r="B26" s="11">
        <v>174109905.277</v>
      </c>
      <c r="C26" s="11" t="s">
        <v>399</v>
      </c>
      <c r="D26" s="11">
        <v>174109905.277</v>
      </c>
      <c r="E26" s="11">
        <v>233823.5069</v>
      </c>
      <c r="F26" s="11">
        <v>52177496.7</v>
      </c>
      <c r="G26" s="11">
        <v>226521225.4839</v>
      </c>
    </row>
    <row r="27" spans="1:7" ht="12" customHeight="1">
      <c r="A27" s="2" t="str">
        <f>"Feb "&amp;RIGHT(A7,4)+1</f>
        <v>Feb 2016</v>
      </c>
      <c r="B27" s="11">
        <v>137154666.3914</v>
      </c>
      <c r="C27" s="11" t="s">
        <v>399</v>
      </c>
      <c r="D27" s="11">
        <v>137154666.3914</v>
      </c>
      <c r="E27" s="11">
        <v>188884.8548</v>
      </c>
      <c r="F27" s="11">
        <v>50974014.74</v>
      </c>
      <c r="G27" s="11">
        <v>188317565.9862</v>
      </c>
    </row>
    <row r="28" spans="1:7" ht="12" customHeight="1">
      <c r="A28" s="2" t="str">
        <f>"Mar "&amp;RIGHT(A7,4)+1</f>
        <v>Mar 2016</v>
      </c>
      <c r="B28" s="11">
        <v>143514490.4834</v>
      </c>
      <c r="C28" s="11" t="s">
        <v>399</v>
      </c>
      <c r="D28" s="11">
        <v>143514490.4834</v>
      </c>
      <c r="E28" s="11">
        <v>111896.239</v>
      </c>
      <c r="F28" s="11">
        <v>49359859.57</v>
      </c>
      <c r="G28" s="11">
        <v>192986246.2924</v>
      </c>
    </row>
    <row r="29" spans="1:7" ht="12" customHeight="1">
      <c r="A29" s="2" t="str">
        <f>"Apr "&amp;RIGHT(A7,4)+1</f>
        <v>Apr 2016</v>
      </c>
      <c r="B29" s="11">
        <v>64784507.5971</v>
      </c>
      <c r="C29" s="11" t="s">
        <v>399</v>
      </c>
      <c r="D29" s="11">
        <v>64784507.5971</v>
      </c>
      <c r="E29" s="11">
        <v>68134.559</v>
      </c>
      <c r="F29" s="11">
        <v>48444868.53</v>
      </c>
      <c r="G29" s="11">
        <v>113297510.6861</v>
      </c>
    </row>
    <row r="30" spans="1:7" ht="12" customHeight="1">
      <c r="A30" s="2" t="str">
        <f>"May "&amp;RIGHT(A7,4)+1</f>
        <v>May 2016</v>
      </c>
      <c r="B30" s="11">
        <v>33816694.6426</v>
      </c>
      <c r="C30" s="11" t="s">
        <v>399</v>
      </c>
      <c r="D30" s="11">
        <v>33816694.6426</v>
      </c>
      <c r="E30" s="11">
        <v>64941.0645</v>
      </c>
      <c r="F30" s="11">
        <v>34842921.76</v>
      </c>
      <c r="G30" s="11">
        <v>68724557.4671</v>
      </c>
    </row>
    <row r="31" spans="1:7" ht="12" customHeight="1">
      <c r="A31" s="2" t="str">
        <f>"Jun "&amp;RIGHT(A7,4)+1</f>
        <v>Jun 2016</v>
      </c>
      <c r="B31" s="11">
        <v>76772412.7107</v>
      </c>
      <c r="C31" s="11" t="s">
        <v>399</v>
      </c>
      <c r="D31" s="11">
        <v>76772412.7107</v>
      </c>
      <c r="E31" s="11">
        <v>131825.7757</v>
      </c>
      <c r="F31" s="11">
        <v>33030720.72</v>
      </c>
      <c r="G31" s="11">
        <v>109934959.2064</v>
      </c>
    </row>
    <row r="32" spans="1:7" ht="12" customHeight="1">
      <c r="A32" s="2" t="str">
        <f>"Jul "&amp;RIGHT(A7,4)+1</f>
        <v>Jul 2016</v>
      </c>
      <c r="B32" s="11">
        <v>145944505.8909</v>
      </c>
      <c r="C32" s="11" t="s">
        <v>399</v>
      </c>
      <c r="D32" s="11">
        <v>145944505.8909</v>
      </c>
      <c r="E32" s="11">
        <v>72594.5082</v>
      </c>
      <c r="F32" s="11">
        <v>43731529.58</v>
      </c>
      <c r="G32" s="11">
        <v>189748629.9791</v>
      </c>
    </row>
    <row r="33" spans="1:7" ht="12" customHeight="1">
      <c r="A33" s="2" t="str">
        <f>"Aug "&amp;RIGHT(A7,4)+1</f>
        <v>Aug 2016</v>
      </c>
      <c r="B33" s="11" t="s">
        <v>399</v>
      </c>
      <c r="C33" s="11" t="s">
        <v>399</v>
      </c>
      <c r="D33" s="11" t="s">
        <v>399</v>
      </c>
      <c r="E33" s="11" t="s">
        <v>399</v>
      </c>
      <c r="F33" s="11" t="s">
        <v>399</v>
      </c>
      <c r="G33" s="11" t="s">
        <v>399</v>
      </c>
    </row>
    <row r="34" spans="1:7" ht="12" customHeight="1">
      <c r="A34" s="2" t="str">
        <f>"Sep "&amp;RIGHT(A7,4)+1</f>
        <v>Sep 2016</v>
      </c>
      <c r="B34" s="11" t="s">
        <v>399</v>
      </c>
      <c r="C34" s="11" t="s">
        <v>399</v>
      </c>
      <c r="D34" s="11" t="s">
        <v>399</v>
      </c>
      <c r="E34" s="11" t="s">
        <v>399</v>
      </c>
      <c r="F34" s="11" t="s">
        <v>399</v>
      </c>
      <c r="G34" s="11" t="s">
        <v>399</v>
      </c>
    </row>
    <row r="35" spans="1:7" ht="12" customHeight="1">
      <c r="A35" s="12" t="s">
        <v>55</v>
      </c>
      <c r="B35" s="13">
        <v>1250982688.1165</v>
      </c>
      <c r="C35" s="13" t="s">
        <v>399</v>
      </c>
      <c r="D35" s="13">
        <v>1250982688.1165</v>
      </c>
      <c r="E35" s="13">
        <v>1735088.4847</v>
      </c>
      <c r="F35" s="13">
        <v>500433363.38</v>
      </c>
      <c r="G35" s="13">
        <v>1753151139.9812</v>
      </c>
    </row>
    <row r="36" spans="1:7" ht="12" customHeight="1">
      <c r="A36" s="14" t="str">
        <f>"Total "&amp;MID(A21,7,LEN(A21)-13)&amp;" Months"</f>
        <v>Total 10 Months</v>
      </c>
      <c r="B36" s="15">
        <v>1250982688.1165</v>
      </c>
      <c r="C36" s="15" t="s">
        <v>399</v>
      </c>
      <c r="D36" s="15">
        <v>1250982688.1165</v>
      </c>
      <c r="E36" s="15">
        <v>1735088.4847</v>
      </c>
      <c r="F36" s="15">
        <v>500433363.38</v>
      </c>
      <c r="G36" s="15">
        <v>1753151139.9812</v>
      </c>
    </row>
    <row r="37" spans="1:7" ht="12" customHeight="1">
      <c r="A37" s="66"/>
      <c r="B37" s="66"/>
      <c r="C37" s="66"/>
      <c r="D37" s="66"/>
      <c r="E37" s="66"/>
      <c r="F37" s="66"/>
      <c r="G37" s="66"/>
    </row>
    <row r="38" spans="1:7" ht="69.75" customHeight="1">
      <c r="A38" s="80" t="s">
        <v>191</v>
      </c>
      <c r="B38" s="80"/>
      <c r="C38" s="80"/>
      <c r="D38" s="80"/>
      <c r="E38" s="80"/>
      <c r="F38" s="80"/>
      <c r="G38" s="80"/>
    </row>
  </sheetData>
  <sheetProtection/>
  <mergeCells count="14">
    <mergeCell ref="A1:F1"/>
    <mergeCell ref="A2:F2"/>
    <mergeCell ref="A3:A5"/>
    <mergeCell ref="B3:D3"/>
    <mergeCell ref="E3:F3"/>
    <mergeCell ref="E4:E5"/>
    <mergeCell ref="F4:F5"/>
    <mergeCell ref="A38:G38"/>
    <mergeCell ref="G3:G5"/>
    <mergeCell ref="B4:B5"/>
    <mergeCell ref="C4:C5"/>
    <mergeCell ref="D4:D5"/>
    <mergeCell ref="B6:G6"/>
    <mergeCell ref="A37:G37"/>
  </mergeCells>
  <printOptions/>
  <pageMargins left="0.75" right="0.5" top="0.75" bottom="0.5" header="0.5" footer="0.25"/>
  <pageSetup fitToHeight="1" fitToWidth="1" horizontalDpi="600" verticalDpi="600" orientation="landscape"/>
</worksheet>
</file>

<file path=xl/worksheets/sheet39.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73" t="s">
        <v>404</v>
      </c>
      <c r="B1" s="73"/>
      <c r="C1" s="73"/>
      <c r="D1" s="73"/>
      <c r="E1" s="73"/>
      <c r="F1" s="73"/>
      <c r="G1" s="73"/>
      <c r="H1" s="2" t="s">
        <v>400</v>
      </c>
    </row>
    <row r="2" spans="1:8" ht="12" customHeight="1">
      <c r="A2" s="75" t="s">
        <v>268</v>
      </c>
      <c r="B2" s="75"/>
      <c r="C2" s="75"/>
      <c r="D2" s="75"/>
      <c r="E2" s="75"/>
      <c r="F2" s="75"/>
      <c r="G2" s="75"/>
      <c r="H2" s="1"/>
    </row>
    <row r="3" spans="1:8" ht="24" customHeight="1">
      <c r="A3" s="77" t="s">
        <v>50</v>
      </c>
      <c r="B3" s="69" t="s">
        <v>343</v>
      </c>
      <c r="C3" s="69" t="s">
        <v>279</v>
      </c>
      <c r="D3" s="72" t="s">
        <v>53</v>
      </c>
      <c r="E3" s="70"/>
      <c r="F3" s="72" t="s">
        <v>192</v>
      </c>
      <c r="G3" s="72"/>
      <c r="H3" s="72"/>
    </row>
    <row r="4" spans="1:8" ht="24" customHeight="1">
      <c r="A4" s="78"/>
      <c r="B4" s="70"/>
      <c r="C4" s="70"/>
      <c r="D4" s="10" t="s">
        <v>269</v>
      </c>
      <c r="E4" s="10" t="s">
        <v>372</v>
      </c>
      <c r="F4" s="10" t="s">
        <v>193</v>
      </c>
      <c r="G4" s="10" t="s">
        <v>270</v>
      </c>
      <c r="H4" s="9" t="s">
        <v>55</v>
      </c>
    </row>
    <row r="5" spans="1:8" ht="12" customHeight="1">
      <c r="A5" s="1"/>
      <c r="B5" s="66" t="str">
        <f>REPT("-",78)&amp;" Dollars "&amp;REPT("-",78)</f>
        <v>------------------------------------------------------------------------------ Dollars ------------------------------------------------------------------------------</v>
      </c>
      <c r="C5" s="66"/>
      <c r="D5" s="66"/>
      <c r="E5" s="66"/>
      <c r="F5" s="66"/>
      <c r="G5" s="66"/>
      <c r="H5" s="66"/>
    </row>
    <row r="6" ht="12" customHeight="1">
      <c r="A6" s="3" t="s">
        <v>401</v>
      </c>
    </row>
    <row r="7" spans="1:8" ht="12" customHeight="1">
      <c r="A7" s="2" t="str">
        <f>"Oct "&amp;RIGHT(A6,4)-1</f>
        <v>Oct 2014</v>
      </c>
      <c r="B7" s="11">
        <v>5988009807</v>
      </c>
      <c r="C7" s="11">
        <v>164281832</v>
      </c>
      <c r="D7" s="11">
        <v>744726464</v>
      </c>
      <c r="E7" s="11">
        <v>13415178.5225</v>
      </c>
      <c r="F7" s="11">
        <v>6657327.1032</v>
      </c>
      <c r="G7" s="11" t="s">
        <v>399</v>
      </c>
      <c r="H7" s="11">
        <v>6657327.1032</v>
      </c>
    </row>
    <row r="8" spans="1:8" ht="12" customHeight="1">
      <c r="A8" s="2" t="str">
        <f>"Nov "&amp;RIGHT(A6,4)-1</f>
        <v>Nov 2014</v>
      </c>
      <c r="B8" s="11">
        <v>5914720127</v>
      </c>
      <c r="C8" s="11">
        <v>164281832</v>
      </c>
      <c r="D8" s="11">
        <v>470970859</v>
      </c>
      <c r="E8" s="11">
        <v>13060299.0523</v>
      </c>
      <c r="F8" s="11">
        <v>6730524.5223</v>
      </c>
      <c r="G8" s="11" t="s">
        <v>399</v>
      </c>
      <c r="H8" s="11">
        <v>6730524.5223</v>
      </c>
    </row>
    <row r="9" spans="1:8" ht="12" customHeight="1">
      <c r="A9" s="2" t="str">
        <f>"Dec "&amp;RIGHT(A6,4)-1</f>
        <v>Dec 2014</v>
      </c>
      <c r="B9" s="11">
        <v>6849195421</v>
      </c>
      <c r="C9" s="11">
        <v>178302858</v>
      </c>
      <c r="D9" s="11">
        <v>513607563</v>
      </c>
      <c r="E9" s="11">
        <v>12613557.3729</v>
      </c>
      <c r="F9" s="11">
        <v>16538747.3365</v>
      </c>
      <c r="G9" s="11" t="s">
        <v>399</v>
      </c>
      <c r="H9" s="11">
        <v>16538747.3365</v>
      </c>
    </row>
    <row r="10" spans="1:8" ht="12" customHeight="1">
      <c r="A10" s="2" t="str">
        <f>"Jan "&amp;RIGHT(A6,4)</f>
        <v>Jan 2015</v>
      </c>
      <c r="B10" s="11">
        <v>5845506636</v>
      </c>
      <c r="C10" s="11">
        <v>164281832</v>
      </c>
      <c r="D10" s="11">
        <v>481761819</v>
      </c>
      <c r="E10" s="11">
        <v>12490054.7956</v>
      </c>
      <c r="F10" s="11">
        <v>7306404.1123</v>
      </c>
      <c r="G10" s="11" t="s">
        <v>399</v>
      </c>
      <c r="H10" s="11">
        <v>7306404.1123</v>
      </c>
    </row>
    <row r="11" spans="1:8" ht="12" customHeight="1">
      <c r="A11" s="2" t="str">
        <f>"Feb "&amp;RIGHT(A6,4)</f>
        <v>Feb 2015</v>
      </c>
      <c r="B11" s="11">
        <v>5810004259</v>
      </c>
      <c r="C11" s="11">
        <v>164281832</v>
      </c>
      <c r="D11" s="11">
        <v>494026166</v>
      </c>
      <c r="E11" s="11">
        <v>12059549.6721</v>
      </c>
      <c r="F11" s="11">
        <v>5973142.3296</v>
      </c>
      <c r="G11" s="11" t="s">
        <v>399</v>
      </c>
      <c r="H11" s="11">
        <v>5973142.3296</v>
      </c>
    </row>
    <row r="12" spans="1:8" ht="12" customHeight="1">
      <c r="A12" s="2" t="str">
        <f>"Mar "&amp;RIGHT(A6,4)</f>
        <v>Mar 2015</v>
      </c>
      <c r="B12" s="11">
        <v>6876217778</v>
      </c>
      <c r="C12" s="11">
        <v>166924017</v>
      </c>
      <c r="D12" s="11">
        <v>475195218</v>
      </c>
      <c r="E12" s="11">
        <v>12435154.8973</v>
      </c>
      <c r="F12" s="11">
        <v>17046148.3963</v>
      </c>
      <c r="G12" s="11">
        <v>866152.89</v>
      </c>
      <c r="H12" s="11">
        <v>17912301.2863</v>
      </c>
    </row>
    <row r="13" spans="1:8" ht="12" customHeight="1">
      <c r="A13" s="2" t="str">
        <f>"Apr "&amp;RIGHT(A6,4)</f>
        <v>Apr 2015</v>
      </c>
      <c r="B13" s="11">
        <v>5764955369</v>
      </c>
      <c r="C13" s="11">
        <v>164281832</v>
      </c>
      <c r="D13" s="11">
        <v>496596487</v>
      </c>
      <c r="E13" s="11">
        <v>12199849.9244</v>
      </c>
      <c r="F13" s="11">
        <v>6251361.0707</v>
      </c>
      <c r="G13" s="11">
        <v>520288.64</v>
      </c>
      <c r="H13" s="11">
        <v>6771649.7107</v>
      </c>
    </row>
    <row r="14" spans="1:8" ht="12" customHeight="1">
      <c r="A14" s="2" t="str">
        <f>"May "&amp;RIGHT(A6,4)</f>
        <v>May 2015</v>
      </c>
      <c r="B14" s="11">
        <v>5760980840</v>
      </c>
      <c r="C14" s="11">
        <v>164281832</v>
      </c>
      <c r="D14" s="11">
        <v>480362757</v>
      </c>
      <c r="E14" s="11">
        <v>12369461.5891</v>
      </c>
      <c r="F14" s="11">
        <v>6317469.1504</v>
      </c>
      <c r="G14" s="11">
        <v>74747.23</v>
      </c>
      <c r="H14" s="11">
        <v>6392216.3804</v>
      </c>
    </row>
    <row r="15" spans="1:8" ht="12" customHeight="1">
      <c r="A15" s="2" t="str">
        <f>"Jun "&amp;RIGHT(A6,4)</f>
        <v>Jun 2015</v>
      </c>
      <c r="B15" s="11">
        <v>6712009008</v>
      </c>
      <c r="C15" s="11">
        <v>171208148</v>
      </c>
      <c r="D15" s="11">
        <v>448702164</v>
      </c>
      <c r="E15" s="11">
        <v>12146419.9697</v>
      </c>
      <c r="F15" s="11">
        <v>14706011.2711</v>
      </c>
      <c r="G15" s="11">
        <v>419556.42</v>
      </c>
      <c r="H15" s="11">
        <v>15125567.6911</v>
      </c>
    </row>
    <row r="16" spans="1:8" ht="12" customHeight="1">
      <c r="A16" s="2" t="str">
        <f>"Jul "&amp;RIGHT(A6,4)</f>
        <v>Jul 2015</v>
      </c>
      <c r="B16" s="11">
        <v>5767509482</v>
      </c>
      <c r="C16" s="11">
        <v>164281832</v>
      </c>
      <c r="D16" s="11">
        <v>502388990</v>
      </c>
      <c r="E16" s="11">
        <v>12407391.6706</v>
      </c>
      <c r="F16" s="11">
        <v>6972730.7802</v>
      </c>
      <c r="G16" s="11">
        <v>5882.43</v>
      </c>
      <c r="H16" s="11">
        <v>6978613.2102</v>
      </c>
    </row>
    <row r="17" spans="1:8" ht="12" customHeight="1">
      <c r="A17" s="2" t="str">
        <f>"Aug "&amp;RIGHT(A6,4)</f>
        <v>Aug 2015</v>
      </c>
      <c r="B17" s="11">
        <v>5753143172</v>
      </c>
      <c r="C17" s="11">
        <v>164281832</v>
      </c>
      <c r="D17" s="11">
        <v>497799100</v>
      </c>
      <c r="E17" s="11">
        <v>11861684.3597</v>
      </c>
      <c r="F17" s="11">
        <v>6724085.5673</v>
      </c>
      <c r="G17" s="11">
        <v>263747.29</v>
      </c>
      <c r="H17" s="11">
        <v>6987832.8573</v>
      </c>
    </row>
    <row r="18" spans="1:8" ht="12" customHeight="1">
      <c r="A18" s="2" t="str">
        <f>"Sep "&amp;RIGHT(A6,4)</f>
        <v>Sep 2015</v>
      </c>
      <c r="B18" s="11">
        <v>6946339677</v>
      </c>
      <c r="C18" s="11">
        <v>170667377</v>
      </c>
      <c r="D18" s="11">
        <v>564130199</v>
      </c>
      <c r="E18" s="11">
        <v>55972256.0865</v>
      </c>
      <c r="F18" s="11">
        <v>18256643.0826</v>
      </c>
      <c r="G18" s="11">
        <v>387914.26</v>
      </c>
      <c r="H18" s="11">
        <v>18644557.3426</v>
      </c>
    </row>
    <row r="19" spans="1:8" ht="12" customHeight="1">
      <c r="A19" s="12" t="s">
        <v>55</v>
      </c>
      <c r="B19" s="13">
        <v>73988591576</v>
      </c>
      <c r="C19" s="13">
        <v>2001357056</v>
      </c>
      <c r="D19" s="13">
        <v>6170267786</v>
      </c>
      <c r="E19" s="13">
        <v>193030857.9127</v>
      </c>
      <c r="F19" s="13">
        <v>119480594.7225</v>
      </c>
      <c r="G19" s="13">
        <v>2538289.16</v>
      </c>
      <c r="H19" s="13">
        <v>122018883.8825</v>
      </c>
    </row>
    <row r="20" spans="1:8" ht="12" customHeight="1">
      <c r="A20" s="14" t="s">
        <v>402</v>
      </c>
      <c r="B20" s="15">
        <v>61289108727</v>
      </c>
      <c r="C20" s="15">
        <v>1666407847</v>
      </c>
      <c r="D20" s="15">
        <v>5108338487</v>
      </c>
      <c r="E20" s="15">
        <v>125196917.4665</v>
      </c>
      <c r="F20" s="15">
        <v>94499866.0726</v>
      </c>
      <c r="G20" s="15">
        <v>1886627.61</v>
      </c>
      <c r="H20" s="15">
        <v>96386493.6826</v>
      </c>
    </row>
    <row r="21" ht="12" customHeight="1">
      <c r="A21" s="3" t="str">
        <f>"FY "&amp;RIGHT(A6,4)+1</f>
        <v>FY 2016</v>
      </c>
    </row>
    <row r="22" spans="1:8" ht="12" customHeight="1">
      <c r="A22" s="2" t="str">
        <f>"Oct "&amp;RIGHT(A6,4)</f>
        <v>Oct 2015</v>
      </c>
      <c r="B22" s="11">
        <v>5745347903</v>
      </c>
      <c r="C22" s="11">
        <v>164929332</v>
      </c>
      <c r="D22" s="11">
        <v>616742621</v>
      </c>
      <c r="E22" s="11">
        <v>11710699.3668</v>
      </c>
      <c r="F22" s="11">
        <v>7084958.688</v>
      </c>
      <c r="G22" s="11" t="s">
        <v>399</v>
      </c>
      <c r="H22" s="11">
        <v>7084958.688</v>
      </c>
    </row>
    <row r="23" spans="1:8" ht="12" customHeight="1">
      <c r="A23" s="2" t="str">
        <f>"Nov "&amp;RIGHT(A6,4)</f>
        <v>Nov 2015</v>
      </c>
      <c r="B23" s="11">
        <v>5727746949</v>
      </c>
      <c r="C23" s="11">
        <v>164929332</v>
      </c>
      <c r="D23" s="11">
        <v>457921775</v>
      </c>
      <c r="E23" s="11">
        <v>11487648.9232</v>
      </c>
      <c r="F23" s="11">
        <v>6958954.8817</v>
      </c>
      <c r="G23" s="11" t="s">
        <v>399</v>
      </c>
      <c r="H23" s="11">
        <v>6958954.8817</v>
      </c>
    </row>
    <row r="24" spans="1:8" ht="12" customHeight="1">
      <c r="A24" s="2" t="str">
        <f>"Dec "&amp;RIGHT(A6,4)</f>
        <v>Dec 2015</v>
      </c>
      <c r="B24" s="11">
        <v>6679834434</v>
      </c>
      <c r="C24" s="11">
        <v>170928803</v>
      </c>
      <c r="D24" s="11">
        <v>534922748</v>
      </c>
      <c r="E24" s="11">
        <v>32464527.6457</v>
      </c>
      <c r="F24" s="11">
        <v>16704419.5221</v>
      </c>
      <c r="G24" s="11" t="s">
        <v>399</v>
      </c>
      <c r="H24" s="11">
        <v>16704419.5221</v>
      </c>
    </row>
    <row r="25" spans="1:8" ht="12" customHeight="1">
      <c r="A25" s="2" t="str">
        <f>"Jan "&amp;RIGHT(A6,4)+1</f>
        <v>Jan 2016</v>
      </c>
      <c r="B25" s="11">
        <v>5630553275</v>
      </c>
      <c r="C25" s="11">
        <v>164929332</v>
      </c>
      <c r="D25" s="11">
        <v>557285108</v>
      </c>
      <c r="E25" s="11">
        <v>11479499.2982</v>
      </c>
      <c r="F25" s="11">
        <v>7207761.1232</v>
      </c>
      <c r="G25" s="11">
        <v>23400</v>
      </c>
      <c r="H25" s="11">
        <v>7231161.1232</v>
      </c>
    </row>
    <row r="26" spans="1:8" ht="12" customHeight="1">
      <c r="A26" s="2" t="str">
        <f>"Feb "&amp;RIGHT(A6,4)+1</f>
        <v>Feb 2016</v>
      </c>
      <c r="B26" s="11">
        <v>5581365846</v>
      </c>
      <c r="C26" s="11">
        <v>164929332</v>
      </c>
      <c r="D26" s="11">
        <v>482640120</v>
      </c>
      <c r="E26" s="11">
        <v>11034652.8416</v>
      </c>
      <c r="F26" s="11">
        <v>6663546.9546</v>
      </c>
      <c r="G26" s="11">
        <v>34174.8</v>
      </c>
      <c r="H26" s="11">
        <v>6697721.7546</v>
      </c>
    </row>
    <row r="27" spans="1:8" ht="12" customHeight="1">
      <c r="A27" s="2" t="str">
        <f>"Mar "&amp;RIGHT(A6,4)+1</f>
        <v>Mar 2016</v>
      </c>
      <c r="B27" s="11">
        <v>6635140534</v>
      </c>
      <c r="C27" s="11">
        <v>172991038</v>
      </c>
      <c r="D27" s="11">
        <v>458207183</v>
      </c>
      <c r="E27" s="11">
        <v>22864660.5151</v>
      </c>
      <c r="F27" s="11">
        <v>17634729.7823</v>
      </c>
      <c r="G27" s="11">
        <v>132428</v>
      </c>
      <c r="H27" s="11">
        <v>17767157.7823</v>
      </c>
    </row>
    <row r="28" spans="1:8" ht="12" customHeight="1">
      <c r="A28" s="2" t="str">
        <f>"Apr "&amp;RIGHT(A6,4)+1</f>
        <v>Apr 2016</v>
      </c>
      <c r="B28" s="11">
        <v>5455956821.5024</v>
      </c>
      <c r="C28" s="11">
        <v>164929332</v>
      </c>
      <c r="D28" s="11">
        <v>465589308</v>
      </c>
      <c r="E28" s="11">
        <v>11194699.4164</v>
      </c>
      <c r="F28" s="11">
        <v>6456442.3872</v>
      </c>
      <c r="G28" s="11">
        <v>364361.1</v>
      </c>
      <c r="H28" s="11">
        <v>6820803.4872</v>
      </c>
    </row>
    <row r="29" spans="1:8" ht="12" customHeight="1">
      <c r="A29" s="2" t="str">
        <f>"May "&amp;RIGHT(A6,4)+1</f>
        <v>May 2016</v>
      </c>
      <c r="B29" s="11">
        <v>5460627091.992</v>
      </c>
      <c r="C29" s="11">
        <v>164929332</v>
      </c>
      <c r="D29" s="11">
        <v>473863262</v>
      </c>
      <c r="E29" s="11">
        <v>11287623.8189</v>
      </c>
      <c r="F29" s="11">
        <v>6369451.3557</v>
      </c>
      <c r="G29" s="11">
        <v>35100</v>
      </c>
      <c r="H29" s="11">
        <v>6404551.3557</v>
      </c>
    </row>
    <row r="30" spans="1:8" ht="12" customHeight="1">
      <c r="A30" s="2" t="str">
        <f>"Jun "&amp;RIGHT(A6,4)+1</f>
        <v>Jun 2016</v>
      </c>
      <c r="B30" s="11">
        <v>6476787945.5859</v>
      </c>
      <c r="C30" s="11">
        <v>172972148</v>
      </c>
      <c r="D30" s="11">
        <v>441260169</v>
      </c>
      <c r="E30" s="11">
        <v>15840039.0329</v>
      </c>
      <c r="F30" s="11">
        <v>14794835.5985</v>
      </c>
      <c r="G30" s="11">
        <v>397475.26</v>
      </c>
      <c r="H30" s="11">
        <v>15192310.8585</v>
      </c>
    </row>
    <row r="31" spans="1:8" ht="12" customHeight="1">
      <c r="A31" s="2" t="str">
        <f>"Jul "&amp;RIGHT(A6,4)+1</f>
        <v>Jul 2016</v>
      </c>
      <c r="B31" s="11">
        <v>5447747826.9828</v>
      </c>
      <c r="C31" s="11">
        <v>164929332</v>
      </c>
      <c r="D31" s="11">
        <v>476188180.2222</v>
      </c>
      <c r="E31" s="11">
        <v>11548268.3441</v>
      </c>
      <c r="F31" s="11">
        <v>6610743.215</v>
      </c>
      <c r="G31" s="11">
        <v>680156.28</v>
      </c>
      <c r="H31" s="11">
        <v>7290899.495</v>
      </c>
    </row>
    <row r="32" spans="1:8" ht="12" customHeight="1">
      <c r="A32" s="2" t="str">
        <f>"Aug "&amp;RIGHT(A6,4)+1</f>
        <v>Aug 2016</v>
      </c>
      <c r="B32" s="11" t="s">
        <v>399</v>
      </c>
      <c r="C32" s="11" t="s">
        <v>399</v>
      </c>
      <c r="D32" s="11" t="s">
        <v>399</v>
      </c>
      <c r="E32" s="11" t="s">
        <v>399</v>
      </c>
      <c r="F32" s="11" t="s">
        <v>399</v>
      </c>
      <c r="G32" s="11" t="s">
        <v>399</v>
      </c>
      <c r="H32" s="11" t="s">
        <v>399</v>
      </c>
    </row>
    <row r="33" spans="1:8" ht="12" customHeight="1">
      <c r="A33" s="2" t="str">
        <f>"Sep "&amp;RIGHT(A6,4)+1</f>
        <v>Sep 2016</v>
      </c>
      <c r="B33" s="11" t="s">
        <v>399</v>
      </c>
      <c r="C33" s="11" t="s">
        <v>399</v>
      </c>
      <c r="D33" s="11" t="s">
        <v>399</v>
      </c>
      <c r="E33" s="11" t="s">
        <v>399</v>
      </c>
      <c r="F33" s="11" t="s">
        <v>399</v>
      </c>
      <c r="G33" s="11" t="s">
        <v>399</v>
      </c>
      <c r="H33" s="11" t="s">
        <v>399</v>
      </c>
    </row>
    <row r="34" spans="1:8" ht="12" customHeight="1">
      <c r="A34" s="12" t="s">
        <v>55</v>
      </c>
      <c r="B34" s="13">
        <v>58841108627.0631</v>
      </c>
      <c r="C34" s="13">
        <v>1671397313</v>
      </c>
      <c r="D34" s="13">
        <v>4964620474.2222</v>
      </c>
      <c r="E34" s="13">
        <v>150912319.2029</v>
      </c>
      <c r="F34" s="13">
        <v>96485843.5083</v>
      </c>
      <c r="G34" s="13">
        <v>1667095.44</v>
      </c>
      <c r="H34" s="13">
        <v>98152938.9483</v>
      </c>
    </row>
    <row r="35" spans="1:8" ht="12" customHeight="1">
      <c r="A35" s="14" t="str">
        <f>"Total "&amp;MID(A20,7,LEN(A20)-13)&amp;" Months"</f>
        <v>Total 10 Months</v>
      </c>
      <c r="B35" s="15">
        <v>58841108627.0631</v>
      </c>
      <c r="C35" s="15">
        <v>1671397313</v>
      </c>
      <c r="D35" s="15">
        <v>4964620474.2222</v>
      </c>
      <c r="E35" s="15">
        <v>150912319.2029</v>
      </c>
      <c r="F35" s="15">
        <v>96485843.5083</v>
      </c>
      <c r="G35" s="15">
        <v>1667095.44</v>
      </c>
      <c r="H35" s="15">
        <v>98152938.9483</v>
      </c>
    </row>
    <row r="36" spans="1:8" ht="12" customHeight="1">
      <c r="A36" s="66"/>
      <c r="B36" s="66"/>
      <c r="C36" s="66"/>
      <c r="D36" s="66"/>
      <c r="E36" s="66"/>
      <c r="F36" s="66"/>
      <c r="G36" s="66"/>
      <c r="H36" s="66"/>
    </row>
    <row r="37" spans="1:8" ht="176.25" customHeight="1">
      <c r="A37" s="80" t="s">
        <v>390</v>
      </c>
      <c r="B37" s="80"/>
      <c r="C37" s="80"/>
      <c r="D37" s="80"/>
      <c r="E37" s="80"/>
      <c r="F37" s="80"/>
      <c r="G37" s="80"/>
      <c r="H37" s="80"/>
    </row>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00" sqref="A100"/>
    </sheetView>
  </sheetViews>
  <sheetFormatPr defaultColWidth="9.140625" defaultRowHeight="12.75"/>
  <cols>
    <col min="1" max="5" width="11.421875" style="0" customWidth="1"/>
    <col min="6" max="7" width="12.28125" style="0" customWidth="1"/>
    <col min="8" max="8" width="12.421875" style="0" customWidth="1"/>
    <col min="9" max="10" width="11.421875" style="0" customWidth="1"/>
  </cols>
  <sheetData>
    <row r="1" spans="1:10" ht="12" customHeight="1">
      <c r="A1" s="73" t="s">
        <v>404</v>
      </c>
      <c r="B1" s="73"/>
      <c r="C1" s="73"/>
      <c r="D1" s="73"/>
      <c r="E1" s="73"/>
      <c r="F1" s="73"/>
      <c r="G1" s="73"/>
      <c r="H1" s="73"/>
      <c r="I1" s="73"/>
      <c r="J1" s="2" t="s">
        <v>400</v>
      </c>
    </row>
    <row r="2" spans="1:10" ht="12" customHeight="1">
      <c r="A2" s="75" t="s">
        <v>337</v>
      </c>
      <c r="B2" s="75"/>
      <c r="C2" s="75"/>
      <c r="D2" s="75"/>
      <c r="E2" s="75"/>
      <c r="F2" s="75"/>
      <c r="G2" s="75"/>
      <c r="H2" s="75"/>
      <c r="I2" s="75"/>
      <c r="J2" s="1"/>
    </row>
    <row r="3" spans="1:10" ht="24" customHeight="1">
      <c r="A3" s="77" t="s">
        <v>50</v>
      </c>
      <c r="B3" s="72" t="s">
        <v>202</v>
      </c>
      <c r="C3" s="70"/>
      <c r="D3" s="72" t="s">
        <v>56</v>
      </c>
      <c r="E3" s="70"/>
      <c r="F3" s="69" t="s">
        <v>203</v>
      </c>
      <c r="G3" s="69" t="s">
        <v>355</v>
      </c>
      <c r="H3" s="69" t="s">
        <v>57</v>
      </c>
      <c r="I3" s="69" t="s">
        <v>354</v>
      </c>
      <c r="J3" s="71" t="s">
        <v>58</v>
      </c>
    </row>
    <row r="4" spans="1:10" ht="24" customHeight="1">
      <c r="A4" s="78"/>
      <c r="B4" s="10" t="s">
        <v>59</v>
      </c>
      <c r="C4" s="10" t="s">
        <v>60</v>
      </c>
      <c r="D4" s="10" t="s">
        <v>61</v>
      </c>
      <c r="E4" s="10" t="s">
        <v>216</v>
      </c>
      <c r="F4" s="70"/>
      <c r="G4" s="79"/>
      <c r="H4" s="70"/>
      <c r="I4" s="70"/>
      <c r="J4" s="72"/>
    </row>
    <row r="5" spans="1:10" ht="12" customHeight="1">
      <c r="A5" s="1"/>
      <c r="B5" s="66" t="str">
        <f>REPT("-",17)&amp;" Number "&amp;REPT("-",17)</f>
        <v>----------------- Number -----------------</v>
      </c>
      <c r="C5" s="66"/>
      <c r="D5" s="66" t="str">
        <f>REPT("-",67)&amp;" Dollars "&amp;REPT("-",67)</f>
        <v>------------------------------------------------------------------- Dollars -------------------------------------------------------------------</v>
      </c>
      <c r="E5" s="66"/>
      <c r="F5" s="66"/>
      <c r="G5" s="66"/>
      <c r="H5" s="66"/>
      <c r="I5" s="66"/>
      <c r="J5" s="66"/>
    </row>
    <row r="6" ht="12" customHeight="1">
      <c r="A6" s="3" t="s">
        <v>401</v>
      </c>
    </row>
    <row r="7" spans="1:10" ht="12" customHeight="1">
      <c r="A7" s="2" t="str">
        <f>"Oct "&amp;RIGHT(A6,4)-1</f>
        <v>Oct 2014</v>
      </c>
      <c r="B7" s="11">
        <v>22783765</v>
      </c>
      <c r="C7" s="11">
        <v>46500623</v>
      </c>
      <c r="D7" s="16">
        <v>128.4591</v>
      </c>
      <c r="E7" s="11">
        <v>5973426474</v>
      </c>
      <c r="F7" s="11" t="s">
        <v>399</v>
      </c>
      <c r="G7" s="11" t="s">
        <v>399</v>
      </c>
      <c r="H7" s="11" t="s">
        <v>399</v>
      </c>
      <c r="I7" s="11">
        <v>14583333</v>
      </c>
      <c r="J7" s="11">
        <v>5988009807</v>
      </c>
    </row>
    <row r="8" spans="1:10" ht="12" customHeight="1">
      <c r="A8" s="2" t="str">
        <f>"Nov "&amp;RIGHT(A6,4)-1</f>
        <v>Nov 2014</v>
      </c>
      <c r="B8" s="11">
        <v>22694484</v>
      </c>
      <c r="C8" s="11">
        <v>46263096</v>
      </c>
      <c r="D8" s="16">
        <v>127.5344</v>
      </c>
      <c r="E8" s="11">
        <v>5900136794</v>
      </c>
      <c r="F8" s="11" t="s">
        <v>399</v>
      </c>
      <c r="G8" s="11" t="s">
        <v>399</v>
      </c>
      <c r="H8" s="11" t="s">
        <v>399</v>
      </c>
      <c r="I8" s="11">
        <v>14583333</v>
      </c>
      <c r="J8" s="11">
        <v>5914720127</v>
      </c>
    </row>
    <row r="9" spans="1:10" ht="12" customHeight="1">
      <c r="A9" s="2" t="str">
        <f>"Dec "&amp;RIGHT(A6,4)-1</f>
        <v>Dec 2014</v>
      </c>
      <c r="B9" s="11">
        <v>22724445</v>
      </c>
      <c r="C9" s="11">
        <v>46252074</v>
      </c>
      <c r="D9" s="16">
        <v>127.7162</v>
      </c>
      <c r="E9" s="11">
        <v>5907140764</v>
      </c>
      <c r="F9" s="11">
        <v>796016725</v>
      </c>
      <c r="G9" s="11">
        <v>52876704</v>
      </c>
      <c r="H9" s="11">
        <v>78577895</v>
      </c>
      <c r="I9" s="11">
        <v>14583333</v>
      </c>
      <c r="J9" s="11">
        <v>6849195421</v>
      </c>
    </row>
    <row r="10" spans="1:10" ht="12" customHeight="1">
      <c r="A10" s="2" t="str">
        <f>"Jan "&amp;RIGHT(A6,4)</f>
        <v>Jan 2015</v>
      </c>
      <c r="B10" s="11">
        <v>22615696</v>
      </c>
      <c r="C10" s="11">
        <v>46028930</v>
      </c>
      <c r="D10" s="16">
        <v>126.6795</v>
      </c>
      <c r="E10" s="11">
        <v>5830923303</v>
      </c>
      <c r="F10" s="11" t="s">
        <v>399</v>
      </c>
      <c r="G10" s="11" t="s">
        <v>399</v>
      </c>
      <c r="H10" s="11" t="s">
        <v>399</v>
      </c>
      <c r="I10" s="11">
        <v>14583333</v>
      </c>
      <c r="J10" s="11">
        <v>5845506636</v>
      </c>
    </row>
    <row r="11" spans="1:10" ht="12" customHeight="1">
      <c r="A11" s="2" t="str">
        <f>"Feb "&amp;RIGHT(A6,4)</f>
        <v>Feb 2015</v>
      </c>
      <c r="B11" s="11">
        <v>22489450</v>
      </c>
      <c r="C11" s="11">
        <v>45682411</v>
      </c>
      <c r="D11" s="16">
        <v>126.8633</v>
      </c>
      <c r="E11" s="11">
        <v>5795420926</v>
      </c>
      <c r="F11" s="11" t="s">
        <v>399</v>
      </c>
      <c r="G11" s="11" t="s">
        <v>399</v>
      </c>
      <c r="H11" s="11" t="s">
        <v>399</v>
      </c>
      <c r="I11" s="11">
        <v>14583333</v>
      </c>
      <c r="J11" s="11">
        <v>5810004259</v>
      </c>
    </row>
    <row r="12" spans="1:10" ht="12" customHeight="1">
      <c r="A12" s="2" t="str">
        <f>"Mar "&amp;RIGHT(A6,4)</f>
        <v>Mar 2015</v>
      </c>
      <c r="B12" s="11">
        <v>22493349</v>
      </c>
      <c r="C12" s="11">
        <v>45641751</v>
      </c>
      <c r="D12" s="16">
        <v>126.9049</v>
      </c>
      <c r="E12" s="11">
        <v>5792161527</v>
      </c>
      <c r="F12" s="11">
        <v>833792184</v>
      </c>
      <c r="G12" s="11">
        <v>176233497</v>
      </c>
      <c r="H12" s="11">
        <v>59447237</v>
      </c>
      <c r="I12" s="11">
        <v>14583333</v>
      </c>
      <c r="J12" s="11">
        <v>6876217778</v>
      </c>
    </row>
    <row r="13" spans="1:10" ht="12" customHeight="1">
      <c r="A13" s="2" t="str">
        <f>"Apr "&amp;RIGHT(A6,4)</f>
        <v>Apr 2015</v>
      </c>
      <c r="B13" s="11">
        <v>22394544</v>
      </c>
      <c r="C13" s="11">
        <v>45438791</v>
      </c>
      <c r="D13" s="16">
        <v>126.552</v>
      </c>
      <c r="E13" s="11">
        <v>5750372036</v>
      </c>
      <c r="F13" s="11" t="s">
        <v>399</v>
      </c>
      <c r="G13" s="11" t="s">
        <v>399</v>
      </c>
      <c r="H13" s="11" t="s">
        <v>399</v>
      </c>
      <c r="I13" s="11">
        <v>14583333</v>
      </c>
      <c r="J13" s="11">
        <v>5764955369</v>
      </c>
    </row>
    <row r="14" spans="1:10" ht="12" customHeight="1">
      <c r="A14" s="2" t="str">
        <f>"May "&amp;RIGHT(A6,4)</f>
        <v>May 2015</v>
      </c>
      <c r="B14" s="11">
        <v>22416122</v>
      </c>
      <c r="C14" s="11">
        <v>45495284</v>
      </c>
      <c r="D14" s="16">
        <v>126.3075</v>
      </c>
      <c r="E14" s="11">
        <v>5746397507</v>
      </c>
      <c r="F14" s="11" t="s">
        <v>399</v>
      </c>
      <c r="G14" s="11" t="s">
        <v>399</v>
      </c>
      <c r="H14" s="11" t="s">
        <v>399</v>
      </c>
      <c r="I14" s="11">
        <v>14583333</v>
      </c>
      <c r="J14" s="11">
        <v>5760980840</v>
      </c>
    </row>
    <row r="15" spans="1:10" ht="12" customHeight="1">
      <c r="A15" s="2" t="str">
        <f>"Jun "&amp;RIGHT(A6,4)</f>
        <v>Jun 2015</v>
      </c>
      <c r="B15" s="11">
        <v>22436441</v>
      </c>
      <c r="C15" s="11">
        <v>45510151</v>
      </c>
      <c r="D15" s="16">
        <v>126.212</v>
      </c>
      <c r="E15" s="11">
        <v>5743926329</v>
      </c>
      <c r="F15" s="11">
        <v>819863327</v>
      </c>
      <c r="G15" s="11">
        <v>74245457</v>
      </c>
      <c r="H15" s="11">
        <v>59390562</v>
      </c>
      <c r="I15" s="11">
        <v>14583333</v>
      </c>
      <c r="J15" s="11">
        <v>6712009008</v>
      </c>
    </row>
    <row r="16" spans="1:10" ht="12" customHeight="1">
      <c r="A16" s="2" t="str">
        <f>"Jul "&amp;RIGHT(A6,4)</f>
        <v>Jul 2015</v>
      </c>
      <c r="B16" s="11">
        <v>22416330</v>
      </c>
      <c r="C16" s="11">
        <v>45507071</v>
      </c>
      <c r="D16" s="16">
        <v>126.4183</v>
      </c>
      <c r="E16" s="11">
        <v>5752926149</v>
      </c>
      <c r="F16" s="11" t="s">
        <v>399</v>
      </c>
      <c r="G16" s="11" t="s">
        <v>399</v>
      </c>
      <c r="H16" s="11" t="s">
        <v>399</v>
      </c>
      <c r="I16" s="11">
        <v>14583333</v>
      </c>
      <c r="J16" s="11">
        <v>5767509482</v>
      </c>
    </row>
    <row r="17" spans="1:10" ht="12" customHeight="1">
      <c r="A17" s="2" t="str">
        <f>"Aug "&amp;RIGHT(A6,4)</f>
        <v>Aug 2015</v>
      </c>
      <c r="B17" s="11">
        <v>22404273</v>
      </c>
      <c r="C17" s="11">
        <v>45464433</v>
      </c>
      <c r="D17" s="16">
        <v>126.2209</v>
      </c>
      <c r="E17" s="11">
        <v>5738559839</v>
      </c>
      <c r="F17" s="11" t="s">
        <v>399</v>
      </c>
      <c r="G17" s="11" t="s">
        <v>399</v>
      </c>
      <c r="H17" s="11" t="s">
        <v>399</v>
      </c>
      <c r="I17" s="11">
        <v>14583333</v>
      </c>
      <c r="J17" s="11">
        <v>5753143172</v>
      </c>
    </row>
    <row r="18" spans="1:10" ht="12" customHeight="1">
      <c r="A18" s="2" t="str">
        <f>"Sep "&amp;RIGHT(A6,4)</f>
        <v>Sep 2015</v>
      </c>
      <c r="B18" s="11">
        <v>22398227</v>
      </c>
      <c r="C18" s="11">
        <v>45415445</v>
      </c>
      <c r="D18" s="16">
        <v>126.0381</v>
      </c>
      <c r="E18" s="11">
        <v>5724077011</v>
      </c>
      <c r="F18" s="11">
        <v>1030072499</v>
      </c>
      <c r="G18" s="11">
        <v>84082896</v>
      </c>
      <c r="H18" s="11">
        <v>93523934</v>
      </c>
      <c r="I18" s="11">
        <v>14583337</v>
      </c>
      <c r="J18" s="11">
        <v>6946339677</v>
      </c>
    </row>
    <row r="19" spans="1:10" ht="12" customHeight="1">
      <c r="A19" s="12" t="s">
        <v>55</v>
      </c>
      <c r="B19" s="13">
        <v>22522260.5</v>
      </c>
      <c r="C19" s="13">
        <v>45766671.6667</v>
      </c>
      <c r="D19" s="17">
        <v>126.8308</v>
      </c>
      <c r="E19" s="13">
        <v>69655468659</v>
      </c>
      <c r="F19" s="13">
        <v>3479744735</v>
      </c>
      <c r="G19" s="13">
        <v>387438554</v>
      </c>
      <c r="H19" s="13">
        <v>290939628</v>
      </c>
      <c r="I19" s="13">
        <v>175000000</v>
      </c>
      <c r="J19" s="13">
        <v>73988591576</v>
      </c>
    </row>
    <row r="20" spans="1:10" ht="12" customHeight="1">
      <c r="A20" s="14" t="s">
        <v>402</v>
      </c>
      <c r="B20" s="15">
        <v>22546462.6</v>
      </c>
      <c r="C20" s="15">
        <v>45832018.2</v>
      </c>
      <c r="D20" s="18">
        <v>126.9698</v>
      </c>
      <c r="E20" s="15">
        <v>58192831809</v>
      </c>
      <c r="F20" s="15">
        <v>2449672236</v>
      </c>
      <c r="G20" s="15">
        <v>303355658</v>
      </c>
      <c r="H20" s="15">
        <v>197415694</v>
      </c>
      <c r="I20" s="15">
        <v>145833330</v>
      </c>
      <c r="J20" s="15">
        <v>61289108727</v>
      </c>
    </row>
    <row r="21" spans="1:10" ht="12" customHeight="1">
      <c r="A21" s="3" t="str">
        <f>"FY "&amp;RIGHT(A6,4)+1</f>
        <v>FY 2016</v>
      </c>
      <c r="B21" s="11"/>
      <c r="C21" s="11"/>
      <c r="D21" s="11"/>
      <c r="E21" s="11"/>
      <c r="F21" s="11"/>
      <c r="G21" s="11"/>
      <c r="H21" s="11"/>
      <c r="I21" s="11"/>
      <c r="J21" s="11"/>
    </row>
    <row r="22" spans="1:10" ht="12" customHeight="1">
      <c r="A22" s="2" t="str">
        <f>"Oct "&amp;RIGHT(A6,4)</f>
        <v>Oct 2015</v>
      </c>
      <c r="B22" s="11">
        <v>22388684</v>
      </c>
      <c r="C22" s="11">
        <v>45368265</v>
      </c>
      <c r="D22" s="16">
        <v>126.3127</v>
      </c>
      <c r="E22" s="11">
        <v>5730589820</v>
      </c>
      <c r="F22" s="11" t="s">
        <v>399</v>
      </c>
      <c r="G22" s="11" t="s">
        <v>399</v>
      </c>
      <c r="H22" s="11" t="s">
        <v>399</v>
      </c>
      <c r="I22" s="11">
        <v>14758083</v>
      </c>
      <c r="J22" s="11">
        <v>5745347903</v>
      </c>
    </row>
    <row r="23" spans="1:10" ht="12" customHeight="1">
      <c r="A23" s="2" t="str">
        <f>"Nov "&amp;RIGHT(A6,4)</f>
        <v>Nov 2015</v>
      </c>
      <c r="B23" s="11">
        <v>22417268</v>
      </c>
      <c r="C23" s="11">
        <v>45453871</v>
      </c>
      <c r="D23" s="16">
        <v>125.6876</v>
      </c>
      <c r="E23" s="11">
        <v>5712988866</v>
      </c>
      <c r="F23" s="11" t="s">
        <v>399</v>
      </c>
      <c r="G23" s="11" t="s">
        <v>399</v>
      </c>
      <c r="H23" s="11" t="s">
        <v>399</v>
      </c>
      <c r="I23" s="11">
        <v>14758083</v>
      </c>
      <c r="J23" s="11">
        <v>5727746949</v>
      </c>
    </row>
    <row r="24" spans="1:10" ht="12" customHeight="1">
      <c r="A24" s="2" t="str">
        <f>"Dec "&amp;RIGHT(A6,4)</f>
        <v>Dec 2015</v>
      </c>
      <c r="B24" s="11">
        <v>22324099</v>
      </c>
      <c r="C24" s="11">
        <v>45188751</v>
      </c>
      <c r="D24" s="16">
        <v>125.9738</v>
      </c>
      <c r="E24" s="11">
        <v>5692596945</v>
      </c>
      <c r="F24" s="11">
        <v>835597476</v>
      </c>
      <c r="G24" s="11">
        <v>63482652</v>
      </c>
      <c r="H24" s="11">
        <v>73399278</v>
      </c>
      <c r="I24" s="11">
        <v>14758083</v>
      </c>
      <c r="J24" s="11">
        <v>6679834434</v>
      </c>
    </row>
    <row r="25" spans="1:10" ht="12" customHeight="1">
      <c r="A25" s="2" t="str">
        <f>"Jan "&amp;RIGHT(A6,4)+1</f>
        <v>Jan 2016</v>
      </c>
      <c r="B25" s="11">
        <v>22153124</v>
      </c>
      <c r="C25" s="11">
        <v>44852347</v>
      </c>
      <c r="D25" s="16">
        <v>125.2063</v>
      </c>
      <c r="E25" s="11">
        <v>5615795192</v>
      </c>
      <c r="F25" s="11" t="s">
        <v>399</v>
      </c>
      <c r="G25" s="11" t="s">
        <v>399</v>
      </c>
      <c r="H25" s="11" t="s">
        <v>399</v>
      </c>
      <c r="I25" s="11">
        <v>14758083</v>
      </c>
      <c r="J25" s="11">
        <v>5630553275</v>
      </c>
    </row>
    <row r="26" spans="1:10" ht="12" customHeight="1">
      <c r="A26" s="2" t="str">
        <f>"Feb "&amp;RIGHT(A6,4)+1</f>
        <v>Feb 2016</v>
      </c>
      <c r="B26" s="11">
        <v>21938790</v>
      </c>
      <c r="C26" s="11">
        <v>44382926</v>
      </c>
      <c r="D26" s="16">
        <v>125.4223</v>
      </c>
      <c r="E26" s="11">
        <v>5566607763</v>
      </c>
      <c r="F26" s="11" t="s">
        <v>399</v>
      </c>
      <c r="G26" s="11" t="s">
        <v>399</v>
      </c>
      <c r="H26" s="11" t="s">
        <v>399</v>
      </c>
      <c r="I26" s="11">
        <v>14758083</v>
      </c>
      <c r="J26" s="11">
        <v>5581365846</v>
      </c>
    </row>
    <row r="27" spans="1:10" ht="12" customHeight="1">
      <c r="A27" s="2" t="str">
        <f>"Mar "&amp;RIGHT(A6,4)+1</f>
        <v>Mar 2016</v>
      </c>
      <c r="B27" s="11">
        <v>21925863</v>
      </c>
      <c r="C27" s="11">
        <v>44344214</v>
      </c>
      <c r="D27" s="16">
        <v>126.2416</v>
      </c>
      <c r="E27" s="11">
        <v>5598085286</v>
      </c>
      <c r="F27" s="11">
        <v>838382084</v>
      </c>
      <c r="G27" s="11">
        <v>124936221</v>
      </c>
      <c r="H27" s="11">
        <v>58978860</v>
      </c>
      <c r="I27" s="11">
        <v>14758083</v>
      </c>
      <c r="J27" s="11">
        <v>6635140534</v>
      </c>
    </row>
    <row r="28" spans="1:10" ht="12" customHeight="1">
      <c r="A28" s="2" t="str">
        <f>"Apr "&amp;RIGHT(A6,4)+1</f>
        <v>Apr 2016</v>
      </c>
      <c r="B28" s="11">
        <v>21425213.742</v>
      </c>
      <c r="C28" s="11">
        <v>43570967.7603</v>
      </c>
      <c r="D28" s="16">
        <v>124.8813</v>
      </c>
      <c r="E28" s="11">
        <v>5441198738.5024</v>
      </c>
      <c r="F28" s="11" t="s">
        <v>399</v>
      </c>
      <c r="G28" s="11" t="s">
        <v>399</v>
      </c>
      <c r="H28" s="11" t="s">
        <v>399</v>
      </c>
      <c r="I28" s="11">
        <v>14758083</v>
      </c>
      <c r="J28" s="11">
        <v>5455956821.5024</v>
      </c>
    </row>
    <row r="29" spans="1:10" ht="12" customHeight="1">
      <c r="A29" s="2" t="str">
        <f>"May "&amp;RIGHT(A6,4)+1</f>
        <v>May 2016</v>
      </c>
      <c r="B29" s="11">
        <v>21372937.2783</v>
      </c>
      <c r="C29" s="11">
        <v>43478197.7646</v>
      </c>
      <c r="D29" s="16">
        <v>125.2552</v>
      </c>
      <c r="E29" s="11">
        <v>5445869008.992</v>
      </c>
      <c r="F29" s="11" t="s">
        <v>399</v>
      </c>
      <c r="G29" s="11" t="s">
        <v>399</v>
      </c>
      <c r="H29" s="11" t="s">
        <v>399</v>
      </c>
      <c r="I29" s="11">
        <v>14758083</v>
      </c>
      <c r="J29" s="11">
        <v>5460627091.992</v>
      </c>
    </row>
    <row r="30" spans="1:10" ht="12" customHeight="1">
      <c r="A30" s="2" t="str">
        <f>"Jun "&amp;RIGHT(A6,4)+1</f>
        <v>Jun 2016</v>
      </c>
      <c r="B30" s="11">
        <v>21276103.1743</v>
      </c>
      <c r="C30" s="11">
        <v>43370739.9824</v>
      </c>
      <c r="D30" s="16">
        <v>124.8981</v>
      </c>
      <c r="E30" s="11">
        <v>5416922776.5859</v>
      </c>
      <c r="F30" s="11">
        <v>849846999</v>
      </c>
      <c r="G30" s="11">
        <v>112923312</v>
      </c>
      <c r="H30" s="11">
        <v>82336775</v>
      </c>
      <c r="I30" s="11">
        <v>14758083</v>
      </c>
      <c r="J30" s="11">
        <v>6476787945.5859</v>
      </c>
    </row>
    <row r="31" spans="1:10" ht="12" customHeight="1">
      <c r="A31" s="2" t="str">
        <f>"Jul "&amp;RIGHT(A6,4)+1</f>
        <v>Jul 2016</v>
      </c>
      <c r="B31" s="11">
        <v>21308149.6504</v>
      </c>
      <c r="C31" s="11">
        <v>43369683.9316</v>
      </c>
      <c r="D31" s="16">
        <v>125.2716</v>
      </c>
      <c r="E31" s="11">
        <v>5432989743.9828</v>
      </c>
      <c r="F31" s="11" t="s">
        <v>399</v>
      </c>
      <c r="G31" s="11" t="s">
        <v>399</v>
      </c>
      <c r="H31" s="11" t="s">
        <v>399</v>
      </c>
      <c r="I31" s="11">
        <v>14758083</v>
      </c>
      <c r="J31" s="11">
        <v>5447747826.9828</v>
      </c>
    </row>
    <row r="32" spans="1:10" ht="12" customHeight="1">
      <c r="A32" s="2" t="str">
        <f>"Aug "&amp;RIGHT(A6,4)+1</f>
        <v>Aug 2016</v>
      </c>
      <c r="B32" s="11" t="s">
        <v>399</v>
      </c>
      <c r="C32" s="11" t="s">
        <v>399</v>
      </c>
      <c r="D32" s="16" t="s">
        <v>399</v>
      </c>
      <c r="E32" s="11" t="s">
        <v>399</v>
      </c>
      <c r="F32" s="11" t="s">
        <v>399</v>
      </c>
      <c r="G32" s="11" t="s">
        <v>399</v>
      </c>
      <c r="H32" s="11" t="s">
        <v>399</v>
      </c>
      <c r="I32" s="11" t="s">
        <v>399</v>
      </c>
      <c r="J32" s="11" t="s">
        <v>399</v>
      </c>
    </row>
    <row r="33" spans="1:10" ht="12" customHeight="1">
      <c r="A33" s="2" t="str">
        <f>"Sep "&amp;RIGHT(A6,4)+1</f>
        <v>Sep 2016</v>
      </c>
      <c r="B33" s="11" t="s">
        <v>399</v>
      </c>
      <c r="C33" s="11" t="s">
        <v>399</v>
      </c>
      <c r="D33" s="16" t="s">
        <v>399</v>
      </c>
      <c r="E33" s="11" t="s">
        <v>399</v>
      </c>
      <c r="F33" s="11" t="s">
        <v>399</v>
      </c>
      <c r="G33" s="11" t="s">
        <v>399</v>
      </c>
      <c r="H33" s="11" t="s">
        <v>399</v>
      </c>
      <c r="I33" s="11" t="s">
        <v>399</v>
      </c>
      <c r="J33" s="11" t="s">
        <v>399</v>
      </c>
    </row>
    <row r="34" spans="1:10" ht="12" customHeight="1">
      <c r="A34" s="12" t="s">
        <v>55</v>
      </c>
      <c r="B34" s="13">
        <v>21853023.1845</v>
      </c>
      <c r="C34" s="13">
        <v>44337996.3439</v>
      </c>
      <c r="D34" s="17">
        <v>125.5213</v>
      </c>
      <c r="E34" s="13">
        <v>55653644140.0631</v>
      </c>
      <c r="F34" s="13">
        <v>2523826559</v>
      </c>
      <c r="G34" s="13">
        <v>301342185</v>
      </c>
      <c r="H34" s="13">
        <v>214714913</v>
      </c>
      <c r="I34" s="13">
        <v>147580830</v>
      </c>
      <c r="J34" s="13">
        <v>58841108627.0631</v>
      </c>
    </row>
    <row r="35" spans="1:10" ht="12" customHeight="1">
      <c r="A35" s="14" t="str">
        <f>"Total "&amp;MID(A20,7,LEN(A20)-13)&amp;" Months"</f>
        <v>Total 10 Months</v>
      </c>
      <c r="B35" s="15">
        <v>21853023.1845</v>
      </c>
      <c r="C35" s="15">
        <v>44337996.3439</v>
      </c>
      <c r="D35" s="18">
        <v>125.5213</v>
      </c>
      <c r="E35" s="15">
        <v>55653644140.0631</v>
      </c>
      <c r="F35" s="15">
        <v>2523826559</v>
      </c>
      <c r="G35" s="15">
        <v>301342185</v>
      </c>
      <c r="H35" s="15">
        <v>214714913</v>
      </c>
      <c r="I35" s="15">
        <v>147580830</v>
      </c>
      <c r="J35" s="15">
        <v>58841108627.0631</v>
      </c>
    </row>
    <row r="36" spans="1:10" ht="12" customHeight="1">
      <c r="A36" s="66"/>
      <c r="B36" s="66"/>
      <c r="C36" s="66"/>
      <c r="D36" s="66"/>
      <c r="E36" s="66"/>
      <c r="F36" s="66"/>
      <c r="G36" s="66"/>
      <c r="H36" s="66"/>
      <c r="I36" s="66"/>
      <c r="J36" s="66"/>
    </row>
    <row r="37" spans="1:10" ht="90" customHeight="1">
      <c r="A37" s="80" t="s">
        <v>373</v>
      </c>
      <c r="B37" s="80"/>
      <c r="C37" s="80"/>
      <c r="D37" s="80"/>
      <c r="E37" s="80"/>
      <c r="F37" s="80"/>
      <c r="G37" s="80"/>
      <c r="H37" s="80"/>
      <c r="I37" s="80"/>
      <c r="J37" s="80"/>
    </row>
  </sheetData>
  <sheetProtection/>
  <mergeCells count="14">
    <mergeCell ref="A37:J37"/>
    <mergeCell ref="J3:J4"/>
    <mergeCell ref="B5:C5"/>
    <mergeCell ref="D5:J5"/>
    <mergeCell ref="A36:J36"/>
    <mergeCell ref="F3:F4"/>
    <mergeCell ref="H3:H4"/>
    <mergeCell ref="I3:I4"/>
    <mergeCell ref="G3:G4"/>
    <mergeCell ref="A1:I1"/>
    <mergeCell ref="A2:I2"/>
    <mergeCell ref="A3:A4"/>
    <mergeCell ref="B3:C3"/>
    <mergeCell ref="D3:E3"/>
  </mergeCells>
  <printOptions/>
  <pageMargins left="0.75" right="0.5" top="0.75" bottom="0.5" header="0.5" footer="0.25"/>
  <pageSetup fitToHeight="1" fitToWidth="1" horizontalDpi="600" verticalDpi="600" orientation="landscape" scale="38" r:id="rId1"/>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9">
      <selection activeCell="A1" sqref="A1:IV1"/>
    </sheetView>
  </sheetViews>
  <sheetFormatPr defaultColWidth="9.140625" defaultRowHeight="12.75"/>
  <cols>
    <col min="1" max="1" width="12.140625" style="0" customWidth="1"/>
    <col min="2" max="9" width="11.421875" style="0" customWidth="1"/>
  </cols>
  <sheetData>
    <row r="1" spans="1:9" ht="12" customHeight="1">
      <c r="A1" s="73" t="s">
        <v>404</v>
      </c>
      <c r="B1" s="73"/>
      <c r="C1" s="73"/>
      <c r="D1" s="73"/>
      <c r="E1" s="73"/>
      <c r="F1" s="73"/>
      <c r="G1" s="73"/>
      <c r="H1" s="73"/>
      <c r="I1" s="2" t="s">
        <v>400</v>
      </c>
    </row>
    <row r="2" spans="1:9" ht="12" customHeight="1">
      <c r="A2" s="75" t="s">
        <v>271</v>
      </c>
      <c r="B2" s="75"/>
      <c r="C2" s="75"/>
      <c r="D2" s="75"/>
      <c r="E2" s="75"/>
      <c r="F2" s="75"/>
      <c r="G2" s="75"/>
      <c r="H2" s="75"/>
      <c r="I2" s="1"/>
    </row>
    <row r="3" spans="1:9" ht="24" customHeight="1">
      <c r="A3" s="77" t="s">
        <v>50</v>
      </c>
      <c r="B3" s="72" t="s">
        <v>272</v>
      </c>
      <c r="C3" s="72"/>
      <c r="D3" s="72"/>
      <c r="E3" s="72"/>
      <c r="F3" s="72"/>
      <c r="G3" s="72"/>
      <c r="H3" s="70"/>
      <c r="I3" s="71" t="s">
        <v>52</v>
      </c>
    </row>
    <row r="4" spans="1:9" ht="24" customHeight="1">
      <c r="A4" s="78"/>
      <c r="B4" s="10" t="s">
        <v>194</v>
      </c>
      <c r="C4" s="10" t="s">
        <v>195</v>
      </c>
      <c r="D4" s="10" t="s">
        <v>196</v>
      </c>
      <c r="E4" s="10" t="s">
        <v>177</v>
      </c>
      <c r="F4" s="10" t="s">
        <v>197</v>
      </c>
      <c r="G4" s="10" t="s">
        <v>198</v>
      </c>
      <c r="H4" s="10" t="s">
        <v>55</v>
      </c>
      <c r="I4" s="72"/>
    </row>
    <row r="5" spans="1:9" ht="12" customHeight="1">
      <c r="A5" s="1"/>
      <c r="B5" s="66" t="str">
        <f>REPT("-",90)&amp;" Dollars "&amp;REPT("-",90)</f>
        <v>------------------------------------------------------------------------------------------ Dollars ------------------------------------------------------------------------------------------</v>
      </c>
      <c r="C5" s="66"/>
      <c r="D5" s="66"/>
      <c r="E5" s="66"/>
      <c r="F5" s="66"/>
      <c r="G5" s="66"/>
      <c r="H5" s="66"/>
      <c r="I5" s="66"/>
    </row>
    <row r="6" ht="12" customHeight="1">
      <c r="A6" s="3" t="s">
        <v>401</v>
      </c>
    </row>
    <row r="7" spans="1:9" ht="12" customHeight="1">
      <c r="A7" s="2" t="str">
        <f>"Oct "&amp;RIGHT(A6,4)-1</f>
        <v>Oct 2014</v>
      </c>
      <c r="B7" s="11">
        <v>1572560909.76</v>
      </c>
      <c r="C7" s="11">
        <v>0</v>
      </c>
      <c r="D7" s="11">
        <v>473649825.97</v>
      </c>
      <c r="E7" s="11">
        <v>293580229.44</v>
      </c>
      <c r="F7" s="11">
        <v>445249.1</v>
      </c>
      <c r="G7" s="11" t="s">
        <v>399</v>
      </c>
      <c r="H7" s="11">
        <v>2340236214.27</v>
      </c>
      <c r="I7" s="11">
        <v>1140529.69</v>
      </c>
    </row>
    <row r="8" spans="1:9" ht="12" customHeight="1">
      <c r="A8" s="2" t="str">
        <f>"Nov "&amp;RIGHT(A6,4)-1</f>
        <v>Nov 2014</v>
      </c>
      <c r="B8" s="11">
        <v>1169632502.27</v>
      </c>
      <c r="C8" s="11">
        <v>0</v>
      </c>
      <c r="D8" s="11">
        <v>349072895.19</v>
      </c>
      <c r="E8" s="11">
        <v>227481567.59</v>
      </c>
      <c r="F8" s="11">
        <v>327986.24</v>
      </c>
      <c r="G8" s="11" t="s">
        <v>399</v>
      </c>
      <c r="H8" s="11">
        <v>1746514951.29</v>
      </c>
      <c r="I8" s="11">
        <v>844564.67</v>
      </c>
    </row>
    <row r="9" spans="1:9" ht="12" customHeight="1">
      <c r="A9" s="2" t="str">
        <f>"Dec "&amp;RIGHT(A6,4)-1</f>
        <v>Dec 2014</v>
      </c>
      <c r="B9" s="11">
        <v>1103790260.1525</v>
      </c>
      <c r="C9" s="11">
        <v>0</v>
      </c>
      <c r="D9" s="11">
        <v>328290087.03</v>
      </c>
      <c r="E9" s="11">
        <v>305374085.97</v>
      </c>
      <c r="F9" s="11">
        <v>1837985.67</v>
      </c>
      <c r="G9" s="11">
        <v>103721632</v>
      </c>
      <c r="H9" s="11">
        <v>1843014050.8225</v>
      </c>
      <c r="I9" s="11">
        <v>789530.05</v>
      </c>
    </row>
    <row r="10" spans="1:9" ht="12" customHeight="1">
      <c r="A10" s="2" t="str">
        <f>"Jan "&amp;RIGHT(A6,4)</f>
        <v>Jan 2015</v>
      </c>
      <c r="B10" s="11">
        <v>1302801234.6575</v>
      </c>
      <c r="C10" s="11">
        <v>0</v>
      </c>
      <c r="D10" s="11">
        <v>368710579.57</v>
      </c>
      <c r="E10" s="11">
        <v>252601799.64</v>
      </c>
      <c r="F10" s="11">
        <v>227833.37</v>
      </c>
      <c r="G10" s="11" t="s">
        <v>399</v>
      </c>
      <c r="H10" s="11">
        <v>1924341447.2375</v>
      </c>
      <c r="I10" s="11">
        <v>942625.69</v>
      </c>
    </row>
    <row r="11" spans="1:9" ht="12" customHeight="1">
      <c r="A11" s="2" t="str">
        <f>"Feb "&amp;RIGHT(A6,4)</f>
        <v>Feb 2015</v>
      </c>
      <c r="B11" s="11">
        <v>1230243948.8575</v>
      </c>
      <c r="C11" s="11">
        <v>0</v>
      </c>
      <c r="D11" s="11">
        <v>356028735.31</v>
      </c>
      <c r="E11" s="11">
        <v>247165242.02</v>
      </c>
      <c r="F11" s="11">
        <v>235595.94</v>
      </c>
      <c r="G11" s="11" t="s">
        <v>399</v>
      </c>
      <c r="H11" s="11">
        <v>1833673522.1275</v>
      </c>
      <c r="I11" s="11">
        <v>899212.02</v>
      </c>
    </row>
    <row r="12" spans="1:9" ht="12" customHeight="1">
      <c r="A12" s="2" t="str">
        <f>"Mar "&amp;RIGHT(A6,4)</f>
        <v>Mar 2015</v>
      </c>
      <c r="B12" s="11">
        <v>1334758759.8425</v>
      </c>
      <c r="C12" s="11">
        <v>0</v>
      </c>
      <c r="D12" s="11">
        <v>407506570.45</v>
      </c>
      <c r="E12" s="11">
        <v>363651874.28</v>
      </c>
      <c r="F12" s="11">
        <v>3913412.99</v>
      </c>
      <c r="G12" s="11">
        <v>88268820</v>
      </c>
      <c r="H12" s="11">
        <v>2198099437.5625</v>
      </c>
      <c r="I12" s="11">
        <v>1019846.61</v>
      </c>
    </row>
    <row r="13" spans="1:9" ht="12" customHeight="1">
      <c r="A13" s="2" t="str">
        <f>"Apr "&amp;RIGHT(A6,4)</f>
        <v>Apr 2015</v>
      </c>
      <c r="B13" s="11">
        <v>1290570018.5775</v>
      </c>
      <c r="C13" s="11">
        <v>0</v>
      </c>
      <c r="D13" s="11">
        <v>417590697.99</v>
      </c>
      <c r="E13" s="11">
        <v>286732454.82</v>
      </c>
      <c r="F13" s="11">
        <v>452091.49</v>
      </c>
      <c r="G13" s="11" t="s">
        <v>399</v>
      </c>
      <c r="H13" s="11">
        <v>1995345262.8775</v>
      </c>
      <c r="I13" s="11">
        <v>959045.99</v>
      </c>
    </row>
    <row r="14" spans="1:9" ht="12" customHeight="1">
      <c r="A14" s="2" t="str">
        <f>"May "&amp;RIGHT(A6,4)</f>
        <v>May 2015</v>
      </c>
      <c r="B14" s="11">
        <v>1227782934.91</v>
      </c>
      <c r="C14" s="11">
        <v>0</v>
      </c>
      <c r="D14" s="11">
        <v>411847424.51</v>
      </c>
      <c r="E14" s="11">
        <v>263402494.98</v>
      </c>
      <c r="F14" s="11">
        <v>2102112.3</v>
      </c>
      <c r="G14" s="11" t="s">
        <v>399</v>
      </c>
      <c r="H14" s="11">
        <v>1905134966.7</v>
      </c>
      <c r="I14" s="11">
        <v>959193.26</v>
      </c>
    </row>
    <row r="15" spans="1:9" ht="12" customHeight="1">
      <c r="A15" s="2" t="str">
        <f>"Jun "&amp;RIGHT(A6,4)</f>
        <v>Jun 2015</v>
      </c>
      <c r="B15" s="11">
        <v>365174464.5</v>
      </c>
      <c r="C15" s="11">
        <v>0</v>
      </c>
      <c r="D15" s="11">
        <v>121573988.72</v>
      </c>
      <c r="E15" s="11">
        <v>299148770.57</v>
      </c>
      <c r="F15" s="11">
        <v>158310491.6</v>
      </c>
      <c r="G15" s="11">
        <v>85467631</v>
      </c>
      <c r="H15" s="11">
        <v>1029675346.39</v>
      </c>
      <c r="I15" s="11">
        <v>661610.93</v>
      </c>
    </row>
    <row r="16" spans="1:9" ht="12" customHeight="1">
      <c r="A16" s="2" t="str">
        <f>"Jul "&amp;RIGHT(A6,4)</f>
        <v>Jul 2015</v>
      </c>
      <c r="B16" s="11">
        <v>168603593.315</v>
      </c>
      <c r="C16" s="11">
        <v>0</v>
      </c>
      <c r="D16" s="11">
        <v>21172908.12</v>
      </c>
      <c r="E16" s="11">
        <v>208406279.8</v>
      </c>
      <c r="F16" s="11">
        <v>212218921.36</v>
      </c>
      <c r="G16" s="11" t="s">
        <v>399</v>
      </c>
      <c r="H16" s="11">
        <v>610401702.595</v>
      </c>
      <c r="I16" s="11">
        <v>904895.57</v>
      </c>
    </row>
    <row r="17" spans="1:9" ht="12" customHeight="1">
      <c r="A17" s="2" t="str">
        <f>"Aug "&amp;RIGHT(A6,4)</f>
        <v>Aug 2015</v>
      </c>
      <c r="B17" s="11">
        <v>693817318.975</v>
      </c>
      <c r="C17" s="11">
        <v>0</v>
      </c>
      <c r="D17" s="11">
        <v>176772676.09</v>
      </c>
      <c r="E17" s="11">
        <v>213526707.72</v>
      </c>
      <c r="F17" s="11">
        <v>64888973.82</v>
      </c>
      <c r="G17" s="11" t="s">
        <v>399</v>
      </c>
      <c r="H17" s="11">
        <v>1149005676.605</v>
      </c>
      <c r="I17" s="11">
        <v>503928.25</v>
      </c>
    </row>
    <row r="18" spans="1:9" ht="12" customHeight="1">
      <c r="A18" s="2" t="str">
        <f>"Sep "&amp;RIGHT(A6,4)</f>
        <v>Sep 2015</v>
      </c>
      <c r="B18" s="11">
        <v>1546053373.7725</v>
      </c>
      <c r="C18" s="11">
        <v>0</v>
      </c>
      <c r="D18" s="11">
        <v>460432301.57</v>
      </c>
      <c r="E18" s="11">
        <v>346586552.51</v>
      </c>
      <c r="F18" s="11">
        <v>43773533.99</v>
      </c>
      <c r="G18" s="11">
        <v>264169810</v>
      </c>
      <c r="H18" s="11">
        <v>2661015571.8425</v>
      </c>
      <c r="I18" s="11">
        <v>874907.63</v>
      </c>
    </row>
    <row r="19" spans="1:9" ht="12" customHeight="1">
      <c r="A19" s="12" t="s">
        <v>55</v>
      </c>
      <c r="B19" s="13">
        <v>13005789319.59</v>
      </c>
      <c r="C19" s="13">
        <v>0</v>
      </c>
      <c r="D19" s="13">
        <v>3892648690.52</v>
      </c>
      <c r="E19" s="13">
        <v>3307658059.34</v>
      </c>
      <c r="F19" s="13">
        <v>488734187.87</v>
      </c>
      <c r="G19" s="13">
        <v>541627893</v>
      </c>
      <c r="H19" s="13">
        <v>21236458150.32</v>
      </c>
      <c r="I19" s="13">
        <v>10499890.36</v>
      </c>
    </row>
    <row r="20" spans="1:9" ht="12" customHeight="1">
      <c r="A20" s="14" t="s">
        <v>402</v>
      </c>
      <c r="B20" s="15">
        <v>10765918626.8425</v>
      </c>
      <c r="C20" s="15">
        <v>0</v>
      </c>
      <c r="D20" s="15">
        <v>3255443712.86</v>
      </c>
      <c r="E20" s="15">
        <v>2747544799.11</v>
      </c>
      <c r="F20" s="15">
        <v>380071680.06</v>
      </c>
      <c r="G20" s="15">
        <v>277458083</v>
      </c>
      <c r="H20" s="15">
        <v>17426436901.8725</v>
      </c>
      <c r="I20" s="15">
        <v>9121054.48</v>
      </c>
    </row>
    <row r="21" ht="12" customHeight="1">
      <c r="A21" s="3" t="str">
        <f>"FY "&amp;RIGHT(A6,4)+1</f>
        <v>FY 2016</v>
      </c>
    </row>
    <row r="22" spans="1:9" ht="12" customHeight="1">
      <c r="A22" s="2" t="str">
        <f>"Oct "&amp;RIGHT(A6,4)</f>
        <v>Oct 2015</v>
      </c>
      <c r="B22" s="11">
        <v>1564433912.6525</v>
      </c>
      <c r="C22" s="11">
        <v>0</v>
      </c>
      <c r="D22" s="11">
        <v>476523844.93</v>
      </c>
      <c r="E22" s="11">
        <v>298502924.05</v>
      </c>
      <c r="F22" s="11">
        <v>396196.09</v>
      </c>
      <c r="G22" s="11" t="s">
        <v>399</v>
      </c>
      <c r="H22" s="11">
        <v>2339856877.7225</v>
      </c>
      <c r="I22" s="11">
        <v>898611.51</v>
      </c>
    </row>
    <row r="23" spans="1:9" ht="12" customHeight="1">
      <c r="A23" s="2" t="str">
        <f>"Nov "&amp;RIGHT(A6,4)</f>
        <v>Nov 2015</v>
      </c>
      <c r="B23" s="11">
        <v>1269203729.5475</v>
      </c>
      <c r="C23" s="11">
        <v>0</v>
      </c>
      <c r="D23" s="11">
        <v>395412156.74</v>
      </c>
      <c r="E23" s="11">
        <v>257628027.96</v>
      </c>
      <c r="F23" s="11">
        <v>241274.44</v>
      </c>
      <c r="G23" s="11" t="s">
        <v>399</v>
      </c>
      <c r="H23" s="11">
        <v>1922485188.6875</v>
      </c>
      <c r="I23" s="11">
        <v>757005.76</v>
      </c>
    </row>
    <row r="24" spans="1:9" ht="12" customHeight="1">
      <c r="A24" s="2" t="str">
        <f>"Dec "&amp;RIGHT(A6,4)</f>
        <v>Dec 2015</v>
      </c>
      <c r="B24" s="11">
        <v>1063496307.1725</v>
      </c>
      <c r="C24" s="11">
        <v>0</v>
      </c>
      <c r="D24" s="11">
        <v>335487779.44</v>
      </c>
      <c r="E24" s="11">
        <v>320769857.54</v>
      </c>
      <c r="F24" s="11">
        <v>2405557.35</v>
      </c>
      <c r="G24" s="11">
        <v>109657638</v>
      </c>
      <c r="H24" s="11">
        <v>1831817139.5025</v>
      </c>
      <c r="I24" s="11">
        <v>647060.31</v>
      </c>
    </row>
    <row r="25" spans="1:9" ht="12" customHeight="1">
      <c r="A25" s="2" t="str">
        <f>"Jan "&amp;RIGHT(A6,4)+1</f>
        <v>Jan 2016</v>
      </c>
      <c r="B25" s="11">
        <v>1343557997.3225</v>
      </c>
      <c r="C25" s="11">
        <v>0</v>
      </c>
      <c r="D25" s="11">
        <v>395074590.99</v>
      </c>
      <c r="E25" s="11">
        <v>266767293.45</v>
      </c>
      <c r="F25" s="11">
        <v>109589.02</v>
      </c>
      <c r="G25" s="11" t="s">
        <v>399</v>
      </c>
      <c r="H25" s="11">
        <v>2005509470.7825</v>
      </c>
      <c r="I25" s="11">
        <v>813461.05</v>
      </c>
    </row>
    <row r="26" spans="1:9" ht="12" customHeight="1">
      <c r="A26" s="2" t="str">
        <f>"Feb "&amp;RIGHT(A6,4)+1</f>
        <v>Feb 2016</v>
      </c>
      <c r="B26" s="11">
        <v>1405842268.59</v>
      </c>
      <c r="C26" s="11">
        <v>0</v>
      </c>
      <c r="D26" s="11">
        <v>436758591.36</v>
      </c>
      <c r="E26" s="11">
        <v>288745122.74</v>
      </c>
      <c r="F26" s="11">
        <v>55966.56</v>
      </c>
      <c r="G26" s="11" t="s">
        <v>399</v>
      </c>
      <c r="H26" s="11">
        <v>2131401949.25</v>
      </c>
      <c r="I26" s="11">
        <v>832675.87</v>
      </c>
    </row>
    <row r="27" spans="1:9" ht="12" customHeight="1">
      <c r="A27" s="2" t="str">
        <f>"Mar "&amp;RIGHT(A6,4)+1</f>
        <v>Mar 2016</v>
      </c>
      <c r="B27" s="11">
        <v>1334025193.725</v>
      </c>
      <c r="C27" s="11">
        <v>0</v>
      </c>
      <c r="D27" s="11">
        <v>426972524.64</v>
      </c>
      <c r="E27" s="11">
        <v>391033047.1</v>
      </c>
      <c r="F27" s="11">
        <v>3202494.1</v>
      </c>
      <c r="G27" s="11">
        <v>87154587</v>
      </c>
      <c r="H27" s="11">
        <v>2242387846.565</v>
      </c>
      <c r="I27" s="11">
        <v>783294.92</v>
      </c>
    </row>
    <row r="28" spans="1:9" ht="12" customHeight="1">
      <c r="A28" s="2" t="str">
        <f>"Apr "&amp;RIGHT(A6,4)+1</f>
        <v>Apr 2016</v>
      </c>
      <c r="B28" s="11">
        <v>1361816368.5925</v>
      </c>
      <c r="C28" s="11">
        <v>0</v>
      </c>
      <c r="D28" s="11">
        <v>455755412.39</v>
      </c>
      <c r="E28" s="11">
        <v>301000729.07</v>
      </c>
      <c r="F28" s="11">
        <v>269140.33</v>
      </c>
      <c r="G28" s="11" t="s">
        <v>399</v>
      </c>
      <c r="H28" s="11">
        <v>2118841650.3825</v>
      </c>
      <c r="I28" s="11">
        <v>853218.92</v>
      </c>
    </row>
    <row r="29" spans="1:9" ht="12" customHeight="1">
      <c r="A29" s="2" t="str">
        <f>"May "&amp;RIGHT(A6,4)+1</f>
        <v>May 2016</v>
      </c>
      <c r="B29" s="11">
        <v>1297988553.1725</v>
      </c>
      <c r="C29" s="11">
        <v>0</v>
      </c>
      <c r="D29" s="11">
        <v>449448572.64</v>
      </c>
      <c r="E29" s="11">
        <v>294427318.01</v>
      </c>
      <c r="F29" s="11">
        <v>2233653.2</v>
      </c>
      <c r="G29" s="11" t="s">
        <v>399</v>
      </c>
      <c r="H29" s="11">
        <v>2044098097.0225</v>
      </c>
      <c r="I29" s="11">
        <v>836527.87</v>
      </c>
    </row>
    <row r="30" spans="1:9" ht="12" customHeight="1">
      <c r="A30" s="2" t="str">
        <f>"Jun "&amp;RIGHT(A6,4)+1</f>
        <v>Jun 2016</v>
      </c>
      <c r="B30" s="11">
        <v>354562727.855</v>
      </c>
      <c r="C30" s="11">
        <v>0</v>
      </c>
      <c r="D30" s="11">
        <v>121093992.08</v>
      </c>
      <c r="E30" s="11">
        <v>312267098.82</v>
      </c>
      <c r="F30" s="11">
        <v>161361101.31</v>
      </c>
      <c r="G30" s="11">
        <v>100558590</v>
      </c>
      <c r="H30" s="11">
        <v>1049843510.065</v>
      </c>
      <c r="I30" s="11">
        <v>556752.65</v>
      </c>
    </row>
    <row r="31" spans="1:9" ht="12" customHeight="1">
      <c r="A31" s="2" t="str">
        <f>"Jul "&amp;RIGHT(A6,4)+1</f>
        <v>Jul 2016</v>
      </c>
      <c r="B31" s="11">
        <v>179283487.5711</v>
      </c>
      <c r="C31" s="11">
        <v>0</v>
      </c>
      <c r="D31" s="11">
        <v>20159764.2194</v>
      </c>
      <c r="E31" s="11">
        <v>203708128.1</v>
      </c>
      <c r="F31" s="11">
        <v>212194461.18</v>
      </c>
      <c r="G31" s="11" t="s">
        <v>399</v>
      </c>
      <c r="H31" s="11">
        <v>615345841.0705</v>
      </c>
      <c r="I31" s="11">
        <v>751915.3842</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11174210546.2011</v>
      </c>
      <c r="C34" s="13">
        <v>0</v>
      </c>
      <c r="D34" s="13">
        <v>3512687229.4294</v>
      </c>
      <c r="E34" s="13">
        <v>2934849546.84</v>
      </c>
      <c r="F34" s="13">
        <v>382469433.58</v>
      </c>
      <c r="G34" s="13">
        <v>297370815</v>
      </c>
      <c r="H34" s="13">
        <v>18301587571.0505</v>
      </c>
      <c r="I34" s="13">
        <v>7730524.2442</v>
      </c>
    </row>
    <row r="35" spans="1:9" ht="12" customHeight="1">
      <c r="A35" s="14" t="str">
        <f>"Total "&amp;MID(A20,7,LEN(A20)-13)&amp;" Months"</f>
        <v>Total 10 Months</v>
      </c>
      <c r="B35" s="15">
        <v>11174210546.2011</v>
      </c>
      <c r="C35" s="15">
        <v>0</v>
      </c>
      <c r="D35" s="15">
        <v>3512687229.4294</v>
      </c>
      <c r="E35" s="15">
        <v>2934849546.84</v>
      </c>
      <c r="F35" s="15">
        <v>382469433.58</v>
      </c>
      <c r="G35" s="15">
        <v>297370815</v>
      </c>
      <c r="H35" s="15">
        <v>18301587571.0505</v>
      </c>
      <c r="I35" s="15">
        <v>7730524.2442</v>
      </c>
    </row>
    <row r="36" spans="1:9" ht="12" customHeight="1">
      <c r="A36" s="66"/>
      <c r="B36" s="66"/>
      <c r="C36" s="66"/>
      <c r="D36" s="66"/>
      <c r="E36" s="66"/>
      <c r="F36" s="66"/>
      <c r="G36" s="66"/>
      <c r="H36" s="66"/>
      <c r="I36" s="66"/>
    </row>
    <row r="37" spans="1:9" ht="93" customHeight="1">
      <c r="A37" s="80" t="s">
        <v>396</v>
      </c>
      <c r="B37" s="80"/>
      <c r="C37" s="80"/>
      <c r="D37" s="80"/>
      <c r="E37" s="80"/>
      <c r="F37" s="80"/>
      <c r="G37" s="80"/>
      <c r="H37" s="80"/>
      <c r="I37" s="80"/>
    </row>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worksheet>
</file>

<file path=xl/worksheets/sheet4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G25" sqref="G25"/>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9.28125" style="0" customWidth="1"/>
  </cols>
  <sheetData>
    <row r="1" spans="1:9" ht="12" customHeight="1">
      <c r="A1" s="73" t="s">
        <v>404</v>
      </c>
      <c r="B1" s="73"/>
      <c r="C1" s="73"/>
      <c r="D1" s="73"/>
      <c r="E1" s="73"/>
      <c r="F1" s="73"/>
      <c r="G1" s="73"/>
      <c r="H1" s="74"/>
      <c r="I1" s="2" t="s">
        <v>400</v>
      </c>
    </row>
    <row r="2" spans="1:9" ht="12" customHeight="1">
      <c r="A2" s="75" t="s">
        <v>273</v>
      </c>
      <c r="B2" s="75"/>
      <c r="C2" s="75"/>
      <c r="D2" s="75"/>
      <c r="E2" s="75"/>
      <c r="F2" s="75"/>
      <c r="G2" s="75"/>
      <c r="H2" s="76"/>
      <c r="I2" s="1"/>
    </row>
    <row r="3" spans="1:9" ht="24" customHeight="1">
      <c r="A3" s="77" t="s">
        <v>50</v>
      </c>
      <c r="B3" s="69" t="s">
        <v>274</v>
      </c>
      <c r="C3" s="69" t="s">
        <v>275</v>
      </c>
      <c r="D3" s="69" t="s">
        <v>147</v>
      </c>
      <c r="E3" s="69" t="s">
        <v>199</v>
      </c>
      <c r="F3" s="69" t="s">
        <v>276</v>
      </c>
      <c r="G3" s="69" t="s">
        <v>344</v>
      </c>
      <c r="H3" s="69" t="s">
        <v>347</v>
      </c>
      <c r="I3" s="71" t="s">
        <v>345</v>
      </c>
    </row>
    <row r="4" spans="1:9" ht="24" customHeight="1">
      <c r="A4" s="78"/>
      <c r="B4" s="70"/>
      <c r="C4" s="70"/>
      <c r="D4" s="70"/>
      <c r="E4" s="70"/>
      <c r="F4" s="70"/>
      <c r="G4" s="70"/>
      <c r="H4" s="79"/>
      <c r="I4" s="72"/>
    </row>
    <row r="5" spans="1:9" ht="12" customHeight="1">
      <c r="A5" s="1"/>
      <c r="B5" s="66" t="str">
        <f>REPT("-",79)&amp;" Dollars "&amp;REPT("-",79)</f>
        <v>------------------------------------------------------------------------------- Dollars -------------------------------------------------------------------------------</v>
      </c>
      <c r="C5" s="66"/>
      <c r="D5" s="66"/>
      <c r="E5" s="66"/>
      <c r="F5" s="66"/>
      <c r="G5" s="66"/>
      <c r="H5" s="66"/>
      <c r="I5" s="66"/>
    </row>
    <row r="6" ht="12" customHeight="1">
      <c r="A6" s="3" t="s">
        <v>401</v>
      </c>
    </row>
    <row r="7" spans="1:9" ht="12" customHeight="1">
      <c r="A7" s="2" t="str">
        <f>"Oct "&amp;RIGHT(A6,4)-1</f>
        <v>Oct 2014</v>
      </c>
      <c r="B7" s="11" t="s">
        <v>399</v>
      </c>
      <c r="C7" s="11" t="s">
        <v>399</v>
      </c>
      <c r="D7" s="11" t="s">
        <v>399</v>
      </c>
      <c r="E7" s="11" t="s">
        <v>399</v>
      </c>
      <c r="F7" s="11">
        <v>38491974.76</v>
      </c>
      <c r="G7" s="11">
        <v>5720878</v>
      </c>
      <c r="H7" s="11" t="s">
        <v>399</v>
      </c>
      <c r="I7" s="11">
        <v>9302680205.3457</v>
      </c>
    </row>
    <row r="8" spans="1:9" ht="12" customHeight="1">
      <c r="A8" s="2" t="str">
        <f>"Nov "&amp;RIGHT(A6,4)-1</f>
        <v>Nov 2014</v>
      </c>
      <c r="B8" s="11" t="s">
        <v>399</v>
      </c>
      <c r="C8" s="11" t="s">
        <v>399</v>
      </c>
      <c r="D8" s="11" t="s">
        <v>399</v>
      </c>
      <c r="E8" s="11" t="s">
        <v>399</v>
      </c>
      <c r="F8" s="11">
        <v>39510592.23</v>
      </c>
      <c r="G8" s="11">
        <v>13109804</v>
      </c>
      <c r="H8" s="11" t="s">
        <v>399</v>
      </c>
      <c r="I8" s="11">
        <v>8369743553.7646</v>
      </c>
    </row>
    <row r="9" spans="1:9" ht="12" customHeight="1">
      <c r="A9" s="2" t="str">
        <f>"Dec "&amp;RIGHT(A6,4)-1</f>
        <v>Dec 2014</v>
      </c>
      <c r="B9" s="11" t="s">
        <v>399</v>
      </c>
      <c r="C9" s="11" t="s">
        <v>399</v>
      </c>
      <c r="D9" s="11" t="s">
        <v>399</v>
      </c>
      <c r="E9" s="11" t="s">
        <v>399</v>
      </c>
      <c r="F9" s="11">
        <v>46415656.27</v>
      </c>
      <c r="G9" s="11">
        <v>10358418</v>
      </c>
      <c r="H9" s="11" t="s">
        <v>399</v>
      </c>
      <c r="I9" s="11">
        <v>9470835801.8519</v>
      </c>
    </row>
    <row r="10" spans="1:9" ht="12" customHeight="1">
      <c r="A10" s="2" t="str">
        <f>"Jan "&amp;RIGHT(A6,4)</f>
        <v>Jan 2015</v>
      </c>
      <c r="B10" s="11" t="s">
        <v>399</v>
      </c>
      <c r="C10" s="11" t="s">
        <v>399</v>
      </c>
      <c r="D10" s="11" t="s">
        <v>399</v>
      </c>
      <c r="E10" s="11" t="s">
        <v>399</v>
      </c>
      <c r="F10" s="11">
        <v>38025881.04</v>
      </c>
      <c r="G10" s="11">
        <v>10418980</v>
      </c>
      <c r="H10" s="11" t="s">
        <v>399</v>
      </c>
      <c r="I10" s="11">
        <v>8485075679.8754</v>
      </c>
    </row>
    <row r="11" spans="1:9" ht="12" customHeight="1">
      <c r="A11" s="2" t="str">
        <f>"Feb "&amp;RIGHT(A6,4)</f>
        <v>Feb 2015</v>
      </c>
      <c r="B11" s="11" t="s">
        <v>399</v>
      </c>
      <c r="C11" s="11" t="s">
        <v>399</v>
      </c>
      <c r="D11" s="11" t="s">
        <v>399</v>
      </c>
      <c r="E11" s="11" t="s">
        <v>399</v>
      </c>
      <c r="F11" s="11">
        <v>29176910.81</v>
      </c>
      <c r="G11" s="11">
        <v>11853489</v>
      </c>
      <c r="H11" s="11" t="s">
        <v>399</v>
      </c>
      <c r="I11" s="11">
        <v>8361948082.9592</v>
      </c>
    </row>
    <row r="12" spans="1:9" ht="12" customHeight="1">
      <c r="A12" s="2" t="str">
        <f>"Mar "&amp;RIGHT(A6,4)</f>
        <v>Mar 2015</v>
      </c>
      <c r="B12" s="11" t="s">
        <v>399</v>
      </c>
      <c r="C12" s="11" t="s">
        <v>399</v>
      </c>
      <c r="D12" s="11" t="s">
        <v>399</v>
      </c>
      <c r="E12" s="11" t="s">
        <v>399</v>
      </c>
      <c r="F12" s="11">
        <v>58842880.82</v>
      </c>
      <c r="G12" s="11">
        <v>11789844</v>
      </c>
      <c r="H12" s="11" t="s">
        <v>399</v>
      </c>
      <c r="I12" s="11">
        <v>9818436478.1761</v>
      </c>
    </row>
    <row r="13" spans="1:9" ht="12" customHeight="1">
      <c r="A13" s="2" t="str">
        <f>"Apr "&amp;RIGHT(A6,4)</f>
        <v>Apr 2015</v>
      </c>
      <c r="B13" s="11" t="s">
        <v>399</v>
      </c>
      <c r="C13" s="11" t="s">
        <v>399</v>
      </c>
      <c r="D13" s="11" t="s">
        <v>399</v>
      </c>
      <c r="E13" s="11" t="s">
        <v>399</v>
      </c>
      <c r="F13" s="11">
        <v>36777038.16</v>
      </c>
      <c r="G13" s="11">
        <v>23406076</v>
      </c>
      <c r="H13" s="11" t="s">
        <v>399</v>
      </c>
      <c r="I13" s="11">
        <v>8501292610.6626</v>
      </c>
    </row>
    <row r="14" spans="1:9" ht="12" customHeight="1">
      <c r="A14" s="2" t="str">
        <f>"May "&amp;RIGHT(A6,4)</f>
        <v>May 2015</v>
      </c>
      <c r="B14" s="11" t="s">
        <v>399</v>
      </c>
      <c r="C14" s="11" t="s">
        <v>399</v>
      </c>
      <c r="D14" s="11" t="s">
        <v>399</v>
      </c>
      <c r="E14" s="11" t="s">
        <v>399</v>
      </c>
      <c r="F14" s="11">
        <v>35933649.83</v>
      </c>
      <c r="G14" s="11">
        <v>8535922</v>
      </c>
      <c r="H14" s="11" t="s">
        <v>399</v>
      </c>
      <c r="I14" s="11">
        <v>8374950838.7595</v>
      </c>
    </row>
    <row r="15" spans="1:9" ht="12" customHeight="1">
      <c r="A15" s="2" t="str">
        <f>"Jun "&amp;RIGHT(A6,4)</f>
        <v>Jun 2015</v>
      </c>
      <c r="B15" s="11" t="s">
        <v>399</v>
      </c>
      <c r="C15" s="11" t="s">
        <v>399</v>
      </c>
      <c r="D15" s="11" t="s">
        <v>399</v>
      </c>
      <c r="E15" s="11" t="s">
        <v>399</v>
      </c>
      <c r="F15" s="11">
        <v>57657536.87</v>
      </c>
      <c r="G15" s="11">
        <v>11778057</v>
      </c>
      <c r="H15" s="11" t="s">
        <v>399</v>
      </c>
      <c r="I15" s="11">
        <v>8458963858.8508</v>
      </c>
    </row>
    <row r="16" spans="1:9" ht="12" customHeight="1">
      <c r="A16" s="2" t="str">
        <f>"Jul "&amp;RIGHT(A6,4)</f>
        <v>Jul 2015</v>
      </c>
      <c r="B16" s="11" t="s">
        <v>399</v>
      </c>
      <c r="C16" s="11" t="s">
        <v>399</v>
      </c>
      <c r="D16" s="11" t="s">
        <v>399</v>
      </c>
      <c r="E16" s="11" t="s">
        <v>399</v>
      </c>
      <c r="F16" s="11">
        <v>42991649.04</v>
      </c>
      <c r="G16" s="11">
        <v>11459809</v>
      </c>
      <c r="H16" s="11" t="s">
        <v>399</v>
      </c>
      <c r="I16" s="11">
        <v>7119324365.0858</v>
      </c>
    </row>
    <row r="17" spans="1:9" ht="12" customHeight="1">
      <c r="A17" s="2" t="str">
        <f>"Aug "&amp;RIGHT(A6,4)</f>
        <v>Aug 2015</v>
      </c>
      <c r="B17" s="11" t="s">
        <v>399</v>
      </c>
      <c r="C17" s="11" t="s">
        <v>399</v>
      </c>
      <c r="D17" s="11" t="s">
        <v>399</v>
      </c>
      <c r="E17" s="11" t="s">
        <v>399</v>
      </c>
      <c r="F17" s="11">
        <v>47702016.07</v>
      </c>
      <c r="G17" s="11">
        <v>10823343</v>
      </c>
      <c r="H17" s="11" t="s">
        <v>399</v>
      </c>
      <c r="I17" s="11">
        <v>7642108585.142</v>
      </c>
    </row>
    <row r="18" spans="1:9" ht="12" customHeight="1">
      <c r="A18" s="2" t="str">
        <f>"Sep "&amp;RIGHT(A6,4)</f>
        <v>Sep 2015</v>
      </c>
      <c r="B18" s="11" t="s">
        <v>399</v>
      </c>
      <c r="C18" s="11" t="s">
        <v>399</v>
      </c>
      <c r="D18" s="11" t="s">
        <v>399</v>
      </c>
      <c r="E18" s="11" t="s">
        <v>399</v>
      </c>
      <c r="F18" s="11">
        <v>53580335.59</v>
      </c>
      <c r="G18" s="11">
        <v>20121799</v>
      </c>
      <c r="H18" s="11" t="s">
        <v>399</v>
      </c>
      <c r="I18" s="11">
        <v>10491346680.4916</v>
      </c>
    </row>
    <row r="19" spans="1:9" ht="12" customHeight="1">
      <c r="A19" s="12" t="s">
        <v>55</v>
      </c>
      <c r="B19" s="13" t="s">
        <v>399</v>
      </c>
      <c r="C19" s="13" t="s">
        <v>399</v>
      </c>
      <c r="D19" s="13" t="s">
        <v>399</v>
      </c>
      <c r="E19" s="13" t="s">
        <v>399</v>
      </c>
      <c r="F19" s="13">
        <v>525106121.49</v>
      </c>
      <c r="G19" s="13">
        <v>149376419</v>
      </c>
      <c r="H19" s="13" t="s">
        <v>399</v>
      </c>
      <c r="I19" s="13">
        <v>104396706740.9652</v>
      </c>
    </row>
    <row r="20" spans="1:9" ht="12" customHeight="1">
      <c r="A20" s="14" t="s">
        <v>402</v>
      </c>
      <c r="B20" s="15" t="s">
        <v>399</v>
      </c>
      <c r="C20" s="15" t="s">
        <v>399</v>
      </c>
      <c r="D20" s="15" t="s">
        <v>399</v>
      </c>
      <c r="E20" s="15" t="s">
        <v>399</v>
      </c>
      <c r="F20" s="15">
        <v>423823769.83</v>
      </c>
      <c r="G20" s="15">
        <v>118431277</v>
      </c>
      <c r="H20" s="15" t="s">
        <v>399</v>
      </c>
      <c r="I20" s="15">
        <v>86263251475.3316</v>
      </c>
    </row>
    <row r="21" ht="12" customHeight="1">
      <c r="A21" s="3" t="str">
        <f>"FY "&amp;RIGHT(A6,4)+1</f>
        <v>FY 2016</v>
      </c>
    </row>
    <row r="22" spans="1:9" ht="12" customHeight="1">
      <c r="A22" s="2" t="str">
        <f>"Oct "&amp;RIGHT(A6,4)</f>
        <v>Oct 2015</v>
      </c>
      <c r="B22" s="11" t="s">
        <v>399</v>
      </c>
      <c r="C22" s="11" t="s">
        <v>399</v>
      </c>
      <c r="D22" s="11" t="s">
        <v>399</v>
      </c>
      <c r="E22" s="11" t="s">
        <v>399</v>
      </c>
      <c r="F22" s="11">
        <v>58693648.81</v>
      </c>
      <c r="G22" s="11">
        <v>5538071</v>
      </c>
      <c r="H22" s="11" t="s">
        <v>399</v>
      </c>
      <c r="I22" s="11">
        <v>8950802723.0973</v>
      </c>
    </row>
    <row r="23" spans="1:9" ht="12" customHeight="1">
      <c r="A23" s="2" t="str">
        <f>"Nov "&amp;RIGHT(A6,4)</f>
        <v>Nov 2015</v>
      </c>
      <c r="B23" s="11" t="s">
        <v>399</v>
      </c>
      <c r="C23" s="11" t="s">
        <v>399</v>
      </c>
      <c r="D23" s="11" t="s">
        <v>399</v>
      </c>
      <c r="E23" s="11" t="s">
        <v>399</v>
      </c>
      <c r="F23" s="11">
        <v>71884654.24</v>
      </c>
      <c r="G23" s="11">
        <v>14234385</v>
      </c>
      <c r="H23" s="11" t="s">
        <v>399</v>
      </c>
      <c r="I23" s="11">
        <v>8378405893.4924</v>
      </c>
    </row>
    <row r="24" spans="1:9" ht="12" customHeight="1">
      <c r="A24" s="2" t="str">
        <f>"Dec "&amp;RIGHT(A6,4)</f>
        <v>Dec 2015</v>
      </c>
      <c r="B24" s="11" t="s">
        <v>399</v>
      </c>
      <c r="C24" s="11" t="s">
        <v>399</v>
      </c>
      <c r="D24" s="11" t="s">
        <v>399</v>
      </c>
      <c r="E24" s="11" t="s">
        <v>399</v>
      </c>
      <c r="F24" s="11">
        <v>66149382.73</v>
      </c>
      <c r="G24" s="11">
        <v>10750085</v>
      </c>
      <c r="H24" s="11" t="s">
        <v>399</v>
      </c>
      <c r="I24" s="11">
        <v>9344218599.7103</v>
      </c>
    </row>
    <row r="25" spans="1:9" ht="12" customHeight="1">
      <c r="A25" s="2" t="str">
        <f>"Jan "&amp;RIGHT(A6,4)+1</f>
        <v>Jan 2016</v>
      </c>
      <c r="B25" s="11" t="s">
        <v>399</v>
      </c>
      <c r="C25" s="11" t="s">
        <v>399</v>
      </c>
      <c r="D25" s="11" t="s">
        <v>399</v>
      </c>
      <c r="E25" s="11" t="s">
        <v>399</v>
      </c>
      <c r="F25" s="11">
        <v>52177496.7</v>
      </c>
      <c r="G25" s="11">
        <v>9587853</v>
      </c>
      <c r="H25" s="11" t="s">
        <v>399</v>
      </c>
      <c r="I25" s="11">
        <v>8439566656.9539</v>
      </c>
    </row>
    <row r="26" spans="1:9" ht="12" customHeight="1">
      <c r="A26" s="2" t="str">
        <f>"Feb "&amp;RIGHT(A6,4)+1</f>
        <v>Feb 2016</v>
      </c>
      <c r="B26" s="11" t="s">
        <v>399</v>
      </c>
      <c r="C26" s="11" t="s">
        <v>399</v>
      </c>
      <c r="D26" s="11" t="s">
        <v>399</v>
      </c>
      <c r="E26" s="11" t="s">
        <v>399</v>
      </c>
      <c r="F26" s="11">
        <v>50974014.74</v>
      </c>
      <c r="G26" s="11">
        <v>12827714</v>
      </c>
      <c r="H26" s="11" t="s">
        <v>399</v>
      </c>
      <c r="I26" s="11">
        <v>8442704026.4562</v>
      </c>
    </row>
    <row r="27" spans="1:9" ht="12" customHeight="1">
      <c r="A27" s="2" t="str">
        <f>"Mar "&amp;RIGHT(A6,4)+1</f>
        <v>Mar 2016</v>
      </c>
      <c r="B27" s="11" t="s">
        <v>399</v>
      </c>
      <c r="C27" s="11" t="s">
        <v>399</v>
      </c>
      <c r="D27" s="11" t="s">
        <v>399</v>
      </c>
      <c r="E27" s="11" t="s">
        <v>399</v>
      </c>
      <c r="F27" s="11">
        <v>82095985.57</v>
      </c>
      <c r="G27" s="11">
        <v>12368828</v>
      </c>
      <c r="H27" s="11" t="s">
        <v>399</v>
      </c>
      <c r="I27" s="11">
        <v>9644606528.3524</v>
      </c>
    </row>
    <row r="28" spans="1:9" ht="12" customHeight="1">
      <c r="A28" s="2" t="str">
        <f>"Apr "&amp;RIGHT(A6,4)+1</f>
        <v>Apr 2016</v>
      </c>
      <c r="B28" s="11" t="s">
        <v>399</v>
      </c>
      <c r="C28" s="11" t="s">
        <v>399</v>
      </c>
      <c r="D28" s="11" t="s">
        <v>399</v>
      </c>
      <c r="E28" s="11" t="s">
        <v>399</v>
      </c>
      <c r="F28" s="11">
        <v>48444868.53</v>
      </c>
      <c r="G28" s="11">
        <v>13598810</v>
      </c>
      <c r="H28" s="11" t="s">
        <v>399</v>
      </c>
      <c r="I28" s="11">
        <v>8286229512.2385</v>
      </c>
    </row>
    <row r="29" spans="1:9" ht="12" customHeight="1">
      <c r="A29" s="2" t="str">
        <f>"May "&amp;RIGHT(A6,4)+1</f>
        <v>May 2016</v>
      </c>
      <c r="B29" s="11" t="s">
        <v>399</v>
      </c>
      <c r="C29" s="11" t="s">
        <v>399</v>
      </c>
      <c r="D29" s="11" t="s">
        <v>399</v>
      </c>
      <c r="E29" s="11" t="s">
        <v>399</v>
      </c>
      <c r="F29" s="11">
        <v>34842921.76</v>
      </c>
      <c r="G29" s="11">
        <v>17195630</v>
      </c>
      <c r="H29" s="11" t="s">
        <v>399</v>
      </c>
      <c r="I29" s="11">
        <v>8214085037.8191</v>
      </c>
    </row>
    <row r="30" spans="1:9" ht="12" customHeight="1">
      <c r="A30" s="2" t="str">
        <f>"Jun "&amp;RIGHT(A6,4)+1</f>
        <v>Jun 2016</v>
      </c>
      <c r="B30" s="11" t="s">
        <v>399</v>
      </c>
      <c r="C30" s="11" t="s">
        <v>399</v>
      </c>
      <c r="D30" s="11" t="s">
        <v>399</v>
      </c>
      <c r="E30" s="11" t="s">
        <v>399</v>
      </c>
      <c r="F30" s="11">
        <v>52574707.72</v>
      </c>
      <c r="G30" s="11">
        <v>10518733</v>
      </c>
      <c r="H30" s="11" t="s">
        <v>399</v>
      </c>
      <c r="I30" s="11">
        <v>8235546315.9123</v>
      </c>
    </row>
    <row r="31" spans="1:9" ht="12" customHeight="1">
      <c r="A31" s="2" t="str">
        <f>"Jul "&amp;RIGHT(A6,4)+1</f>
        <v>Jul 2016</v>
      </c>
      <c r="B31" s="11" t="s">
        <v>399</v>
      </c>
      <c r="C31" s="11" t="s">
        <v>399</v>
      </c>
      <c r="D31" s="11" t="s">
        <v>399</v>
      </c>
      <c r="E31" s="11" t="s">
        <v>399</v>
      </c>
      <c r="F31" s="11">
        <v>43731529.58</v>
      </c>
      <c r="G31" s="11">
        <v>13720801</v>
      </c>
      <c r="H31" s="11" t="s">
        <v>399</v>
      </c>
      <c r="I31" s="11">
        <v>6781254594.0788</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t="s">
        <v>399</v>
      </c>
      <c r="C34" s="13" t="s">
        <v>399</v>
      </c>
      <c r="D34" s="13" t="s">
        <v>399</v>
      </c>
      <c r="E34" s="13" t="s">
        <v>399</v>
      </c>
      <c r="F34" s="13">
        <v>561569210.38</v>
      </c>
      <c r="G34" s="13">
        <v>120340910</v>
      </c>
      <c r="H34" s="13" t="s">
        <v>399</v>
      </c>
      <c r="I34" s="13">
        <v>84717419888.1112</v>
      </c>
    </row>
    <row r="35" spans="1:9" ht="12" customHeight="1">
      <c r="A35" s="14" t="str">
        <f>"Total "&amp;MID(A20,7,LEN(A20)-13)&amp;" Months"</f>
        <v>Total 10 Months</v>
      </c>
      <c r="B35" s="15" t="s">
        <v>399</v>
      </c>
      <c r="C35" s="15" t="s">
        <v>399</v>
      </c>
      <c r="D35" s="15" t="s">
        <v>399</v>
      </c>
      <c r="E35" s="15" t="s">
        <v>399</v>
      </c>
      <c r="F35" s="15">
        <v>561569210.38</v>
      </c>
      <c r="G35" s="15">
        <v>120340910</v>
      </c>
      <c r="H35" s="15" t="s">
        <v>399</v>
      </c>
      <c r="I35" s="15">
        <v>84717419888.1112</v>
      </c>
    </row>
    <row r="36" spans="1:9" ht="12" customHeight="1">
      <c r="A36" s="66"/>
      <c r="B36" s="66"/>
      <c r="C36" s="66"/>
      <c r="D36" s="66"/>
      <c r="E36" s="66"/>
      <c r="F36" s="66"/>
      <c r="G36" s="66"/>
      <c r="H36" s="66"/>
      <c r="I36" s="66"/>
    </row>
    <row r="37" spans="1:9" ht="69.75" customHeight="1">
      <c r="A37" s="80" t="s">
        <v>356</v>
      </c>
      <c r="B37" s="80"/>
      <c r="C37" s="80"/>
      <c r="D37" s="80"/>
      <c r="E37" s="80"/>
      <c r="F37" s="80"/>
      <c r="G37" s="80"/>
      <c r="H37" s="80"/>
      <c r="I37" s="80"/>
    </row>
  </sheetData>
  <sheetProtection/>
  <mergeCells count="14">
    <mergeCell ref="B5:I5"/>
    <mergeCell ref="A36:I36"/>
    <mergeCell ref="A37:I37"/>
    <mergeCell ref="A1:H1"/>
    <mergeCell ref="A3:A4"/>
    <mergeCell ref="B3:B4"/>
    <mergeCell ref="C3:C4"/>
    <mergeCell ref="D3:D4"/>
    <mergeCell ref="H3:H4"/>
    <mergeCell ref="E3:E4"/>
    <mergeCell ref="F3:F4"/>
    <mergeCell ref="G3:G4"/>
    <mergeCell ref="A2:H2"/>
    <mergeCell ref="I3:I4"/>
  </mergeCells>
  <printOptions/>
  <pageMargins left="0.75" right="0.5" top="0.75" bottom="0.5" header="0.5" footer="0.25"/>
  <pageSetup fitToHeight="1" fitToWidth="1" horizontalDpi="600" verticalDpi="600" orientation="landscape" scale="37" r:id="rId1"/>
</worksheet>
</file>

<file path=xl/worksheets/sheet5.xml><?xml version="1.0" encoding="utf-8"?>
<worksheet xmlns="http://schemas.openxmlformats.org/spreadsheetml/2006/main" xmlns:r="http://schemas.openxmlformats.org/officeDocument/2006/relationships">
  <sheetPr>
    <pageSetUpPr fitToPage="1"/>
  </sheetPr>
  <dimension ref="A1:T108"/>
  <sheetViews>
    <sheetView showGridLines="0" zoomScalePageLayoutView="0" workbookViewId="0" topLeftCell="A1">
      <selection activeCell="S8" sqref="S8"/>
    </sheetView>
  </sheetViews>
  <sheetFormatPr defaultColWidth="9.140625" defaultRowHeight="12.75"/>
  <cols>
    <col min="1" max="1" width="10.7109375" style="25" customWidth="1"/>
    <col min="2" max="3" width="8.8515625" style="0" bestFit="1" customWidth="1"/>
    <col min="4" max="4" width="13.140625" style="0" customWidth="1"/>
    <col min="14" max="15" width="8.8515625" style="0" bestFit="1" customWidth="1"/>
    <col min="16" max="16" width="8.7109375" style="0" customWidth="1"/>
    <col min="17" max="18" width="8.8515625" style="0" bestFit="1" customWidth="1"/>
    <col min="19" max="19" width="17.7109375" style="0" customWidth="1"/>
    <col min="245" max="245" width="10.421875" style="0" customWidth="1"/>
    <col min="246" max="246" width="0.5625" style="0" customWidth="1"/>
    <col min="247" max="248" width="8.8515625" style="0" bestFit="1" customWidth="1"/>
    <col min="250" max="250" width="4.7109375" style="0" customWidth="1"/>
    <col min="251" max="251" width="0.5625" style="0" customWidth="1"/>
    <col min="255" max="255" width="4.7109375" style="0" customWidth="1"/>
    <col min="256" max="16384" width="0.5625" style="0" customWidth="1"/>
  </cols>
  <sheetData>
    <row r="1" spans="1:17" ht="12.75">
      <c r="A1" s="73" t="s">
        <v>404</v>
      </c>
      <c r="B1" s="74"/>
      <c r="C1" s="74"/>
      <c r="D1" s="74"/>
      <c r="E1" s="74"/>
      <c r="F1" s="74"/>
      <c r="G1" s="74"/>
      <c r="H1" s="74"/>
      <c r="I1" s="74"/>
      <c r="J1" s="74"/>
      <c r="K1" s="74"/>
      <c r="L1" s="74"/>
      <c r="M1" s="74"/>
      <c r="N1" s="74"/>
      <c r="O1" s="74"/>
      <c r="P1" s="74"/>
      <c r="Q1" s="2" t="s">
        <v>400</v>
      </c>
    </row>
    <row r="2" spans="1:16" ht="12.75">
      <c r="A2" s="73" t="s">
        <v>374</v>
      </c>
      <c r="B2" s="74"/>
      <c r="C2" s="74"/>
      <c r="D2" s="74"/>
      <c r="E2" s="74"/>
      <c r="F2" s="74"/>
      <c r="G2" s="74"/>
      <c r="H2" s="74"/>
      <c r="I2" s="74"/>
      <c r="J2" s="74"/>
      <c r="K2" s="74"/>
      <c r="L2" s="74"/>
      <c r="M2" s="74"/>
      <c r="N2" s="74"/>
      <c r="O2" s="74"/>
      <c r="P2" s="74"/>
    </row>
    <row r="3" spans="1:19" s="34" customFormat="1" ht="24.75" customHeight="1">
      <c r="A3" s="33" t="s">
        <v>375</v>
      </c>
      <c r="B3" s="83" t="s">
        <v>376</v>
      </c>
      <c r="C3" s="83"/>
      <c r="D3" s="83"/>
      <c r="E3" s="84" t="s">
        <v>377</v>
      </c>
      <c r="F3" s="84"/>
      <c r="G3" s="84"/>
      <c r="H3" s="83" t="s">
        <v>378</v>
      </c>
      <c r="I3" s="83"/>
      <c r="J3" s="83"/>
      <c r="K3" s="83" t="s">
        <v>379</v>
      </c>
      <c r="L3" s="83"/>
      <c r="M3" s="85"/>
      <c r="N3" s="83" t="s">
        <v>380</v>
      </c>
      <c r="O3" s="83"/>
      <c r="P3" s="83"/>
      <c r="Q3" s="83" t="s">
        <v>381</v>
      </c>
      <c r="R3" s="83"/>
      <c r="S3" s="83"/>
    </row>
    <row r="4" spans="1:19" s="35" customFormat="1" ht="11.25">
      <c r="A4" s="90" t="s">
        <v>50</v>
      </c>
      <c r="B4" s="92" t="s">
        <v>382</v>
      </c>
      <c r="C4" s="92"/>
      <c r="D4" s="81" t="s">
        <v>133</v>
      </c>
      <c r="E4" s="92" t="s">
        <v>382</v>
      </c>
      <c r="F4" s="92"/>
      <c r="G4" s="81" t="s">
        <v>133</v>
      </c>
      <c r="H4" s="92" t="s">
        <v>382</v>
      </c>
      <c r="I4" s="92"/>
      <c r="J4" s="81" t="s">
        <v>133</v>
      </c>
      <c r="K4" s="92" t="s">
        <v>382</v>
      </c>
      <c r="L4" s="92"/>
      <c r="M4" s="81" t="s">
        <v>133</v>
      </c>
      <c r="N4" s="92" t="s">
        <v>382</v>
      </c>
      <c r="O4" s="92"/>
      <c r="P4" s="81" t="s">
        <v>133</v>
      </c>
      <c r="Q4" s="92" t="s">
        <v>383</v>
      </c>
      <c r="R4" s="92"/>
      <c r="S4" s="81" t="s">
        <v>133</v>
      </c>
    </row>
    <row r="5" spans="1:19" s="35" customFormat="1" ht="11.25">
      <c r="A5" s="91"/>
      <c r="B5" s="36" t="s">
        <v>59</v>
      </c>
      <c r="C5" s="37" t="s">
        <v>60</v>
      </c>
      <c r="D5" s="82"/>
      <c r="E5" s="36" t="s">
        <v>59</v>
      </c>
      <c r="F5" s="37" t="s">
        <v>60</v>
      </c>
      <c r="G5" s="82"/>
      <c r="H5" s="36" t="s">
        <v>59</v>
      </c>
      <c r="I5" s="37" t="s">
        <v>60</v>
      </c>
      <c r="J5" s="93"/>
      <c r="K5" s="36" t="s">
        <v>59</v>
      </c>
      <c r="L5" s="37" t="s">
        <v>60</v>
      </c>
      <c r="M5" s="82"/>
      <c r="N5" s="36" t="s">
        <v>59</v>
      </c>
      <c r="O5" s="37" t="s">
        <v>60</v>
      </c>
      <c r="P5" s="93"/>
      <c r="Q5" s="36" t="s">
        <v>59</v>
      </c>
      <c r="R5" s="37" t="s">
        <v>60</v>
      </c>
      <c r="S5" s="82"/>
    </row>
    <row r="6" spans="1:19" s="41" customFormat="1" ht="12.75">
      <c r="A6" s="3" t="s">
        <v>401</v>
      </c>
      <c r="B6" s="38" t="s">
        <v>375</v>
      </c>
      <c r="C6" s="39" t="s">
        <v>375</v>
      </c>
      <c r="D6" s="40" t="s">
        <v>375</v>
      </c>
      <c r="E6" s="39"/>
      <c r="F6" s="39"/>
      <c r="G6" s="40"/>
      <c r="H6" s="39"/>
      <c r="I6" s="39"/>
      <c r="J6" s="40"/>
      <c r="K6" s="39"/>
      <c r="L6" s="39"/>
      <c r="M6" s="40"/>
      <c r="N6" s="39"/>
      <c r="O6" s="39"/>
      <c r="P6" s="40"/>
      <c r="Q6" s="39"/>
      <c r="R6" s="39"/>
      <c r="S6" s="40"/>
    </row>
    <row r="7" spans="1:19" ht="12.75">
      <c r="A7" s="2" t="str">
        <f>"Oct "&amp;RIGHT(A6,4)-1</f>
        <v>Oct 2014</v>
      </c>
      <c r="B7" s="42">
        <v>22783765</v>
      </c>
      <c r="C7" s="43">
        <v>46500623</v>
      </c>
      <c r="D7" s="44">
        <v>5973335101</v>
      </c>
      <c r="E7" s="42">
        <v>0</v>
      </c>
      <c r="F7" s="43">
        <v>0</v>
      </c>
      <c r="G7" s="45">
        <v>0</v>
      </c>
      <c r="H7" s="44">
        <v>3</v>
      </c>
      <c r="I7" s="44">
        <v>6</v>
      </c>
      <c r="J7" s="45">
        <v>0</v>
      </c>
      <c r="K7" s="44">
        <v>548</v>
      </c>
      <c r="L7" s="44">
        <v>1354</v>
      </c>
      <c r="M7" s="45">
        <v>91373</v>
      </c>
      <c r="N7" s="44">
        <v>0</v>
      </c>
      <c r="O7" s="44">
        <v>0</v>
      </c>
      <c r="P7" s="45">
        <v>0</v>
      </c>
      <c r="Q7" s="44">
        <v>22783765</v>
      </c>
      <c r="R7" s="44">
        <v>46500623</v>
      </c>
      <c r="S7" s="45">
        <v>5973426474</v>
      </c>
    </row>
    <row r="8" spans="1:19" ht="12.75">
      <c r="A8" s="2" t="str">
        <f>"Nov "&amp;RIGHT(A6,4)-1</f>
        <v>Nov 2014</v>
      </c>
      <c r="B8" s="42">
        <v>22694484</v>
      </c>
      <c r="C8" s="43">
        <v>46263096</v>
      </c>
      <c r="D8" s="43">
        <v>5900098529</v>
      </c>
      <c r="E8" s="42">
        <v>0</v>
      </c>
      <c r="F8" s="43">
        <v>0</v>
      </c>
      <c r="G8" s="43">
        <v>0</v>
      </c>
      <c r="H8" s="42">
        <v>1</v>
      </c>
      <c r="I8" s="43">
        <v>4</v>
      </c>
      <c r="J8" s="43">
        <v>0</v>
      </c>
      <c r="K8" s="42">
        <v>179</v>
      </c>
      <c r="L8" s="43">
        <v>578</v>
      </c>
      <c r="M8" s="43">
        <v>38265</v>
      </c>
      <c r="N8" s="42">
        <v>0</v>
      </c>
      <c r="O8" s="43">
        <v>0</v>
      </c>
      <c r="P8" s="43">
        <v>0</v>
      </c>
      <c r="Q8" s="42">
        <v>22694484</v>
      </c>
      <c r="R8" s="43">
        <v>46263096</v>
      </c>
      <c r="S8" s="45">
        <v>5900136794</v>
      </c>
    </row>
    <row r="9" spans="1:19" ht="12.75">
      <c r="A9" s="2" t="str">
        <f>"Dec "&amp;RIGHT(A6,4)-1</f>
        <v>Dec 2014</v>
      </c>
      <c r="B9" s="42">
        <v>22724445</v>
      </c>
      <c r="C9" s="43">
        <v>46252074</v>
      </c>
      <c r="D9" s="43">
        <v>5907046224</v>
      </c>
      <c r="E9" s="42">
        <v>0</v>
      </c>
      <c r="F9" s="43">
        <v>0</v>
      </c>
      <c r="G9" s="43">
        <v>0</v>
      </c>
      <c r="H9" s="42">
        <v>0</v>
      </c>
      <c r="I9" s="43">
        <v>0</v>
      </c>
      <c r="J9" s="43">
        <v>0</v>
      </c>
      <c r="K9" s="42">
        <v>566</v>
      </c>
      <c r="L9" s="43">
        <v>1537</v>
      </c>
      <c r="M9" s="43">
        <v>94540</v>
      </c>
      <c r="N9" s="42">
        <v>0</v>
      </c>
      <c r="O9" s="43">
        <v>0</v>
      </c>
      <c r="P9" s="43">
        <v>0</v>
      </c>
      <c r="Q9" s="42">
        <v>22724445</v>
      </c>
      <c r="R9" s="43">
        <v>46252074</v>
      </c>
      <c r="S9" s="45">
        <v>5907140764</v>
      </c>
    </row>
    <row r="10" spans="1:19" ht="12.75">
      <c r="A10" s="2" t="str">
        <f>"Jan "&amp;RIGHT(A6,4)</f>
        <v>Jan 2015</v>
      </c>
      <c r="B10" s="42">
        <v>22615696</v>
      </c>
      <c r="C10" s="43">
        <v>46028930</v>
      </c>
      <c r="D10" s="43">
        <v>5830883871</v>
      </c>
      <c r="E10" s="42">
        <v>0</v>
      </c>
      <c r="F10" s="43">
        <v>0</v>
      </c>
      <c r="G10" s="43">
        <v>0</v>
      </c>
      <c r="H10" s="42">
        <v>0</v>
      </c>
      <c r="I10" s="43">
        <v>0</v>
      </c>
      <c r="J10" s="43">
        <v>0</v>
      </c>
      <c r="K10" s="42">
        <v>207</v>
      </c>
      <c r="L10" s="43">
        <v>510</v>
      </c>
      <c r="M10" s="43">
        <v>39431</v>
      </c>
      <c r="N10" s="42">
        <v>0</v>
      </c>
      <c r="O10" s="43">
        <v>0</v>
      </c>
      <c r="P10" s="43">
        <v>1</v>
      </c>
      <c r="Q10" s="42">
        <v>22615696</v>
      </c>
      <c r="R10" s="43">
        <v>46028930</v>
      </c>
      <c r="S10" s="45">
        <v>5830923303</v>
      </c>
    </row>
    <row r="11" spans="1:19" ht="12.75">
      <c r="A11" s="2" t="str">
        <f>"Feb "&amp;RIGHT(A6,4)</f>
        <v>Feb 2015</v>
      </c>
      <c r="B11" s="42">
        <v>22489450</v>
      </c>
      <c r="C11" s="43">
        <v>45682411</v>
      </c>
      <c r="D11" s="43">
        <v>5795378295</v>
      </c>
      <c r="E11" s="42">
        <v>0</v>
      </c>
      <c r="F11" s="43">
        <v>0</v>
      </c>
      <c r="G11" s="43">
        <v>0</v>
      </c>
      <c r="H11" s="42">
        <v>2</v>
      </c>
      <c r="I11" s="43">
        <v>4</v>
      </c>
      <c r="J11" s="43">
        <v>0</v>
      </c>
      <c r="K11" s="42">
        <v>213</v>
      </c>
      <c r="L11" s="43">
        <v>542</v>
      </c>
      <c r="M11" s="43">
        <v>42631</v>
      </c>
      <c r="N11" s="42">
        <v>0</v>
      </c>
      <c r="O11" s="43">
        <v>0</v>
      </c>
      <c r="P11" s="43">
        <v>0</v>
      </c>
      <c r="Q11" s="42">
        <v>22489450</v>
      </c>
      <c r="R11" s="43">
        <v>45682411</v>
      </c>
      <c r="S11" s="45">
        <v>5795420926</v>
      </c>
    </row>
    <row r="12" spans="1:19" ht="12.75">
      <c r="A12" s="2" t="str">
        <f>"Mar "&amp;RIGHT(A6,4)</f>
        <v>Mar 2015</v>
      </c>
      <c r="B12" s="42">
        <v>22493349</v>
      </c>
      <c r="C12" s="43">
        <v>45641751</v>
      </c>
      <c r="D12" s="43">
        <v>5792122077</v>
      </c>
      <c r="E12" s="42">
        <v>0</v>
      </c>
      <c r="F12" s="43">
        <v>0</v>
      </c>
      <c r="G12" s="43">
        <v>0</v>
      </c>
      <c r="H12" s="42">
        <v>1</v>
      </c>
      <c r="I12" s="43">
        <v>1</v>
      </c>
      <c r="J12" s="43">
        <v>0</v>
      </c>
      <c r="K12" s="42">
        <v>194</v>
      </c>
      <c r="L12" s="43">
        <v>511</v>
      </c>
      <c r="M12" s="43">
        <v>39450</v>
      </c>
      <c r="N12" s="42">
        <v>0</v>
      </c>
      <c r="O12" s="43">
        <v>0</v>
      </c>
      <c r="P12" s="43">
        <v>0</v>
      </c>
      <c r="Q12" s="42">
        <v>22493349</v>
      </c>
      <c r="R12" s="43">
        <v>45641751</v>
      </c>
      <c r="S12" s="45">
        <v>5792161527</v>
      </c>
    </row>
    <row r="13" spans="1:19" ht="12.75">
      <c r="A13" s="2" t="str">
        <f>"Apr "&amp;RIGHT(A6,4)</f>
        <v>Apr 2015</v>
      </c>
      <c r="B13" s="42">
        <v>22394544</v>
      </c>
      <c r="C13" s="43">
        <v>45438791</v>
      </c>
      <c r="D13" s="43">
        <v>5750311211</v>
      </c>
      <c r="E13" s="42">
        <v>0</v>
      </c>
      <c r="F13" s="43">
        <v>0</v>
      </c>
      <c r="G13" s="43">
        <v>-1</v>
      </c>
      <c r="H13" s="42">
        <v>14</v>
      </c>
      <c r="I13" s="43">
        <v>26</v>
      </c>
      <c r="J13" s="43">
        <v>0</v>
      </c>
      <c r="K13" s="42">
        <v>298</v>
      </c>
      <c r="L13" s="43">
        <v>764</v>
      </c>
      <c r="M13" s="43">
        <v>60826</v>
      </c>
      <c r="N13" s="42">
        <v>0</v>
      </c>
      <c r="O13" s="43">
        <v>0</v>
      </c>
      <c r="P13" s="43">
        <v>0</v>
      </c>
      <c r="Q13" s="42">
        <v>22394544</v>
      </c>
      <c r="R13" s="43">
        <v>45438791</v>
      </c>
      <c r="S13" s="45">
        <v>5750372036</v>
      </c>
    </row>
    <row r="14" spans="1:19" ht="12.75">
      <c r="A14" s="2" t="str">
        <f>"May "&amp;RIGHT(A6,4)</f>
        <v>May 2015</v>
      </c>
      <c r="B14" s="42">
        <v>22416122</v>
      </c>
      <c r="C14" s="43">
        <v>45495284</v>
      </c>
      <c r="D14" s="43">
        <v>5747184103</v>
      </c>
      <c r="E14" s="42">
        <v>0</v>
      </c>
      <c r="F14" s="43">
        <v>0</v>
      </c>
      <c r="G14" s="43">
        <v>-850310</v>
      </c>
      <c r="H14" s="42">
        <v>2</v>
      </c>
      <c r="I14" s="43">
        <v>8</v>
      </c>
      <c r="J14" s="43">
        <v>0</v>
      </c>
      <c r="K14" s="42">
        <v>322</v>
      </c>
      <c r="L14" s="43">
        <v>805</v>
      </c>
      <c r="M14" s="43">
        <v>63714</v>
      </c>
      <c r="N14" s="42">
        <v>0</v>
      </c>
      <c r="O14" s="43">
        <v>0</v>
      </c>
      <c r="P14" s="43">
        <v>0</v>
      </c>
      <c r="Q14" s="42">
        <v>22416122</v>
      </c>
      <c r="R14" s="43">
        <v>45495284</v>
      </c>
      <c r="S14" s="45">
        <v>5746397507</v>
      </c>
    </row>
    <row r="15" spans="1:19" ht="12.75">
      <c r="A15" s="2" t="str">
        <f>"Jun "&amp;RIGHT(A6,4)</f>
        <v>Jun 2015</v>
      </c>
      <c r="B15" s="42">
        <v>22436441</v>
      </c>
      <c r="C15" s="43">
        <v>45510151</v>
      </c>
      <c r="D15" s="43">
        <v>5743848111</v>
      </c>
      <c r="E15" s="42">
        <v>0</v>
      </c>
      <c r="F15" s="43">
        <v>0</v>
      </c>
      <c r="G15" s="43">
        <v>-1012</v>
      </c>
      <c r="H15" s="42">
        <v>0</v>
      </c>
      <c r="I15" s="43">
        <v>0</v>
      </c>
      <c r="J15" s="43">
        <v>0</v>
      </c>
      <c r="K15" s="42">
        <v>371</v>
      </c>
      <c r="L15" s="43">
        <v>1135</v>
      </c>
      <c r="M15" s="43">
        <v>79230</v>
      </c>
      <c r="N15" s="42">
        <v>0</v>
      </c>
      <c r="O15" s="43">
        <v>0</v>
      </c>
      <c r="P15" s="43">
        <v>0</v>
      </c>
      <c r="Q15" s="42">
        <v>22436441</v>
      </c>
      <c r="R15" s="43">
        <v>45510151</v>
      </c>
      <c r="S15" s="45">
        <v>5743926329</v>
      </c>
    </row>
    <row r="16" spans="1:19" ht="12.75">
      <c r="A16" s="2" t="str">
        <f>"Jul "&amp;RIGHT(A6,4)</f>
        <v>Jul 2015</v>
      </c>
      <c r="B16" s="42">
        <v>22416330</v>
      </c>
      <c r="C16" s="43">
        <v>45507071</v>
      </c>
      <c r="D16" s="43">
        <v>5751790191</v>
      </c>
      <c r="E16" s="42">
        <v>0</v>
      </c>
      <c r="F16" s="43">
        <v>0</v>
      </c>
      <c r="G16" s="43">
        <v>-147</v>
      </c>
      <c r="H16" s="42">
        <v>37</v>
      </c>
      <c r="I16" s="43">
        <v>95</v>
      </c>
      <c r="J16" s="43">
        <v>0</v>
      </c>
      <c r="K16" s="42">
        <v>6508</v>
      </c>
      <c r="L16" s="43">
        <v>15208</v>
      </c>
      <c r="M16" s="43">
        <v>1136105</v>
      </c>
      <c r="N16" s="42">
        <v>0</v>
      </c>
      <c r="O16" s="43">
        <v>0</v>
      </c>
      <c r="P16" s="43">
        <v>0</v>
      </c>
      <c r="Q16" s="42">
        <v>22416330</v>
      </c>
      <c r="R16" s="43">
        <v>45507071</v>
      </c>
      <c r="S16" s="45">
        <v>5752926149</v>
      </c>
    </row>
    <row r="17" spans="1:19" ht="12.75">
      <c r="A17" s="2" t="str">
        <f>"Aug "&amp;RIGHT(A6,4)</f>
        <v>Aug 2015</v>
      </c>
      <c r="B17" s="42">
        <v>22404269</v>
      </c>
      <c r="C17" s="43">
        <v>45464429</v>
      </c>
      <c r="D17" s="43">
        <v>5738474046</v>
      </c>
      <c r="E17" s="42">
        <v>4</v>
      </c>
      <c r="F17" s="43">
        <v>4</v>
      </c>
      <c r="G17" s="43">
        <v>703</v>
      </c>
      <c r="H17" s="42">
        <v>13</v>
      </c>
      <c r="I17" s="43">
        <v>38</v>
      </c>
      <c r="J17" s="43">
        <v>531</v>
      </c>
      <c r="K17" s="42">
        <v>456</v>
      </c>
      <c r="L17" s="43">
        <v>1151</v>
      </c>
      <c r="M17" s="43">
        <v>84559</v>
      </c>
      <c r="N17" s="42">
        <v>0</v>
      </c>
      <c r="O17" s="43">
        <v>0</v>
      </c>
      <c r="P17" s="43">
        <v>0</v>
      </c>
      <c r="Q17" s="42">
        <v>22404273</v>
      </c>
      <c r="R17" s="43">
        <v>45464433</v>
      </c>
      <c r="S17" s="45">
        <v>5738559839</v>
      </c>
    </row>
    <row r="18" spans="1:19" ht="12.75">
      <c r="A18" s="2" t="str">
        <f>"Sep "&amp;RIGHT(A6,4)</f>
        <v>Sep 2015</v>
      </c>
      <c r="B18" s="42">
        <v>22398206</v>
      </c>
      <c r="C18" s="43">
        <v>45415399</v>
      </c>
      <c r="D18" s="43">
        <v>5723770196</v>
      </c>
      <c r="E18" s="42">
        <v>21</v>
      </c>
      <c r="F18" s="43">
        <v>46</v>
      </c>
      <c r="G18" s="43">
        <v>8506</v>
      </c>
      <c r="H18" s="42">
        <v>52</v>
      </c>
      <c r="I18" s="43">
        <v>114</v>
      </c>
      <c r="J18" s="43">
        <v>15692</v>
      </c>
      <c r="K18" s="42">
        <v>1033</v>
      </c>
      <c r="L18" s="43">
        <v>2242</v>
      </c>
      <c r="M18" s="43">
        <v>282617</v>
      </c>
      <c r="N18" s="42">
        <v>0</v>
      </c>
      <c r="O18" s="43">
        <v>0</v>
      </c>
      <c r="P18" s="43">
        <v>0</v>
      </c>
      <c r="Q18" s="42">
        <v>22398227</v>
      </c>
      <c r="R18" s="43">
        <v>45415445</v>
      </c>
      <c r="S18" s="46">
        <v>5724077011</v>
      </c>
    </row>
    <row r="19" spans="1:19" s="49" customFormat="1" ht="12.75">
      <c r="A19" s="47" t="s">
        <v>55</v>
      </c>
      <c r="B19" s="60">
        <v>22522258.4167</v>
      </c>
      <c r="C19" s="60">
        <v>45766667.5</v>
      </c>
      <c r="D19" s="48">
        <v>69654241955</v>
      </c>
      <c r="E19" s="60">
        <v>2.0833</v>
      </c>
      <c r="F19" s="60">
        <v>4.1667</v>
      </c>
      <c r="G19" s="48">
        <v>-842261</v>
      </c>
      <c r="H19" s="60">
        <v>10.4167</v>
      </c>
      <c r="I19" s="60">
        <v>24.6667</v>
      </c>
      <c r="J19" s="48">
        <v>16223</v>
      </c>
      <c r="K19" s="60">
        <v>907.9167</v>
      </c>
      <c r="L19" s="60">
        <v>2194.75</v>
      </c>
      <c r="M19" s="48">
        <v>2052741</v>
      </c>
      <c r="N19" s="48">
        <v>0</v>
      </c>
      <c r="O19" s="48">
        <v>0</v>
      </c>
      <c r="P19" s="48">
        <v>1</v>
      </c>
      <c r="Q19" s="48">
        <v>22522260.5</v>
      </c>
      <c r="R19" s="48">
        <v>45766671.6667</v>
      </c>
      <c r="S19" s="48">
        <v>69655468659</v>
      </c>
    </row>
    <row r="20" spans="1:19" s="49" customFormat="1" ht="12.75">
      <c r="A20" s="14" t="s">
        <v>402</v>
      </c>
      <c r="B20" s="59">
        <v>22546462.6</v>
      </c>
      <c r="C20" s="59">
        <v>45832018.2</v>
      </c>
      <c r="D20" s="50">
        <v>58191997713</v>
      </c>
      <c r="E20" s="59">
        <v>0</v>
      </c>
      <c r="F20" s="59">
        <v>0</v>
      </c>
      <c r="G20" s="50">
        <v>-851470</v>
      </c>
      <c r="H20" s="59">
        <v>6</v>
      </c>
      <c r="I20" s="59">
        <v>14.4</v>
      </c>
      <c r="J20" s="50">
        <v>0</v>
      </c>
      <c r="K20" s="59">
        <v>940.6</v>
      </c>
      <c r="L20" s="59">
        <v>2294.4</v>
      </c>
      <c r="M20" s="50">
        <v>1685565</v>
      </c>
      <c r="N20" s="50">
        <v>0</v>
      </c>
      <c r="O20" s="50">
        <v>0</v>
      </c>
      <c r="P20" s="50">
        <v>1</v>
      </c>
      <c r="Q20" s="50">
        <v>22546462.6</v>
      </c>
      <c r="R20" s="50">
        <v>45832018.2</v>
      </c>
      <c r="S20" s="50">
        <v>58192831809</v>
      </c>
    </row>
    <row r="21" spans="1:19" ht="12.75">
      <c r="A21" s="3" t="str">
        <f>"FY "&amp;RIGHT(A6,4)+1</f>
        <v>FY 2016</v>
      </c>
      <c r="B21" s="51" t="s">
        <v>375</v>
      </c>
      <c r="C21" s="52" t="s">
        <v>375</v>
      </c>
      <c r="D21" s="53" t="s">
        <v>375</v>
      </c>
      <c r="E21" s="52"/>
      <c r="F21" s="52"/>
      <c r="G21" s="53"/>
      <c r="H21" s="52"/>
      <c r="I21" s="52"/>
      <c r="J21" s="53"/>
      <c r="K21" s="52"/>
      <c r="L21" s="52"/>
      <c r="M21" s="53"/>
      <c r="N21" s="52"/>
      <c r="O21" s="52"/>
      <c r="P21" s="53"/>
      <c r="Q21" s="52"/>
      <c r="R21" s="52"/>
      <c r="S21" s="53"/>
    </row>
    <row r="22" spans="1:19" ht="12.75">
      <c r="A22" s="2" t="str">
        <f>"Oct "&amp;RIGHT(A6,4)</f>
        <v>Oct 2015</v>
      </c>
      <c r="B22" s="42">
        <v>22387945</v>
      </c>
      <c r="C22" s="43">
        <v>45366713</v>
      </c>
      <c r="D22" s="43">
        <v>5723926330</v>
      </c>
      <c r="E22" s="42">
        <v>739</v>
      </c>
      <c r="F22" s="43">
        <v>1552</v>
      </c>
      <c r="G22" s="43">
        <v>4548061</v>
      </c>
      <c r="H22" s="42">
        <v>217</v>
      </c>
      <c r="I22" s="43">
        <v>459</v>
      </c>
      <c r="J22" s="43">
        <v>1962986</v>
      </c>
      <c r="K22" s="42">
        <v>1760</v>
      </c>
      <c r="L22" s="43">
        <v>3790</v>
      </c>
      <c r="M22" s="43">
        <v>152443</v>
      </c>
      <c r="N22" s="42">
        <v>0</v>
      </c>
      <c r="O22" s="43">
        <v>0</v>
      </c>
      <c r="P22" s="43">
        <v>0</v>
      </c>
      <c r="Q22" s="42">
        <v>22388684</v>
      </c>
      <c r="R22" s="43">
        <v>45368265</v>
      </c>
      <c r="S22" s="45">
        <v>5730589820</v>
      </c>
    </row>
    <row r="23" spans="1:19" ht="12.75">
      <c r="A23" s="2" t="str">
        <f>"Nov "&amp;RIGHT(A6,4)</f>
        <v>Nov 2015</v>
      </c>
      <c r="B23" s="42">
        <v>22300018</v>
      </c>
      <c r="C23" s="43">
        <v>45154094</v>
      </c>
      <c r="D23" s="43">
        <v>5650386059</v>
      </c>
      <c r="E23" s="42">
        <v>117250</v>
      </c>
      <c r="F23" s="43">
        <v>299777</v>
      </c>
      <c r="G23" s="43">
        <v>48436781</v>
      </c>
      <c r="H23" s="42">
        <v>86061</v>
      </c>
      <c r="I23" s="43">
        <v>193232</v>
      </c>
      <c r="J23" s="43">
        <v>14124807</v>
      </c>
      <c r="K23" s="42">
        <v>204</v>
      </c>
      <c r="L23" s="43">
        <v>503</v>
      </c>
      <c r="M23" s="43">
        <v>41218</v>
      </c>
      <c r="N23" s="42">
        <v>0</v>
      </c>
      <c r="O23" s="43">
        <v>0</v>
      </c>
      <c r="P23" s="43">
        <v>1</v>
      </c>
      <c r="Q23" s="42">
        <v>22417268</v>
      </c>
      <c r="R23" s="43">
        <v>45453871</v>
      </c>
      <c r="S23" s="45">
        <v>5712988866</v>
      </c>
    </row>
    <row r="24" spans="1:19" ht="12.75">
      <c r="A24" s="2" t="str">
        <f>"Dec "&amp;RIGHT(A6,4)</f>
        <v>Dec 2015</v>
      </c>
      <c r="B24" s="42">
        <v>22275319</v>
      </c>
      <c r="C24" s="43">
        <v>45069759</v>
      </c>
      <c r="D24" s="43">
        <v>5664264024</v>
      </c>
      <c r="E24" s="42">
        <v>48780</v>
      </c>
      <c r="F24" s="43">
        <v>118992</v>
      </c>
      <c r="G24" s="43">
        <v>23560359</v>
      </c>
      <c r="H24" s="42">
        <v>26997</v>
      </c>
      <c r="I24" s="43">
        <v>26999</v>
      </c>
      <c r="J24" s="43">
        <v>4706992</v>
      </c>
      <c r="K24" s="42">
        <v>237</v>
      </c>
      <c r="L24" s="43">
        <v>569</v>
      </c>
      <c r="M24" s="43">
        <v>65570</v>
      </c>
      <c r="N24" s="42">
        <v>0</v>
      </c>
      <c r="O24" s="43">
        <v>0</v>
      </c>
      <c r="P24" s="43">
        <v>0</v>
      </c>
      <c r="Q24" s="42">
        <v>22324099</v>
      </c>
      <c r="R24" s="43">
        <v>45188751</v>
      </c>
      <c r="S24" s="45">
        <v>5692596945</v>
      </c>
    </row>
    <row r="25" spans="1:19" ht="12.75">
      <c r="A25" s="2" t="str">
        <f>"Jan "&amp;RIGHT(A6,4)+1</f>
        <v>Jan 2016</v>
      </c>
      <c r="B25" s="42">
        <v>22103893</v>
      </c>
      <c r="C25" s="43">
        <v>44697689</v>
      </c>
      <c r="D25" s="43">
        <v>5593206274</v>
      </c>
      <c r="E25" s="42">
        <v>1472</v>
      </c>
      <c r="F25" s="43">
        <v>3405</v>
      </c>
      <c r="G25" s="43">
        <v>337929</v>
      </c>
      <c r="H25" s="42">
        <v>93</v>
      </c>
      <c r="I25" s="43">
        <v>181</v>
      </c>
      <c r="J25" s="43">
        <v>23084</v>
      </c>
      <c r="K25" s="42">
        <v>315</v>
      </c>
      <c r="L25" s="43">
        <v>816</v>
      </c>
      <c r="M25" s="43">
        <v>73620</v>
      </c>
      <c r="N25" s="42">
        <v>47759</v>
      </c>
      <c r="O25" s="43">
        <v>151253</v>
      </c>
      <c r="P25" s="43">
        <v>22154285</v>
      </c>
      <c r="Q25" s="42">
        <v>22153124</v>
      </c>
      <c r="R25" s="43">
        <v>44852347</v>
      </c>
      <c r="S25" s="45">
        <v>5615795192</v>
      </c>
    </row>
    <row r="26" spans="1:19" ht="12.75">
      <c r="A26" s="2" t="str">
        <f>"Feb "&amp;RIGHT(A6,4)+1</f>
        <v>Feb 2016</v>
      </c>
      <c r="B26" s="42">
        <v>21938785</v>
      </c>
      <c r="C26" s="43">
        <v>44382920</v>
      </c>
      <c r="D26" s="43">
        <v>5566537609</v>
      </c>
      <c r="E26" s="42">
        <v>5</v>
      </c>
      <c r="F26" s="43">
        <v>6</v>
      </c>
      <c r="G26" s="43">
        <v>34196</v>
      </c>
      <c r="H26" s="42">
        <v>8</v>
      </c>
      <c r="I26" s="43">
        <v>13</v>
      </c>
      <c r="J26" s="43">
        <v>857</v>
      </c>
      <c r="K26" s="42">
        <v>150</v>
      </c>
      <c r="L26" s="43">
        <v>392</v>
      </c>
      <c r="M26" s="43">
        <v>35101</v>
      </c>
      <c r="N26" s="42">
        <v>0</v>
      </c>
      <c r="O26" s="43">
        <v>0</v>
      </c>
      <c r="P26" s="43">
        <v>0</v>
      </c>
      <c r="Q26" s="42">
        <v>21938790</v>
      </c>
      <c r="R26" s="43">
        <v>44382926</v>
      </c>
      <c r="S26" s="45">
        <v>5566607763</v>
      </c>
    </row>
    <row r="27" spans="1:19" ht="12.75">
      <c r="A27" s="2" t="str">
        <f>"Mar "&amp;RIGHT(A6,4)+1</f>
        <v>Mar 2016</v>
      </c>
      <c r="B27" s="42">
        <v>21871058</v>
      </c>
      <c r="C27" s="43">
        <v>44226862</v>
      </c>
      <c r="D27" s="43">
        <v>5550126107</v>
      </c>
      <c r="E27" s="42">
        <v>54805</v>
      </c>
      <c r="F27" s="43">
        <v>117352</v>
      </c>
      <c r="G27" s="43">
        <v>20320112</v>
      </c>
      <c r="H27" s="42">
        <v>74485</v>
      </c>
      <c r="I27" s="43">
        <v>174282</v>
      </c>
      <c r="J27" s="43">
        <v>11727496</v>
      </c>
      <c r="K27" s="42">
        <v>112746</v>
      </c>
      <c r="L27" s="43">
        <v>252415</v>
      </c>
      <c r="M27" s="43">
        <v>15911571</v>
      </c>
      <c r="N27" s="42">
        <v>0</v>
      </c>
      <c r="O27" s="43">
        <v>0</v>
      </c>
      <c r="P27" s="43">
        <v>0</v>
      </c>
      <c r="Q27" s="42">
        <v>21925863</v>
      </c>
      <c r="R27" s="43">
        <v>44344214</v>
      </c>
      <c r="S27" s="45">
        <v>5598085286</v>
      </c>
    </row>
    <row r="28" spans="1:19" ht="12.75">
      <c r="A28" s="2" t="str">
        <f>"Apr "&amp;RIGHT(A6,4)+1</f>
        <v>Apr 2016</v>
      </c>
      <c r="B28" s="42">
        <v>21418044.742</v>
      </c>
      <c r="C28" s="43">
        <v>43555696.7603</v>
      </c>
      <c r="D28" s="43">
        <v>5438196466.5024</v>
      </c>
      <c r="E28" s="42">
        <v>7169</v>
      </c>
      <c r="F28" s="43">
        <v>15271</v>
      </c>
      <c r="G28" s="43">
        <v>2643559</v>
      </c>
      <c r="H28" s="42">
        <v>1051</v>
      </c>
      <c r="I28" s="43">
        <v>2232</v>
      </c>
      <c r="J28" s="43">
        <v>171317</v>
      </c>
      <c r="K28" s="42">
        <v>1319</v>
      </c>
      <c r="L28" s="43">
        <v>2789</v>
      </c>
      <c r="M28" s="43">
        <v>187396</v>
      </c>
      <c r="N28" s="42">
        <v>0</v>
      </c>
      <c r="O28" s="43">
        <v>0</v>
      </c>
      <c r="P28" s="43">
        <v>0</v>
      </c>
      <c r="Q28" s="42">
        <v>21425213.742</v>
      </c>
      <c r="R28" s="43">
        <v>43570967.7603</v>
      </c>
      <c r="S28" s="45">
        <v>5441198738.5024</v>
      </c>
    </row>
    <row r="29" spans="1:19" ht="12.75">
      <c r="A29" s="2" t="str">
        <f>"May "&amp;RIGHT(A6,4)+1</f>
        <v>May 2016</v>
      </c>
      <c r="B29" s="42">
        <v>21372931.2783</v>
      </c>
      <c r="C29" s="43">
        <v>43478190.7646</v>
      </c>
      <c r="D29" s="43">
        <v>5445835958.992</v>
      </c>
      <c r="E29" s="42">
        <v>6</v>
      </c>
      <c r="F29" s="43">
        <v>7</v>
      </c>
      <c r="G29" s="43">
        <v>1108</v>
      </c>
      <c r="H29" s="42">
        <v>2</v>
      </c>
      <c r="I29" s="43">
        <v>2</v>
      </c>
      <c r="J29" s="43">
        <v>0</v>
      </c>
      <c r="K29" s="42">
        <v>163</v>
      </c>
      <c r="L29" s="43">
        <v>407</v>
      </c>
      <c r="M29" s="43">
        <v>31942</v>
      </c>
      <c r="N29" s="42">
        <v>0</v>
      </c>
      <c r="O29" s="43">
        <v>0</v>
      </c>
      <c r="P29" s="43">
        <v>0</v>
      </c>
      <c r="Q29" s="42">
        <v>21372937.2783</v>
      </c>
      <c r="R29" s="43">
        <v>43478197.7646</v>
      </c>
      <c r="S29" s="45">
        <v>5445869008.992</v>
      </c>
    </row>
    <row r="30" spans="1:19" ht="12.75">
      <c r="A30" s="2" t="str">
        <f>"Jun "&amp;RIGHT(A6,4)+1</f>
        <v>Jun 2016</v>
      </c>
      <c r="B30" s="42">
        <v>21276103.1743</v>
      </c>
      <c r="C30" s="43">
        <v>43370739.9824</v>
      </c>
      <c r="D30" s="43">
        <v>5416818687.5859</v>
      </c>
      <c r="E30" s="42">
        <v>0</v>
      </c>
      <c r="F30" s="43">
        <v>0</v>
      </c>
      <c r="G30" s="43">
        <v>0</v>
      </c>
      <c r="H30" s="42">
        <v>3</v>
      </c>
      <c r="I30" s="43">
        <v>8</v>
      </c>
      <c r="J30" s="43">
        <v>500</v>
      </c>
      <c r="K30" s="42">
        <v>3405</v>
      </c>
      <c r="L30" s="43">
        <v>8034</v>
      </c>
      <c r="M30" s="43">
        <v>103589</v>
      </c>
      <c r="N30" s="42">
        <v>0</v>
      </c>
      <c r="O30" s="43">
        <v>0</v>
      </c>
      <c r="P30" s="43">
        <v>0</v>
      </c>
      <c r="Q30" s="42">
        <v>21276103.1743</v>
      </c>
      <c r="R30" s="43">
        <v>43370739.9824</v>
      </c>
      <c r="S30" s="45">
        <v>5416922776.5859</v>
      </c>
    </row>
    <row r="31" spans="1:19" ht="12.75">
      <c r="A31" s="2" t="str">
        <f>"Jul "&amp;RIGHT(A6,4)+1</f>
        <v>Jul 2016</v>
      </c>
      <c r="B31" s="42">
        <v>21306107.6504</v>
      </c>
      <c r="C31" s="43">
        <v>43364956.9316</v>
      </c>
      <c r="D31" s="43">
        <v>5427091815.9828</v>
      </c>
      <c r="E31" s="42">
        <v>2042</v>
      </c>
      <c r="F31" s="43">
        <v>4727</v>
      </c>
      <c r="G31" s="43">
        <v>806128</v>
      </c>
      <c r="H31" s="42">
        <v>21693</v>
      </c>
      <c r="I31" s="43">
        <v>44693</v>
      </c>
      <c r="J31" s="43">
        <v>3926391</v>
      </c>
      <c r="K31" s="42">
        <v>5738</v>
      </c>
      <c r="L31" s="43">
        <v>12706</v>
      </c>
      <c r="M31" s="43">
        <v>1165150</v>
      </c>
      <c r="N31" s="42">
        <v>0</v>
      </c>
      <c r="O31" s="43">
        <v>0</v>
      </c>
      <c r="P31" s="43">
        <v>259</v>
      </c>
      <c r="Q31" s="42">
        <v>21308149.6504</v>
      </c>
      <c r="R31" s="43">
        <v>43369683.9316</v>
      </c>
      <c r="S31" s="45">
        <v>5432989743.9828</v>
      </c>
    </row>
    <row r="32" spans="1:19" ht="12.75">
      <c r="A32" s="2" t="str">
        <f>"Aug "&amp;RIGHT(A6,4)+1</f>
        <v>Aug 2016</v>
      </c>
      <c r="B32" s="42" t="s">
        <v>399</v>
      </c>
      <c r="C32" s="43" t="s">
        <v>399</v>
      </c>
      <c r="D32" s="43" t="s">
        <v>399</v>
      </c>
      <c r="E32" s="42" t="s">
        <v>399</v>
      </c>
      <c r="F32" s="43" t="s">
        <v>399</v>
      </c>
      <c r="G32" s="43" t="s">
        <v>399</v>
      </c>
      <c r="H32" s="42" t="s">
        <v>399</v>
      </c>
      <c r="I32" s="43" t="s">
        <v>399</v>
      </c>
      <c r="J32" s="43" t="s">
        <v>399</v>
      </c>
      <c r="K32" s="42" t="s">
        <v>399</v>
      </c>
      <c r="L32" s="43" t="s">
        <v>399</v>
      </c>
      <c r="M32" s="43" t="s">
        <v>399</v>
      </c>
      <c r="N32" s="42" t="s">
        <v>399</v>
      </c>
      <c r="O32" s="43" t="s">
        <v>399</v>
      </c>
      <c r="P32" s="43" t="s">
        <v>399</v>
      </c>
      <c r="Q32" s="42" t="s">
        <v>399</v>
      </c>
      <c r="R32" s="43" t="s">
        <v>399</v>
      </c>
      <c r="S32" s="45" t="s">
        <v>399</v>
      </c>
    </row>
    <row r="33" spans="1:19" ht="12.75">
      <c r="A33" s="2" t="str">
        <f>"Sep "&amp;RIGHT(A6,4)+1</f>
        <v>Sep 2016</v>
      </c>
      <c r="B33" s="54" t="s">
        <v>399</v>
      </c>
      <c r="C33" s="55" t="s">
        <v>399</v>
      </c>
      <c r="D33" s="43" t="s">
        <v>399</v>
      </c>
      <c r="E33" s="42" t="s">
        <v>399</v>
      </c>
      <c r="F33" s="43" t="s">
        <v>399</v>
      </c>
      <c r="G33" s="43" t="s">
        <v>399</v>
      </c>
      <c r="H33" s="42" t="s">
        <v>399</v>
      </c>
      <c r="I33" s="43" t="s">
        <v>399</v>
      </c>
      <c r="J33" s="43" t="s">
        <v>399</v>
      </c>
      <c r="K33" s="42" t="s">
        <v>399</v>
      </c>
      <c r="L33" s="43" t="s">
        <v>399</v>
      </c>
      <c r="M33" s="43" t="s">
        <v>399</v>
      </c>
      <c r="N33" s="42" t="s">
        <v>399</v>
      </c>
      <c r="O33" s="43" t="s">
        <v>399</v>
      </c>
      <c r="P33" s="43" t="s">
        <v>399</v>
      </c>
      <c r="Q33" s="42" t="s">
        <v>399</v>
      </c>
      <c r="R33" s="43" t="s">
        <v>399</v>
      </c>
      <c r="S33" s="46" t="s">
        <v>399</v>
      </c>
    </row>
    <row r="34" spans="1:19" s="49" customFormat="1" ht="12.75">
      <c r="A34" s="47" t="s">
        <v>55</v>
      </c>
      <c r="B34" s="56">
        <v>21825020.4845</v>
      </c>
      <c r="C34" s="62">
        <v>44266762.1439</v>
      </c>
      <c r="D34" s="48">
        <v>55476389332.0631</v>
      </c>
      <c r="E34" s="60">
        <v>23226.8</v>
      </c>
      <c r="F34" s="60">
        <v>56108.9</v>
      </c>
      <c r="G34" s="48">
        <v>100688233</v>
      </c>
      <c r="H34" s="60">
        <v>21061</v>
      </c>
      <c r="I34" s="60">
        <v>44210.1</v>
      </c>
      <c r="J34" s="48">
        <v>36644430</v>
      </c>
      <c r="K34" s="60">
        <v>12603.7</v>
      </c>
      <c r="L34" s="60">
        <v>28242.1</v>
      </c>
      <c r="M34" s="48">
        <v>17767600</v>
      </c>
      <c r="N34" s="48">
        <v>4775.9</v>
      </c>
      <c r="O34" s="48">
        <v>15125.3</v>
      </c>
      <c r="P34" s="48">
        <v>22154545</v>
      </c>
      <c r="Q34" s="48">
        <v>21853023.1845</v>
      </c>
      <c r="R34" s="48">
        <v>44337996.3439</v>
      </c>
      <c r="S34" s="48">
        <v>55653644140.0631</v>
      </c>
    </row>
    <row r="35" spans="1:19" s="49" customFormat="1" ht="12.75">
      <c r="A35" s="14" t="str">
        <f>"Total "&amp;MID(A20,7,LEN(A20)-13)&amp;" Months"</f>
        <v>Total 10 Months</v>
      </c>
      <c r="B35" s="50">
        <v>21825020.4845</v>
      </c>
      <c r="C35" s="63">
        <v>44266762.1439</v>
      </c>
      <c r="D35" s="50">
        <v>55476389332.0631</v>
      </c>
      <c r="E35" s="59">
        <v>23226.8</v>
      </c>
      <c r="F35" s="59">
        <v>56108.9</v>
      </c>
      <c r="G35" s="50">
        <v>100688233</v>
      </c>
      <c r="H35" s="59">
        <v>21061</v>
      </c>
      <c r="I35" s="59">
        <v>44210.1</v>
      </c>
      <c r="J35" s="50">
        <v>36644430</v>
      </c>
      <c r="K35" s="59">
        <v>12603.7</v>
      </c>
      <c r="L35" s="59">
        <v>28242.1</v>
      </c>
      <c r="M35" s="50">
        <v>17767600</v>
      </c>
      <c r="N35" s="50">
        <v>4775.9</v>
      </c>
      <c r="O35" s="50">
        <v>15125.3</v>
      </c>
      <c r="P35" s="50">
        <v>22154545</v>
      </c>
      <c r="Q35" s="50">
        <v>21853023.1845</v>
      </c>
      <c r="R35" s="50">
        <v>44337996.3439</v>
      </c>
      <c r="S35" s="50">
        <v>55653644140.0631</v>
      </c>
    </row>
    <row r="36" spans="2:4" ht="12.75">
      <c r="B36" s="32"/>
      <c r="C36" s="57"/>
      <c r="D36" s="32"/>
    </row>
    <row r="37" spans="1:4" ht="12.75">
      <c r="A37" s="25" t="s">
        <v>384</v>
      </c>
      <c r="B37" s="32"/>
      <c r="C37" s="57"/>
      <c r="D37" s="32"/>
    </row>
    <row r="38" spans="1:19" ht="12.75">
      <c r="A38" s="88" t="s">
        <v>385</v>
      </c>
      <c r="B38" s="89"/>
      <c r="C38" s="89"/>
      <c r="D38" s="89"/>
      <c r="E38" s="89"/>
      <c r="F38" s="89"/>
      <c r="G38" s="89"/>
      <c r="H38" s="89"/>
      <c r="I38" s="89"/>
      <c r="J38" s="89"/>
      <c r="K38" s="89"/>
      <c r="L38" s="89"/>
      <c r="M38" s="89"/>
      <c r="N38" s="89"/>
      <c r="O38" s="89"/>
      <c r="P38" s="89"/>
      <c r="Q38" s="89"/>
      <c r="R38" s="89"/>
      <c r="S38" s="89"/>
    </row>
    <row r="39" spans="1:19" ht="12.75">
      <c r="A39" s="86"/>
      <c r="B39" s="87"/>
      <c r="C39" s="87"/>
      <c r="D39" s="87"/>
      <c r="E39" s="87"/>
      <c r="F39" s="87"/>
      <c r="G39" s="87"/>
      <c r="H39" s="87"/>
      <c r="I39" s="87"/>
      <c r="J39" s="87"/>
      <c r="K39" s="87"/>
      <c r="L39" s="87"/>
      <c r="M39" s="87"/>
      <c r="N39" s="87"/>
      <c r="O39" s="87"/>
      <c r="P39" s="87"/>
      <c r="Q39" s="87"/>
      <c r="R39" s="87"/>
      <c r="S39" s="87"/>
    </row>
    <row r="40" spans="1:19" ht="12.75">
      <c r="A40" s="86"/>
      <c r="B40" s="87"/>
      <c r="C40" s="87"/>
      <c r="D40" s="87"/>
      <c r="E40" s="87"/>
      <c r="F40" s="87"/>
      <c r="G40" s="87"/>
      <c r="H40" s="87"/>
      <c r="I40" s="87"/>
      <c r="J40" s="87"/>
      <c r="K40" s="87"/>
      <c r="L40" s="87"/>
      <c r="M40" s="87"/>
      <c r="N40" s="87"/>
      <c r="O40" s="87"/>
      <c r="P40" s="87"/>
      <c r="Q40" s="87"/>
      <c r="R40" s="87"/>
      <c r="S40" s="87"/>
    </row>
    <row r="41" spans="2:4" ht="12.75">
      <c r="B41" s="32"/>
      <c r="C41" s="57"/>
      <c r="D41" s="32"/>
    </row>
    <row r="51" ht="12.75">
      <c r="C51" s="27"/>
    </row>
    <row r="100" spans="1:20" ht="12.75">
      <c r="A100" s="41"/>
      <c r="B100" s="41"/>
      <c r="C100" s="41"/>
      <c r="D100" s="41"/>
      <c r="E100" s="41"/>
      <c r="F100" s="41"/>
      <c r="G100" s="41"/>
      <c r="H100" s="41"/>
      <c r="I100" s="41"/>
      <c r="J100" s="41"/>
      <c r="K100" s="41"/>
      <c r="L100" s="41"/>
      <c r="M100" s="41"/>
      <c r="N100" s="41"/>
      <c r="O100" s="41"/>
      <c r="P100" s="41"/>
      <c r="Q100" s="41"/>
      <c r="R100" s="41"/>
      <c r="S100" s="41"/>
      <c r="T100" s="41"/>
    </row>
    <row r="101" spans="1:20" ht="12.75">
      <c r="A101" s="41"/>
      <c r="B101" s="58"/>
      <c r="C101" s="58"/>
      <c r="D101" s="64"/>
      <c r="E101" s="58"/>
      <c r="F101" s="58"/>
      <c r="G101" s="58"/>
      <c r="H101" s="64"/>
      <c r="I101" s="64"/>
      <c r="J101" s="58"/>
      <c r="K101" s="64"/>
      <c r="L101" s="64"/>
      <c r="M101" s="64"/>
      <c r="N101" s="64"/>
      <c r="O101" s="64"/>
      <c r="P101" s="64"/>
      <c r="Q101" s="64"/>
      <c r="R101" s="64"/>
      <c r="S101" s="64"/>
      <c r="T101" s="41"/>
    </row>
    <row r="102" spans="1:20" ht="12.75">
      <c r="A102" s="41"/>
      <c r="B102" s="41"/>
      <c r="C102" s="41"/>
      <c r="D102" s="41"/>
      <c r="E102" s="41"/>
      <c r="F102" s="41"/>
      <c r="G102" s="41"/>
      <c r="H102" s="41"/>
      <c r="I102" s="41"/>
      <c r="J102" s="41"/>
      <c r="K102" s="41"/>
      <c r="L102" s="41"/>
      <c r="M102" s="41"/>
      <c r="N102" s="41"/>
      <c r="O102" s="41"/>
      <c r="P102" s="41"/>
      <c r="Q102" s="41"/>
      <c r="R102" s="41"/>
      <c r="S102" s="41"/>
      <c r="T102" s="41"/>
    </row>
    <row r="103" spans="1:20" ht="12.75">
      <c r="A103" s="41"/>
      <c r="B103" s="41"/>
      <c r="C103" s="41"/>
      <c r="D103" s="41"/>
      <c r="E103" s="41"/>
      <c r="F103" s="41"/>
      <c r="G103" s="41"/>
      <c r="H103" s="41"/>
      <c r="I103" s="41"/>
      <c r="J103" s="41"/>
      <c r="K103" s="41"/>
      <c r="L103" s="41"/>
      <c r="M103" s="41"/>
      <c r="N103" s="41"/>
      <c r="O103" s="41"/>
      <c r="P103" s="41"/>
      <c r="Q103" s="41"/>
      <c r="R103" s="41"/>
      <c r="S103" s="41"/>
      <c r="T103" s="41"/>
    </row>
    <row r="104" spans="1:20" ht="12.75">
      <c r="A104" s="41"/>
      <c r="B104" s="41"/>
      <c r="C104" s="41"/>
      <c r="D104" s="41"/>
      <c r="E104" s="41"/>
      <c r="F104" s="41"/>
      <c r="G104" s="41"/>
      <c r="H104" s="41"/>
      <c r="I104" s="41"/>
      <c r="J104" s="41"/>
      <c r="K104" s="41"/>
      <c r="L104" s="41"/>
      <c r="M104" s="41"/>
      <c r="N104" s="41"/>
      <c r="O104" s="41"/>
      <c r="P104" s="41"/>
      <c r="Q104" s="41"/>
      <c r="R104" s="41"/>
      <c r="S104" s="41"/>
      <c r="T104" s="41"/>
    </row>
    <row r="105" spans="1:20" ht="12.75">
      <c r="A105" s="41"/>
      <c r="B105" s="41"/>
      <c r="C105" s="41"/>
      <c r="D105" s="41"/>
      <c r="E105" s="41"/>
      <c r="F105" s="41"/>
      <c r="G105" s="41"/>
      <c r="H105" s="41"/>
      <c r="I105" s="41"/>
      <c r="J105" s="41"/>
      <c r="K105" s="41"/>
      <c r="L105" s="41"/>
      <c r="M105" s="41"/>
      <c r="N105" s="41"/>
      <c r="O105" s="41"/>
      <c r="P105" s="41"/>
      <c r="Q105" s="41"/>
      <c r="R105" s="41"/>
      <c r="S105" s="41"/>
      <c r="T105" s="41"/>
    </row>
    <row r="106" spans="1:20" ht="12.75">
      <c r="A106" s="41"/>
      <c r="B106" s="41"/>
      <c r="C106" s="41"/>
      <c r="D106" s="41"/>
      <c r="E106" s="41"/>
      <c r="F106" s="41"/>
      <c r="G106" s="41"/>
      <c r="H106" s="41"/>
      <c r="I106" s="41"/>
      <c r="J106" s="41"/>
      <c r="K106" s="41"/>
      <c r="L106" s="41"/>
      <c r="M106" s="41"/>
      <c r="N106" s="41"/>
      <c r="O106" s="41"/>
      <c r="P106" s="41"/>
      <c r="Q106" s="41"/>
      <c r="R106" s="41"/>
      <c r="S106" s="41"/>
      <c r="T106" s="41"/>
    </row>
    <row r="107" spans="1:20" ht="12.75">
      <c r="A107" s="41"/>
      <c r="B107" s="41"/>
      <c r="C107" s="41"/>
      <c r="D107" s="41"/>
      <c r="E107" s="41"/>
      <c r="F107" s="41"/>
      <c r="G107" s="41"/>
      <c r="H107" s="41"/>
      <c r="I107" s="41"/>
      <c r="J107" s="41"/>
      <c r="K107" s="41"/>
      <c r="L107" s="41"/>
      <c r="M107" s="41"/>
      <c r="N107" s="41"/>
      <c r="O107" s="41"/>
      <c r="P107" s="41"/>
      <c r="Q107" s="41"/>
      <c r="R107" s="41"/>
      <c r="S107" s="41"/>
      <c r="T107" s="41"/>
    </row>
    <row r="108" spans="2:20" ht="12.75">
      <c r="B108" s="41"/>
      <c r="C108" s="41"/>
      <c r="D108" s="41"/>
      <c r="E108" s="41"/>
      <c r="F108" s="41"/>
      <c r="G108" s="41"/>
      <c r="H108" s="41"/>
      <c r="I108" s="41"/>
      <c r="J108" s="41"/>
      <c r="K108" s="41"/>
      <c r="L108" s="41"/>
      <c r="M108" s="41"/>
      <c r="N108" s="41"/>
      <c r="O108" s="41"/>
      <c r="P108" s="41"/>
      <c r="Q108" s="41"/>
      <c r="R108" s="41"/>
      <c r="S108" s="41"/>
      <c r="T108" s="41"/>
    </row>
  </sheetData>
  <sheetProtection/>
  <mergeCells count="24">
    <mergeCell ref="A39:S39"/>
    <mergeCell ref="A40:S40"/>
    <mergeCell ref="A38:S38"/>
    <mergeCell ref="Q3:S3"/>
    <mergeCell ref="A4:A5"/>
    <mergeCell ref="B4:C4"/>
    <mergeCell ref="D4:D5"/>
    <mergeCell ref="E4:F4"/>
    <mergeCell ref="G4:G5"/>
    <mergeCell ref="H4:I4"/>
    <mergeCell ref="J4:J5"/>
    <mergeCell ref="K4:L4"/>
    <mergeCell ref="M4:M5"/>
    <mergeCell ref="N4:O4"/>
    <mergeCell ref="P4:P5"/>
    <mergeCell ref="Q4:R4"/>
    <mergeCell ref="S4:S5"/>
    <mergeCell ref="A1:P1"/>
    <mergeCell ref="A2:P2"/>
    <mergeCell ref="B3:D3"/>
    <mergeCell ref="E3:G3"/>
    <mergeCell ref="H3:J3"/>
    <mergeCell ref="K3:M3"/>
    <mergeCell ref="N3:P3"/>
  </mergeCells>
  <printOptions/>
  <pageMargins left="0.75" right="0.5" top="0.75" bottom="0.5" header="0.5" footer="0.25"/>
  <pageSetup fitToHeight="1" fitToWidth="1" horizontalDpi="600" verticalDpi="600" orientation="landscape" scale="38" r:id="rId1"/>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1" sqref="A1:F1"/>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73" t="s">
        <v>404</v>
      </c>
      <c r="B1" s="73"/>
      <c r="C1" s="73"/>
      <c r="D1" s="73"/>
      <c r="E1" s="73"/>
      <c r="F1" s="73"/>
      <c r="G1" s="2" t="s">
        <v>400</v>
      </c>
    </row>
    <row r="2" spans="1:7" ht="12" customHeight="1">
      <c r="A2" s="75" t="s">
        <v>62</v>
      </c>
      <c r="B2" s="75"/>
      <c r="C2" s="75"/>
      <c r="D2" s="75"/>
      <c r="E2" s="75"/>
      <c r="F2" s="75"/>
      <c r="G2" s="1"/>
    </row>
    <row r="3" spans="1:7" ht="24" customHeight="1">
      <c r="A3" s="77" t="s">
        <v>63</v>
      </c>
      <c r="B3" s="71" t="s">
        <v>64</v>
      </c>
      <c r="C3" s="69"/>
      <c r="D3" s="69" t="s">
        <v>204</v>
      </c>
      <c r="E3" s="69" t="s">
        <v>65</v>
      </c>
      <c r="F3" s="69" t="s">
        <v>205</v>
      </c>
      <c r="G3" s="71" t="s">
        <v>66</v>
      </c>
    </row>
    <row r="4" spans="1:7" ht="12.75">
      <c r="A4" s="78"/>
      <c r="B4" s="72"/>
      <c r="C4" s="70"/>
      <c r="D4" s="70"/>
      <c r="E4" s="70"/>
      <c r="F4" s="70"/>
      <c r="G4" s="72"/>
    </row>
    <row r="5" spans="1:7" ht="12" customHeight="1">
      <c r="A5" s="1"/>
      <c r="B5" s="1"/>
      <c r="C5" s="1"/>
      <c r="D5" s="66" t="str">
        <f>REPT("-",29)&amp;" Number "&amp;REPT("-",29)</f>
        <v>----------------------------- Number -----------------------------</v>
      </c>
      <c r="E5" s="66"/>
      <c r="F5" s="66"/>
      <c r="G5" s="1" t="str">
        <f>REPT("-",6)&amp;" Percent "&amp;REPT("-",5)</f>
        <v>------ Percent -----</v>
      </c>
    </row>
    <row r="6" ht="12" customHeight="1">
      <c r="A6" s="3" t="s">
        <v>401</v>
      </c>
    </row>
    <row r="7" spans="1:7" ht="12" customHeight="1">
      <c r="A7" s="2"/>
      <c r="B7" s="3" t="s">
        <v>67</v>
      </c>
      <c r="C7" s="3" t="s">
        <v>68</v>
      </c>
      <c r="D7" s="11">
        <v>99492</v>
      </c>
      <c r="E7" s="11">
        <v>51728254</v>
      </c>
      <c r="F7" s="11">
        <v>30493488.4333</v>
      </c>
      <c r="G7" s="19">
        <f aca="true" t="shared" si="0" ref="G7:G16">IF(AND(ISNUMBER(E7),ISNUMBER(F7)),IF(E7=0,"--",IF(F7=0,"--",F7/E7)),"--")</f>
        <v>0.5894938660272585</v>
      </c>
    </row>
    <row r="8" spans="1:7" ht="12" customHeight="1">
      <c r="A8" s="1"/>
      <c r="B8" s="1"/>
      <c r="C8" s="3" t="s">
        <v>69</v>
      </c>
      <c r="D8" s="11">
        <v>95695</v>
      </c>
      <c r="E8" s="11">
        <v>51481550</v>
      </c>
      <c r="F8" s="11" t="s">
        <v>399</v>
      </c>
      <c r="G8" s="19" t="str">
        <f t="shared" si="0"/>
        <v>--</v>
      </c>
    </row>
    <row r="9" spans="1:7" ht="12" customHeight="1">
      <c r="A9" s="1"/>
      <c r="B9" s="1"/>
      <c r="C9" s="3" t="s">
        <v>70</v>
      </c>
      <c r="D9" s="11">
        <v>3797</v>
      </c>
      <c r="E9" s="11">
        <v>246704</v>
      </c>
      <c r="F9" s="11" t="s">
        <v>399</v>
      </c>
      <c r="G9" s="19" t="str">
        <f t="shared" si="0"/>
        <v>--</v>
      </c>
    </row>
    <row r="10" spans="1:7" ht="12" customHeight="1">
      <c r="A10" s="1"/>
      <c r="B10" s="3" t="s">
        <v>71</v>
      </c>
      <c r="C10" s="3" t="s">
        <v>68</v>
      </c>
      <c r="D10" s="11">
        <v>90626</v>
      </c>
      <c r="E10" s="11">
        <v>48087343</v>
      </c>
      <c r="F10" s="11">
        <v>14046793.4796</v>
      </c>
      <c r="G10" s="19">
        <f t="shared" si="0"/>
        <v>0.2921099940913766</v>
      </c>
    </row>
    <row r="11" spans="1:7" ht="12" customHeight="1">
      <c r="A11" s="1"/>
      <c r="B11" s="1"/>
      <c r="C11" s="3" t="s">
        <v>69</v>
      </c>
      <c r="D11" s="11">
        <v>86860</v>
      </c>
      <c r="E11" s="11">
        <v>47923870</v>
      </c>
      <c r="F11" s="11" t="s">
        <v>399</v>
      </c>
      <c r="G11" s="19" t="str">
        <f t="shared" si="0"/>
        <v>--</v>
      </c>
    </row>
    <row r="12" spans="1:7" ht="12" customHeight="1">
      <c r="A12" s="1"/>
      <c r="B12" s="1"/>
      <c r="C12" s="3" t="s">
        <v>70</v>
      </c>
      <c r="D12" s="11">
        <v>3766</v>
      </c>
      <c r="E12" s="11">
        <v>163473</v>
      </c>
      <c r="F12" s="11" t="s">
        <v>399</v>
      </c>
      <c r="G12" s="19" t="str">
        <f t="shared" si="0"/>
        <v>--</v>
      </c>
    </row>
    <row r="13" spans="1:7" ht="12" customHeight="1">
      <c r="A13" s="1"/>
      <c r="B13" s="3" t="s">
        <v>19</v>
      </c>
      <c r="C13" s="3" t="s">
        <v>19</v>
      </c>
      <c r="D13" s="11">
        <v>0</v>
      </c>
      <c r="E13" s="11">
        <v>0</v>
      </c>
      <c r="F13" s="11">
        <v>0</v>
      </c>
      <c r="G13" s="19" t="str">
        <f t="shared" si="0"/>
        <v>--</v>
      </c>
    </row>
    <row r="14" spans="1:7" ht="12" customHeight="1">
      <c r="A14" s="1"/>
      <c r="B14" s="3" t="s">
        <v>72</v>
      </c>
      <c r="C14" s="3" t="s">
        <v>73</v>
      </c>
      <c r="D14" s="11">
        <v>3008</v>
      </c>
      <c r="E14" s="11" t="s">
        <v>399</v>
      </c>
      <c r="F14" s="11" t="s">
        <v>399</v>
      </c>
      <c r="G14" s="19" t="str">
        <f t="shared" si="0"/>
        <v>--</v>
      </c>
    </row>
    <row r="15" spans="1:7" ht="12" customHeight="1">
      <c r="A15" s="1"/>
      <c r="B15" s="1"/>
      <c r="C15" s="3" t="s">
        <v>74</v>
      </c>
      <c r="D15" s="11">
        <v>544</v>
      </c>
      <c r="E15" s="11" t="s">
        <v>399</v>
      </c>
      <c r="F15" s="11" t="s">
        <v>399</v>
      </c>
      <c r="G15" s="19" t="str">
        <f t="shared" si="0"/>
        <v>--</v>
      </c>
    </row>
    <row r="16" spans="1:7" ht="12" customHeight="1">
      <c r="A16" s="20"/>
      <c r="B16" s="20"/>
      <c r="C16" s="20" t="s">
        <v>75</v>
      </c>
      <c r="D16" s="21">
        <v>458</v>
      </c>
      <c r="E16" s="21" t="s">
        <v>399</v>
      </c>
      <c r="F16" s="21" t="s">
        <v>399</v>
      </c>
      <c r="G16" s="24" t="str">
        <f t="shared" si="0"/>
        <v>--</v>
      </c>
    </row>
    <row r="17" spans="1:7" ht="12" customHeight="1">
      <c r="A17" s="3" t="str">
        <f>"FY "&amp;RIGHT(A6,4)+1</f>
        <v>FY 2016</v>
      </c>
      <c r="G17" s="19"/>
    </row>
    <row r="18" spans="1:7" ht="12" customHeight="1">
      <c r="A18" s="2"/>
      <c r="B18" s="3" t="s">
        <v>67</v>
      </c>
      <c r="C18" s="3" t="s">
        <v>68</v>
      </c>
      <c r="D18" s="11">
        <v>100065</v>
      </c>
      <c r="E18" s="11">
        <v>51280866</v>
      </c>
      <c r="F18" s="11">
        <v>30332507.1467</v>
      </c>
      <c r="G18" s="19">
        <f aca="true" t="shared" si="1" ref="G18:G27">IF(AND(ISNUMBER(E18),ISNUMBER(F18)),IF(E18=0,"--",IF(F18=0,"--",F18/E18)),"--")</f>
        <v>0.5914975606437691</v>
      </c>
    </row>
    <row r="19" spans="1:7" ht="12" customHeight="1">
      <c r="A19" s="1"/>
      <c r="B19" s="1"/>
      <c r="C19" s="3" t="s">
        <v>69</v>
      </c>
      <c r="D19" s="11">
        <v>96548</v>
      </c>
      <c r="E19" s="11">
        <v>51094917</v>
      </c>
      <c r="F19" s="11" t="s">
        <v>399</v>
      </c>
      <c r="G19" s="19" t="str">
        <f t="shared" si="1"/>
        <v>--</v>
      </c>
    </row>
    <row r="20" spans="1:7" ht="12" customHeight="1">
      <c r="A20" s="1"/>
      <c r="B20" s="1"/>
      <c r="C20" s="3" t="s">
        <v>70</v>
      </c>
      <c r="D20" s="11">
        <v>3517</v>
      </c>
      <c r="E20" s="11">
        <v>185949</v>
      </c>
      <c r="F20" s="11" t="s">
        <v>399</v>
      </c>
      <c r="G20" s="19" t="str">
        <f t="shared" si="1"/>
        <v>--</v>
      </c>
    </row>
    <row r="21" spans="1:7" ht="12" customHeight="1">
      <c r="A21" s="1"/>
      <c r="B21" s="3" t="s">
        <v>71</v>
      </c>
      <c r="C21" s="3" t="s">
        <v>68</v>
      </c>
      <c r="D21" s="11">
        <v>91089</v>
      </c>
      <c r="E21" s="11">
        <v>48112517</v>
      </c>
      <c r="F21" s="11">
        <v>14537253.9104</v>
      </c>
      <c r="G21" s="19">
        <f t="shared" si="1"/>
        <v>0.30215118262052265</v>
      </c>
    </row>
    <row r="22" spans="1:7" ht="12" customHeight="1">
      <c r="A22" s="1"/>
      <c r="B22" s="1"/>
      <c r="C22" s="3" t="s">
        <v>69</v>
      </c>
      <c r="D22" s="11">
        <v>87559</v>
      </c>
      <c r="E22" s="11">
        <v>47932918</v>
      </c>
      <c r="F22" s="11" t="s">
        <v>399</v>
      </c>
      <c r="G22" s="19" t="str">
        <f t="shared" si="1"/>
        <v>--</v>
      </c>
    </row>
    <row r="23" spans="1:7" ht="12" customHeight="1">
      <c r="A23" s="1"/>
      <c r="B23" s="1"/>
      <c r="C23" s="3" t="s">
        <v>70</v>
      </c>
      <c r="D23" s="11">
        <v>3530</v>
      </c>
      <c r="E23" s="11">
        <v>179599</v>
      </c>
      <c r="F23" s="11" t="s">
        <v>399</v>
      </c>
      <c r="G23" s="19" t="str">
        <f t="shared" si="1"/>
        <v>--</v>
      </c>
    </row>
    <row r="24" spans="1:7" ht="12" customHeight="1">
      <c r="A24" s="1"/>
      <c r="B24" s="3" t="s">
        <v>19</v>
      </c>
      <c r="C24" s="3" t="s">
        <v>19</v>
      </c>
      <c r="D24" s="11">
        <v>0</v>
      </c>
      <c r="E24" s="11">
        <v>0</v>
      </c>
      <c r="F24" s="11">
        <v>0</v>
      </c>
      <c r="G24" s="19" t="str">
        <f t="shared" si="1"/>
        <v>--</v>
      </c>
    </row>
    <row r="25" spans="1:7" ht="12" customHeight="1">
      <c r="A25" s="1"/>
      <c r="B25" s="3" t="s">
        <v>72</v>
      </c>
      <c r="C25" s="3" t="s">
        <v>73</v>
      </c>
      <c r="D25" s="11">
        <v>2842</v>
      </c>
      <c r="E25" s="11" t="s">
        <v>399</v>
      </c>
      <c r="F25" s="11" t="s">
        <v>399</v>
      </c>
      <c r="G25" s="19" t="str">
        <f t="shared" si="1"/>
        <v>--</v>
      </c>
    </row>
    <row r="26" spans="1:7" ht="12" customHeight="1">
      <c r="A26" s="1"/>
      <c r="B26" s="1"/>
      <c r="C26" s="3" t="s">
        <v>74</v>
      </c>
      <c r="D26" s="11">
        <v>438</v>
      </c>
      <c r="E26" s="11" t="s">
        <v>399</v>
      </c>
      <c r="F26" s="11" t="s">
        <v>399</v>
      </c>
      <c r="G26" s="19" t="str">
        <f t="shared" si="1"/>
        <v>--</v>
      </c>
    </row>
    <row r="27" spans="1:7" ht="12" customHeight="1">
      <c r="A27" s="20"/>
      <c r="B27" s="20"/>
      <c r="C27" s="20" t="s">
        <v>75</v>
      </c>
      <c r="D27" s="21">
        <v>280</v>
      </c>
      <c r="E27" s="21" t="s">
        <v>399</v>
      </c>
      <c r="F27" s="21" t="s">
        <v>399</v>
      </c>
      <c r="G27" s="19" t="str">
        <f t="shared" si="1"/>
        <v>--</v>
      </c>
    </row>
    <row r="28" spans="1:7" ht="12" customHeight="1">
      <c r="A28" s="66"/>
      <c r="B28" s="66"/>
      <c r="C28" s="66"/>
      <c r="D28" s="66"/>
      <c r="E28" s="66"/>
      <c r="F28" s="66"/>
      <c r="G28" s="66"/>
    </row>
    <row r="29" spans="1:7" ht="69.75" customHeight="1">
      <c r="A29" s="80" t="s">
        <v>76</v>
      </c>
      <c r="B29" s="80"/>
      <c r="C29" s="80"/>
      <c r="D29" s="80"/>
      <c r="E29" s="80"/>
      <c r="F29" s="80"/>
      <c r="G29" s="80"/>
    </row>
  </sheetData>
  <sheetProtection/>
  <mergeCells count="11">
    <mergeCell ref="G3:G4"/>
    <mergeCell ref="D5:F5"/>
    <mergeCell ref="A28:G28"/>
    <mergeCell ref="A29:G29"/>
    <mergeCell ref="A1:F1"/>
    <mergeCell ref="A2:F2"/>
    <mergeCell ref="A3:A4"/>
    <mergeCell ref="B3:C4"/>
    <mergeCell ref="D3:D4"/>
    <mergeCell ref="E3:E4"/>
    <mergeCell ref="F3:F4"/>
  </mergeCells>
  <printOptions/>
  <pageMargins left="0.75" right="0.5" top="0.75" bottom="0.5" header="0.5" footer="0.25"/>
  <pageSetup fitToHeight="1" fitToWidth="1" horizontalDpi="600" verticalDpi="6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73" t="s">
        <v>404</v>
      </c>
      <c r="B1" s="73"/>
      <c r="C1" s="73"/>
      <c r="D1" s="73"/>
      <c r="E1" s="73"/>
      <c r="F1" s="73"/>
      <c r="G1" s="73"/>
      <c r="H1" s="73"/>
      <c r="I1" s="2" t="s">
        <v>400</v>
      </c>
    </row>
    <row r="2" spans="1:9" ht="12" customHeight="1">
      <c r="A2" s="75" t="s">
        <v>77</v>
      </c>
      <c r="B2" s="75"/>
      <c r="C2" s="75"/>
      <c r="D2" s="75"/>
      <c r="E2" s="75"/>
      <c r="F2" s="75"/>
      <c r="G2" s="75"/>
      <c r="H2" s="75"/>
      <c r="I2" s="1"/>
    </row>
    <row r="3" spans="1:9" ht="24" customHeight="1">
      <c r="A3" s="77" t="s">
        <v>50</v>
      </c>
      <c r="B3" s="72" t="s">
        <v>206</v>
      </c>
      <c r="C3" s="72"/>
      <c r="D3" s="72"/>
      <c r="E3" s="70"/>
      <c r="F3" s="72" t="s">
        <v>78</v>
      </c>
      <c r="G3" s="72"/>
      <c r="H3" s="72"/>
      <c r="I3" s="72"/>
    </row>
    <row r="4" spans="1:9" ht="24" customHeight="1">
      <c r="A4" s="78"/>
      <c r="B4" s="10" t="s">
        <v>79</v>
      </c>
      <c r="C4" s="10" t="s">
        <v>80</v>
      </c>
      <c r="D4" s="10" t="s">
        <v>81</v>
      </c>
      <c r="E4" s="10" t="s">
        <v>55</v>
      </c>
      <c r="F4" s="10" t="s">
        <v>79</v>
      </c>
      <c r="G4" s="10" t="s">
        <v>80</v>
      </c>
      <c r="H4" s="10" t="s">
        <v>81</v>
      </c>
      <c r="I4" s="9" t="s">
        <v>55</v>
      </c>
    </row>
    <row r="5" spans="1:9" ht="12" customHeight="1">
      <c r="A5" s="1"/>
      <c r="B5" s="66" t="str">
        <f>REPT("-",90)&amp;" Number "&amp;REPT("-",90)</f>
        <v>------------------------------------------------------------------------------------------ Number ------------------------------------------------------------------------------------------</v>
      </c>
      <c r="C5" s="66"/>
      <c r="D5" s="66"/>
      <c r="E5" s="66"/>
      <c r="F5" s="66"/>
      <c r="G5" s="66"/>
      <c r="H5" s="66"/>
      <c r="I5" s="66"/>
    </row>
    <row r="6" ht="12" customHeight="1">
      <c r="A6" s="3" t="s">
        <v>401</v>
      </c>
    </row>
    <row r="7" spans="1:9" ht="12" customHeight="1">
      <c r="A7" s="2" t="str">
        <f>"Oct "&amp;RIGHT(A6,4)-1</f>
        <v>Oct 2014</v>
      </c>
      <c r="B7" s="11">
        <v>20032439.3573</v>
      </c>
      <c r="C7" s="11">
        <v>2297660.1216</v>
      </c>
      <c r="D7" s="11">
        <v>8869683.6922</v>
      </c>
      <c r="E7" s="11">
        <v>31199783.1711</v>
      </c>
      <c r="F7" s="11">
        <v>397422264</v>
      </c>
      <c r="G7" s="11">
        <v>45583130</v>
      </c>
      <c r="H7" s="11">
        <v>175965079</v>
      </c>
      <c r="I7" s="11">
        <v>618970473</v>
      </c>
    </row>
    <row r="8" spans="1:9" ht="12" customHeight="1">
      <c r="A8" s="2" t="str">
        <f>"Nov "&amp;RIGHT(A6,4)-1</f>
        <v>Nov 2014</v>
      </c>
      <c r="B8" s="11">
        <v>19779846.0227</v>
      </c>
      <c r="C8" s="11">
        <v>2292148.6652</v>
      </c>
      <c r="D8" s="11">
        <v>8806541.45</v>
      </c>
      <c r="E8" s="11">
        <v>30878536.138</v>
      </c>
      <c r="F8" s="11">
        <v>286262833</v>
      </c>
      <c r="G8" s="11">
        <v>33173007</v>
      </c>
      <c r="H8" s="11">
        <v>127452231</v>
      </c>
      <c r="I8" s="11">
        <v>446888071</v>
      </c>
    </row>
    <row r="9" spans="1:9" ht="12" customHeight="1">
      <c r="A9" s="2" t="str">
        <f>"Dec "&amp;RIGHT(A6,4)-1</f>
        <v>Dec 2014</v>
      </c>
      <c r="B9" s="11">
        <v>19578620.5579</v>
      </c>
      <c r="C9" s="11">
        <v>2242796.626</v>
      </c>
      <c r="D9" s="11">
        <v>8591518.0911</v>
      </c>
      <c r="E9" s="11">
        <v>30412935.275</v>
      </c>
      <c r="F9" s="11">
        <v>276296348</v>
      </c>
      <c r="G9" s="11">
        <v>31650673</v>
      </c>
      <c r="H9" s="11">
        <v>121244756</v>
      </c>
      <c r="I9" s="11">
        <v>429191777</v>
      </c>
    </row>
    <row r="10" spans="1:9" ht="12" customHeight="1">
      <c r="A10" s="2" t="str">
        <f>"Jan "&amp;RIGHT(A6,4)</f>
        <v>Jan 2015</v>
      </c>
      <c r="B10" s="11">
        <v>19679140.7991</v>
      </c>
      <c r="C10" s="11">
        <v>2259971.8957</v>
      </c>
      <c r="D10" s="11">
        <v>8494299.387</v>
      </c>
      <c r="E10" s="11">
        <v>30433412.0818</v>
      </c>
      <c r="F10" s="11">
        <v>321435133</v>
      </c>
      <c r="G10" s="11">
        <v>36913927</v>
      </c>
      <c r="H10" s="11">
        <v>138744180</v>
      </c>
      <c r="I10" s="11">
        <v>497093240</v>
      </c>
    </row>
    <row r="11" spans="1:9" ht="12" customHeight="1">
      <c r="A11" s="2" t="str">
        <f>"Feb "&amp;RIGHT(A6,4)</f>
        <v>Feb 2015</v>
      </c>
      <c r="B11" s="11">
        <v>19811629.3371</v>
      </c>
      <c r="C11" s="11">
        <v>2280876.3723</v>
      </c>
      <c r="D11" s="11">
        <v>8440858.9076</v>
      </c>
      <c r="E11" s="11">
        <v>30533364.617</v>
      </c>
      <c r="F11" s="11">
        <v>309441990</v>
      </c>
      <c r="G11" s="11">
        <v>35625486</v>
      </c>
      <c r="H11" s="11">
        <v>131839544</v>
      </c>
      <c r="I11" s="11">
        <v>476907020</v>
      </c>
    </row>
    <row r="12" spans="1:9" ht="12" customHeight="1">
      <c r="A12" s="2" t="str">
        <f>"Mar "&amp;RIGHT(A6,4)</f>
        <v>Mar 2015</v>
      </c>
      <c r="B12" s="11">
        <v>19886343.0881</v>
      </c>
      <c r="C12" s="11">
        <v>2232914.1573</v>
      </c>
      <c r="D12" s="11">
        <v>8414144.0494</v>
      </c>
      <c r="E12" s="11">
        <v>30533401.2948</v>
      </c>
      <c r="F12" s="11">
        <v>351429291</v>
      </c>
      <c r="G12" s="11">
        <v>39459816</v>
      </c>
      <c r="H12" s="11">
        <v>148693838</v>
      </c>
      <c r="I12" s="11">
        <v>539582945</v>
      </c>
    </row>
    <row r="13" spans="1:9" ht="12" customHeight="1">
      <c r="A13" s="2" t="str">
        <f>"Apr "&amp;RIGHT(A6,4)</f>
        <v>Apr 2015</v>
      </c>
      <c r="B13" s="11">
        <v>19911011.2661</v>
      </c>
      <c r="C13" s="11">
        <v>2225461.3332</v>
      </c>
      <c r="D13" s="11">
        <v>8392860.734</v>
      </c>
      <c r="E13" s="11">
        <v>30529333.3332</v>
      </c>
      <c r="F13" s="11">
        <v>349453946</v>
      </c>
      <c r="G13" s="11">
        <v>39058601</v>
      </c>
      <c r="H13" s="11">
        <v>147301323</v>
      </c>
      <c r="I13" s="11">
        <v>535813870</v>
      </c>
    </row>
    <row r="14" spans="1:9" ht="12" customHeight="1">
      <c r="A14" s="2" t="str">
        <f>"May "&amp;RIGHT(A6,4)</f>
        <v>May 2015</v>
      </c>
      <c r="B14" s="11">
        <v>19375323.853</v>
      </c>
      <c r="C14" s="11">
        <v>2116674.1397</v>
      </c>
      <c r="D14" s="11">
        <v>8021132.5358</v>
      </c>
      <c r="E14" s="11">
        <v>29513130.5285</v>
      </c>
      <c r="F14" s="11">
        <v>340566728</v>
      </c>
      <c r="G14" s="11">
        <v>37205509</v>
      </c>
      <c r="H14" s="11">
        <v>140990204</v>
      </c>
      <c r="I14" s="11">
        <v>518762441</v>
      </c>
    </row>
    <row r="15" spans="1:9" ht="12" customHeight="1">
      <c r="A15" s="2" t="str">
        <f>"Jun "&amp;RIGHT(A6,4)</f>
        <v>Jun 2015</v>
      </c>
      <c r="B15" s="11">
        <v>10543800.0225</v>
      </c>
      <c r="C15" s="11">
        <v>923389.9668</v>
      </c>
      <c r="D15" s="11">
        <v>3538801.3806</v>
      </c>
      <c r="E15" s="11">
        <v>15005991.3699</v>
      </c>
      <c r="F15" s="11">
        <v>100689029</v>
      </c>
      <c r="G15" s="11">
        <v>8818001</v>
      </c>
      <c r="H15" s="11">
        <v>33794123</v>
      </c>
      <c r="I15" s="11">
        <v>143301153</v>
      </c>
    </row>
    <row r="16" spans="1:9" ht="12" customHeight="1">
      <c r="A16" s="2" t="str">
        <f>"Jul "&amp;RIGHT(A6,4)</f>
        <v>Jul 2015</v>
      </c>
      <c r="B16" s="11">
        <v>1201618.2631</v>
      </c>
      <c r="C16" s="11">
        <v>30115.8804</v>
      </c>
      <c r="D16" s="11">
        <v>87567.9058</v>
      </c>
      <c r="E16" s="11">
        <v>1319302.0493</v>
      </c>
      <c r="F16" s="11">
        <v>16346159</v>
      </c>
      <c r="G16" s="11">
        <v>409680</v>
      </c>
      <c r="H16" s="11">
        <v>1191226</v>
      </c>
      <c r="I16" s="11">
        <v>17947065</v>
      </c>
    </row>
    <row r="17" spans="1:9" ht="12" customHeight="1">
      <c r="A17" s="2" t="str">
        <f>"Aug "&amp;RIGHT(A6,4)</f>
        <v>Aug 2015</v>
      </c>
      <c r="B17" s="11">
        <v>13768203.7053</v>
      </c>
      <c r="C17" s="11">
        <v>1274182.0289</v>
      </c>
      <c r="D17" s="11">
        <v>4865004.7728</v>
      </c>
      <c r="E17" s="11">
        <v>19907390.507</v>
      </c>
      <c r="F17" s="11">
        <v>148805445</v>
      </c>
      <c r="G17" s="11">
        <v>13771239</v>
      </c>
      <c r="H17" s="11">
        <v>52580512</v>
      </c>
      <c r="I17" s="11">
        <v>215157196</v>
      </c>
    </row>
    <row r="18" spans="1:9" ht="12" customHeight="1">
      <c r="A18" s="2" t="str">
        <f>"Sep "&amp;RIGHT(A6,4)</f>
        <v>Sep 2015</v>
      </c>
      <c r="B18" s="11">
        <v>20239959.7667</v>
      </c>
      <c r="C18" s="11">
        <v>2070382.6924</v>
      </c>
      <c r="D18" s="11">
        <v>8097157.0013</v>
      </c>
      <c r="E18" s="11">
        <v>30407499.4605</v>
      </c>
      <c r="F18" s="11">
        <v>376957347</v>
      </c>
      <c r="G18" s="11">
        <v>38559660</v>
      </c>
      <c r="H18" s="11">
        <v>150804787</v>
      </c>
      <c r="I18" s="11">
        <v>566321794</v>
      </c>
    </row>
    <row r="19" spans="1:9" ht="12" customHeight="1">
      <c r="A19" s="12" t="s">
        <v>55</v>
      </c>
      <c r="B19" s="13">
        <v>19810479.3387</v>
      </c>
      <c r="C19" s="13">
        <v>2224320.667</v>
      </c>
      <c r="D19" s="13">
        <v>8458688.4276</v>
      </c>
      <c r="E19" s="13">
        <v>30493488.4333</v>
      </c>
      <c r="F19" s="13">
        <v>3275106513</v>
      </c>
      <c r="G19" s="13">
        <v>360228729</v>
      </c>
      <c r="H19" s="13">
        <v>1370601803</v>
      </c>
      <c r="I19" s="13">
        <v>5005937045</v>
      </c>
    </row>
    <row r="20" spans="1:9" ht="12" customHeight="1">
      <c r="A20" s="14" t="s">
        <v>402</v>
      </c>
      <c r="B20" s="15">
        <v>19756794.2852</v>
      </c>
      <c r="C20" s="15">
        <v>2243562.9139</v>
      </c>
      <c r="D20" s="15">
        <v>8503879.8559</v>
      </c>
      <c r="E20" s="15">
        <v>30504237.0549</v>
      </c>
      <c r="F20" s="15">
        <v>2749343721</v>
      </c>
      <c r="G20" s="15">
        <v>307897830</v>
      </c>
      <c r="H20" s="15">
        <v>1167216504</v>
      </c>
      <c r="I20" s="15">
        <v>4224458055</v>
      </c>
    </row>
    <row r="21" ht="12" customHeight="1">
      <c r="A21" s="3" t="str">
        <f>"FY "&amp;RIGHT(A6,4)+1</f>
        <v>FY 2016</v>
      </c>
    </row>
    <row r="22" spans="1:9" ht="12" customHeight="1">
      <c r="A22" s="2" t="str">
        <f>"Oct "&amp;RIGHT(A6,4)</f>
        <v>Oct 2015</v>
      </c>
      <c r="B22" s="11">
        <v>20215815.1359</v>
      </c>
      <c r="C22" s="11">
        <v>2092164.6246</v>
      </c>
      <c r="D22" s="11">
        <v>8535953.3573</v>
      </c>
      <c r="E22" s="11">
        <v>30843933.1178</v>
      </c>
      <c r="F22" s="11">
        <v>381737676</v>
      </c>
      <c r="G22" s="11">
        <v>39506597</v>
      </c>
      <c r="H22" s="11">
        <v>161185437</v>
      </c>
      <c r="I22" s="11">
        <v>582429710</v>
      </c>
    </row>
    <row r="23" spans="1:9" ht="12" customHeight="1">
      <c r="A23" s="2" t="str">
        <f>"Nov "&amp;RIGHT(A6,4)</f>
        <v>Nov 2015</v>
      </c>
      <c r="B23" s="11">
        <v>20074793.5759</v>
      </c>
      <c r="C23" s="11">
        <v>2094110.2469</v>
      </c>
      <c r="D23" s="11">
        <v>8520227.7845</v>
      </c>
      <c r="E23" s="11">
        <v>30689131.6073</v>
      </c>
      <c r="F23" s="11">
        <v>310735520</v>
      </c>
      <c r="G23" s="11">
        <v>32414502</v>
      </c>
      <c r="H23" s="11">
        <v>131883668</v>
      </c>
      <c r="I23" s="11">
        <v>475033690</v>
      </c>
    </row>
    <row r="24" spans="1:9" ht="12" customHeight="1">
      <c r="A24" s="2" t="str">
        <f>"Dec "&amp;RIGHT(A6,4)</f>
        <v>Dec 2015</v>
      </c>
      <c r="B24" s="11">
        <v>19779873.6877</v>
      </c>
      <c r="C24" s="11">
        <v>2046746.6734</v>
      </c>
      <c r="D24" s="11">
        <v>8445536.0574</v>
      </c>
      <c r="E24" s="11">
        <v>30272156.4185</v>
      </c>
      <c r="F24" s="11">
        <v>268810713</v>
      </c>
      <c r="G24" s="11">
        <v>27815518</v>
      </c>
      <c r="H24" s="11">
        <v>114775787</v>
      </c>
      <c r="I24" s="11">
        <v>411402018</v>
      </c>
    </row>
    <row r="25" spans="1:9" ht="12" customHeight="1">
      <c r="A25" s="2" t="str">
        <f>"Jan "&amp;RIGHT(A6,4)+1</f>
        <v>Jan 2016</v>
      </c>
      <c r="B25" s="11">
        <v>20031135.2359</v>
      </c>
      <c r="C25" s="11">
        <v>2081751.4928</v>
      </c>
      <c r="D25" s="11">
        <v>8330231.9335</v>
      </c>
      <c r="E25" s="11">
        <v>30443118.6622</v>
      </c>
      <c r="F25" s="11">
        <v>325947515</v>
      </c>
      <c r="G25" s="11">
        <v>33874352</v>
      </c>
      <c r="H25" s="11">
        <v>135549901</v>
      </c>
      <c r="I25" s="11">
        <v>495371768</v>
      </c>
    </row>
    <row r="26" spans="1:9" ht="12" customHeight="1">
      <c r="A26" s="2" t="str">
        <f>"Feb "&amp;RIGHT(A6,4)+1</f>
        <v>Feb 2016</v>
      </c>
      <c r="B26" s="11">
        <v>20261833.0656</v>
      </c>
      <c r="C26" s="11">
        <v>2087980.6448</v>
      </c>
      <c r="D26" s="11">
        <v>8169877.7676</v>
      </c>
      <c r="E26" s="11">
        <v>30519691.478</v>
      </c>
      <c r="F26" s="11">
        <v>353329916</v>
      </c>
      <c r="G26" s="11">
        <v>36410626</v>
      </c>
      <c r="H26" s="11">
        <v>142467970</v>
      </c>
      <c r="I26" s="11">
        <v>532208512</v>
      </c>
    </row>
    <row r="27" spans="1:9" ht="12" customHeight="1">
      <c r="A27" s="2" t="str">
        <f>"Mar "&amp;RIGHT(A6,4)+1</f>
        <v>Mar 2016</v>
      </c>
      <c r="B27" s="11">
        <v>20041347.2923</v>
      </c>
      <c r="C27" s="11">
        <v>2028819.6187</v>
      </c>
      <c r="D27" s="11">
        <v>8206531.0389</v>
      </c>
      <c r="E27" s="11">
        <v>30276697.9499</v>
      </c>
      <c r="F27" s="11">
        <v>344728061</v>
      </c>
      <c r="G27" s="11">
        <v>34897407</v>
      </c>
      <c r="H27" s="11">
        <v>141159249</v>
      </c>
      <c r="I27" s="11">
        <v>520784717</v>
      </c>
    </row>
    <row r="28" spans="1:9" ht="12" customHeight="1">
      <c r="A28" s="2" t="str">
        <f>"Apr "&amp;RIGHT(A6,4)+1</f>
        <v>Apr 2016</v>
      </c>
      <c r="B28" s="11">
        <v>20178706.1811</v>
      </c>
      <c r="C28" s="11">
        <v>2035688.7602</v>
      </c>
      <c r="D28" s="11">
        <v>8148259.8593</v>
      </c>
      <c r="E28" s="11">
        <v>30362654.8006</v>
      </c>
      <c r="F28" s="11">
        <v>362279292</v>
      </c>
      <c r="G28" s="11">
        <v>36547828</v>
      </c>
      <c r="H28" s="11">
        <v>146290143</v>
      </c>
      <c r="I28" s="11">
        <v>545117263</v>
      </c>
    </row>
    <row r="29" spans="1:9" ht="12" customHeight="1">
      <c r="A29" s="2" t="str">
        <f>"May "&amp;RIGHT(A6,4)+1</f>
        <v>May 2016</v>
      </c>
      <c r="B29" s="11">
        <v>19554281.5253</v>
      </c>
      <c r="C29" s="11">
        <v>1930787.9524</v>
      </c>
      <c r="D29" s="11">
        <v>7767603.6618</v>
      </c>
      <c r="E29" s="11">
        <v>29252673.1395</v>
      </c>
      <c r="F29" s="11">
        <v>354459264</v>
      </c>
      <c r="G29" s="11">
        <v>34999275</v>
      </c>
      <c r="H29" s="11">
        <v>140802876</v>
      </c>
      <c r="I29" s="11">
        <v>530261415</v>
      </c>
    </row>
    <row r="30" spans="1:9" ht="12" customHeight="1">
      <c r="A30" s="2" t="str">
        <f>"Jun "&amp;RIGHT(A6,4)+1</f>
        <v>Jun 2016</v>
      </c>
      <c r="B30" s="11">
        <v>10248569.6483</v>
      </c>
      <c r="C30" s="11">
        <v>796780.5708</v>
      </c>
      <c r="D30" s="11">
        <v>3184694.0095</v>
      </c>
      <c r="E30" s="11">
        <v>14230044.2287</v>
      </c>
      <c r="F30" s="11">
        <v>95020706</v>
      </c>
      <c r="G30" s="11">
        <v>7387436</v>
      </c>
      <c r="H30" s="11">
        <v>29527230</v>
      </c>
      <c r="I30" s="11">
        <v>131935372</v>
      </c>
    </row>
    <row r="31" spans="1:9" ht="12" customHeight="1">
      <c r="A31" s="2" t="str">
        <f>"Jul "&amp;RIGHT(A6,4)+1</f>
        <v>Jul 2016</v>
      </c>
      <c r="B31" s="11">
        <v>1015769.2881</v>
      </c>
      <c r="C31" s="11">
        <v>27878.5617</v>
      </c>
      <c r="D31" s="11">
        <v>93255.5621</v>
      </c>
      <c r="E31" s="11">
        <v>1136903.4119</v>
      </c>
      <c r="F31" s="11">
        <v>14787434.8</v>
      </c>
      <c r="G31" s="11">
        <v>405852.4104</v>
      </c>
      <c r="H31" s="11">
        <v>1357602.1203</v>
      </c>
      <c r="I31" s="11">
        <v>16550889.3307</v>
      </c>
    </row>
    <row r="32" spans="1:9" ht="12" customHeight="1">
      <c r="A32" s="2" t="str">
        <f>"Aug "&amp;RIGHT(A6,4)+1</f>
        <v>Aug 2016</v>
      </c>
      <c r="B32" s="11" t="s">
        <v>399</v>
      </c>
      <c r="C32" s="11" t="s">
        <v>399</v>
      </c>
      <c r="D32" s="11" t="s">
        <v>399</v>
      </c>
      <c r="E32" s="11" t="s">
        <v>399</v>
      </c>
      <c r="F32" s="11" t="s">
        <v>399</v>
      </c>
      <c r="G32" s="11" t="s">
        <v>399</v>
      </c>
      <c r="H32" s="11" t="s">
        <v>399</v>
      </c>
      <c r="I32" s="11" t="s">
        <v>399</v>
      </c>
    </row>
    <row r="33" spans="1:9" ht="12" customHeight="1">
      <c r="A33" s="2" t="str">
        <f>"Sep "&amp;RIGHT(A6,4)+1</f>
        <v>Sep 2016</v>
      </c>
      <c r="B33" s="11" t="s">
        <v>399</v>
      </c>
      <c r="C33" s="11" t="s">
        <v>399</v>
      </c>
      <c r="D33" s="11" t="s">
        <v>399</v>
      </c>
      <c r="E33" s="11" t="s">
        <v>399</v>
      </c>
      <c r="F33" s="11" t="s">
        <v>399</v>
      </c>
      <c r="G33" s="11" t="s">
        <v>399</v>
      </c>
      <c r="H33" s="11" t="s">
        <v>399</v>
      </c>
      <c r="I33" s="11" t="s">
        <v>399</v>
      </c>
    </row>
    <row r="34" spans="1:9" ht="12" customHeight="1">
      <c r="A34" s="12" t="s">
        <v>55</v>
      </c>
      <c r="B34" s="13">
        <v>20017223.2125</v>
      </c>
      <c r="C34" s="13">
        <v>2049756.2517</v>
      </c>
      <c r="D34" s="13">
        <v>8265527.6825</v>
      </c>
      <c r="E34" s="13">
        <v>30332507.1467</v>
      </c>
      <c r="F34" s="13">
        <v>2811836097.8</v>
      </c>
      <c r="G34" s="13">
        <v>284259393.4104</v>
      </c>
      <c r="H34" s="13">
        <v>1144999863.1203</v>
      </c>
      <c r="I34" s="13">
        <v>4241095354.3307</v>
      </c>
    </row>
    <row r="35" spans="1:9" ht="12" customHeight="1">
      <c r="A35" s="14" t="str">
        <f>"Total "&amp;MID(A20,7,LEN(A20)-13)&amp;" Months"</f>
        <v>Total 10 Months</v>
      </c>
      <c r="B35" s="15">
        <v>20017223.2125</v>
      </c>
      <c r="C35" s="15">
        <v>2049756.2517</v>
      </c>
      <c r="D35" s="15">
        <v>8265527.6825</v>
      </c>
      <c r="E35" s="15">
        <v>30332507.1467</v>
      </c>
      <c r="F35" s="15">
        <v>2811836097.8</v>
      </c>
      <c r="G35" s="15">
        <v>284259393.4104</v>
      </c>
      <c r="H35" s="15">
        <v>1144999863.1203</v>
      </c>
      <c r="I35" s="15">
        <v>4241095354.3307</v>
      </c>
    </row>
    <row r="36" spans="1:9" ht="12" customHeight="1">
      <c r="A36" s="66"/>
      <c r="B36" s="66"/>
      <c r="C36" s="66"/>
      <c r="D36" s="66"/>
      <c r="E36" s="66"/>
      <c r="F36" s="66"/>
      <c r="G36" s="66"/>
      <c r="H36" s="66"/>
      <c r="I36" s="66"/>
    </row>
    <row r="37" spans="1:9" ht="69.75" customHeight="1">
      <c r="A37" s="80" t="s">
        <v>82</v>
      </c>
      <c r="B37" s="80"/>
      <c r="C37" s="80"/>
      <c r="D37" s="80"/>
      <c r="E37" s="80"/>
      <c r="F37" s="80"/>
      <c r="G37" s="80"/>
      <c r="H37" s="80"/>
      <c r="I37" s="80"/>
    </row>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8" width="11.421875" style="0" customWidth="1"/>
  </cols>
  <sheetData>
    <row r="1" spans="1:8" ht="12" customHeight="1">
      <c r="A1" s="73" t="s">
        <v>404</v>
      </c>
      <c r="B1" s="73"/>
      <c r="C1" s="73"/>
      <c r="D1" s="73"/>
      <c r="E1" s="73"/>
      <c r="F1" s="73"/>
      <c r="G1" s="73"/>
      <c r="H1" s="2" t="s">
        <v>400</v>
      </c>
    </row>
    <row r="2" spans="1:8" ht="12" customHeight="1">
      <c r="A2" s="75" t="s">
        <v>83</v>
      </c>
      <c r="B2" s="75"/>
      <c r="C2" s="75"/>
      <c r="D2" s="75"/>
      <c r="E2" s="75"/>
      <c r="F2" s="75"/>
      <c r="G2" s="75"/>
      <c r="H2" s="1"/>
    </row>
    <row r="3" spans="1:8" ht="24" customHeight="1">
      <c r="A3" s="77" t="s">
        <v>50</v>
      </c>
      <c r="B3" s="69" t="s">
        <v>207</v>
      </c>
      <c r="C3" s="69" t="s">
        <v>84</v>
      </c>
      <c r="D3" s="69" t="s">
        <v>208</v>
      </c>
      <c r="E3" s="69" t="s">
        <v>209</v>
      </c>
      <c r="F3" s="69" t="s">
        <v>210</v>
      </c>
      <c r="G3" s="69" t="s">
        <v>85</v>
      </c>
      <c r="H3" s="71" t="s">
        <v>211</v>
      </c>
    </row>
    <row r="4" spans="1:8" ht="24" customHeight="1">
      <c r="A4" s="78"/>
      <c r="B4" s="70"/>
      <c r="C4" s="70"/>
      <c r="D4" s="70"/>
      <c r="E4" s="70"/>
      <c r="F4" s="70"/>
      <c r="G4" s="70"/>
      <c r="H4" s="72"/>
    </row>
    <row r="5" spans="1:8" ht="12" customHeight="1">
      <c r="A5" s="1"/>
      <c r="B5" s="66" t="str">
        <f>REPT("-",80)&amp;" Number "&amp;REPT("-",80)</f>
        <v>-------------------------------------------------------------------------------- Number --------------------------------------------------------------------------------</v>
      </c>
      <c r="C5" s="66"/>
      <c r="D5" s="66"/>
      <c r="E5" s="66"/>
      <c r="F5" s="66"/>
      <c r="G5" s="66"/>
      <c r="H5" s="66"/>
    </row>
    <row r="6" ht="12" customHeight="1">
      <c r="A6" s="3" t="s">
        <v>401</v>
      </c>
    </row>
    <row r="7" spans="1:8" ht="12" customHeight="1">
      <c r="A7" s="2" t="str">
        <f>"Oct "&amp;RIGHT(A6,4)-1</f>
        <v>Oct 2014</v>
      </c>
      <c r="B7" s="11">
        <v>455587047</v>
      </c>
      <c r="C7" s="11">
        <v>618970473</v>
      </c>
      <c r="D7" s="11">
        <v>28922199</v>
      </c>
      <c r="E7" s="16">
        <v>21.4012</v>
      </c>
      <c r="F7" s="11">
        <v>24741170</v>
      </c>
      <c r="G7" s="11">
        <v>26485177</v>
      </c>
      <c r="H7" s="11">
        <v>1362434</v>
      </c>
    </row>
    <row r="8" spans="1:8" ht="12" customHeight="1">
      <c r="A8" s="2" t="str">
        <f>"Nov "&amp;RIGHT(A6,4)-1</f>
        <v>Nov 2014</v>
      </c>
      <c r="B8" s="11">
        <v>324916962</v>
      </c>
      <c r="C8" s="11">
        <v>446888071</v>
      </c>
      <c r="D8" s="11">
        <v>28624403</v>
      </c>
      <c r="E8" s="16">
        <v>15.6121</v>
      </c>
      <c r="F8" s="11">
        <v>18814882</v>
      </c>
      <c r="G8" s="11">
        <v>20130003</v>
      </c>
      <c r="H8" s="11">
        <v>1403938</v>
      </c>
    </row>
    <row r="9" spans="1:8" ht="12" customHeight="1">
      <c r="A9" s="2" t="str">
        <f>"Dec "&amp;RIGHT(A6,4)-1</f>
        <v>Dec 2014</v>
      </c>
      <c r="B9" s="11">
        <v>312609403</v>
      </c>
      <c r="C9" s="11">
        <v>429191777</v>
      </c>
      <c r="D9" s="11">
        <v>28192791</v>
      </c>
      <c r="E9" s="16">
        <v>15.2235</v>
      </c>
      <c r="F9" s="11">
        <v>17978373</v>
      </c>
      <c r="G9" s="11">
        <v>19185402</v>
      </c>
      <c r="H9" s="11">
        <v>1360052</v>
      </c>
    </row>
    <row r="10" spans="1:8" ht="12" customHeight="1">
      <c r="A10" s="2" t="str">
        <f>"Jan "&amp;RIGHT(A6,4)</f>
        <v>Jan 2015</v>
      </c>
      <c r="B10" s="11">
        <v>363717313</v>
      </c>
      <c r="C10" s="11">
        <v>497093240</v>
      </c>
      <c r="D10" s="11">
        <v>28211773</v>
      </c>
      <c r="E10" s="16">
        <v>17.6201</v>
      </c>
      <c r="F10" s="11">
        <v>21244870</v>
      </c>
      <c r="G10" s="11">
        <v>22677259</v>
      </c>
      <c r="H10" s="11">
        <v>1406453</v>
      </c>
    </row>
    <row r="11" spans="1:8" ht="12" customHeight="1">
      <c r="A11" s="2" t="str">
        <f>"Feb "&amp;RIGHT(A6,4)</f>
        <v>Feb 2015</v>
      </c>
      <c r="B11" s="11">
        <v>350346851</v>
      </c>
      <c r="C11" s="11">
        <v>476907020</v>
      </c>
      <c r="D11" s="11">
        <v>28304429</v>
      </c>
      <c r="E11" s="16">
        <v>16.8492</v>
      </c>
      <c r="F11" s="11">
        <v>21662555</v>
      </c>
      <c r="G11" s="11">
        <v>23059730</v>
      </c>
      <c r="H11" s="11">
        <v>1473660</v>
      </c>
    </row>
    <row r="12" spans="1:8" ht="12" customHeight="1">
      <c r="A12" s="2" t="str">
        <f>"Mar "&amp;RIGHT(A6,4)</f>
        <v>Mar 2015</v>
      </c>
      <c r="B12" s="11">
        <v>390696725</v>
      </c>
      <c r="C12" s="11">
        <v>539582945</v>
      </c>
      <c r="D12" s="11">
        <v>28304463</v>
      </c>
      <c r="E12" s="16">
        <v>19.0635</v>
      </c>
      <c r="F12" s="11">
        <v>24263307</v>
      </c>
      <c r="G12" s="11">
        <v>25833807</v>
      </c>
      <c r="H12" s="11">
        <v>1477219</v>
      </c>
    </row>
    <row r="13" spans="1:8" ht="12" customHeight="1">
      <c r="A13" s="2" t="str">
        <f>"Apr "&amp;RIGHT(A6,4)</f>
        <v>Apr 2015</v>
      </c>
      <c r="B13" s="11">
        <v>392748730</v>
      </c>
      <c r="C13" s="11">
        <v>535813870</v>
      </c>
      <c r="D13" s="11">
        <v>28300692</v>
      </c>
      <c r="E13" s="16">
        <v>18.9329</v>
      </c>
      <c r="F13" s="11">
        <v>22700291</v>
      </c>
      <c r="G13" s="11">
        <v>24276043</v>
      </c>
      <c r="H13" s="11">
        <v>1430092</v>
      </c>
    </row>
    <row r="14" spans="1:8" ht="12" customHeight="1">
      <c r="A14" s="2" t="str">
        <f>"May "&amp;RIGHT(A6,4)</f>
        <v>May 2015</v>
      </c>
      <c r="B14" s="11">
        <v>379670819</v>
      </c>
      <c r="C14" s="11">
        <v>518762441</v>
      </c>
      <c r="D14" s="11">
        <v>27358672</v>
      </c>
      <c r="E14" s="16">
        <v>18.9615</v>
      </c>
      <c r="F14" s="11">
        <v>19341010</v>
      </c>
      <c r="G14" s="11">
        <v>20751818</v>
      </c>
      <c r="H14" s="11">
        <v>1179686</v>
      </c>
    </row>
    <row r="15" spans="1:8" ht="12" customHeight="1">
      <c r="A15" s="2" t="str">
        <f>"Jun "&amp;RIGHT(A6,4)</f>
        <v>Jun 2015</v>
      </c>
      <c r="B15" s="11">
        <v>106761735</v>
      </c>
      <c r="C15" s="11">
        <v>143301153</v>
      </c>
      <c r="D15" s="11">
        <v>13910554</v>
      </c>
      <c r="E15" s="16">
        <v>10.3016</v>
      </c>
      <c r="F15" s="11">
        <v>6210236</v>
      </c>
      <c r="G15" s="11">
        <v>6949308</v>
      </c>
      <c r="H15" s="11">
        <v>591530</v>
      </c>
    </row>
    <row r="16" spans="1:8" ht="12" customHeight="1">
      <c r="A16" s="2" t="str">
        <f>"Jul "&amp;RIGHT(A6,4)</f>
        <v>Jul 2015</v>
      </c>
      <c r="B16" s="11">
        <v>16602010</v>
      </c>
      <c r="C16" s="11">
        <v>17947065</v>
      </c>
      <c r="D16" s="11">
        <v>1222993</v>
      </c>
      <c r="E16" s="16">
        <v>14.6747</v>
      </c>
      <c r="F16" s="11">
        <v>1885664</v>
      </c>
      <c r="G16" s="11">
        <v>2438967</v>
      </c>
      <c r="H16" s="11">
        <v>128831</v>
      </c>
    </row>
    <row r="17" spans="1:8" ht="12" customHeight="1">
      <c r="A17" s="2" t="str">
        <f>"Aug "&amp;RIGHT(A6,4)</f>
        <v>Aug 2015</v>
      </c>
      <c r="B17" s="11">
        <v>176429181</v>
      </c>
      <c r="C17" s="11">
        <v>215157196</v>
      </c>
      <c r="D17" s="11">
        <v>18454151</v>
      </c>
      <c r="E17" s="16">
        <v>11.659</v>
      </c>
      <c r="F17" s="11">
        <v>7438364</v>
      </c>
      <c r="G17" s="11">
        <v>8232898</v>
      </c>
      <c r="H17" s="11">
        <v>663747</v>
      </c>
    </row>
    <row r="18" spans="1:8" ht="12" customHeight="1">
      <c r="A18" s="2" t="str">
        <f>"Sep "&amp;RIGHT(A6,4)</f>
        <v>Sep 2015</v>
      </c>
      <c r="B18" s="11">
        <v>427997869</v>
      </c>
      <c r="C18" s="11">
        <v>566321794</v>
      </c>
      <c r="D18" s="11">
        <v>28187752</v>
      </c>
      <c r="E18" s="16">
        <v>20.0911</v>
      </c>
      <c r="F18" s="11">
        <v>19201608</v>
      </c>
      <c r="G18" s="11">
        <v>20945328</v>
      </c>
      <c r="H18" s="11">
        <v>1125869</v>
      </c>
    </row>
    <row r="19" spans="1:8" ht="12" customHeight="1">
      <c r="A19" s="12" t="s">
        <v>55</v>
      </c>
      <c r="B19" s="13">
        <v>3698084645</v>
      </c>
      <c r="C19" s="13">
        <v>5005937045</v>
      </c>
      <c r="D19" s="13">
        <v>28267463.7778</v>
      </c>
      <c r="E19" s="17">
        <v>174.0567</v>
      </c>
      <c r="F19" s="13">
        <v>205482330</v>
      </c>
      <c r="G19" s="13">
        <v>220965740</v>
      </c>
      <c r="H19" s="13">
        <v>1357711.4444</v>
      </c>
    </row>
    <row r="20" spans="1:8" ht="12" customHeight="1">
      <c r="A20" s="14" t="s">
        <v>402</v>
      </c>
      <c r="B20" s="15">
        <v>3093657595</v>
      </c>
      <c r="C20" s="15">
        <v>4224458055</v>
      </c>
      <c r="D20" s="15">
        <v>28277427.75</v>
      </c>
      <c r="E20" s="18">
        <v>153.9656</v>
      </c>
      <c r="F20" s="15">
        <v>178842358</v>
      </c>
      <c r="G20" s="15">
        <v>191787514</v>
      </c>
      <c r="H20" s="15">
        <v>1386691.75</v>
      </c>
    </row>
    <row r="21" ht="12" customHeight="1">
      <c r="A21" s="3" t="str">
        <f>"FY "&amp;RIGHT(A6,4)+1</f>
        <v>FY 2016</v>
      </c>
    </row>
    <row r="22" spans="1:8" ht="12" customHeight="1">
      <c r="A22" s="2" t="str">
        <f>"Oct "&amp;RIGHT(A6,4)</f>
        <v>Oct 2015</v>
      </c>
      <c r="B22" s="11">
        <v>426437476</v>
      </c>
      <c r="C22" s="11">
        <v>582429710</v>
      </c>
      <c r="D22" s="11">
        <v>28592326</v>
      </c>
      <c r="E22" s="16">
        <v>20.3701</v>
      </c>
      <c r="F22" s="11">
        <v>22021924</v>
      </c>
      <c r="G22" s="11">
        <v>23932751</v>
      </c>
      <c r="H22" s="11">
        <v>2270610</v>
      </c>
    </row>
    <row r="23" spans="1:8" ht="12" customHeight="1">
      <c r="A23" s="2" t="str">
        <f>"Nov "&amp;RIGHT(A6,4)</f>
        <v>Nov 2015</v>
      </c>
      <c r="B23" s="11">
        <v>355124790</v>
      </c>
      <c r="C23" s="11">
        <v>475033690</v>
      </c>
      <c r="D23" s="11">
        <v>28448825</v>
      </c>
      <c r="E23" s="16">
        <v>16.6978</v>
      </c>
      <c r="F23" s="11">
        <v>18884270</v>
      </c>
      <c r="G23" s="11">
        <v>20499684</v>
      </c>
      <c r="H23" s="11">
        <v>1360879</v>
      </c>
    </row>
    <row r="24" spans="1:8" ht="12" customHeight="1">
      <c r="A24" s="2" t="str">
        <f>"Dec "&amp;RIGHT(A6,4)</f>
        <v>Dec 2015</v>
      </c>
      <c r="B24" s="11">
        <v>304404152</v>
      </c>
      <c r="C24" s="11">
        <v>411402018</v>
      </c>
      <c r="D24" s="11">
        <v>28062289</v>
      </c>
      <c r="E24" s="16">
        <v>14.6603</v>
      </c>
      <c r="F24" s="11">
        <v>15863867</v>
      </c>
      <c r="G24" s="11">
        <v>17173698</v>
      </c>
      <c r="H24" s="11">
        <v>1261901</v>
      </c>
    </row>
    <row r="25" spans="1:8" ht="12" customHeight="1">
      <c r="A25" s="2" t="str">
        <f>"Jan "&amp;RIGHT(A6,4)+1</f>
        <v>Jan 2016</v>
      </c>
      <c r="B25" s="11">
        <v>369708292</v>
      </c>
      <c r="C25" s="11">
        <v>495371768</v>
      </c>
      <c r="D25" s="11">
        <v>28220771</v>
      </c>
      <c r="E25" s="16">
        <v>17.5534</v>
      </c>
      <c r="F25" s="11">
        <v>19425857</v>
      </c>
      <c r="G25" s="11">
        <v>21094680</v>
      </c>
      <c r="H25" s="11">
        <v>1297760</v>
      </c>
    </row>
    <row r="26" spans="1:8" ht="12" customHeight="1">
      <c r="A26" s="2" t="str">
        <f>"Feb "&amp;RIGHT(A6,4)+1</f>
        <v>Feb 2016</v>
      </c>
      <c r="B26" s="11">
        <v>402450561</v>
      </c>
      <c r="C26" s="11">
        <v>532208512</v>
      </c>
      <c r="D26" s="11">
        <v>28291754</v>
      </c>
      <c r="E26" s="16">
        <v>18.8114</v>
      </c>
      <c r="F26" s="11">
        <v>21922132</v>
      </c>
      <c r="G26" s="11">
        <v>23703443</v>
      </c>
      <c r="H26" s="11">
        <v>1356036</v>
      </c>
    </row>
    <row r="27" spans="1:8" ht="12" customHeight="1">
      <c r="A27" s="2" t="str">
        <f>"Mar "&amp;RIGHT(A6,4)+1</f>
        <v>Mar 2016</v>
      </c>
      <c r="B27" s="11">
        <v>389398003</v>
      </c>
      <c r="C27" s="11">
        <v>520784717</v>
      </c>
      <c r="D27" s="11">
        <v>28066499</v>
      </c>
      <c r="E27" s="16">
        <v>18.5554</v>
      </c>
      <c r="F27" s="11">
        <v>21216143</v>
      </c>
      <c r="G27" s="11">
        <v>23012276</v>
      </c>
      <c r="H27" s="11">
        <v>1343562</v>
      </c>
    </row>
    <row r="28" spans="1:8" ht="12" customHeight="1">
      <c r="A28" s="2" t="str">
        <f>"Apr "&amp;RIGHT(A6,4)+1</f>
        <v>Apr 2016</v>
      </c>
      <c r="B28" s="11">
        <v>409497911</v>
      </c>
      <c r="C28" s="11">
        <v>545117263</v>
      </c>
      <c r="D28" s="11">
        <v>28146181</v>
      </c>
      <c r="E28" s="16">
        <v>19.3674</v>
      </c>
      <c r="F28" s="11">
        <v>20801800</v>
      </c>
      <c r="G28" s="11">
        <v>22544715</v>
      </c>
      <c r="H28" s="11">
        <v>1279882</v>
      </c>
    </row>
    <row r="29" spans="1:8" ht="12" customHeight="1">
      <c r="A29" s="2" t="str">
        <f>"May "&amp;RIGHT(A6,4)+1</f>
        <v>May 2016</v>
      </c>
      <c r="B29" s="11">
        <v>398146472</v>
      </c>
      <c r="C29" s="11">
        <v>530261415</v>
      </c>
      <c r="D29" s="11">
        <v>27117228</v>
      </c>
      <c r="E29" s="16">
        <v>19.5544</v>
      </c>
      <c r="F29" s="11">
        <v>18277210</v>
      </c>
      <c r="G29" s="11">
        <v>19883333</v>
      </c>
      <c r="H29" s="11">
        <v>1086043</v>
      </c>
    </row>
    <row r="30" spans="1:8" ht="12" customHeight="1">
      <c r="A30" s="2" t="str">
        <f>"Jun "&amp;RIGHT(A6,4)+1</f>
        <v>Jun 2016</v>
      </c>
      <c r="B30" s="11">
        <v>102533947</v>
      </c>
      <c r="C30" s="11">
        <v>131935372</v>
      </c>
      <c r="D30" s="11">
        <v>13191251</v>
      </c>
      <c r="E30" s="16">
        <v>10.0017</v>
      </c>
      <c r="F30" s="11">
        <v>5195301</v>
      </c>
      <c r="G30" s="11">
        <v>5964623</v>
      </c>
      <c r="H30" s="11">
        <v>521571</v>
      </c>
    </row>
    <row r="31" spans="1:8" ht="12" customHeight="1">
      <c r="A31" s="2" t="str">
        <f>"Jul "&amp;RIGHT(A6,4)+1</f>
        <v>Jul 2016</v>
      </c>
      <c r="B31" s="11">
        <v>14861629.8639</v>
      </c>
      <c r="C31" s="11">
        <v>16550889.3307</v>
      </c>
      <c r="D31" s="11">
        <v>1053909.4625</v>
      </c>
      <c r="E31" s="16">
        <v>15.7043</v>
      </c>
      <c r="F31" s="11">
        <v>1783987.5363</v>
      </c>
      <c r="G31" s="11">
        <v>2323880.5859</v>
      </c>
      <c r="H31" s="11">
        <v>119986.038</v>
      </c>
    </row>
    <row r="32" spans="1:8" ht="12" customHeight="1">
      <c r="A32" s="2" t="str">
        <f>"Aug "&amp;RIGHT(A6,4)+1</f>
        <v>Aug 2016</v>
      </c>
      <c r="B32" s="11" t="s">
        <v>399</v>
      </c>
      <c r="C32" s="11" t="s">
        <v>399</v>
      </c>
      <c r="D32" s="11" t="s">
        <v>399</v>
      </c>
      <c r="E32" s="16" t="s">
        <v>399</v>
      </c>
      <c r="F32" s="11" t="s">
        <v>399</v>
      </c>
      <c r="G32" s="11" t="s">
        <v>399</v>
      </c>
      <c r="H32" s="11" t="s">
        <v>399</v>
      </c>
    </row>
    <row r="33" spans="1:8" ht="12" customHeight="1">
      <c r="A33" s="2" t="str">
        <f>"Sep "&amp;RIGHT(A6,4)+1</f>
        <v>Sep 2016</v>
      </c>
      <c r="B33" s="11" t="s">
        <v>399</v>
      </c>
      <c r="C33" s="11" t="s">
        <v>399</v>
      </c>
      <c r="D33" s="11" t="s">
        <v>399</v>
      </c>
      <c r="E33" s="16" t="s">
        <v>399</v>
      </c>
      <c r="F33" s="11" t="s">
        <v>399</v>
      </c>
      <c r="G33" s="11" t="s">
        <v>399</v>
      </c>
      <c r="H33" s="11" t="s">
        <v>399</v>
      </c>
    </row>
    <row r="34" spans="1:8" ht="12" customHeight="1">
      <c r="A34" s="12" t="s">
        <v>55</v>
      </c>
      <c r="B34" s="13">
        <v>3172563233.8639</v>
      </c>
      <c r="C34" s="13">
        <v>4241095354.3307</v>
      </c>
      <c r="D34" s="13">
        <v>28118234.125</v>
      </c>
      <c r="E34" s="17">
        <v>155.5719</v>
      </c>
      <c r="F34" s="13">
        <v>165392491.5363</v>
      </c>
      <c r="G34" s="13">
        <v>180133083.5859</v>
      </c>
      <c r="H34" s="13">
        <v>1407084.125</v>
      </c>
    </row>
    <row r="35" spans="1:8" ht="12" customHeight="1">
      <c r="A35" s="14" t="str">
        <f>"Total "&amp;MID(A20,7,LEN(A20)-13)&amp;" Months"</f>
        <v>Total 10 Months</v>
      </c>
      <c r="B35" s="15">
        <v>3172563233.8639</v>
      </c>
      <c r="C35" s="15">
        <v>4241095354.3307</v>
      </c>
      <c r="D35" s="15">
        <v>28118234.125</v>
      </c>
      <c r="E35" s="18">
        <v>155.5719</v>
      </c>
      <c r="F35" s="15">
        <v>165392491.5363</v>
      </c>
      <c r="G35" s="15">
        <v>180133083.5859</v>
      </c>
      <c r="H35" s="15">
        <v>1407084.125</v>
      </c>
    </row>
    <row r="36" spans="1:8" ht="12" customHeight="1">
      <c r="A36" s="66"/>
      <c r="B36" s="66"/>
      <c r="C36" s="66"/>
      <c r="D36" s="66"/>
      <c r="E36" s="66"/>
      <c r="F36" s="66"/>
      <c r="G36" s="66"/>
      <c r="H36" s="66"/>
    </row>
    <row r="37" spans="1:8" ht="69.75" customHeight="1">
      <c r="A37" s="80" t="s">
        <v>86</v>
      </c>
      <c r="B37" s="80"/>
      <c r="C37" s="80"/>
      <c r="D37" s="80"/>
      <c r="E37" s="80"/>
      <c r="F37" s="80"/>
      <c r="G37" s="80"/>
      <c r="H37" s="80"/>
    </row>
  </sheetData>
  <sheetProtection/>
  <mergeCells count="13">
    <mergeCell ref="A36:H36"/>
    <mergeCell ref="A37:H37"/>
    <mergeCell ref="A1:G1"/>
    <mergeCell ref="A2:G2"/>
    <mergeCell ref="A3:A4"/>
    <mergeCell ref="B3:B4"/>
    <mergeCell ref="C3:C4"/>
    <mergeCell ref="D3:D4"/>
    <mergeCell ref="E3:E4"/>
    <mergeCell ref="F3:F4"/>
    <mergeCell ref="G3:G4"/>
    <mergeCell ref="H3:H4"/>
    <mergeCell ref="B5:H5"/>
  </mergeCells>
  <printOptions/>
  <pageMargins left="0.75" right="0.5" top="0.75" bottom="0.5" header="0.5" footer="0.25"/>
  <pageSetup fitToHeight="1" fitToWidth="1" horizontalDpi="600" verticalDpi="6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73" t="s">
        <v>404</v>
      </c>
      <c r="B1" s="73"/>
      <c r="C1" s="73"/>
      <c r="D1" s="73"/>
      <c r="E1" s="73"/>
      <c r="F1" s="73"/>
      <c r="G1" s="73"/>
      <c r="H1" s="73"/>
      <c r="I1" s="73"/>
      <c r="J1" s="73"/>
      <c r="K1" s="2" t="s">
        <v>400</v>
      </c>
    </row>
    <row r="2" spans="1:11" ht="12" customHeight="1">
      <c r="A2" s="75" t="s">
        <v>87</v>
      </c>
      <c r="B2" s="75"/>
      <c r="C2" s="75"/>
      <c r="D2" s="75"/>
      <c r="E2" s="75"/>
      <c r="F2" s="75"/>
      <c r="G2" s="75"/>
      <c r="H2" s="75"/>
      <c r="I2" s="75"/>
      <c r="J2" s="75"/>
      <c r="K2" s="1"/>
    </row>
    <row r="3" spans="1:11" ht="24" customHeight="1">
      <c r="A3" s="77" t="s">
        <v>50</v>
      </c>
      <c r="B3" s="72" t="s">
        <v>88</v>
      </c>
      <c r="C3" s="72"/>
      <c r="D3" s="70"/>
      <c r="E3" s="72" t="s">
        <v>212</v>
      </c>
      <c r="F3" s="72"/>
      <c r="G3" s="72"/>
      <c r="H3" s="70"/>
      <c r="I3" s="69" t="s">
        <v>359</v>
      </c>
      <c r="J3" s="69" t="s">
        <v>360</v>
      </c>
      <c r="K3" s="71" t="s">
        <v>58</v>
      </c>
    </row>
    <row r="4" spans="1:11" ht="24" customHeight="1">
      <c r="A4" s="78"/>
      <c r="B4" s="10" t="s">
        <v>79</v>
      </c>
      <c r="C4" s="10" t="s">
        <v>80</v>
      </c>
      <c r="D4" s="10" t="s">
        <v>55</v>
      </c>
      <c r="E4" s="10" t="s">
        <v>89</v>
      </c>
      <c r="F4" s="10" t="s">
        <v>213</v>
      </c>
      <c r="G4" s="10" t="s">
        <v>358</v>
      </c>
      <c r="H4" s="10" t="s">
        <v>55</v>
      </c>
      <c r="I4" s="70"/>
      <c r="J4" s="70"/>
      <c r="K4" s="72"/>
    </row>
    <row r="5" spans="1:11" ht="12" customHeight="1">
      <c r="A5" s="1"/>
      <c r="B5" s="66" t="str">
        <f>REPT("-",108)&amp;" Dollars "&amp;REPT("-",108)</f>
        <v>------------------------------------------------------------------------------------------------------------ Dollars ------------------------------------------------------------------------------------------------------------</v>
      </c>
      <c r="C5" s="66"/>
      <c r="D5" s="66"/>
      <c r="E5" s="66"/>
      <c r="F5" s="66"/>
      <c r="G5" s="66"/>
      <c r="H5" s="66"/>
      <c r="I5" s="66"/>
      <c r="J5" s="66"/>
      <c r="K5" s="66"/>
    </row>
    <row r="6" ht="12" customHeight="1">
      <c r="A6" s="3" t="s">
        <v>401</v>
      </c>
    </row>
    <row r="7" spans="1:11" ht="12" customHeight="1">
      <c r="A7" s="2" t="str">
        <f>"Oct "&amp;RIGHT(A6,4)-1</f>
        <v>Oct 2014</v>
      </c>
      <c r="B7" s="11">
        <v>1095689517.21</v>
      </c>
      <c r="C7" s="11">
        <v>105206804.79</v>
      </c>
      <c r="D7" s="11">
        <v>1200896322</v>
      </c>
      <c r="E7" s="11">
        <v>173734634.45</v>
      </c>
      <c r="F7" s="11">
        <v>9111740.94</v>
      </c>
      <c r="G7" s="11">
        <v>36422267.88</v>
      </c>
      <c r="H7" s="11">
        <v>219268643.27</v>
      </c>
      <c r="I7" s="11">
        <v>1420164965.27</v>
      </c>
      <c r="J7" s="11">
        <v>152395944.49</v>
      </c>
      <c r="K7" s="11">
        <v>1572560909.76</v>
      </c>
    </row>
    <row r="8" spans="1:11" ht="12" customHeight="1">
      <c r="A8" s="2" t="str">
        <f>"Nov "&amp;RIGHT(A6,4)-1</f>
        <v>Nov 2014</v>
      </c>
      <c r="B8" s="11">
        <v>790325000.29</v>
      </c>
      <c r="C8" s="11">
        <v>76611213.11</v>
      </c>
      <c r="D8" s="11">
        <v>866936213.4</v>
      </c>
      <c r="E8" s="11">
        <v>125484236.97</v>
      </c>
      <c r="F8" s="11">
        <v>6498339.24</v>
      </c>
      <c r="G8" s="11">
        <v>26320888.14</v>
      </c>
      <c r="H8" s="11">
        <v>158303464.35</v>
      </c>
      <c r="I8" s="11">
        <v>1025239677.75</v>
      </c>
      <c r="J8" s="11">
        <v>144392824.52</v>
      </c>
      <c r="K8" s="11">
        <v>1169632502.27</v>
      </c>
    </row>
    <row r="9" spans="1:11" ht="12" customHeight="1">
      <c r="A9" s="2" t="str">
        <f>"Dec "&amp;RIGHT(A6,4)-1</f>
        <v>Dec 2014</v>
      </c>
      <c r="B9" s="11">
        <v>762498848.88</v>
      </c>
      <c r="C9" s="11">
        <v>73086082.45</v>
      </c>
      <c r="D9" s="11">
        <v>835584931.33</v>
      </c>
      <c r="E9" s="11">
        <v>120489527.22</v>
      </c>
      <c r="F9" s="11">
        <v>6252188.06</v>
      </c>
      <c r="G9" s="11">
        <v>25343987.94</v>
      </c>
      <c r="H9" s="11">
        <v>152085703.22</v>
      </c>
      <c r="I9" s="11">
        <v>987670634.55</v>
      </c>
      <c r="J9" s="11">
        <v>115806726.0025</v>
      </c>
      <c r="K9" s="11">
        <v>1103477360.5525</v>
      </c>
    </row>
    <row r="10" spans="1:11" ht="12" customHeight="1">
      <c r="A10" s="2" t="str">
        <f>"Jan "&amp;RIGHT(A6,4)</f>
        <v>Jan 2015</v>
      </c>
      <c r="B10" s="11">
        <v>887384913.8</v>
      </c>
      <c r="C10" s="11">
        <v>85257901.39</v>
      </c>
      <c r="D10" s="11">
        <v>972642815.19</v>
      </c>
      <c r="E10" s="11">
        <v>139567486.26</v>
      </c>
      <c r="F10" s="11">
        <v>7274346.26</v>
      </c>
      <c r="G10" s="11">
        <v>29380592.76</v>
      </c>
      <c r="H10" s="11">
        <v>176222425.28</v>
      </c>
      <c r="I10" s="11">
        <v>1148865240.47</v>
      </c>
      <c r="J10" s="11">
        <v>153754793.7375</v>
      </c>
      <c r="K10" s="11">
        <v>1302620034.2075</v>
      </c>
    </row>
    <row r="11" spans="1:11" ht="12" customHeight="1">
      <c r="A11" s="2" t="str">
        <f>"Feb "&amp;RIGHT(A6,4)</f>
        <v>Feb 2015</v>
      </c>
      <c r="B11" s="11">
        <v>855461008.04</v>
      </c>
      <c r="C11" s="11">
        <v>82295317.83</v>
      </c>
      <c r="D11" s="11">
        <v>937756325.87</v>
      </c>
      <c r="E11" s="11">
        <v>133924279.16</v>
      </c>
      <c r="F11" s="11">
        <v>7006937.02</v>
      </c>
      <c r="G11" s="11">
        <v>28417343.04</v>
      </c>
      <c r="H11" s="11">
        <v>169348559.22</v>
      </c>
      <c r="I11" s="11">
        <v>1107104885.09</v>
      </c>
      <c r="J11" s="11">
        <v>123139063.7675</v>
      </c>
      <c r="K11" s="11">
        <v>1230243948.8575</v>
      </c>
    </row>
    <row r="12" spans="1:11" ht="12" customHeight="1">
      <c r="A12" s="2" t="str">
        <f>"Mar "&amp;RIGHT(A6,4)</f>
        <v>Mar 2015</v>
      </c>
      <c r="B12" s="11">
        <v>970894129.39</v>
      </c>
      <c r="C12" s="11">
        <v>91135985.31</v>
      </c>
      <c r="D12" s="11">
        <v>1062030114.7</v>
      </c>
      <c r="E12" s="11">
        <v>151474021.73</v>
      </c>
      <c r="F12" s="11">
        <v>7813934.5</v>
      </c>
      <c r="G12" s="11">
        <v>32184035.28</v>
      </c>
      <c r="H12" s="11">
        <v>191471991.51</v>
      </c>
      <c r="I12" s="11">
        <v>1253502106.21</v>
      </c>
      <c r="J12" s="11">
        <v>81256653.6325</v>
      </c>
      <c r="K12" s="11">
        <v>1334758759.8425</v>
      </c>
    </row>
    <row r="13" spans="1:11" ht="12" customHeight="1">
      <c r="A13" s="2" t="str">
        <f>"Apr "&amp;RIGHT(A6,4)</f>
        <v>Apr 2015</v>
      </c>
      <c r="B13" s="11">
        <v>964670354.27</v>
      </c>
      <c r="C13" s="11">
        <v>90196423.6</v>
      </c>
      <c r="D13" s="11">
        <v>1054866777.87</v>
      </c>
      <c r="E13" s="11">
        <v>150456957.28</v>
      </c>
      <c r="F13" s="11">
        <v>7854974.6</v>
      </c>
      <c r="G13" s="11">
        <v>31985868.18</v>
      </c>
      <c r="H13" s="11">
        <v>190297800.06</v>
      </c>
      <c r="I13" s="11">
        <v>1245164577.93</v>
      </c>
      <c r="J13" s="11">
        <v>45405440.6475</v>
      </c>
      <c r="K13" s="11">
        <v>1290570018.5775</v>
      </c>
    </row>
    <row r="14" spans="1:11" ht="12" customHeight="1">
      <c r="A14" s="2" t="str">
        <f>"May "&amp;RIGHT(A6,4)</f>
        <v>May 2015</v>
      </c>
      <c r="B14" s="11">
        <v>937306713.69</v>
      </c>
      <c r="C14" s="11">
        <v>85897288.92</v>
      </c>
      <c r="D14" s="11">
        <v>1023204002.61</v>
      </c>
      <c r="E14" s="11">
        <v>145599307.4</v>
      </c>
      <c r="F14" s="11">
        <v>7593416.38</v>
      </c>
      <c r="G14" s="11">
        <v>30962041.14</v>
      </c>
      <c r="H14" s="11">
        <v>184154764.92</v>
      </c>
      <c r="I14" s="11">
        <v>1207358767.53</v>
      </c>
      <c r="J14" s="11">
        <v>20424167.38</v>
      </c>
      <c r="K14" s="11">
        <v>1227782934.91</v>
      </c>
    </row>
    <row r="15" spans="1:11" ht="12" customHeight="1">
      <c r="A15" s="2" t="str">
        <f>"Jun "&amp;RIGHT(A6,4)</f>
        <v>Jun 2015</v>
      </c>
      <c r="B15" s="11">
        <v>277608356.47</v>
      </c>
      <c r="C15" s="11">
        <v>20354191.14</v>
      </c>
      <c r="D15" s="11">
        <v>297962547.61</v>
      </c>
      <c r="E15" s="11">
        <v>40185894.91</v>
      </c>
      <c r="F15" s="11">
        <v>2135234.7</v>
      </c>
      <c r="G15" s="11">
        <v>8545756.14</v>
      </c>
      <c r="H15" s="11">
        <v>50866885.75</v>
      </c>
      <c r="I15" s="11">
        <v>348829433.36</v>
      </c>
      <c r="J15" s="11">
        <v>16345031.14</v>
      </c>
      <c r="K15" s="11">
        <v>365174464.5</v>
      </c>
    </row>
    <row r="16" spans="1:11" ht="12" customHeight="1">
      <c r="A16" s="2" t="str">
        <f>"Jul "&amp;RIGHT(A6,4)</f>
        <v>Jul 2015</v>
      </c>
      <c r="B16" s="11">
        <v>47601302.99</v>
      </c>
      <c r="C16" s="11">
        <v>987684.67</v>
      </c>
      <c r="D16" s="11">
        <v>48588987.66</v>
      </c>
      <c r="E16" s="11">
        <v>5224479.3</v>
      </c>
      <c r="F16" s="11">
        <v>332040.2</v>
      </c>
      <c r="G16" s="11">
        <v>1040548.14</v>
      </c>
      <c r="H16" s="11">
        <v>6597067.64</v>
      </c>
      <c r="I16" s="11">
        <v>55186055.3</v>
      </c>
      <c r="J16" s="11">
        <v>113417538.015</v>
      </c>
      <c r="K16" s="11">
        <v>168603593.315</v>
      </c>
    </row>
    <row r="17" spans="1:11" ht="12" customHeight="1">
      <c r="A17" s="2" t="str">
        <f>"Aug "&amp;RIGHT(A6,4)</f>
        <v>Aug 2015</v>
      </c>
      <c r="B17" s="11">
        <v>421306447.88</v>
      </c>
      <c r="C17" s="11">
        <v>32919297.81</v>
      </c>
      <c r="D17" s="11">
        <v>454225745.69</v>
      </c>
      <c r="E17" s="11">
        <v>62594727.57</v>
      </c>
      <c r="F17" s="11">
        <v>3528583.62</v>
      </c>
      <c r="G17" s="11">
        <v>12825284.94</v>
      </c>
      <c r="H17" s="11">
        <v>78948596.13</v>
      </c>
      <c r="I17" s="11">
        <v>533174341.82</v>
      </c>
      <c r="J17" s="11">
        <v>160642977.155</v>
      </c>
      <c r="K17" s="11">
        <v>693817318.975</v>
      </c>
    </row>
    <row r="18" spans="1:11" ht="12" customHeight="1">
      <c r="A18" s="2" t="str">
        <f>"Sep "&amp;RIGHT(A6,4)</f>
        <v>Sep 2015</v>
      </c>
      <c r="B18" s="11">
        <v>1066762004.11</v>
      </c>
      <c r="C18" s="11">
        <v>92181406.87</v>
      </c>
      <c r="D18" s="11">
        <v>1158943410.98</v>
      </c>
      <c r="E18" s="11">
        <v>164687274.93</v>
      </c>
      <c r="F18" s="11">
        <v>8559957.38</v>
      </c>
      <c r="G18" s="11">
        <v>33834292.44</v>
      </c>
      <c r="H18" s="11">
        <v>207081524.75</v>
      </c>
      <c r="I18" s="11">
        <v>1366024935.73</v>
      </c>
      <c r="J18" s="11">
        <v>180028438.0425</v>
      </c>
      <c r="K18" s="11">
        <v>1546053373.7725</v>
      </c>
    </row>
    <row r="19" spans="1:11" ht="12" customHeight="1">
      <c r="A19" s="12" t="s">
        <v>55</v>
      </c>
      <c r="B19" s="13">
        <v>9077508597.02</v>
      </c>
      <c r="C19" s="13">
        <v>836129597.89</v>
      </c>
      <c r="D19" s="13">
        <v>9913638194.91</v>
      </c>
      <c r="E19" s="13">
        <v>1413422827.18</v>
      </c>
      <c r="F19" s="13">
        <v>73961692.9</v>
      </c>
      <c r="G19" s="13">
        <v>297262906.02</v>
      </c>
      <c r="H19" s="13">
        <v>1784647426.1</v>
      </c>
      <c r="I19" s="13">
        <v>11698285621.01</v>
      </c>
      <c r="J19" s="13">
        <v>1307009598.53</v>
      </c>
      <c r="K19" s="13">
        <v>13005295219.54</v>
      </c>
    </row>
    <row r="20" spans="1:11" ht="12" customHeight="1">
      <c r="A20" s="14" t="s">
        <v>402</v>
      </c>
      <c r="B20" s="15">
        <v>7589440145.03</v>
      </c>
      <c r="C20" s="15">
        <v>711028893.21</v>
      </c>
      <c r="D20" s="15">
        <v>8300469038.24</v>
      </c>
      <c r="E20" s="15">
        <v>1186140824.68</v>
      </c>
      <c r="F20" s="15">
        <v>61873151.9</v>
      </c>
      <c r="G20" s="15">
        <v>250603328.64</v>
      </c>
      <c r="H20" s="15">
        <v>1498617305.22</v>
      </c>
      <c r="I20" s="15">
        <v>9799086343.46</v>
      </c>
      <c r="J20" s="15">
        <v>966338183.3325</v>
      </c>
      <c r="K20" s="15">
        <v>10765424526.7925</v>
      </c>
    </row>
    <row r="21" ht="12" customHeight="1">
      <c r="A21" s="3" t="str">
        <f>"FY "&amp;RIGHT(A6,4)+1</f>
        <v>FY 2016</v>
      </c>
    </row>
    <row r="22" spans="1:11" ht="12" customHeight="1">
      <c r="A22" s="2" t="str">
        <f>"Oct "&amp;RIGHT(A6,4)</f>
        <v>Oct 2015</v>
      </c>
      <c r="B22" s="11">
        <v>1082326259.14</v>
      </c>
      <c r="C22" s="11">
        <v>94376487.2</v>
      </c>
      <c r="D22" s="11">
        <v>1176702746.34</v>
      </c>
      <c r="E22" s="11">
        <v>169315621.36</v>
      </c>
      <c r="F22" s="11">
        <v>8528749.52</v>
      </c>
      <c r="G22" s="11">
        <v>34455149.76</v>
      </c>
      <c r="H22" s="11">
        <v>212299520.64</v>
      </c>
      <c r="I22" s="11">
        <v>1389002266.98</v>
      </c>
      <c r="J22" s="11">
        <v>175431645.6725</v>
      </c>
      <c r="K22" s="11">
        <v>1564433912.6525</v>
      </c>
    </row>
    <row r="23" spans="1:11" ht="12" customHeight="1">
      <c r="A23" s="2" t="str">
        <f>"Nov "&amp;RIGHT(A6,4)</f>
        <v>Nov 2015</v>
      </c>
      <c r="B23" s="11">
        <v>882017305.93</v>
      </c>
      <c r="C23" s="11">
        <v>77468734.08</v>
      </c>
      <c r="D23" s="11">
        <v>959486040.01</v>
      </c>
      <c r="E23" s="11">
        <v>138129333.06</v>
      </c>
      <c r="F23" s="11">
        <v>7102495.8</v>
      </c>
      <c r="G23" s="11">
        <v>28404463.38</v>
      </c>
      <c r="H23" s="11">
        <v>173636292.24</v>
      </c>
      <c r="I23" s="11">
        <v>1133122332.25</v>
      </c>
      <c r="J23" s="11">
        <v>136081397.2975</v>
      </c>
      <c r="K23" s="11">
        <v>1269203729.5475</v>
      </c>
    </row>
    <row r="24" spans="1:11" ht="12" customHeight="1">
      <c r="A24" s="2" t="str">
        <f>"Dec "&amp;RIGHT(A6,4)</f>
        <v>Dec 2015</v>
      </c>
      <c r="B24" s="11">
        <v>762466802.23</v>
      </c>
      <c r="C24" s="11">
        <v>66473274.7</v>
      </c>
      <c r="D24" s="11">
        <v>828940076.93</v>
      </c>
      <c r="E24" s="11">
        <v>119605836.93</v>
      </c>
      <c r="F24" s="11">
        <v>6088083.04</v>
      </c>
      <c r="G24" s="11">
        <v>24596674.32</v>
      </c>
      <c r="H24" s="11">
        <v>150290594.29</v>
      </c>
      <c r="I24" s="11">
        <v>979230671.22</v>
      </c>
      <c r="J24" s="11">
        <v>84265635.9525</v>
      </c>
      <c r="K24" s="11">
        <v>1063496307.1725</v>
      </c>
    </row>
    <row r="25" spans="1:11" ht="12" customHeight="1">
      <c r="A25" s="2" t="str">
        <f>"Jan "&amp;RIGHT(A6,4)+1</f>
        <v>Jan 2016</v>
      </c>
      <c r="B25" s="11">
        <v>924867839.17</v>
      </c>
      <c r="C25" s="11">
        <v>80972447.05</v>
      </c>
      <c r="D25" s="11">
        <v>1005840286.22</v>
      </c>
      <c r="E25" s="11">
        <v>144045493.98</v>
      </c>
      <c r="F25" s="11">
        <v>7394165.84</v>
      </c>
      <c r="G25" s="11">
        <v>29631228.96</v>
      </c>
      <c r="H25" s="11">
        <v>181070888.78</v>
      </c>
      <c r="I25" s="11">
        <v>1186911175</v>
      </c>
      <c r="J25" s="11">
        <v>156646822.3225</v>
      </c>
      <c r="K25" s="11">
        <v>1343557997.3225</v>
      </c>
    </row>
    <row r="26" spans="1:11" ht="12" customHeight="1">
      <c r="A26" s="2" t="str">
        <f>"Feb "&amp;RIGHT(A6,4)+1</f>
        <v>Feb 2016</v>
      </c>
      <c r="B26" s="11">
        <v>1003309867.25</v>
      </c>
      <c r="C26" s="11">
        <v>87031380.05</v>
      </c>
      <c r="D26" s="11">
        <v>1090341247.3</v>
      </c>
      <c r="E26" s="11">
        <v>154759265.27</v>
      </c>
      <c r="F26" s="11">
        <v>8049011.22</v>
      </c>
      <c r="G26" s="11">
        <v>31846878.54</v>
      </c>
      <c r="H26" s="11">
        <v>194655155.03</v>
      </c>
      <c r="I26" s="11">
        <v>1284996402.33</v>
      </c>
      <c r="J26" s="11">
        <v>120845866.26</v>
      </c>
      <c r="K26" s="11">
        <v>1405842268.59</v>
      </c>
    </row>
    <row r="27" spans="1:11" ht="12" customHeight="1">
      <c r="A27" s="2" t="str">
        <f>"Mar "&amp;RIGHT(A6,4)+1</f>
        <v>Mar 2016</v>
      </c>
      <c r="B27" s="11">
        <v>978624014.83</v>
      </c>
      <c r="C27" s="11">
        <v>83439789.08</v>
      </c>
      <c r="D27" s="11">
        <v>1062063803.91</v>
      </c>
      <c r="E27" s="11">
        <v>151424709.28</v>
      </c>
      <c r="F27" s="11">
        <v>7787960.06</v>
      </c>
      <c r="G27" s="11">
        <v>31096311.9</v>
      </c>
      <c r="H27" s="11">
        <v>190308981.24</v>
      </c>
      <c r="I27" s="11">
        <v>1252372785.15</v>
      </c>
      <c r="J27" s="11">
        <v>81652408.575</v>
      </c>
      <c r="K27" s="11">
        <v>1334025193.725</v>
      </c>
    </row>
    <row r="28" spans="1:11" ht="12" customHeight="1">
      <c r="A28" s="2" t="str">
        <f>"Apr "&amp;RIGHT(A6,4)+1</f>
        <v>Apr 2016</v>
      </c>
      <c r="B28" s="11">
        <v>1027295217.58</v>
      </c>
      <c r="C28" s="11">
        <v>87335248.83</v>
      </c>
      <c r="D28" s="11">
        <v>1114630466.41</v>
      </c>
      <c r="E28" s="11">
        <v>158504510.39</v>
      </c>
      <c r="F28" s="11">
        <v>8189958.22</v>
      </c>
      <c r="G28" s="11">
        <v>32625460.68</v>
      </c>
      <c r="H28" s="11">
        <v>199319929.29</v>
      </c>
      <c r="I28" s="11">
        <v>1313950395.7</v>
      </c>
      <c r="J28" s="11">
        <v>47865972.8925</v>
      </c>
      <c r="K28" s="11">
        <v>1361816368.5925</v>
      </c>
    </row>
    <row r="29" spans="1:11" ht="12" customHeight="1">
      <c r="A29" s="2" t="str">
        <f>"May "&amp;RIGHT(A6,4)+1</f>
        <v>May 2016</v>
      </c>
      <c r="B29" s="11">
        <v>1002860572.42</v>
      </c>
      <c r="C29" s="11">
        <v>83628527.64</v>
      </c>
      <c r="D29" s="11">
        <v>1086489100.06</v>
      </c>
      <c r="E29" s="11">
        <v>154124081.03</v>
      </c>
      <c r="F29" s="11">
        <v>7962929.44</v>
      </c>
      <c r="G29" s="11">
        <v>31741223.04</v>
      </c>
      <c r="H29" s="11">
        <v>193828233.51</v>
      </c>
      <c r="I29" s="11">
        <v>1280317333.57</v>
      </c>
      <c r="J29" s="11">
        <v>17671219.6025</v>
      </c>
      <c r="K29" s="11">
        <v>1297988553.1725</v>
      </c>
    </row>
    <row r="30" spans="1:11" ht="12" customHeight="1">
      <c r="A30" s="2" t="str">
        <f>"Jun "&amp;RIGHT(A6,4)+1</f>
        <v>Jun 2016</v>
      </c>
      <c r="B30" s="11">
        <v>269154536.52</v>
      </c>
      <c r="C30" s="11">
        <v>17694478.38</v>
      </c>
      <c r="D30" s="11">
        <v>286849014.9</v>
      </c>
      <c r="E30" s="11">
        <v>38330857.35</v>
      </c>
      <c r="F30" s="11">
        <v>2050678.94</v>
      </c>
      <c r="G30" s="11">
        <v>7772958.36</v>
      </c>
      <c r="H30" s="11">
        <v>48154494.65</v>
      </c>
      <c r="I30" s="11">
        <v>335003509.55</v>
      </c>
      <c r="J30" s="11">
        <v>19559218.305</v>
      </c>
      <c r="K30" s="11">
        <v>354562727.855</v>
      </c>
    </row>
    <row r="31" spans="1:11" ht="12" customHeight="1">
      <c r="A31" s="2" t="str">
        <f>"Jul "&amp;RIGHT(A6,4)+1</f>
        <v>Jul 2016</v>
      </c>
      <c r="B31" s="11">
        <v>44338460.6619</v>
      </c>
      <c r="C31" s="11">
        <v>1001688.3496</v>
      </c>
      <c r="D31" s="11">
        <v>45340149.0115</v>
      </c>
      <c r="E31" s="11">
        <v>4972545.8892</v>
      </c>
      <c r="F31" s="11">
        <v>297232.5973</v>
      </c>
      <c r="G31" s="11">
        <v>948999.4631</v>
      </c>
      <c r="H31" s="11">
        <v>6218777.9496</v>
      </c>
      <c r="I31" s="11">
        <v>51558926.9611</v>
      </c>
      <c r="J31" s="11">
        <v>127724560.61</v>
      </c>
      <c r="K31" s="11">
        <v>179283487.5711</v>
      </c>
    </row>
    <row r="32" spans="1:11" ht="12" customHeight="1">
      <c r="A32" s="2" t="str">
        <f>"Aug "&amp;RIGHT(A6,4)+1</f>
        <v>Aug 2016</v>
      </c>
      <c r="B32" s="11" t="s">
        <v>399</v>
      </c>
      <c r="C32" s="11" t="s">
        <v>399</v>
      </c>
      <c r="D32" s="11" t="s">
        <v>399</v>
      </c>
      <c r="E32" s="11" t="s">
        <v>399</v>
      </c>
      <c r="F32" s="11" t="s">
        <v>399</v>
      </c>
      <c r="G32" s="11" t="s">
        <v>399</v>
      </c>
      <c r="H32" s="11" t="s">
        <v>399</v>
      </c>
      <c r="I32" s="11" t="s">
        <v>399</v>
      </c>
      <c r="J32" s="11" t="s">
        <v>399</v>
      </c>
      <c r="K32" s="11" t="s">
        <v>399</v>
      </c>
    </row>
    <row r="33" spans="1:11" ht="12" customHeight="1">
      <c r="A33" s="2" t="str">
        <f>"Sep "&amp;RIGHT(A6,4)+1</f>
        <v>Sep 2016</v>
      </c>
      <c r="B33" s="11" t="s">
        <v>399</v>
      </c>
      <c r="C33" s="11" t="s">
        <v>399</v>
      </c>
      <c r="D33" s="11" t="s">
        <v>399</v>
      </c>
      <c r="E33" s="11" t="s">
        <v>399</v>
      </c>
      <c r="F33" s="11" t="s">
        <v>399</v>
      </c>
      <c r="G33" s="11" t="s">
        <v>399</v>
      </c>
      <c r="H33" s="11" t="s">
        <v>399</v>
      </c>
      <c r="I33" s="11" t="s">
        <v>399</v>
      </c>
      <c r="J33" s="11" t="s">
        <v>399</v>
      </c>
      <c r="K33" s="11" t="s">
        <v>399</v>
      </c>
    </row>
    <row r="34" spans="1:11" ht="12" customHeight="1">
      <c r="A34" s="12" t="s">
        <v>55</v>
      </c>
      <c r="B34" s="13">
        <v>7977260875.7319</v>
      </c>
      <c r="C34" s="13">
        <v>679422055.3596</v>
      </c>
      <c r="D34" s="13">
        <v>8656682931.0915</v>
      </c>
      <c r="E34" s="13">
        <v>1233212254.5392</v>
      </c>
      <c r="F34" s="13">
        <v>63451264.6773</v>
      </c>
      <c r="G34" s="13">
        <v>253119348.4031</v>
      </c>
      <c r="H34" s="13">
        <v>1549782867.6196</v>
      </c>
      <c r="I34" s="13">
        <v>10206465798.7111</v>
      </c>
      <c r="J34" s="13">
        <v>967744747.49</v>
      </c>
      <c r="K34" s="13">
        <v>11174210546.2011</v>
      </c>
    </row>
    <row r="35" spans="1:11" ht="12" customHeight="1">
      <c r="A35" s="14" t="str">
        <f>"Total "&amp;MID(A20,7,LEN(A20)-13)&amp;" Months"</f>
        <v>Total 10 Months</v>
      </c>
      <c r="B35" s="15">
        <v>7977260875.7319</v>
      </c>
      <c r="C35" s="15">
        <v>679422055.3596</v>
      </c>
      <c r="D35" s="15">
        <v>8656682931.0915</v>
      </c>
      <c r="E35" s="15">
        <v>1233212254.5392</v>
      </c>
      <c r="F35" s="15">
        <v>63451264.6773</v>
      </c>
      <c r="G35" s="15">
        <v>253119348.4031</v>
      </c>
      <c r="H35" s="15">
        <v>1549782867.6196</v>
      </c>
      <c r="I35" s="15">
        <v>10206465798.7111</v>
      </c>
      <c r="J35" s="15">
        <v>967744747.49</v>
      </c>
      <c r="K35" s="15">
        <v>11174210546.2011</v>
      </c>
    </row>
    <row r="36" spans="1:11" ht="12" customHeight="1">
      <c r="A36" s="66"/>
      <c r="B36" s="66"/>
      <c r="C36" s="66"/>
      <c r="D36" s="66"/>
      <c r="E36" s="66"/>
      <c r="F36" s="66"/>
      <c r="G36" s="66"/>
      <c r="H36" s="66"/>
      <c r="I36" s="66"/>
      <c r="J36" s="66"/>
      <c r="K36" s="66"/>
    </row>
    <row r="37" spans="1:11" ht="69.75" customHeight="1">
      <c r="A37" s="80" t="s">
        <v>361</v>
      </c>
      <c r="B37" s="80"/>
      <c r="C37" s="80"/>
      <c r="D37" s="80"/>
      <c r="E37" s="80"/>
      <c r="F37" s="80"/>
      <c r="G37" s="80"/>
      <c r="H37" s="80"/>
      <c r="I37" s="80"/>
      <c r="J37" s="80"/>
      <c r="K37" s="80"/>
    </row>
  </sheetData>
  <sheetProtection/>
  <mergeCells count="11">
    <mergeCell ref="K3:K4"/>
    <mergeCell ref="B5:K5"/>
    <mergeCell ref="A36:K36"/>
    <mergeCell ref="A37:K37"/>
    <mergeCell ref="A1:J1"/>
    <mergeCell ref="A2:J2"/>
    <mergeCell ref="A3:A4"/>
    <mergeCell ref="B3:D3"/>
    <mergeCell ref="E3:H3"/>
    <mergeCell ref="I3:I4"/>
    <mergeCell ref="J3:J4"/>
  </mergeCells>
  <printOptions/>
  <pageMargins left="0.75" right="0.5" top="0.75" bottom="0.5" header="0.5" footer="0.25"/>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Kreh, Tim - FNS</dc:creator>
  <cp:keywords/>
  <dc:description/>
  <cp:lastModifiedBy>tkreh</cp:lastModifiedBy>
  <cp:lastPrinted>2014-11-10T21:56:47Z</cp:lastPrinted>
  <dcterms:created xsi:type="dcterms:W3CDTF">2003-04-09T21:32:01Z</dcterms:created>
  <dcterms:modified xsi:type="dcterms:W3CDTF">2016-10-07T11:52:48Z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celWriter version">
    <vt:lpwstr/>
  </property>
</Properties>
</file>