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6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7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8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29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0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1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2.xml" ContentType="application/vnd.openxmlformats-officedocument.drawingml.chart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3.xml" ContentType="application/vnd.openxmlformats-officedocument.drawingml.chart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4.xml" ContentType="application/vnd.openxmlformats-officedocument.drawingml.chart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5.xml" ContentType="application/vnd.openxmlformats-officedocument.drawingml.chart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6.xml" ContentType="application/vnd.openxmlformats-officedocument.drawingml.chart+xml"/>
  <Override PartName="/xl/drawings/drawing7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TEO_NEW\Charts\xls\"/>
    </mc:Choice>
  </mc:AlternateContent>
  <bookViews>
    <workbookView xWindow="360" yWindow="270" windowWidth="10460" windowHeight="6320" tabRatio="940"/>
  </bookViews>
  <sheets>
    <sheet name="Contents" sheetId="30" r:id="rId1"/>
    <sheet name="Fig1" sheetId="35" r:id="rId2"/>
    <sheet name="Fig2" sheetId="40" r:id="rId3"/>
    <sheet name="Fig3" sheetId="17" r:id="rId4"/>
    <sheet name="Fig4" sheetId="36" r:id="rId5"/>
    <sheet name="Fig5" sheetId="4" r:id="rId6"/>
    <sheet name="Fig32" sheetId="53" r:id="rId7"/>
    <sheet name="Fig35" sheetId="59" r:id="rId8"/>
    <sheet name="Fig36" sheetId="60" r:id="rId9"/>
    <sheet name="Fig6" sheetId="22" r:id="rId10"/>
    <sheet name="Fig7" sheetId="13" r:id="rId11"/>
    <sheet name="Fig8" sheetId="31" r:id="rId12"/>
    <sheet name="Fig9" sheetId="24" r:id="rId13"/>
    <sheet name="Fig10" sheetId="23" r:id="rId14"/>
    <sheet name="Fig11" sheetId="32" r:id="rId15"/>
    <sheet name="Fig12" sheetId="15" r:id="rId16"/>
    <sheet name="Fig13" sheetId="44" r:id="rId17"/>
    <sheet name="Fig14" sheetId="37" r:id="rId18"/>
    <sheet name="Fig15" sheetId="43" r:id="rId19"/>
    <sheet name="Fig16" sheetId="6" r:id="rId20"/>
    <sheet name="Fig17" sheetId="45" r:id="rId21"/>
    <sheet name="Fig18" sheetId="49" r:id="rId22"/>
    <sheet name="Fig19" sheetId="34" r:id="rId23"/>
    <sheet name="Fig20" sheetId="46" r:id="rId24"/>
    <sheet name="Fig21" sheetId="47" r:id="rId25"/>
    <sheet name="Fig22" sheetId="38" r:id="rId26"/>
    <sheet name="Fig23" sheetId="48" r:id="rId27"/>
    <sheet name="Fig24" sheetId="10" r:id="rId28"/>
    <sheet name="Fig25" sheetId="41" r:id="rId29"/>
    <sheet name="Fig26" sheetId="51" r:id="rId30"/>
    <sheet name="Fig27" sheetId="18" r:id="rId31"/>
    <sheet name="Fig28" sheetId="33" r:id="rId32"/>
    <sheet name="Fig33" sheetId="55" r:id="rId33"/>
    <sheet name="Fig34" sheetId="56" r:id="rId34"/>
    <sheet name="Fig29" sheetId="57" r:id="rId35"/>
    <sheet name="Fig30" sheetId="58" r:id="rId36"/>
    <sheet name="Fig31" sheetId="52" r:id="rId37"/>
  </sheets>
  <definedNames>
    <definedName name="_xlnm.Print_Area" localSheetId="1">'Fig1'!$A$1:$P$83</definedName>
    <definedName name="_xlnm.Print_Area" localSheetId="13">'Fig10'!$A$1:$O$52</definedName>
    <definedName name="_xlnm.Print_Area" localSheetId="14">'Fig11'!$A$1:$O$45</definedName>
    <definedName name="_xlnm.Print_Area" localSheetId="15">'Fig12'!$A$1:$O$114</definedName>
    <definedName name="_xlnm.Print_Area" localSheetId="17">'Fig14'!$A$1:$O$100</definedName>
    <definedName name="_xlnm.Print_Area" localSheetId="18">'Fig15'!$A$1:$O$33</definedName>
    <definedName name="_xlnm.Print_Area" localSheetId="19">'Fig16'!$A$1:$O$111</definedName>
    <definedName name="_xlnm.Print_Area" localSheetId="22">'Fig19'!$A$1:$O$114</definedName>
    <definedName name="_xlnm.Print_Area" localSheetId="2">'Fig2'!$A$1:$O$100</definedName>
    <definedName name="_xlnm.Print_Area" localSheetId="25">'Fig22'!$A$1:$O$148</definedName>
    <definedName name="_xlnm.Print_Area" localSheetId="27">'Fig24'!$A$1:$O$184</definedName>
    <definedName name="_xlnm.Print_Area" localSheetId="28">'Fig25'!$A$1:$O$38</definedName>
    <definedName name="_xlnm.Print_Area" localSheetId="29">'Fig26'!$A$1:$O$24</definedName>
    <definedName name="_xlnm.Print_Area" localSheetId="30">'Fig27'!$A$1:$O$55</definedName>
    <definedName name="_xlnm.Print_Area" localSheetId="31">'Fig28'!$A$1:$O$31</definedName>
    <definedName name="_xlnm.Print_Area" localSheetId="3">'Fig3'!$A$1:$O$100</definedName>
    <definedName name="_xlnm.Print_Area" localSheetId="4">'Fig4'!$A$1:$O$82</definedName>
    <definedName name="_xlnm.Print_Area" localSheetId="5">'Fig5'!$A$1:$O$100</definedName>
    <definedName name="_xlnm.Print_Area" localSheetId="9">'Fig6'!$A$1:$O$37</definedName>
    <definedName name="_xlnm.Print_Area" localSheetId="10">'Fig7'!$A$1:$O$32</definedName>
    <definedName name="_xlnm.Print_Area" localSheetId="11">'Fig8'!$A$1:$O$54</definedName>
    <definedName name="_xlnm.Print_Area" localSheetId="12">'Fig9'!$A$1:$O$49</definedName>
  </definedNames>
  <calcPr calcId="152511"/>
</workbook>
</file>

<file path=xl/calcChain.xml><?xml version="1.0" encoding="utf-8"?>
<calcChain xmlns="http://schemas.openxmlformats.org/spreadsheetml/2006/main">
  <c r="B87" i="35" l="1"/>
  <c r="B86" i="35"/>
  <c r="B86" i="36"/>
  <c r="B85" i="36"/>
  <c r="B42" i="32" l="1"/>
  <c r="E99" i="40" l="1"/>
  <c r="L37" i="41"/>
  <c r="D36" i="22"/>
  <c r="N37" i="41"/>
  <c r="P37" i="41"/>
  <c r="E99" i="17"/>
  <c r="E33" i="57"/>
  <c r="K29" i="13"/>
  <c r="K28" i="13"/>
  <c r="K31" i="13"/>
  <c r="H31" i="43"/>
  <c r="H30" i="45"/>
  <c r="K37" i="41"/>
  <c r="M37" i="41"/>
  <c r="O37" i="41"/>
  <c r="Q37" i="41"/>
  <c r="G30" i="13"/>
  <c r="G41" i="10"/>
  <c r="E87" i="17" l="1"/>
  <c r="J64" i="36"/>
  <c r="K64" i="36"/>
  <c r="H64" i="36"/>
  <c r="I64" i="36"/>
  <c r="J29" i="13"/>
  <c r="J31" i="13"/>
  <c r="G40" i="10"/>
  <c r="G35" i="22"/>
  <c r="I64" i="35"/>
  <c r="H64" i="35"/>
  <c r="K64" i="35"/>
  <c r="J64" i="35"/>
  <c r="E98" i="40"/>
  <c r="F33" i="58"/>
  <c r="E98" i="17"/>
  <c r="N36" i="41"/>
  <c r="L36" i="41"/>
  <c r="O36" i="41"/>
  <c r="P36" i="41"/>
  <c r="K36" i="41"/>
  <c r="H36" i="22"/>
  <c r="G31" i="43"/>
  <c r="E87" i="40"/>
  <c r="J36" i="22"/>
  <c r="D35" i="22"/>
  <c r="D33" i="57"/>
  <c r="E33" i="58"/>
  <c r="Q36" i="41"/>
  <c r="G36" i="22"/>
  <c r="K27" i="13"/>
  <c r="G30" i="45"/>
  <c r="M36" i="41"/>
  <c r="F30" i="13"/>
  <c r="K30" i="13" s="1"/>
  <c r="F33" i="57" l="1"/>
  <c r="H34" i="22"/>
  <c r="G34" i="22"/>
  <c r="J34" i="22"/>
  <c r="I29" i="13"/>
  <c r="I27" i="13"/>
  <c r="I28" i="13"/>
  <c r="G39" i="10"/>
  <c r="P35" i="41"/>
  <c r="M35" i="41"/>
  <c r="L35" i="41"/>
  <c r="E86" i="17"/>
  <c r="E75" i="40"/>
  <c r="N35" i="41"/>
  <c r="Q35" i="41"/>
  <c r="E75" i="17"/>
  <c r="E97" i="17"/>
  <c r="E86" i="40"/>
  <c r="O35" i="41"/>
  <c r="K63" i="36"/>
  <c r="J63" i="36"/>
  <c r="I63" i="36"/>
  <c r="H63" i="36"/>
  <c r="C33" i="57"/>
  <c r="K52" i="36"/>
  <c r="J52" i="36"/>
  <c r="I52" i="36"/>
  <c r="H52" i="36"/>
  <c r="D34" i="22"/>
  <c r="I35" i="22" s="1"/>
  <c r="J63" i="35"/>
  <c r="H63" i="35"/>
  <c r="K63" i="35"/>
  <c r="I63" i="35"/>
  <c r="K35" i="41"/>
  <c r="J35" i="22"/>
  <c r="D33" i="58"/>
  <c r="J28" i="13"/>
  <c r="I52" i="35"/>
  <c r="H52" i="35"/>
  <c r="J52" i="35"/>
  <c r="K52" i="35"/>
  <c r="I36" i="22"/>
  <c r="F31" i="43"/>
  <c r="F30" i="45"/>
  <c r="E30" i="13"/>
  <c r="J30" i="13" s="1"/>
  <c r="J27" i="13"/>
  <c r="E97" i="40"/>
  <c r="H35" i="22"/>
  <c r="G38" i="10" l="1"/>
  <c r="E96" i="17"/>
  <c r="E85" i="40"/>
  <c r="E96" i="40"/>
  <c r="E85" i="17"/>
  <c r="E74" i="17"/>
  <c r="Q34" i="41"/>
  <c r="E31" i="43"/>
  <c r="M34" i="41"/>
  <c r="K51" i="36"/>
  <c r="J51" i="36"/>
  <c r="I51" i="36"/>
  <c r="H51" i="36"/>
  <c r="D33" i="22"/>
  <c r="I34" i="22" s="1"/>
  <c r="J40" i="35"/>
  <c r="H40" i="35"/>
  <c r="K40" i="35"/>
  <c r="I40" i="35"/>
  <c r="K40" i="36"/>
  <c r="J40" i="36"/>
  <c r="I40" i="36"/>
  <c r="H40" i="36"/>
  <c r="O34" i="41"/>
  <c r="L34" i="41"/>
  <c r="E30" i="45"/>
  <c r="K34" i="41"/>
  <c r="J62" i="35"/>
  <c r="K62" i="35"/>
  <c r="I62" i="35"/>
  <c r="H62" i="35"/>
  <c r="I31" i="13"/>
  <c r="D30" i="13"/>
  <c r="I30" i="13" s="1"/>
  <c r="I62" i="36"/>
  <c r="H62" i="36"/>
  <c r="K62" i="36"/>
  <c r="J62" i="36"/>
  <c r="I51" i="35"/>
  <c r="J51" i="35"/>
  <c r="H51" i="35"/>
  <c r="K51" i="35"/>
  <c r="N34" i="41"/>
  <c r="C33" i="58"/>
  <c r="P34" i="41"/>
  <c r="E74" i="40"/>
  <c r="E63" i="40"/>
  <c r="B33" i="57"/>
  <c r="E63" i="17"/>
  <c r="H32" i="22" l="1"/>
  <c r="E73" i="17"/>
  <c r="E51" i="17"/>
  <c r="E62" i="17"/>
  <c r="E95" i="17"/>
  <c r="K39" i="36"/>
  <c r="J39" i="36"/>
  <c r="I39" i="36"/>
  <c r="H39" i="36"/>
  <c r="K33" i="41"/>
  <c r="E62" i="40"/>
  <c r="E95" i="40"/>
  <c r="P33" i="41"/>
  <c r="E84" i="40"/>
  <c r="D32" i="22"/>
  <c r="I33" i="22" s="1"/>
  <c r="I61" i="36"/>
  <c r="H61" i="36"/>
  <c r="K61" i="36"/>
  <c r="J61" i="36"/>
  <c r="N33" i="41"/>
  <c r="B33" i="58"/>
  <c r="L33" i="41"/>
  <c r="H50" i="35"/>
  <c r="J50" i="35"/>
  <c r="K50" i="35"/>
  <c r="I50" i="35"/>
  <c r="M33" i="41"/>
  <c r="E84" i="17"/>
  <c r="E51" i="40"/>
  <c r="D31" i="43"/>
  <c r="O33" i="41"/>
  <c r="I50" i="36"/>
  <c r="H50" i="36"/>
  <c r="K50" i="36"/>
  <c r="J50" i="36"/>
  <c r="I61" i="35"/>
  <c r="J61" i="35"/>
  <c r="H61" i="35"/>
  <c r="K61" i="35"/>
  <c r="Q33" i="41"/>
  <c r="J33" i="22"/>
  <c r="J39" i="35"/>
  <c r="H39" i="35"/>
  <c r="K39" i="35"/>
  <c r="I39" i="35"/>
  <c r="H33" i="22"/>
  <c r="G33" i="22"/>
  <c r="E73" i="40"/>
  <c r="D30" i="45"/>
  <c r="G37" i="10"/>
  <c r="J31" i="22" l="1"/>
  <c r="H31" i="22"/>
  <c r="E83" i="17"/>
  <c r="E83" i="40"/>
  <c r="E94" i="40"/>
  <c r="E61" i="40"/>
  <c r="E94" i="17"/>
  <c r="E39" i="40"/>
  <c r="E61" i="17"/>
  <c r="E39" i="17"/>
  <c r="Q32" i="41"/>
  <c r="D31" i="22"/>
  <c r="I32" i="22" s="1"/>
  <c r="K32" i="41"/>
  <c r="G35" i="10"/>
  <c r="E50" i="40"/>
  <c r="L32" i="41"/>
  <c r="E50" i="17"/>
  <c r="E72" i="40"/>
  <c r="J32" i="22"/>
  <c r="I49" i="36"/>
  <c r="H49" i="36"/>
  <c r="K49" i="36"/>
  <c r="J49" i="36"/>
  <c r="O32" i="41"/>
  <c r="I49" i="35"/>
  <c r="J49" i="35"/>
  <c r="H49" i="35"/>
  <c r="K49" i="35"/>
  <c r="I38" i="36"/>
  <c r="H38" i="36"/>
  <c r="K38" i="36"/>
  <c r="J38" i="36"/>
  <c r="J38" i="35"/>
  <c r="K38" i="35"/>
  <c r="I38" i="35"/>
  <c r="H38" i="35"/>
  <c r="P32" i="41"/>
  <c r="N32" i="41"/>
  <c r="E72" i="17"/>
  <c r="D111" i="37"/>
  <c r="C51" i="37"/>
  <c r="C75" i="37"/>
  <c r="C99" i="37"/>
  <c r="D39" i="37"/>
  <c r="D63" i="37"/>
  <c r="D87" i="37"/>
  <c r="D51" i="37"/>
  <c r="D75" i="37"/>
  <c r="D99" i="37"/>
  <c r="C39" i="37"/>
  <c r="C63" i="37"/>
  <c r="C87" i="37"/>
  <c r="C111" i="37"/>
  <c r="G32" i="22"/>
  <c r="D112" i="15"/>
  <c r="C40" i="15"/>
  <c r="C64" i="15"/>
  <c r="C88" i="15"/>
  <c r="C112" i="15"/>
  <c r="D40" i="15"/>
  <c r="D64" i="15"/>
  <c r="D88" i="15"/>
  <c r="C52" i="15"/>
  <c r="C76" i="15"/>
  <c r="C100" i="15"/>
  <c r="D52" i="15"/>
  <c r="D76" i="15"/>
  <c r="D100" i="15"/>
  <c r="I60" i="35"/>
  <c r="H60" i="35"/>
  <c r="J60" i="35"/>
  <c r="K60" i="35"/>
  <c r="K60" i="36"/>
  <c r="J60" i="36"/>
  <c r="I60" i="36"/>
  <c r="H60" i="36"/>
  <c r="M32" i="41"/>
  <c r="G36" i="10"/>
  <c r="H48" i="36" l="1"/>
  <c r="E82" i="17"/>
  <c r="E82" i="40"/>
  <c r="H30" i="22"/>
  <c r="J30" i="22"/>
  <c r="Q31" i="41"/>
  <c r="E51" i="37"/>
  <c r="E40" i="15"/>
  <c r="E76" i="15"/>
  <c r="E71" i="40"/>
  <c r="E60" i="40"/>
  <c r="N31" i="41"/>
  <c r="E49" i="40"/>
  <c r="E38" i="17"/>
  <c r="E60" i="17"/>
  <c r="E71" i="17"/>
  <c r="E75" i="37"/>
  <c r="E93" i="40"/>
  <c r="E63" i="37"/>
  <c r="E100" i="15"/>
  <c r="E52" i="15"/>
  <c r="L31" i="41"/>
  <c r="P31" i="41"/>
  <c r="E87" i="37"/>
  <c r="E93" i="17"/>
  <c r="E99" i="37"/>
  <c r="D111" i="15"/>
  <c r="C39" i="15"/>
  <c r="C63" i="15"/>
  <c r="C87" i="15"/>
  <c r="C111" i="15"/>
  <c r="D51" i="15"/>
  <c r="D75" i="15"/>
  <c r="D99" i="15"/>
  <c r="C51" i="15"/>
  <c r="C75" i="15"/>
  <c r="C99" i="15"/>
  <c r="D39" i="15"/>
  <c r="D63" i="15"/>
  <c r="D87" i="15"/>
  <c r="E64" i="15"/>
  <c r="G31" i="22"/>
  <c r="E111" i="37"/>
  <c r="E49" i="17"/>
  <c r="I37" i="35"/>
  <c r="J37" i="35"/>
  <c r="H37" i="35"/>
  <c r="K37" i="35"/>
  <c r="J48" i="35"/>
  <c r="H48" i="35"/>
  <c r="K48" i="35"/>
  <c r="I48" i="35"/>
  <c r="K48" i="36"/>
  <c r="J48" i="36"/>
  <c r="I48" i="36"/>
  <c r="I37" i="36"/>
  <c r="H37" i="36"/>
  <c r="K37" i="36"/>
  <c r="J37" i="36"/>
  <c r="E88" i="15"/>
  <c r="E112" i="15"/>
  <c r="K31" i="41"/>
  <c r="E38" i="40"/>
  <c r="M31" i="41"/>
  <c r="D30" i="22"/>
  <c r="K59" i="36"/>
  <c r="J59" i="36"/>
  <c r="I59" i="36"/>
  <c r="H59" i="36"/>
  <c r="O31" i="41"/>
  <c r="E39" i="37"/>
  <c r="D110" i="37"/>
  <c r="D38" i="37"/>
  <c r="D62" i="37"/>
  <c r="D86" i="37"/>
  <c r="C50" i="37"/>
  <c r="C74" i="37"/>
  <c r="C98" i="37"/>
  <c r="D50" i="37"/>
  <c r="D74" i="37"/>
  <c r="D98" i="37"/>
  <c r="C38" i="37"/>
  <c r="C62" i="37"/>
  <c r="C86" i="37"/>
  <c r="C110" i="37"/>
  <c r="I59" i="35"/>
  <c r="J59" i="35"/>
  <c r="H59" i="35"/>
  <c r="K59" i="35"/>
  <c r="E111" i="15" l="1"/>
  <c r="G34" i="10"/>
  <c r="G29" i="22"/>
  <c r="H29" i="22"/>
  <c r="J29" i="22"/>
  <c r="E51" i="15"/>
  <c r="E37" i="40"/>
  <c r="E70" i="17"/>
  <c r="E86" i="37"/>
  <c r="E59" i="40"/>
  <c r="E48" i="17"/>
  <c r="E59" i="17"/>
  <c r="E62" i="37"/>
  <c r="E92" i="17"/>
  <c r="Q30" i="41"/>
  <c r="I58" i="36"/>
  <c r="H58" i="36"/>
  <c r="K58" i="36"/>
  <c r="J58" i="36"/>
  <c r="K47" i="36"/>
  <c r="J47" i="36"/>
  <c r="I47" i="36"/>
  <c r="H47" i="36"/>
  <c r="D109" i="37"/>
  <c r="C49" i="37"/>
  <c r="C73" i="37"/>
  <c r="C97" i="37"/>
  <c r="D37" i="37"/>
  <c r="D61" i="37"/>
  <c r="D85" i="37"/>
  <c r="D49" i="37"/>
  <c r="D73" i="37"/>
  <c r="D97" i="37"/>
  <c r="C37" i="37"/>
  <c r="C61" i="37"/>
  <c r="C85" i="37"/>
  <c r="C109" i="37"/>
  <c r="E74" i="37"/>
  <c r="E110" i="37"/>
  <c r="E70" i="40"/>
  <c r="L30" i="41"/>
  <c r="J47" i="35"/>
  <c r="H47" i="35"/>
  <c r="K47" i="35"/>
  <c r="I47" i="35"/>
  <c r="K36" i="36"/>
  <c r="J36" i="36"/>
  <c r="I36" i="36"/>
  <c r="H36" i="36"/>
  <c r="E92" i="40"/>
  <c r="E98" i="37"/>
  <c r="E38" i="37"/>
  <c r="P30" i="41"/>
  <c r="D110" i="15"/>
  <c r="D50" i="15"/>
  <c r="D74" i="15"/>
  <c r="D98" i="15"/>
  <c r="C38" i="15"/>
  <c r="C62" i="15"/>
  <c r="C86" i="15"/>
  <c r="C110" i="15"/>
  <c r="D38" i="15"/>
  <c r="D62" i="15"/>
  <c r="D86" i="15"/>
  <c r="C50" i="15"/>
  <c r="C74" i="15"/>
  <c r="C98" i="15"/>
  <c r="E37" i="17"/>
  <c r="K30" i="41"/>
  <c r="E63" i="15"/>
  <c r="I36" i="35"/>
  <c r="H36" i="35"/>
  <c r="J36" i="35"/>
  <c r="K36" i="35"/>
  <c r="I31" i="22"/>
  <c r="O30" i="41"/>
  <c r="E87" i="15"/>
  <c r="H58" i="35"/>
  <c r="J58" i="35"/>
  <c r="K58" i="35"/>
  <c r="I58" i="35"/>
  <c r="G30" i="22"/>
  <c r="E75" i="15"/>
  <c r="E48" i="40"/>
  <c r="M30" i="41"/>
  <c r="E99" i="15"/>
  <c r="E81" i="17"/>
  <c r="D29" i="22"/>
  <c r="E81" i="40"/>
  <c r="E50" i="37"/>
  <c r="N30" i="41"/>
  <c r="E39" i="15"/>
  <c r="G33" i="10" l="1"/>
  <c r="E80" i="17"/>
  <c r="G28" i="22"/>
  <c r="H28" i="22"/>
  <c r="E69" i="40"/>
  <c r="E36" i="40"/>
  <c r="E50" i="15"/>
  <c r="E91" i="40"/>
  <c r="E110" i="15"/>
  <c r="E85" i="37"/>
  <c r="E58" i="40"/>
  <c r="E47" i="40"/>
  <c r="Q29" i="41"/>
  <c r="D28" i="22"/>
  <c r="I29" i="22" s="1"/>
  <c r="E91" i="17"/>
  <c r="E69" i="17"/>
  <c r="L29" i="41"/>
  <c r="E97" i="37"/>
  <c r="I35" i="35"/>
  <c r="J35" i="35"/>
  <c r="H35" i="35"/>
  <c r="K35" i="35"/>
  <c r="I46" i="36"/>
  <c r="H46" i="36"/>
  <c r="K46" i="36"/>
  <c r="J46" i="36"/>
  <c r="J46" i="35"/>
  <c r="K46" i="35"/>
  <c r="I46" i="35"/>
  <c r="H46" i="35"/>
  <c r="N29" i="41"/>
  <c r="E80" i="40"/>
  <c r="D109" i="15"/>
  <c r="D49" i="15"/>
  <c r="D73" i="15"/>
  <c r="D97" i="15"/>
  <c r="C37" i="15"/>
  <c r="C61" i="15"/>
  <c r="C85" i="15"/>
  <c r="C109" i="15"/>
  <c r="D37" i="15"/>
  <c r="D61" i="15"/>
  <c r="D85" i="15"/>
  <c r="C49" i="15"/>
  <c r="C73" i="15"/>
  <c r="C97" i="15"/>
  <c r="E38" i="15"/>
  <c r="D108" i="37"/>
  <c r="D36" i="37"/>
  <c r="D60" i="37"/>
  <c r="D84" i="37"/>
  <c r="C36" i="37"/>
  <c r="C60" i="37"/>
  <c r="C84" i="37"/>
  <c r="C108" i="37"/>
  <c r="C48" i="37"/>
  <c r="C72" i="37"/>
  <c r="C96" i="37"/>
  <c r="D48" i="37"/>
  <c r="D72" i="37"/>
  <c r="D96" i="37"/>
  <c r="K29" i="41"/>
  <c r="E62" i="15"/>
  <c r="E37" i="37"/>
  <c r="I57" i="36"/>
  <c r="H57" i="36"/>
  <c r="K57" i="36"/>
  <c r="J57" i="36"/>
  <c r="M29" i="41"/>
  <c r="E86" i="15"/>
  <c r="E74" i="15"/>
  <c r="E61" i="37"/>
  <c r="O29" i="41"/>
  <c r="E98" i="15"/>
  <c r="I57" i="35"/>
  <c r="J57" i="35"/>
  <c r="H57" i="35"/>
  <c r="K57" i="35"/>
  <c r="K35" i="36"/>
  <c r="J35" i="36"/>
  <c r="I35" i="36"/>
  <c r="H35" i="36"/>
  <c r="I30" i="22"/>
  <c r="E49" i="37"/>
  <c r="E47" i="17"/>
  <c r="P29" i="41"/>
  <c r="E58" i="17"/>
  <c r="E36" i="17"/>
  <c r="E73" i="37"/>
  <c r="E109" i="37"/>
  <c r="E68" i="40" l="1"/>
  <c r="G32" i="10"/>
  <c r="E79" i="17"/>
  <c r="E35" i="40"/>
  <c r="P28" i="41"/>
  <c r="E90" i="40"/>
  <c r="E57" i="17"/>
  <c r="E79" i="40"/>
  <c r="E72" i="37"/>
  <c r="E68" i="17"/>
  <c r="E85" i="15"/>
  <c r="E49" i="15"/>
  <c r="E73" i="15"/>
  <c r="E57" i="40"/>
  <c r="E60" i="37"/>
  <c r="E48" i="37"/>
  <c r="E84" i="37"/>
  <c r="O28" i="41"/>
  <c r="D27" i="22"/>
  <c r="I28" i="22" s="1"/>
  <c r="K56" i="36"/>
  <c r="J56" i="36"/>
  <c r="I56" i="36"/>
  <c r="H56" i="36"/>
  <c r="Q28" i="41"/>
  <c r="D108" i="15"/>
  <c r="C48" i="15"/>
  <c r="C72" i="15"/>
  <c r="C96" i="15"/>
  <c r="D48" i="15"/>
  <c r="D72" i="15"/>
  <c r="D96" i="15"/>
  <c r="C36" i="15"/>
  <c r="C60" i="15"/>
  <c r="C84" i="15"/>
  <c r="C108" i="15"/>
  <c r="D36" i="15"/>
  <c r="D60" i="15"/>
  <c r="D84" i="15"/>
  <c r="I34" i="36"/>
  <c r="H34" i="36"/>
  <c r="K34" i="36"/>
  <c r="J34" i="36"/>
  <c r="I45" i="36"/>
  <c r="H45" i="36"/>
  <c r="K45" i="36"/>
  <c r="J45" i="36"/>
  <c r="E90" i="17"/>
  <c r="E96" i="37"/>
  <c r="E97" i="15"/>
  <c r="L28" i="41"/>
  <c r="E37" i="15"/>
  <c r="E46" i="40"/>
  <c r="E46" i="17"/>
  <c r="N28" i="41"/>
  <c r="H34" i="35"/>
  <c r="J34" i="35"/>
  <c r="K34" i="35"/>
  <c r="I34" i="35"/>
  <c r="D107" i="37"/>
  <c r="C35" i="37"/>
  <c r="C59" i="37"/>
  <c r="C83" i="37"/>
  <c r="C107" i="37"/>
  <c r="D47" i="37"/>
  <c r="D71" i="37"/>
  <c r="D95" i="37"/>
  <c r="D35" i="37"/>
  <c r="D59" i="37"/>
  <c r="D83" i="37"/>
  <c r="C47" i="37"/>
  <c r="C71" i="37"/>
  <c r="C95" i="37"/>
  <c r="E108" i="37"/>
  <c r="J28" i="22"/>
  <c r="M28" i="41"/>
  <c r="E36" i="37"/>
  <c r="E109" i="15"/>
  <c r="K28" i="41"/>
  <c r="I45" i="35"/>
  <c r="J45" i="35"/>
  <c r="H45" i="35"/>
  <c r="K45" i="35"/>
  <c r="J56" i="35"/>
  <c r="H56" i="35"/>
  <c r="K56" i="35"/>
  <c r="I56" i="35"/>
  <c r="E35" i="17"/>
  <c r="E61" i="15"/>
  <c r="E34" i="17" l="1"/>
  <c r="E78" i="40"/>
  <c r="E34" i="40"/>
  <c r="E78" i="17"/>
  <c r="E89" i="17"/>
  <c r="E35" i="37"/>
  <c r="E83" i="37"/>
  <c r="G31" i="10"/>
  <c r="E36" i="15"/>
  <c r="E96" i="15"/>
  <c r="E67" i="17"/>
  <c r="E45" i="40"/>
  <c r="E95" i="37"/>
  <c r="E107" i="37"/>
  <c r="E67" i="40"/>
  <c r="I44" i="35"/>
  <c r="H44" i="35"/>
  <c r="J44" i="35"/>
  <c r="K44" i="35"/>
  <c r="E89" i="40"/>
  <c r="D107" i="15"/>
  <c r="C47" i="15"/>
  <c r="C71" i="15"/>
  <c r="C95" i="15"/>
  <c r="D35" i="15"/>
  <c r="D59" i="15"/>
  <c r="D83" i="15"/>
  <c r="C35" i="15"/>
  <c r="C59" i="15"/>
  <c r="C83" i="15"/>
  <c r="C107" i="15"/>
  <c r="D47" i="15"/>
  <c r="D71" i="15"/>
  <c r="D95" i="15"/>
  <c r="I33" i="35"/>
  <c r="J33" i="35"/>
  <c r="H33" i="35"/>
  <c r="K33" i="35"/>
  <c r="E56" i="40"/>
  <c r="E47" i="37"/>
  <c r="E56" i="17"/>
  <c r="E71" i="37"/>
  <c r="E60" i="15"/>
  <c r="E48" i="15"/>
  <c r="D106" i="37"/>
  <c r="D46" i="37"/>
  <c r="D70" i="37"/>
  <c r="D94" i="37"/>
  <c r="C34" i="37"/>
  <c r="C58" i="37"/>
  <c r="C82" i="37"/>
  <c r="C106" i="37"/>
  <c r="D34" i="37"/>
  <c r="D58" i="37"/>
  <c r="D82" i="37"/>
  <c r="C46" i="37"/>
  <c r="C70" i="37"/>
  <c r="C94" i="37"/>
  <c r="J55" i="35"/>
  <c r="H55" i="35"/>
  <c r="K55" i="35"/>
  <c r="I55" i="35"/>
  <c r="K55" i="36"/>
  <c r="J55" i="36"/>
  <c r="I55" i="36"/>
  <c r="H55" i="36"/>
  <c r="E84" i="15"/>
  <c r="E72" i="15"/>
  <c r="K44" i="36"/>
  <c r="J44" i="36"/>
  <c r="I44" i="36"/>
  <c r="H44" i="36"/>
  <c r="E59" i="37"/>
  <c r="E45" i="17"/>
  <c r="I33" i="36"/>
  <c r="H33" i="36"/>
  <c r="K33" i="36"/>
  <c r="J33" i="36"/>
  <c r="E108" i="15"/>
  <c r="E77" i="40" l="1"/>
  <c r="E82" i="37"/>
  <c r="D28" i="32"/>
  <c r="D41" i="32"/>
  <c r="E107" i="15"/>
  <c r="G30" i="10"/>
  <c r="E95" i="15"/>
  <c r="E33" i="17"/>
  <c r="E55" i="17"/>
  <c r="E44" i="40"/>
  <c r="E66" i="40"/>
  <c r="E59" i="15"/>
  <c r="E70" i="37"/>
  <c r="E46" i="37"/>
  <c r="E44" i="17"/>
  <c r="E88" i="40"/>
  <c r="E88" i="17"/>
  <c r="I54" i="36"/>
  <c r="H54" i="36"/>
  <c r="K54" i="36"/>
  <c r="J54" i="36"/>
  <c r="E47" i="15"/>
  <c r="E66" i="17"/>
  <c r="K32" i="36"/>
  <c r="J32" i="36"/>
  <c r="I32" i="36"/>
  <c r="H32" i="36"/>
  <c r="D39" i="32"/>
  <c r="D37" i="32"/>
  <c r="D42" i="32"/>
  <c r="B44" i="32" s="1"/>
  <c r="D35" i="32"/>
  <c r="D38" i="32"/>
  <c r="D31" i="32"/>
  <c r="D34" i="32"/>
  <c r="D40" i="32"/>
  <c r="D33" i="32"/>
  <c r="D36" i="32"/>
  <c r="D29" i="32"/>
  <c r="D32" i="32"/>
  <c r="D30" i="32"/>
  <c r="E94" i="37"/>
  <c r="E71" i="15"/>
  <c r="D106" i="15"/>
  <c r="D34" i="15"/>
  <c r="D58" i="15"/>
  <c r="D82" i="15"/>
  <c r="C46" i="15"/>
  <c r="C70" i="15"/>
  <c r="C94" i="15"/>
  <c r="D46" i="15"/>
  <c r="D70" i="15"/>
  <c r="D94" i="15"/>
  <c r="C34" i="15"/>
  <c r="C58" i="15"/>
  <c r="C82" i="15"/>
  <c r="C106" i="15"/>
  <c r="D105" i="37"/>
  <c r="C33" i="37"/>
  <c r="C57" i="37"/>
  <c r="C81" i="37"/>
  <c r="C105" i="37"/>
  <c r="D45" i="37"/>
  <c r="D69" i="37"/>
  <c r="D93" i="37"/>
  <c r="D33" i="37"/>
  <c r="D57" i="37"/>
  <c r="D81" i="37"/>
  <c r="C45" i="37"/>
  <c r="C69" i="37"/>
  <c r="C93" i="37"/>
  <c r="E55" i="40"/>
  <c r="E77" i="17"/>
  <c r="E83" i="15"/>
  <c r="K43" i="36"/>
  <c r="J43" i="36"/>
  <c r="I43" i="36"/>
  <c r="H43" i="36"/>
  <c r="I43" i="35"/>
  <c r="J43" i="35"/>
  <c r="H43" i="35"/>
  <c r="K43" i="35"/>
  <c r="E35" i="15"/>
  <c r="E33" i="40"/>
  <c r="J32" i="35"/>
  <c r="H32" i="35"/>
  <c r="K32" i="35"/>
  <c r="I32" i="35"/>
  <c r="E34" i="37"/>
  <c r="E106" i="37"/>
  <c r="J54" i="35"/>
  <c r="K54" i="35"/>
  <c r="I54" i="35"/>
  <c r="H54" i="35"/>
  <c r="E58" i="37"/>
  <c r="G29" i="10" l="1"/>
  <c r="E32" i="17"/>
  <c r="E43" i="17"/>
  <c r="E65" i="17"/>
  <c r="E54" i="17"/>
  <c r="E76" i="40"/>
  <c r="E46" i="15"/>
  <c r="E43" i="40"/>
  <c r="E54" i="40"/>
  <c r="E33" i="37"/>
  <c r="E58" i="15"/>
  <c r="E45" i="37"/>
  <c r="E32" i="40"/>
  <c r="E65" i="40"/>
  <c r="E69" i="37"/>
  <c r="K31" i="36"/>
  <c r="J31" i="36"/>
  <c r="I31" i="36"/>
  <c r="H31" i="36"/>
  <c r="H42" i="35"/>
  <c r="J42" i="35"/>
  <c r="K42" i="35"/>
  <c r="I42" i="35"/>
  <c r="I53" i="36"/>
  <c r="H53" i="36"/>
  <c r="K53" i="36"/>
  <c r="J53" i="36"/>
  <c r="J31" i="35"/>
  <c r="H31" i="35"/>
  <c r="K31" i="35"/>
  <c r="I31" i="35"/>
  <c r="I53" i="35"/>
  <c r="J53" i="35"/>
  <c r="H53" i="35"/>
  <c r="K53" i="35"/>
  <c r="E93" i="37"/>
  <c r="I42" i="36"/>
  <c r="H42" i="36"/>
  <c r="K42" i="36"/>
  <c r="J42" i="36"/>
  <c r="E105" i="37"/>
  <c r="E76" i="17"/>
  <c r="E70" i="15"/>
  <c r="E106" i="15"/>
  <c r="D105" i="15"/>
  <c r="D33" i="15"/>
  <c r="D57" i="15"/>
  <c r="D81" i="15"/>
  <c r="C45" i="15"/>
  <c r="C69" i="15"/>
  <c r="C93" i="15"/>
  <c r="D45" i="15"/>
  <c r="D69" i="15"/>
  <c r="D93" i="15"/>
  <c r="C33" i="15"/>
  <c r="C57" i="15"/>
  <c r="C81" i="15"/>
  <c r="C105" i="15"/>
  <c r="E57" i="37"/>
  <c r="E94" i="15"/>
  <c r="E34" i="15"/>
  <c r="E81" i="37"/>
  <c r="D104" i="37"/>
  <c r="D44" i="37"/>
  <c r="D68" i="37"/>
  <c r="D92" i="37"/>
  <c r="C44" i="37"/>
  <c r="C68" i="37"/>
  <c r="C92" i="37"/>
  <c r="C32" i="37"/>
  <c r="C56" i="37"/>
  <c r="C80" i="37"/>
  <c r="C104" i="37"/>
  <c r="D32" i="37"/>
  <c r="D56" i="37"/>
  <c r="D80" i="37"/>
  <c r="E82" i="15"/>
  <c r="E31" i="40" l="1"/>
  <c r="E64" i="17"/>
  <c r="E42" i="40"/>
  <c r="E105" i="15"/>
  <c r="E44" i="37"/>
  <c r="E53" i="40"/>
  <c r="E45" i="15"/>
  <c r="E80" i="37"/>
  <c r="E93" i="15"/>
  <c r="E81" i="15"/>
  <c r="E104" i="37"/>
  <c r="E33" i="15"/>
  <c r="E53" i="17"/>
  <c r="I41" i="35"/>
  <c r="J41" i="35"/>
  <c r="H41" i="35"/>
  <c r="K41" i="35"/>
  <c r="I30" i="36"/>
  <c r="H30" i="36"/>
  <c r="K30" i="36"/>
  <c r="J30" i="36"/>
  <c r="E42" i="17"/>
  <c r="E69" i="15"/>
  <c r="E31" i="17"/>
  <c r="E68" i="37"/>
  <c r="E32" i="37"/>
  <c r="E92" i="37"/>
  <c r="I41" i="36"/>
  <c r="H41" i="36"/>
  <c r="K41" i="36"/>
  <c r="J41" i="36"/>
  <c r="E56" i="37"/>
  <c r="E57" i="15"/>
  <c r="D103" i="37"/>
  <c r="C43" i="37"/>
  <c r="C67" i="37"/>
  <c r="C91" i="37"/>
  <c r="D31" i="37"/>
  <c r="D55" i="37"/>
  <c r="D79" i="37"/>
  <c r="D43" i="37"/>
  <c r="D67" i="37"/>
  <c r="D91" i="37"/>
  <c r="C31" i="37"/>
  <c r="C55" i="37"/>
  <c r="C79" i="37"/>
  <c r="C103" i="37"/>
  <c r="D104" i="15"/>
  <c r="C32" i="15"/>
  <c r="C56" i="15"/>
  <c r="C80" i="15"/>
  <c r="C104" i="15"/>
  <c r="D32" i="15"/>
  <c r="D56" i="15"/>
  <c r="D80" i="15"/>
  <c r="C44" i="15"/>
  <c r="C68" i="15"/>
  <c r="C92" i="15"/>
  <c r="D44" i="15"/>
  <c r="D68" i="15"/>
  <c r="D92" i="15"/>
  <c r="J30" i="35"/>
  <c r="K30" i="35"/>
  <c r="I30" i="35"/>
  <c r="H30" i="35"/>
  <c r="E64" i="40"/>
  <c r="E91" i="37" l="1"/>
  <c r="E41" i="17"/>
  <c r="E103" i="37"/>
  <c r="E30" i="40"/>
  <c r="E52" i="17"/>
  <c r="E30" i="17"/>
  <c r="E104" i="15"/>
  <c r="E55" i="37"/>
  <c r="E31" i="37"/>
  <c r="E44" i="15"/>
  <c r="E68" i="15"/>
  <c r="H29" i="35"/>
  <c r="I29" i="35"/>
  <c r="J29" i="35"/>
  <c r="K29" i="35"/>
  <c r="E92" i="15"/>
  <c r="E32" i="15"/>
  <c r="E79" i="37"/>
  <c r="E41" i="40"/>
  <c r="I29" i="36"/>
  <c r="J29" i="36"/>
  <c r="H29" i="36"/>
  <c r="K29" i="36"/>
  <c r="E56" i="15"/>
  <c r="E43" i="37"/>
  <c r="D103" i="15"/>
  <c r="C31" i="15"/>
  <c r="C55" i="15"/>
  <c r="C79" i="15"/>
  <c r="C103" i="15"/>
  <c r="D43" i="15"/>
  <c r="D67" i="15"/>
  <c r="D91" i="15"/>
  <c r="C43" i="15"/>
  <c r="C67" i="15"/>
  <c r="C91" i="15"/>
  <c r="D31" i="15"/>
  <c r="D55" i="15"/>
  <c r="D79" i="15"/>
  <c r="D102" i="37"/>
  <c r="D30" i="37"/>
  <c r="D54" i="37"/>
  <c r="D78" i="37"/>
  <c r="C42" i="37"/>
  <c r="C66" i="37"/>
  <c r="C90" i="37"/>
  <c r="D42" i="37"/>
  <c r="D66" i="37"/>
  <c r="D90" i="37"/>
  <c r="C30" i="37"/>
  <c r="C54" i="37"/>
  <c r="C78" i="37"/>
  <c r="C102" i="37"/>
  <c r="E80" i="15"/>
  <c r="E67" i="37"/>
  <c r="E52" i="40"/>
  <c r="E40" i="40" l="1"/>
  <c r="E29" i="40"/>
  <c r="E29" i="17"/>
  <c r="E66" i="37"/>
  <c r="E102" i="37"/>
  <c r="E40" i="17"/>
  <c r="E90" i="37"/>
  <c r="E42" i="37"/>
  <c r="E78" i="37"/>
  <c r="E30" i="37"/>
  <c r="E31" i="15"/>
  <c r="E54" i="37"/>
  <c r="D101" i="37"/>
  <c r="C41" i="37"/>
  <c r="C65" i="37"/>
  <c r="C89" i="37"/>
  <c r="D29" i="37"/>
  <c r="D53" i="37"/>
  <c r="D77" i="37"/>
  <c r="D41" i="37"/>
  <c r="D65" i="37"/>
  <c r="D89" i="37"/>
  <c r="C29" i="37"/>
  <c r="C53" i="37"/>
  <c r="C77" i="37"/>
  <c r="C101" i="37"/>
  <c r="D102" i="15"/>
  <c r="D42" i="15"/>
  <c r="D66" i="15"/>
  <c r="D90" i="15"/>
  <c r="C30" i="15"/>
  <c r="C54" i="15"/>
  <c r="C78" i="15"/>
  <c r="C102" i="15"/>
  <c r="D30" i="15"/>
  <c r="D54" i="15"/>
  <c r="D78" i="15"/>
  <c r="C42" i="15"/>
  <c r="C66" i="15"/>
  <c r="C90" i="15"/>
  <c r="E55" i="15"/>
  <c r="E103" i="15"/>
  <c r="E79" i="15"/>
  <c r="E43" i="15"/>
  <c r="E67" i="15"/>
  <c r="E91" i="15"/>
  <c r="E28" i="17" l="1"/>
  <c r="E78" i="15"/>
  <c r="E89" i="37"/>
  <c r="E90" i="15"/>
  <c r="E53" i="37"/>
  <c r="E28" i="40"/>
  <c r="E77" i="37"/>
  <c r="E66" i="15"/>
  <c r="E65" i="37"/>
  <c r="E101" i="37"/>
  <c r="E29" i="37"/>
  <c r="E30" i="15"/>
  <c r="E102" i="15"/>
  <c r="E54" i="15"/>
  <c r="E42" i="15"/>
  <c r="E41" i="37"/>
  <c r="D100" i="37" l="1"/>
  <c r="D28" i="37"/>
  <c r="D52" i="37"/>
  <c r="D76" i="37"/>
  <c r="C28" i="37"/>
  <c r="C52" i="37"/>
  <c r="C76" i="37"/>
  <c r="C100" i="37"/>
  <c r="C40" i="37"/>
  <c r="C64" i="37"/>
  <c r="C88" i="37"/>
  <c r="D40" i="37"/>
  <c r="D64" i="37"/>
  <c r="D88" i="37"/>
  <c r="D101" i="15"/>
  <c r="D41" i="15"/>
  <c r="D65" i="15"/>
  <c r="D89" i="15"/>
  <c r="C29" i="15"/>
  <c r="C53" i="15"/>
  <c r="C77" i="15"/>
  <c r="C101" i="15"/>
  <c r="D29" i="15"/>
  <c r="D53" i="15"/>
  <c r="D77" i="15"/>
  <c r="C41" i="15"/>
  <c r="C65" i="15"/>
  <c r="C89" i="15"/>
  <c r="E52" i="37" l="1"/>
  <c r="E29" i="15"/>
  <c r="E101" i="15"/>
  <c r="E40" i="37"/>
  <c r="E28" i="37"/>
  <c r="E53" i="15"/>
  <c r="E89" i="15"/>
  <c r="E100" i="37"/>
  <c r="E41" i="15"/>
  <c r="E76" i="37"/>
  <c r="E77" i="15"/>
  <c r="E65" i="15"/>
  <c r="E64" i="37"/>
  <c r="E88" i="37"/>
  <c r="J28" i="33" l="1"/>
  <c r="K27" i="33"/>
  <c r="M28" i="47"/>
  <c r="J28" i="47"/>
  <c r="M27" i="47"/>
  <c r="M29" i="46"/>
  <c r="J29" i="46"/>
  <c r="F28" i="34"/>
  <c r="G28" i="34" s="1"/>
  <c r="C30" i="34"/>
  <c r="D31" i="34"/>
  <c r="F32" i="34"/>
  <c r="G32" i="34" s="1"/>
  <c r="C34" i="34"/>
  <c r="D35" i="34"/>
  <c r="F36" i="34"/>
  <c r="G36" i="34" s="1"/>
  <c r="C38" i="34"/>
  <c r="D39" i="34"/>
  <c r="F40" i="34"/>
  <c r="G40" i="34" s="1"/>
  <c r="C42" i="34"/>
  <c r="D43" i="34"/>
  <c r="F44" i="34"/>
  <c r="G44" i="34" s="1"/>
  <c r="C46" i="34"/>
  <c r="D47" i="34"/>
  <c r="F48" i="34"/>
  <c r="G48" i="34" s="1"/>
  <c r="C50" i="34"/>
  <c r="D51" i="34"/>
  <c r="F52" i="34"/>
  <c r="G52" i="34" s="1"/>
  <c r="C54" i="34"/>
  <c r="D55" i="34"/>
  <c r="F56" i="34"/>
  <c r="G56" i="34" s="1"/>
  <c r="C58" i="34"/>
  <c r="D59" i="34"/>
  <c r="F60" i="34"/>
  <c r="G60" i="34" s="1"/>
  <c r="C62" i="34"/>
  <c r="D63" i="34"/>
  <c r="F64" i="34"/>
  <c r="G64" i="34" s="1"/>
  <c r="C66" i="34"/>
  <c r="D67" i="34"/>
  <c r="F68" i="34"/>
  <c r="G68" i="34" s="1"/>
  <c r="C70" i="34"/>
  <c r="D71" i="34"/>
  <c r="F72" i="34"/>
  <c r="G72" i="34" s="1"/>
  <c r="C74" i="34"/>
  <c r="D75" i="34"/>
  <c r="F76" i="34"/>
  <c r="G76" i="34" s="1"/>
  <c r="C78" i="34"/>
  <c r="D79" i="34"/>
  <c r="F80" i="34"/>
  <c r="G80" i="34" s="1"/>
  <c r="C82" i="34"/>
  <c r="D83" i="34"/>
  <c r="F84" i="34"/>
  <c r="G84" i="34" s="1"/>
  <c r="C86" i="34"/>
  <c r="D87" i="34"/>
  <c r="F88" i="34"/>
  <c r="G88" i="34" s="1"/>
  <c r="C90" i="34"/>
  <c r="D91" i="34"/>
  <c r="F92" i="34"/>
  <c r="G92" i="34" s="1"/>
  <c r="C94" i="34"/>
  <c r="D95" i="34"/>
  <c r="F96" i="34"/>
  <c r="G96" i="34" s="1"/>
  <c r="C98" i="34"/>
  <c r="D99" i="34"/>
  <c r="F100" i="34"/>
  <c r="G100" i="34" s="1"/>
  <c r="C102" i="34"/>
  <c r="D103" i="34"/>
  <c r="F104" i="34"/>
  <c r="G104" i="34" s="1"/>
  <c r="C106" i="34"/>
  <c r="D107" i="34"/>
  <c r="F108" i="34"/>
  <c r="G108" i="34" s="1"/>
  <c r="C110" i="34"/>
  <c r="D111" i="34"/>
  <c r="E86" i="6"/>
  <c r="G109" i="6"/>
  <c r="E108" i="6"/>
  <c r="H83" i="6"/>
  <c r="F94" i="6"/>
  <c r="H69" i="6"/>
  <c r="F68" i="6"/>
  <c r="H67" i="6"/>
  <c r="F54" i="6"/>
  <c r="G101" i="6"/>
  <c r="F76" i="6"/>
  <c r="H63" i="6"/>
  <c r="L31" i="43"/>
  <c r="J31" i="43"/>
  <c r="L30" i="43"/>
  <c r="J30" i="43"/>
  <c r="L29" i="43"/>
  <c r="J29" i="43"/>
  <c r="M28" i="43"/>
  <c r="J27" i="43"/>
  <c r="H51" i="23"/>
  <c r="M28" i="49"/>
  <c r="G51" i="23"/>
  <c r="H49" i="23"/>
  <c r="I49" i="23"/>
  <c r="I48" i="23"/>
  <c r="M30" i="44"/>
  <c r="M27" i="43"/>
  <c r="M28" i="44"/>
  <c r="L28" i="33"/>
  <c r="K28" i="43"/>
  <c r="L27" i="43"/>
  <c r="L28" i="44"/>
  <c r="K27" i="49"/>
  <c r="L30" i="46"/>
  <c r="L30" i="44"/>
  <c r="K31" i="44"/>
  <c r="H46" i="23"/>
  <c r="I46" i="23"/>
  <c r="I41" i="23"/>
  <c r="I45" i="23"/>
  <c r="H45" i="23"/>
  <c r="G43" i="23"/>
  <c r="I43" i="23"/>
  <c r="I47" i="23"/>
  <c r="G47" i="23"/>
  <c r="H47" i="23"/>
  <c r="J28" i="43"/>
  <c r="J29" i="45"/>
  <c r="J29" i="48"/>
  <c r="G41" i="23"/>
  <c r="G45" i="23"/>
  <c r="H44" i="23"/>
  <c r="J28" i="45"/>
  <c r="J30" i="48"/>
  <c r="G37" i="23"/>
  <c r="H36" i="23"/>
  <c r="G39" i="23"/>
  <c r="H40" i="23"/>
  <c r="H38" i="23"/>
  <c r="I38" i="23"/>
  <c r="G42" i="23"/>
  <c r="I37" i="23"/>
  <c r="I42" i="23"/>
  <c r="H42" i="23"/>
  <c r="G35" i="23"/>
  <c r="I32" i="23"/>
  <c r="G33" i="23"/>
  <c r="I33" i="23"/>
  <c r="I35" i="23"/>
  <c r="H32" i="23"/>
  <c r="I39" i="23"/>
  <c r="H34" i="23"/>
  <c r="G110" i="6"/>
  <c r="G86" i="6"/>
  <c r="G62" i="6"/>
  <c r="G38" i="6"/>
  <c r="G98" i="6"/>
  <c r="G50" i="6"/>
  <c r="G74" i="6"/>
  <c r="H50" i="6"/>
  <c r="H74" i="6"/>
  <c r="H98" i="6"/>
  <c r="H110" i="6"/>
  <c r="H38" i="6"/>
  <c r="H62" i="6"/>
  <c r="H86" i="6"/>
  <c r="F50" i="6"/>
  <c r="E98" i="6"/>
  <c r="F38" i="6"/>
  <c r="E74" i="6"/>
  <c r="D75" i="38"/>
  <c r="C135" i="38"/>
  <c r="C99" i="38"/>
  <c r="D51" i="38"/>
  <c r="D87" i="38"/>
  <c r="C39" i="38"/>
  <c r="G108" i="6"/>
  <c r="G96" i="6"/>
  <c r="G84" i="6"/>
  <c r="G72" i="6"/>
  <c r="G60" i="6"/>
  <c r="G48" i="6"/>
  <c r="G36" i="6"/>
  <c r="H108" i="6"/>
  <c r="H84" i="6"/>
  <c r="H96" i="6"/>
  <c r="K96" i="6" s="1"/>
  <c r="H72" i="6"/>
  <c r="H48" i="6"/>
  <c r="H60" i="6"/>
  <c r="K60" i="6" s="1"/>
  <c r="H36" i="6"/>
  <c r="E60" i="6"/>
  <c r="F48" i="6"/>
  <c r="F108" i="6"/>
  <c r="J108" i="6" s="1"/>
  <c r="F109" i="6"/>
  <c r="E109" i="6"/>
  <c r="F97" i="6"/>
  <c r="E97" i="6"/>
  <c r="F85" i="6"/>
  <c r="F73" i="6"/>
  <c r="F61" i="6"/>
  <c r="F49" i="6"/>
  <c r="F37" i="6"/>
  <c r="E73" i="6"/>
  <c r="E49" i="6"/>
  <c r="E85" i="6"/>
  <c r="E61" i="6"/>
  <c r="E37" i="6"/>
  <c r="G107" i="6"/>
  <c r="H59" i="6"/>
  <c r="G95" i="6"/>
  <c r="G47" i="6"/>
  <c r="H85" i="6"/>
  <c r="H37" i="6"/>
  <c r="G73" i="6"/>
  <c r="F107" i="6"/>
  <c r="E107" i="6"/>
  <c r="F95" i="6"/>
  <c r="F83" i="6"/>
  <c r="F71" i="6"/>
  <c r="F59" i="6"/>
  <c r="F47" i="6"/>
  <c r="F35" i="6"/>
  <c r="E83" i="6"/>
  <c r="E59" i="6"/>
  <c r="E35" i="6"/>
  <c r="E95" i="6"/>
  <c r="E71" i="6"/>
  <c r="E47" i="6"/>
  <c r="C49" i="38"/>
  <c r="C145" i="38"/>
  <c r="D109" i="38"/>
  <c r="C61" i="38"/>
  <c r="C37" i="38"/>
  <c r="D85" i="38"/>
  <c r="D146" i="38"/>
  <c r="C62" i="38"/>
  <c r="C74" i="38"/>
  <c r="D134" i="38"/>
  <c r="D122" i="38"/>
  <c r="C98" i="38"/>
  <c r="D62" i="38"/>
  <c r="C38" i="38"/>
  <c r="C134" i="38"/>
  <c r="F70" i="6"/>
  <c r="E106" i="6"/>
  <c r="F106" i="6"/>
  <c r="F82" i="6"/>
  <c r="F34" i="6"/>
  <c r="E46" i="6"/>
  <c r="E34" i="6"/>
  <c r="H106" i="6"/>
  <c r="H82" i="6"/>
  <c r="H58" i="6"/>
  <c r="H34" i="6"/>
  <c r="G94" i="6"/>
  <c r="G70" i="6"/>
  <c r="G46" i="6"/>
  <c r="H94" i="6"/>
  <c r="H70" i="6"/>
  <c r="H46" i="6"/>
  <c r="G106" i="6"/>
  <c r="G82" i="6"/>
  <c r="G58" i="6"/>
  <c r="G34" i="6"/>
  <c r="J34" i="6" s="1"/>
  <c r="D72" i="38"/>
  <c r="D120" i="38"/>
  <c r="C48" i="38"/>
  <c r="C96" i="38"/>
  <c r="C144" i="38"/>
  <c r="D60" i="38"/>
  <c r="D108" i="38"/>
  <c r="C36" i="38"/>
  <c r="C84" i="38"/>
  <c r="C132" i="38"/>
  <c r="D37" i="38"/>
  <c r="H93" i="6"/>
  <c r="H45" i="6"/>
  <c r="G69" i="6"/>
  <c r="H105" i="6"/>
  <c r="H81" i="6"/>
  <c r="H33" i="6"/>
  <c r="G57" i="6"/>
  <c r="F105" i="6"/>
  <c r="F93" i="6"/>
  <c r="F69" i="6"/>
  <c r="F45" i="6"/>
  <c r="E81" i="6"/>
  <c r="E33" i="6"/>
  <c r="E69" i="6"/>
  <c r="F81" i="6"/>
  <c r="F57" i="6"/>
  <c r="E57" i="6"/>
  <c r="E45" i="6"/>
  <c r="E105" i="6"/>
  <c r="F33" i="6"/>
  <c r="E93" i="6"/>
  <c r="H104" i="6"/>
  <c r="H80" i="6"/>
  <c r="H56" i="6"/>
  <c r="H32" i="6"/>
  <c r="G92" i="6"/>
  <c r="G68" i="6"/>
  <c r="G44" i="6"/>
  <c r="H92" i="6"/>
  <c r="H68" i="6"/>
  <c r="H44" i="6"/>
  <c r="G104" i="6"/>
  <c r="G80" i="6"/>
  <c r="G56" i="6"/>
  <c r="G32" i="6"/>
  <c r="F92" i="6"/>
  <c r="F44" i="6"/>
  <c r="E68" i="6"/>
  <c r="E56" i="6"/>
  <c r="F56" i="6"/>
  <c r="E92" i="6"/>
  <c r="E80" i="6"/>
  <c r="C35" i="38"/>
  <c r="C131" i="38"/>
  <c r="D107" i="38"/>
  <c r="C95" i="38"/>
  <c r="D71" i="38"/>
  <c r="C59" i="38"/>
  <c r="D35" i="38"/>
  <c r="D131" i="38"/>
  <c r="C119" i="38"/>
  <c r="D95" i="38"/>
  <c r="D46" i="38"/>
  <c r="D142" i="38"/>
  <c r="C118" i="38"/>
  <c r="D82" i="38"/>
  <c r="C58" i="38"/>
  <c r="D70" i="38"/>
  <c r="C46" i="38"/>
  <c r="C142" i="38"/>
  <c r="D106" i="38"/>
  <c r="C82" i="38"/>
  <c r="H91" i="6"/>
  <c r="H43" i="6"/>
  <c r="G79" i="6"/>
  <c r="G31" i="6"/>
  <c r="H79" i="6"/>
  <c r="H31" i="6"/>
  <c r="G67" i="6"/>
  <c r="E103" i="6"/>
  <c r="F79" i="6"/>
  <c r="F55" i="6"/>
  <c r="F31" i="6"/>
  <c r="E55" i="6"/>
  <c r="E91" i="6"/>
  <c r="E43" i="6"/>
  <c r="F103" i="6"/>
  <c r="F91" i="6"/>
  <c r="F67" i="6"/>
  <c r="F43" i="6"/>
  <c r="E79" i="6"/>
  <c r="E31" i="6"/>
  <c r="E67" i="6"/>
  <c r="H90" i="6"/>
  <c r="H66" i="6"/>
  <c r="H42" i="6"/>
  <c r="G102" i="6"/>
  <c r="G78" i="6"/>
  <c r="G54" i="6"/>
  <c r="G30" i="6"/>
  <c r="H78" i="6"/>
  <c r="H30" i="6"/>
  <c r="G66" i="6"/>
  <c r="H102" i="6"/>
  <c r="H54" i="6"/>
  <c r="G90" i="6"/>
  <c r="G42" i="6"/>
  <c r="D81" i="38"/>
  <c r="D45" i="38"/>
  <c r="C129" i="38"/>
  <c r="C93" i="38"/>
  <c r="F78" i="6"/>
  <c r="F30" i="6"/>
  <c r="E42" i="6"/>
  <c r="E30" i="6"/>
  <c r="F42" i="6"/>
  <c r="E54" i="6"/>
  <c r="E102" i="6"/>
  <c r="C57" i="38"/>
  <c r="D129" i="38"/>
  <c r="D93" i="38"/>
  <c r="D57" i="38"/>
  <c r="C141" i="38"/>
  <c r="H77" i="6"/>
  <c r="H29" i="6"/>
  <c r="G53" i="6"/>
  <c r="H65" i="6"/>
  <c r="H101" i="6"/>
  <c r="H41" i="6"/>
  <c r="G41" i="6"/>
  <c r="D80" i="38"/>
  <c r="C56" i="38"/>
  <c r="D44" i="38"/>
  <c r="D140" i="38"/>
  <c r="C116" i="38"/>
  <c r="D104" i="38"/>
  <c r="C80" i="38"/>
  <c r="C44" i="38"/>
  <c r="C128" i="38"/>
  <c r="C140" i="38"/>
  <c r="C139" i="38"/>
  <c r="F101" i="6"/>
  <c r="F89" i="6"/>
  <c r="F65" i="6"/>
  <c r="F41" i="6"/>
  <c r="E77" i="6"/>
  <c r="E29" i="6"/>
  <c r="E65" i="6"/>
  <c r="E101" i="6"/>
  <c r="F53" i="6"/>
  <c r="E53" i="6"/>
  <c r="E41" i="6"/>
  <c r="F77" i="6"/>
  <c r="F29" i="6"/>
  <c r="E89" i="6"/>
  <c r="C67" i="38"/>
  <c r="C91" i="38"/>
  <c r="D115" i="38"/>
  <c r="D91" i="38"/>
  <c r="C43" i="38"/>
  <c r="D127" i="38"/>
  <c r="D55" i="38"/>
  <c r="C31" i="38"/>
  <c r="D103" i="38"/>
  <c r="F52" i="6"/>
  <c r="E88" i="6"/>
  <c r="E76" i="6"/>
  <c r="F88" i="6"/>
  <c r="F40" i="6"/>
  <c r="E64" i="6"/>
  <c r="E52" i="6"/>
  <c r="C30" i="38"/>
  <c r="H100" i="6"/>
  <c r="H76" i="6"/>
  <c r="H52" i="6"/>
  <c r="H28" i="6"/>
  <c r="G88" i="6"/>
  <c r="G64" i="6"/>
  <c r="G40" i="6"/>
  <c r="H88" i="6"/>
  <c r="H64" i="6"/>
  <c r="H40" i="6"/>
  <c r="G100" i="6"/>
  <c r="G76" i="6"/>
  <c r="G52" i="6"/>
  <c r="G28" i="6"/>
  <c r="C103" i="38"/>
  <c r="C126" i="38"/>
  <c r="D102" i="38"/>
  <c r="C90" i="38"/>
  <c r="E99" i="6"/>
  <c r="F75" i="6"/>
  <c r="F51" i="6"/>
  <c r="F27" i="6"/>
  <c r="E51" i="6"/>
  <c r="E87" i="6"/>
  <c r="E39" i="6"/>
  <c r="F99" i="6"/>
  <c r="F87" i="6"/>
  <c r="F39" i="6"/>
  <c r="E75" i="6"/>
  <c r="E63" i="6"/>
  <c r="F63" i="6"/>
  <c r="E27" i="6"/>
  <c r="H87" i="6"/>
  <c r="H39" i="6"/>
  <c r="G75" i="6"/>
  <c r="G27" i="6"/>
  <c r="H51" i="6"/>
  <c r="G63" i="6"/>
  <c r="G87" i="6"/>
  <c r="D30" i="38"/>
  <c r="D90" i="38"/>
  <c r="D66" i="38"/>
  <c r="C114" i="38"/>
  <c r="D138" i="38"/>
  <c r="C102" i="38"/>
  <c r="C65" i="38"/>
  <c r="D41" i="38"/>
  <c r="D137" i="38"/>
  <c r="C101" i="38"/>
  <c r="D77" i="38"/>
  <c r="C41" i="38"/>
  <c r="C137" i="38"/>
  <c r="D113" i="38"/>
  <c r="C77" i="38"/>
  <c r="D53" i="38"/>
  <c r="D52" i="38"/>
  <c r="C28" i="38"/>
  <c r="C124" i="38"/>
  <c r="D112" i="38"/>
  <c r="C88" i="38"/>
  <c r="C64" i="38"/>
  <c r="D76" i="38"/>
  <c r="C52" i="38"/>
  <c r="D40" i="38"/>
  <c r="D136" i="38"/>
  <c r="K38" i="6" l="1"/>
  <c r="I71" i="6"/>
  <c r="K106" i="6"/>
  <c r="I73" i="6"/>
  <c r="K84" i="6"/>
  <c r="K74" i="6"/>
  <c r="I43" i="6"/>
  <c r="K42" i="6"/>
  <c r="K62" i="6"/>
  <c r="E37" i="38"/>
  <c r="K48" i="6"/>
  <c r="E131" i="38"/>
  <c r="K79" i="6"/>
  <c r="J48" i="6"/>
  <c r="K50" i="6"/>
  <c r="E91" i="38"/>
  <c r="J67" i="6"/>
  <c r="K80" i="6"/>
  <c r="J44" i="6"/>
  <c r="K30" i="6"/>
  <c r="E142" i="38"/>
  <c r="K86" i="6"/>
  <c r="I88" i="6"/>
  <c r="E140" i="38"/>
  <c r="E129" i="38"/>
  <c r="J78" i="6"/>
  <c r="J57" i="6"/>
  <c r="J73" i="6"/>
  <c r="E93" i="38"/>
  <c r="K54" i="6"/>
  <c r="E35" i="38"/>
  <c r="K108" i="6"/>
  <c r="E80" i="38"/>
  <c r="I42" i="6"/>
  <c r="K31" i="6"/>
  <c r="E95" i="38"/>
  <c r="K98" i="6"/>
  <c r="K110" i="6"/>
  <c r="K90" i="6"/>
  <c r="K56" i="6"/>
  <c r="J69" i="6"/>
  <c r="E62" i="38"/>
  <c r="L27" i="45"/>
  <c r="L28" i="45"/>
  <c r="M28" i="45"/>
  <c r="M29" i="45"/>
  <c r="J30" i="45"/>
  <c r="L30" i="45"/>
  <c r="J28" i="44"/>
  <c r="J29" i="44"/>
  <c r="L29" i="44"/>
  <c r="J30" i="44"/>
  <c r="J30" i="46"/>
  <c r="L30" i="47"/>
  <c r="K27" i="48"/>
  <c r="I49" i="6"/>
  <c r="K94" i="6"/>
  <c r="J29" i="33"/>
  <c r="M30" i="33"/>
  <c r="J30" i="6"/>
  <c r="I51" i="6"/>
  <c r="I89" i="6"/>
  <c r="I56" i="6"/>
  <c r="J27" i="49"/>
  <c r="J29" i="49"/>
  <c r="L29" i="49"/>
  <c r="M29" i="49"/>
  <c r="E30" i="38"/>
  <c r="I87" i="6"/>
  <c r="I29" i="6"/>
  <c r="J42" i="6"/>
  <c r="K78" i="6"/>
  <c r="K102" i="6"/>
  <c r="J79" i="6"/>
  <c r="I92" i="6"/>
  <c r="I33" i="6"/>
  <c r="E41" i="38"/>
  <c r="J41" i="6"/>
  <c r="J56" i="6"/>
  <c r="J92" i="6"/>
  <c r="K104" i="6"/>
  <c r="K82" i="6"/>
  <c r="I106" i="6"/>
  <c r="I52" i="6"/>
  <c r="E57" i="38"/>
  <c r="J31" i="6"/>
  <c r="E134" i="38"/>
  <c r="J95" i="6"/>
  <c r="I37" i="6"/>
  <c r="I85" i="6"/>
  <c r="I97" i="6"/>
  <c r="H33" i="23"/>
  <c r="H35" i="23"/>
  <c r="I36" i="23"/>
  <c r="H37" i="23"/>
  <c r="H39" i="23"/>
  <c r="G40" i="23"/>
  <c r="I50" i="23"/>
  <c r="J68" i="6"/>
  <c r="K69" i="6"/>
  <c r="D100" i="38"/>
  <c r="C113" i="38"/>
  <c r="E113" i="38" s="1"/>
  <c r="D114" i="38"/>
  <c r="E114" i="38" s="1"/>
  <c r="D43" i="38"/>
  <c r="D32" i="38"/>
  <c r="C105" i="38"/>
  <c r="D94" i="38"/>
  <c r="C83" i="38"/>
  <c r="D48" i="38"/>
  <c r="E48" i="38" s="1"/>
  <c r="D50" i="38"/>
  <c r="M28" i="48"/>
  <c r="M29" i="48"/>
  <c r="K30" i="48"/>
  <c r="J31" i="48"/>
  <c r="C73" i="38"/>
  <c r="C121" i="38"/>
  <c r="D145" i="38"/>
  <c r="E145" i="38" s="1"/>
  <c r="D49" i="38"/>
  <c r="E49" i="38" s="1"/>
  <c r="D61" i="38"/>
  <c r="E61" i="38" s="1"/>
  <c r="C85" i="38"/>
  <c r="E85" i="38" s="1"/>
  <c r="C133" i="38"/>
  <c r="D121" i="38"/>
  <c r="D133" i="38"/>
  <c r="C87" i="38"/>
  <c r="E87" i="38" s="1"/>
  <c r="D111" i="38"/>
  <c r="C51" i="38"/>
  <c r="E51" i="38" s="1"/>
  <c r="C147" i="38"/>
  <c r="D99" i="38"/>
  <c r="E99" i="38" s="1"/>
  <c r="C63" i="38"/>
  <c r="D135" i="38"/>
  <c r="E135" i="38" s="1"/>
  <c r="D39" i="38"/>
  <c r="E39" i="38" s="1"/>
  <c r="C123" i="38"/>
  <c r="D123" i="38"/>
  <c r="C112" i="38"/>
  <c r="E112" i="38" s="1"/>
  <c r="D88" i="38"/>
  <c r="E88" i="38" s="1"/>
  <c r="C100" i="38"/>
  <c r="D124" i="38"/>
  <c r="E124" i="38" s="1"/>
  <c r="D28" i="38"/>
  <c r="E28" i="38" s="1"/>
  <c r="C136" i="38"/>
  <c r="E136" i="38" s="1"/>
  <c r="C40" i="38"/>
  <c r="E40" i="38" s="1"/>
  <c r="D64" i="38"/>
  <c r="E64" i="38" s="1"/>
  <c r="C76" i="38"/>
  <c r="E76" i="38" s="1"/>
  <c r="D101" i="38"/>
  <c r="E101" i="38" s="1"/>
  <c r="C125" i="38"/>
  <c r="C29" i="38"/>
  <c r="D65" i="38"/>
  <c r="E65" i="38" s="1"/>
  <c r="C89" i="38"/>
  <c r="D125" i="38"/>
  <c r="D29" i="38"/>
  <c r="C53" i="38"/>
  <c r="E53" i="38" s="1"/>
  <c r="D89" i="38"/>
  <c r="C138" i="38"/>
  <c r="E138" i="38" s="1"/>
  <c r="D42" i="38"/>
  <c r="C66" i="38"/>
  <c r="E66" i="38" s="1"/>
  <c r="C42" i="38"/>
  <c r="G39" i="6"/>
  <c r="J39" i="6" s="1"/>
  <c r="H75" i="6"/>
  <c r="K75" i="6" s="1"/>
  <c r="H27" i="6"/>
  <c r="K27" i="6" s="1"/>
  <c r="G99" i="6"/>
  <c r="J99" i="6" s="1"/>
  <c r="G51" i="6"/>
  <c r="J51" i="6" s="1"/>
  <c r="H99" i="6"/>
  <c r="D126" i="38"/>
  <c r="E126" i="38" s="1"/>
  <c r="C78" i="38"/>
  <c r="C54" i="38"/>
  <c r="D54" i="38"/>
  <c r="D78" i="38"/>
  <c r="E100" i="6"/>
  <c r="F100" i="6"/>
  <c r="F64" i="6"/>
  <c r="I64" i="6" s="1"/>
  <c r="E28" i="6"/>
  <c r="E40" i="6"/>
  <c r="I40" i="6" s="1"/>
  <c r="F28" i="6"/>
  <c r="J28" i="6" s="1"/>
  <c r="C127" i="38"/>
  <c r="E127" i="38" s="1"/>
  <c r="D31" i="38"/>
  <c r="E31" i="38" s="1"/>
  <c r="C79" i="38"/>
  <c r="C55" i="38"/>
  <c r="E55" i="38" s="1"/>
  <c r="C115" i="38"/>
  <c r="E115" i="38" s="1"/>
  <c r="D79" i="38"/>
  <c r="D139" i="38"/>
  <c r="E139" i="38" s="1"/>
  <c r="D67" i="38"/>
  <c r="E67" i="38" s="1"/>
  <c r="D116" i="38"/>
  <c r="E116" i="38" s="1"/>
  <c r="C92" i="38"/>
  <c r="D68" i="38"/>
  <c r="C32" i="38"/>
  <c r="D56" i="38"/>
  <c r="E56" i="38" s="1"/>
  <c r="C68" i="38"/>
  <c r="D92" i="38"/>
  <c r="C104" i="38"/>
  <c r="E104" i="38" s="1"/>
  <c r="D128" i="38"/>
  <c r="E128" i="38" s="1"/>
  <c r="G89" i="6"/>
  <c r="J89" i="6" s="1"/>
  <c r="H89" i="6"/>
  <c r="G65" i="6"/>
  <c r="K65" i="6" s="1"/>
  <c r="G29" i="6"/>
  <c r="J29" i="6" s="1"/>
  <c r="G77" i="6"/>
  <c r="J77" i="6" s="1"/>
  <c r="H53" i="6"/>
  <c r="K53" i="6" s="1"/>
  <c r="C33" i="38"/>
  <c r="D117" i="38"/>
  <c r="C45" i="38"/>
  <c r="E45" i="38" s="1"/>
  <c r="C81" i="38"/>
  <c r="E81" i="38" s="1"/>
  <c r="C117" i="38"/>
  <c r="D33" i="38"/>
  <c r="F102" i="6"/>
  <c r="J102" i="6" s="1"/>
  <c r="F66" i="6"/>
  <c r="J66" i="6" s="1"/>
  <c r="E66" i="6"/>
  <c r="F90" i="6"/>
  <c r="E78" i="6"/>
  <c r="I78" i="6" s="1"/>
  <c r="E90" i="6"/>
  <c r="D69" i="38"/>
  <c r="D105" i="38"/>
  <c r="D141" i="38"/>
  <c r="E141" i="38" s="1"/>
  <c r="C69" i="38"/>
  <c r="G43" i="6"/>
  <c r="J43" i="6" s="1"/>
  <c r="G91" i="6"/>
  <c r="J91" i="6" s="1"/>
  <c r="H55" i="6"/>
  <c r="G103" i="6"/>
  <c r="J103" i="6" s="1"/>
  <c r="G55" i="6"/>
  <c r="J55" i="6" s="1"/>
  <c r="H103" i="6"/>
  <c r="C130" i="38"/>
  <c r="C34" i="38"/>
  <c r="D58" i="38"/>
  <c r="E58" i="38" s="1"/>
  <c r="C94" i="38"/>
  <c r="D118" i="38"/>
  <c r="E118" i="38" s="1"/>
  <c r="C106" i="38"/>
  <c r="E106" i="38" s="1"/>
  <c r="D130" i="38"/>
  <c r="D34" i="38"/>
  <c r="C70" i="38"/>
  <c r="E70" i="38" s="1"/>
  <c r="D143" i="38"/>
  <c r="D47" i="38"/>
  <c r="C71" i="38"/>
  <c r="E71" i="38" s="1"/>
  <c r="D83" i="38"/>
  <c r="C107" i="38"/>
  <c r="E107" i="38" s="1"/>
  <c r="D119" i="38"/>
  <c r="E119" i="38" s="1"/>
  <c r="C143" i="38"/>
  <c r="C47" i="38"/>
  <c r="D59" i="38"/>
  <c r="E59" i="38" s="1"/>
  <c r="E32" i="6"/>
  <c r="E44" i="6"/>
  <c r="I44" i="6" s="1"/>
  <c r="F32" i="6"/>
  <c r="F80" i="6"/>
  <c r="J80" i="6" s="1"/>
  <c r="E104" i="6"/>
  <c r="F104" i="6"/>
  <c r="J104" i="6" s="1"/>
  <c r="K68" i="6"/>
  <c r="K32" i="6"/>
  <c r="G33" i="6"/>
  <c r="J33" i="6" s="1"/>
  <c r="G81" i="6"/>
  <c r="K81" i="6" s="1"/>
  <c r="H57" i="6"/>
  <c r="K57" i="6" s="1"/>
  <c r="G105" i="6"/>
  <c r="K105" i="6" s="1"/>
  <c r="G45" i="6"/>
  <c r="J45" i="6" s="1"/>
  <c r="G93" i="6"/>
  <c r="K93" i="6" s="1"/>
  <c r="C108" i="38"/>
  <c r="E108" i="38" s="1"/>
  <c r="C60" i="38"/>
  <c r="E60" i="38" s="1"/>
  <c r="D132" i="38"/>
  <c r="E132" i="38" s="1"/>
  <c r="D84" i="38"/>
  <c r="E84" i="38" s="1"/>
  <c r="D36" i="38"/>
  <c r="E36" i="38" s="1"/>
  <c r="C120" i="38"/>
  <c r="E120" i="38" s="1"/>
  <c r="C72" i="38"/>
  <c r="E72" i="38" s="1"/>
  <c r="D144" i="38"/>
  <c r="E144" i="38" s="1"/>
  <c r="D96" i="38"/>
  <c r="E96" i="38" s="1"/>
  <c r="J94" i="6"/>
  <c r="K58" i="6"/>
  <c r="E82" i="6"/>
  <c r="I82" i="6" s="1"/>
  <c r="E94" i="6"/>
  <c r="I94" i="6" s="1"/>
  <c r="F58" i="6"/>
  <c r="E58" i="6"/>
  <c r="E70" i="6"/>
  <c r="I70" i="6" s="1"/>
  <c r="F46" i="6"/>
  <c r="J46" i="6" s="1"/>
  <c r="C86" i="38"/>
  <c r="D110" i="38"/>
  <c r="C146" i="38"/>
  <c r="E146" i="38" s="1"/>
  <c r="C50" i="38"/>
  <c r="E50" i="38" s="1"/>
  <c r="D74" i="38"/>
  <c r="E74" i="38" s="1"/>
  <c r="C110" i="38"/>
  <c r="D38" i="38"/>
  <c r="E38" i="38" s="1"/>
  <c r="D98" i="38"/>
  <c r="E98" i="38" s="1"/>
  <c r="D86" i="38"/>
  <c r="C122" i="38"/>
  <c r="E122" i="38" s="1"/>
  <c r="D73" i="38"/>
  <c r="C109" i="38"/>
  <c r="E109" i="38" s="1"/>
  <c r="D97" i="38"/>
  <c r="C97" i="38"/>
  <c r="G49" i="6"/>
  <c r="J49" i="6" s="1"/>
  <c r="H97" i="6"/>
  <c r="H61" i="6"/>
  <c r="G71" i="6"/>
  <c r="J71" i="6" s="1"/>
  <c r="H35" i="6"/>
  <c r="F60" i="6"/>
  <c r="E72" i="6"/>
  <c r="F96" i="6"/>
  <c r="J96" i="6" s="1"/>
  <c r="C75" i="38"/>
  <c r="E75" i="38" s="1"/>
  <c r="C111" i="38"/>
  <c r="D147" i="38"/>
  <c r="D63" i="38"/>
  <c r="E62" i="6"/>
  <c r="F86" i="6"/>
  <c r="I86" i="6" s="1"/>
  <c r="J38" i="6"/>
  <c r="K31" i="43"/>
  <c r="K29" i="46"/>
  <c r="K30" i="45"/>
  <c r="L29" i="45"/>
  <c r="K31" i="48"/>
  <c r="K28" i="47"/>
  <c r="M30" i="43"/>
  <c r="K27" i="44"/>
  <c r="J27" i="44"/>
  <c r="M31" i="44"/>
  <c r="L27" i="44"/>
  <c r="H95" i="6"/>
  <c r="K95" i="6" s="1"/>
  <c r="H71" i="6"/>
  <c r="H47" i="6"/>
  <c r="K47" i="6" s="1"/>
  <c r="H107" i="6"/>
  <c r="K107" i="6" s="1"/>
  <c r="G83" i="6"/>
  <c r="J83" i="6" s="1"/>
  <c r="G59" i="6"/>
  <c r="J59" i="6" s="1"/>
  <c r="G35" i="6"/>
  <c r="J35" i="6" s="1"/>
  <c r="E84" i="6"/>
  <c r="E36" i="6"/>
  <c r="F72" i="6"/>
  <c r="J72" i="6" s="1"/>
  <c r="E96" i="6"/>
  <c r="E48" i="6"/>
  <c r="I48" i="6" s="1"/>
  <c r="F84" i="6"/>
  <c r="F36" i="6"/>
  <c r="J36" i="6" s="1"/>
  <c r="G97" i="6"/>
  <c r="J97" i="6" s="1"/>
  <c r="H73" i="6"/>
  <c r="K73" i="6" s="1"/>
  <c r="H49" i="6"/>
  <c r="H109" i="6"/>
  <c r="K109" i="6" s="1"/>
  <c r="G85" i="6"/>
  <c r="K85" i="6" s="1"/>
  <c r="G61" i="6"/>
  <c r="J61" i="6" s="1"/>
  <c r="G37" i="6"/>
  <c r="K37" i="6" s="1"/>
  <c r="F74" i="6"/>
  <c r="F110" i="6"/>
  <c r="E38" i="6"/>
  <c r="I38" i="6" s="1"/>
  <c r="E50" i="6"/>
  <c r="I50" i="6" s="1"/>
  <c r="F62" i="6"/>
  <c r="J62" i="6" s="1"/>
  <c r="F98" i="6"/>
  <c r="J98" i="6" s="1"/>
  <c r="E110" i="6"/>
  <c r="J27" i="45"/>
  <c r="K27" i="45"/>
  <c r="K31" i="45"/>
  <c r="J31" i="45"/>
  <c r="K28" i="49"/>
  <c r="J28" i="49"/>
  <c r="J101" i="6"/>
  <c r="K66" i="6"/>
  <c r="E82" i="38"/>
  <c r="E46" i="38"/>
  <c r="I69" i="6"/>
  <c r="J70" i="6"/>
  <c r="J109" i="6"/>
  <c r="I108" i="6"/>
  <c r="G32" i="23"/>
  <c r="G34" i="23"/>
  <c r="I34" i="23"/>
  <c r="G36" i="23"/>
  <c r="G38" i="23"/>
  <c r="I40" i="23"/>
  <c r="H41" i="23"/>
  <c r="H43" i="23"/>
  <c r="G44" i="23"/>
  <c r="I44" i="23"/>
  <c r="G46" i="23"/>
  <c r="G48" i="23"/>
  <c r="G50" i="23"/>
  <c r="I47" i="6"/>
  <c r="I95" i="6"/>
  <c r="I35" i="6"/>
  <c r="I107" i="6"/>
  <c r="K36" i="6"/>
  <c r="L31" i="44"/>
  <c r="M27" i="44"/>
  <c r="K28" i="44"/>
  <c r="K29" i="44"/>
  <c r="M29" i="44"/>
  <c r="K30" i="44"/>
  <c r="K27" i="43"/>
  <c r="L28" i="43"/>
  <c r="K29" i="43"/>
  <c r="M29" i="43"/>
  <c r="K30" i="43"/>
  <c r="M31" i="43"/>
  <c r="M27" i="45"/>
  <c r="K28" i="45"/>
  <c r="K29" i="45"/>
  <c r="M30" i="45"/>
  <c r="L31" i="45"/>
  <c r="M31" i="45"/>
  <c r="L28" i="49"/>
  <c r="K29" i="49"/>
  <c r="J27" i="46"/>
  <c r="L27" i="46"/>
  <c r="M27" i="46"/>
  <c r="J28" i="46"/>
  <c r="L29" i="46"/>
  <c r="K30" i="46"/>
  <c r="M30" i="46"/>
  <c r="K27" i="47"/>
  <c r="L27" i="47"/>
  <c r="L28" i="47"/>
  <c r="K29" i="47"/>
  <c r="J30" i="47"/>
  <c r="K30" i="47"/>
  <c r="M30" i="47"/>
  <c r="J27" i="48"/>
  <c r="L27" i="48"/>
  <c r="M27" i="48"/>
  <c r="K28" i="48"/>
  <c r="L28" i="48"/>
  <c r="L29" i="48"/>
  <c r="L30" i="48"/>
  <c r="L31" i="48"/>
  <c r="M31" i="48"/>
  <c r="J27" i="33"/>
  <c r="L27" i="33"/>
  <c r="M27" i="33"/>
  <c r="K28" i="33"/>
  <c r="M28" i="33"/>
  <c r="M29" i="33"/>
  <c r="K30" i="33"/>
  <c r="L30" i="33"/>
  <c r="C28" i="34"/>
  <c r="D40" i="34"/>
  <c r="D52" i="34"/>
  <c r="D64" i="34"/>
  <c r="D76" i="34"/>
  <c r="D88" i="34"/>
  <c r="D100" i="34"/>
  <c r="C29" i="34"/>
  <c r="F29" i="34"/>
  <c r="G29" i="34" s="1"/>
  <c r="C41" i="34"/>
  <c r="F41" i="34"/>
  <c r="G41" i="34" s="1"/>
  <c r="C53" i="34"/>
  <c r="F53" i="34"/>
  <c r="G53" i="34" s="1"/>
  <c r="C65" i="34"/>
  <c r="F65" i="34"/>
  <c r="G65" i="34" s="1"/>
  <c r="C77" i="34"/>
  <c r="F77" i="34"/>
  <c r="G77" i="34" s="1"/>
  <c r="C89" i="34"/>
  <c r="F89" i="34"/>
  <c r="G89" i="34" s="1"/>
  <c r="C101" i="34"/>
  <c r="F101" i="34"/>
  <c r="G101" i="34" s="1"/>
  <c r="D30" i="34"/>
  <c r="E30" i="34" s="1"/>
  <c r="D42" i="34"/>
  <c r="E42" i="34" s="1"/>
  <c r="D54" i="34"/>
  <c r="E54" i="34" s="1"/>
  <c r="D66" i="34"/>
  <c r="E66" i="34" s="1"/>
  <c r="D78" i="34"/>
  <c r="E78" i="34" s="1"/>
  <c r="D90" i="34"/>
  <c r="E90" i="34" s="1"/>
  <c r="D102" i="34"/>
  <c r="E102" i="34" s="1"/>
  <c r="C31" i="34"/>
  <c r="E31" i="34" s="1"/>
  <c r="F31" i="34"/>
  <c r="G31" i="34" s="1"/>
  <c r="C43" i="34"/>
  <c r="E43" i="34" s="1"/>
  <c r="F43" i="34"/>
  <c r="G43" i="34" s="1"/>
  <c r="C55" i="34"/>
  <c r="E55" i="34" s="1"/>
  <c r="F55" i="34"/>
  <c r="G55" i="34" s="1"/>
  <c r="C67" i="34"/>
  <c r="E67" i="34" s="1"/>
  <c r="F67" i="34"/>
  <c r="G67" i="34" s="1"/>
  <c r="C79" i="34"/>
  <c r="E79" i="34" s="1"/>
  <c r="F79" i="34"/>
  <c r="G79" i="34" s="1"/>
  <c r="C91" i="34"/>
  <c r="E91" i="34" s="1"/>
  <c r="F91" i="34"/>
  <c r="G91" i="34" s="1"/>
  <c r="C103" i="34"/>
  <c r="E103" i="34" s="1"/>
  <c r="F103" i="34"/>
  <c r="G103" i="34" s="1"/>
  <c r="D32" i="34"/>
  <c r="D44" i="34"/>
  <c r="D56" i="34"/>
  <c r="D68" i="34"/>
  <c r="D80" i="34"/>
  <c r="D92" i="34"/>
  <c r="D104" i="34"/>
  <c r="C33" i="34"/>
  <c r="F33" i="34"/>
  <c r="G33" i="34" s="1"/>
  <c r="C45" i="34"/>
  <c r="F45" i="34"/>
  <c r="G45" i="34" s="1"/>
  <c r="C57" i="34"/>
  <c r="F57" i="34"/>
  <c r="G57" i="34" s="1"/>
  <c r="C69" i="34"/>
  <c r="F69" i="34"/>
  <c r="G69" i="34" s="1"/>
  <c r="C81" i="34"/>
  <c r="F81" i="34"/>
  <c r="G81" i="34" s="1"/>
  <c r="C93" i="34"/>
  <c r="F93" i="34"/>
  <c r="G93" i="34" s="1"/>
  <c r="C105" i="34"/>
  <c r="F105" i="34"/>
  <c r="G105" i="34" s="1"/>
  <c r="D34" i="34"/>
  <c r="E34" i="34" s="1"/>
  <c r="D46" i="34"/>
  <c r="E46" i="34" s="1"/>
  <c r="D58" i="34"/>
  <c r="E58" i="34" s="1"/>
  <c r="D70" i="34"/>
  <c r="E70" i="34" s="1"/>
  <c r="D82" i="34"/>
  <c r="E82" i="34" s="1"/>
  <c r="D94" i="34"/>
  <c r="E94" i="34" s="1"/>
  <c r="D106" i="34"/>
  <c r="E106" i="34" s="1"/>
  <c r="C35" i="34"/>
  <c r="E35" i="34" s="1"/>
  <c r="F35" i="34"/>
  <c r="G35" i="34" s="1"/>
  <c r="C47" i="34"/>
  <c r="E47" i="34" s="1"/>
  <c r="F47" i="34"/>
  <c r="G47" i="34" s="1"/>
  <c r="C59" i="34"/>
  <c r="E59" i="34" s="1"/>
  <c r="F59" i="34"/>
  <c r="G59" i="34" s="1"/>
  <c r="C71" i="34"/>
  <c r="E71" i="34" s="1"/>
  <c r="F71" i="34"/>
  <c r="G71" i="34" s="1"/>
  <c r="C83" i="34"/>
  <c r="E83" i="34" s="1"/>
  <c r="F83" i="34"/>
  <c r="G83" i="34" s="1"/>
  <c r="C95" i="34"/>
  <c r="E95" i="34" s="1"/>
  <c r="F95" i="34"/>
  <c r="G95" i="34" s="1"/>
  <c r="C107" i="34"/>
  <c r="E107" i="34" s="1"/>
  <c r="F107" i="34"/>
  <c r="G107" i="34" s="1"/>
  <c r="D36" i="34"/>
  <c r="D48" i="34"/>
  <c r="D60" i="34"/>
  <c r="D72" i="34"/>
  <c r="D84" i="34"/>
  <c r="D96" i="34"/>
  <c r="D108" i="34"/>
  <c r="C37" i="34"/>
  <c r="F37" i="34"/>
  <c r="G37" i="34" s="1"/>
  <c r="C49" i="34"/>
  <c r="F49" i="34"/>
  <c r="G49" i="34" s="1"/>
  <c r="C61" i="34"/>
  <c r="F61" i="34"/>
  <c r="G61" i="34" s="1"/>
  <c r="C73" i="34"/>
  <c r="F73" i="34"/>
  <c r="G73" i="34" s="1"/>
  <c r="C85" i="34"/>
  <c r="F85" i="34"/>
  <c r="G85" i="34" s="1"/>
  <c r="C97" i="34"/>
  <c r="F97" i="34"/>
  <c r="G97" i="34" s="1"/>
  <c r="C109" i="34"/>
  <c r="F109" i="34"/>
  <c r="G109" i="34" s="1"/>
  <c r="D38" i="34"/>
  <c r="E38" i="34" s="1"/>
  <c r="D50" i="34"/>
  <c r="E50" i="34" s="1"/>
  <c r="D62" i="34"/>
  <c r="E62" i="34" s="1"/>
  <c r="D74" i="34"/>
  <c r="E74" i="34" s="1"/>
  <c r="D86" i="34"/>
  <c r="E86" i="34" s="1"/>
  <c r="D98" i="34"/>
  <c r="E98" i="34" s="1"/>
  <c r="D110" i="34"/>
  <c r="E110" i="34" s="1"/>
  <c r="C39" i="34"/>
  <c r="E39" i="34" s="1"/>
  <c r="F39" i="34"/>
  <c r="G39" i="34" s="1"/>
  <c r="C51" i="34"/>
  <c r="E51" i="34" s="1"/>
  <c r="F51" i="34"/>
  <c r="G51" i="34" s="1"/>
  <c r="C63" i="34"/>
  <c r="E63" i="34" s="1"/>
  <c r="F63" i="34"/>
  <c r="G63" i="34" s="1"/>
  <c r="C75" i="34"/>
  <c r="E75" i="34" s="1"/>
  <c r="F75" i="34"/>
  <c r="G75" i="34" s="1"/>
  <c r="C87" i="34"/>
  <c r="E87" i="34" s="1"/>
  <c r="F87" i="34"/>
  <c r="G87" i="34" s="1"/>
  <c r="C99" i="34"/>
  <c r="E99" i="34" s="1"/>
  <c r="F99" i="34"/>
  <c r="G99" i="34" s="1"/>
  <c r="C111" i="34"/>
  <c r="E111" i="34" s="1"/>
  <c r="F111" i="34"/>
  <c r="G111" i="34" s="1"/>
  <c r="M28" i="46"/>
  <c r="L28" i="46"/>
  <c r="M29" i="47"/>
  <c r="L29" i="47"/>
  <c r="L29" i="33"/>
  <c r="K29" i="33"/>
  <c r="M27" i="49"/>
  <c r="L27" i="49"/>
  <c r="I65" i="6"/>
  <c r="J54" i="6"/>
  <c r="I109" i="6"/>
  <c r="J47" i="6"/>
  <c r="J27" i="47"/>
  <c r="K28" i="46"/>
  <c r="J28" i="48"/>
  <c r="J30" i="33"/>
  <c r="J29" i="47"/>
  <c r="K27" i="46"/>
  <c r="K29" i="48"/>
  <c r="M30" i="48"/>
  <c r="H48" i="23"/>
  <c r="G49" i="23"/>
  <c r="H50" i="23"/>
  <c r="I51" i="23"/>
  <c r="F110" i="34"/>
  <c r="G110" i="34" s="1"/>
  <c r="D109" i="34"/>
  <c r="E109" i="34" s="1"/>
  <c r="C108" i="34"/>
  <c r="F106" i="34"/>
  <c r="G106" i="34" s="1"/>
  <c r="D105" i="34"/>
  <c r="C104" i="34"/>
  <c r="F102" i="34"/>
  <c r="G102" i="34" s="1"/>
  <c r="D101" i="34"/>
  <c r="C100" i="34"/>
  <c r="F98" i="34"/>
  <c r="G98" i="34" s="1"/>
  <c r="D97" i="34"/>
  <c r="C96" i="34"/>
  <c r="F94" i="34"/>
  <c r="G94" i="34" s="1"/>
  <c r="D93" i="34"/>
  <c r="C92" i="34"/>
  <c r="F90" i="34"/>
  <c r="G90" i="34" s="1"/>
  <c r="D89" i="34"/>
  <c r="C88" i="34"/>
  <c r="F86" i="34"/>
  <c r="G86" i="34" s="1"/>
  <c r="D85" i="34"/>
  <c r="C84" i="34"/>
  <c r="F82" i="34"/>
  <c r="G82" i="34" s="1"/>
  <c r="D81" i="34"/>
  <c r="C80" i="34"/>
  <c r="F78" i="34"/>
  <c r="G78" i="34" s="1"/>
  <c r="D77" i="34"/>
  <c r="C76" i="34"/>
  <c r="F74" i="34"/>
  <c r="G74" i="34" s="1"/>
  <c r="D73" i="34"/>
  <c r="C72" i="34"/>
  <c r="F70" i="34"/>
  <c r="G70" i="34" s="1"/>
  <c r="D69" i="34"/>
  <c r="C68" i="34"/>
  <c r="F66" i="34"/>
  <c r="G66" i="34" s="1"/>
  <c r="D65" i="34"/>
  <c r="C64" i="34"/>
  <c r="F62" i="34"/>
  <c r="G62" i="34" s="1"/>
  <c r="D61" i="34"/>
  <c r="C60" i="34"/>
  <c r="F58" i="34"/>
  <c r="G58" i="34" s="1"/>
  <c r="D57" i="34"/>
  <c r="C56" i="34"/>
  <c r="F54" i="34"/>
  <c r="G54" i="34" s="1"/>
  <c r="D53" i="34"/>
  <c r="C52" i="34"/>
  <c r="F50" i="34"/>
  <c r="G50" i="34" s="1"/>
  <c r="D49" i="34"/>
  <c r="C48" i="34"/>
  <c r="F46" i="34"/>
  <c r="G46" i="34" s="1"/>
  <c r="D45" i="34"/>
  <c r="C44" i="34"/>
  <c r="F42" i="34"/>
  <c r="G42" i="34" s="1"/>
  <c r="D41" i="34"/>
  <c r="C40" i="34"/>
  <c r="F38" i="34"/>
  <c r="G38" i="34" s="1"/>
  <c r="D37" i="34"/>
  <c r="C36" i="34"/>
  <c r="F34" i="34"/>
  <c r="G34" i="34" s="1"/>
  <c r="D33" i="34"/>
  <c r="C32" i="34"/>
  <c r="F30" i="34"/>
  <c r="G30" i="34" s="1"/>
  <c r="D29" i="34"/>
  <c r="D28" i="34"/>
  <c r="E77" i="38"/>
  <c r="E52" i="38"/>
  <c r="K88" i="6"/>
  <c r="E44" i="38"/>
  <c r="K41" i="6"/>
  <c r="I30" i="6"/>
  <c r="J63" i="6"/>
  <c r="J76" i="6"/>
  <c r="J87" i="6"/>
  <c r="K76" i="6"/>
  <c r="I99" i="6"/>
  <c r="I79" i="6"/>
  <c r="I76" i="6"/>
  <c r="E43" i="38"/>
  <c r="I31" i="6"/>
  <c r="I91" i="6"/>
  <c r="J52" i="6"/>
  <c r="I103" i="6"/>
  <c r="J82" i="6"/>
  <c r="K87" i="6"/>
  <c r="J40" i="6"/>
  <c r="J88" i="6"/>
  <c r="K64" i="6"/>
  <c r="K100" i="6"/>
  <c r="I53" i="6"/>
  <c r="I77" i="6"/>
  <c r="I105" i="6"/>
  <c r="I57" i="6"/>
  <c r="I45" i="6"/>
  <c r="I93" i="6"/>
  <c r="K46" i="6"/>
  <c r="K70" i="6"/>
  <c r="K34" i="6"/>
  <c r="J50" i="6"/>
  <c r="E137" i="38"/>
  <c r="I27" i="6"/>
  <c r="I55" i="6"/>
  <c r="K67" i="6"/>
  <c r="I34" i="6"/>
  <c r="I59" i="6"/>
  <c r="J107" i="6"/>
  <c r="I61" i="6"/>
  <c r="K72" i="6"/>
  <c r="E102" i="38"/>
  <c r="E90" i="38"/>
  <c r="J27" i="6"/>
  <c r="J75" i="6"/>
  <c r="J53" i="6"/>
  <c r="I101" i="6"/>
  <c r="K40" i="6"/>
  <c r="I68" i="6"/>
  <c r="K44" i="6"/>
  <c r="K92" i="6"/>
  <c r="J106" i="6"/>
  <c r="I83" i="6"/>
  <c r="K101" i="6"/>
  <c r="I81" i="6"/>
  <c r="E103" i="38"/>
  <c r="I63" i="6"/>
  <c r="I75" i="6"/>
  <c r="K52" i="6"/>
  <c r="I41" i="6"/>
  <c r="I67" i="6"/>
  <c r="K51" i="6"/>
  <c r="K63" i="6"/>
  <c r="I54" i="6"/>
  <c r="I39" i="6"/>
  <c r="K28" i="6"/>
  <c r="E86" i="38" l="1"/>
  <c r="K33" i="6"/>
  <c r="K39" i="6"/>
  <c r="K43" i="6"/>
  <c r="J86" i="6"/>
  <c r="E147" i="38"/>
  <c r="K59" i="6"/>
  <c r="E33" i="34"/>
  <c r="E89" i="34"/>
  <c r="E100" i="38"/>
  <c r="E105" i="38"/>
  <c r="E44" i="34"/>
  <c r="I28" i="6"/>
  <c r="I102" i="6"/>
  <c r="J64" i="6"/>
  <c r="E49" i="34"/>
  <c r="E33" i="38"/>
  <c r="K45" i="6"/>
  <c r="E81" i="34"/>
  <c r="I36" i="6"/>
  <c r="K29" i="6"/>
  <c r="E34" i="38"/>
  <c r="K103" i="6"/>
  <c r="K99" i="6"/>
  <c r="E68" i="34"/>
  <c r="E57" i="34"/>
  <c r="E65" i="34"/>
  <c r="E93" i="34"/>
  <c r="E53" i="34"/>
  <c r="K35" i="6"/>
  <c r="E77" i="34"/>
  <c r="E79" i="38"/>
  <c r="J81" i="6"/>
  <c r="I80" i="6"/>
  <c r="J93" i="6"/>
  <c r="J37" i="6"/>
  <c r="K91" i="6"/>
  <c r="E29" i="34"/>
  <c r="E40" i="34"/>
  <c r="E64" i="34"/>
  <c r="E69" i="34"/>
  <c r="I46" i="6"/>
  <c r="E96" i="34"/>
  <c r="E94" i="38"/>
  <c r="E41" i="34"/>
  <c r="E73" i="34"/>
  <c r="E105" i="34"/>
  <c r="J65" i="6"/>
  <c r="E83" i="38"/>
  <c r="E92" i="34"/>
  <c r="E48" i="34"/>
  <c r="E97" i="34"/>
  <c r="K77" i="6"/>
  <c r="E130" i="38"/>
  <c r="E45" i="34"/>
  <c r="E88" i="34"/>
  <c r="E61" i="34"/>
  <c r="E72" i="34"/>
  <c r="K49" i="6"/>
  <c r="E92" i="38"/>
  <c r="E37" i="34"/>
  <c r="E101" i="34"/>
  <c r="E85" i="34"/>
  <c r="E89" i="38"/>
  <c r="E121" i="38"/>
  <c r="E133" i="38"/>
  <c r="I96" i="6"/>
  <c r="I72" i="6"/>
  <c r="J105" i="6"/>
  <c r="E28" i="34"/>
  <c r="E60" i="34"/>
  <c r="K83" i="6"/>
  <c r="I98" i="6"/>
  <c r="J85" i="6"/>
  <c r="K97" i="6"/>
  <c r="E111" i="38"/>
  <c r="E32" i="38"/>
  <c r="K89" i="6"/>
  <c r="I66" i="6"/>
  <c r="E117" i="38"/>
  <c r="E68" i="38"/>
  <c r="E54" i="38"/>
  <c r="E123" i="38"/>
  <c r="I100" i="6"/>
  <c r="I110" i="6"/>
  <c r="J110" i="6"/>
  <c r="J84" i="6"/>
  <c r="I84" i="6"/>
  <c r="J60" i="6"/>
  <c r="I60" i="6"/>
  <c r="J32" i="6"/>
  <c r="I32" i="6"/>
  <c r="I90" i="6"/>
  <c r="J90" i="6"/>
  <c r="E108" i="34"/>
  <c r="E84" i="34"/>
  <c r="E36" i="34"/>
  <c r="E104" i="34"/>
  <c r="E80" i="34"/>
  <c r="E56" i="34"/>
  <c r="E32" i="34"/>
  <c r="E100" i="34"/>
  <c r="E76" i="34"/>
  <c r="E52" i="34"/>
  <c r="K71" i="6"/>
  <c r="E110" i="38"/>
  <c r="E47" i="38"/>
  <c r="K55" i="6"/>
  <c r="J100" i="6"/>
  <c r="E42" i="38"/>
  <c r="E29" i="38"/>
  <c r="E63" i="38"/>
  <c r="E73" i="38"/>
  <c r="J74" i="6"/>
  <c r="I74" i="6"/>
  <c r="I62" i="6"/>
  <c r="K61" i="6"/>
  <c r="E97" i="38"/>
  <c r="I58" i="6"/>
  <c r="J58" i="6"/>
  <c r="I104" i="6"/>
  <c r="E143" i="38"/>
  <c r="E69" i="38"/>
  <c r="E78" i="38"/>
  <c r="E125" i="38"/>
  <c r="K27" i="31" l="1"/>
  <c r="L27" i="31"/>
  <c r="J30" i="31"/>
  <c r="K30" i="31"/>
  <c r="L30" i="31"/>
  <c r="J36" i="31"/>
  <c r="L31" i="31"/>
  <c r="K36" i="31"/>
  <c r="L43" i="31"/>
  <c r="J43" i="31"/>
  <c r="K42" i="31"/>
  <c r="L38" i="31"/>
  <c r="J38" i="31"/>
  <c r="J49" i="31"/>
  <c r="K37" i="31"/>
  <c r="K43" i="31"/>
  <c r="K49" i="31"/>
  <c r="K32" i="31"/>
  <c r="J47" i="31"/>
  <c r="L53" i="31"/>
  <c r="L36" i="31"/>
  <c r="K47" i="31"/>
  <c r="K31" i="31"/>
  <c r="K48" i="31"/>
  <c r="L41" i="31"/>
  <c r="J37" i="31"/>
  <c r="J35" i="31"/>
  <c r="K53" i="31"/>
  <c r="E34" i="31"/>
  <c r="L47" i="31"/>
  <c r="H40" i="31"/>
  <c r="L44" i="31"/>
  <c r="L42" i="31"/>
  <c r="G29" i="31"/>
  <c r="J44" i="31"/>
  <c r="G46" i="31"/>
  <c r="E40" i="31"/>
  <c r="J41" i="31"/>
  <c r="J27" i="31"/>
  <c r="L35" i="31"/>
  <c r="H34" i="31"/>
  <c r="E29" i="31"/>
  <c r="E46" i="31"/>
  <c r="K44" i="31"/>
  <c r="L48" i="31"/>
  <c r="J48" i="31"/>
  <c r="J53" i="31"/>
  <c r="K41" i="31"/>
  <c r="G40" i="31"/>
  <c r="F46" i="31"/>
  <c r="J31" i="31"/>
  <c r="F29" i="31"/>
  <c r="F34" i="31"/>
  <c r="H46" i="31"/>
  <c r="J42" i="31"/>
  <c r="L49" i="31"/>
  <c r="K38" i="31"/>
  <c r="L37" i="31"/>
  <c r="G34" i="31"/>
  <c r="K35" i="31"/>
  <c r="J32" i="31"/>
  <c r="H29" i="31"/>
  <c r="L32" i="31"/>
  <c r="F40" i="31"/>
  <c r="J34" i="31" l="1"/>
  <c r="E51" i="31"/>
  <c r="L40" i="31"/>
  <c r="K34" i="31"/>
  <c r="L46" i="31"/>
  <c r="J40" i="31"/>
  <c r="H51" i="31"/>
  <c r="J46" i="31"/>
  <c r="L29" i="31"/>
  <c r="F51" i="31"/>
  <c r="K46" i="31"/>
  <c r="L34" i="31"/>
  <c r="G51" i="31"/>
  <c r="K40" i="31"/>
  <c r="K29" i="31"/>
  <c r="J29" i="31"/>
  <c r="J51" i="31" l="1"/>
  <c r="K51" i="31"/>
  <c r="L51" i="31"/>
  <c r="J39" i="24"/>
  <c r="J35" i="24"/>
  <c r="J43" i="24"/>
  <c r="I33" i="24"/>
  <c r="I44" i="24"/>
  <c r="I27" i="24"/>
  <c r="J44" i="24"/>
  <c r="D47" i="24"/>
  <c r="H48" i="24"/>
  <c r="H43" i="24"/>
  <c r="J48" i="24"/>
  <c r="I39" i="24"/>
  <c r="I37" i="24"/>
  <c r="I30" i="24"/>
  <c r="H44" i="24"/>
  <c r="H40" i="24"/>
  <c r="I34" i="24"/>
  <c r="J37" i="24"/>
  <c r="I38" i="24"/>
  <c r="I45" i="24"/>
  <c r="H41" i="24"/>
  <c r="J46" i="24"/>
  <c r="J40" i="24"/>
  <c r="J42" i="24"/>
  <c r="H35" i="24"/>
  <c r="J45" i="24"/>
  <c r="I35" i="24"/>
  <c r="I43" i="24"/>
  <c r="I46" i="24"/>
  <c r="I40" i="24"/>
  <c r="I42" i="24"/>
  <c r="J28" i="24"/>
  <c r="J29" i="24"/>
  <c r="I29" i="24"/>
  <c r="J27" i="24"/>
  <c r="H38" i="24"/>
  <c r="H32" i="24"/>
  <c r="J34" i="24"/>
  <c r="J41" i="24"/>
  <c r="J32" i="24"/>
  <c r="H46" i="24"/>
  <c r="H39" i="24"/>
  <c r="I48" i="24"/>
  <c r="E47" i="24"/>
  <c r="I36" i="24"/>
  <c r="H37" i="24"/>
  <c r="J38" i="24"/>
  <c r="J36" i="24"/>
  <c r="I41" i="24"/>
  <c r="I32" i="24"/>
  <c r="J31" i="24"/>
  <c r="J30" i="24"/>
  <c r="H30" i="24"/>
  <c r="H28" i="24"/>
  <c r="I28" i="24"/>
  <c r="H27" i="24"/>
  <c r="C47" i="24"/>
  <c r="H45" i="24"/>
  <c r="F47" i="24"/>
  <c r="H33" i="24"/>
  <c r="J33" i="24"/>
  <c r="H34" i="24"/>
  <c r="H36" i="24"/>
  <c r="H31" i="24"/>
  <c r="I31" i="24"/>
  <c r="H42" i="24"/>
  <c r="H29" i="24"/>
  <c r="I47" i="24" l="1"/>
  <c r="J47" i="24"/>
  <c r="H47" i="24"/>
</calcChain>
</file>

<file path=xl/sharedStrings.xml><?xml version="1.0" encoding="utf-8"?>
<sst xmlns="http://schemas.openxmlformats.org/spreadsheetml/2006/main" count="796" uniqueCount="406">
  <si>
    <t>Forecast</t>
  </si>
  <si>
    <t>Annual</t>
  </si>
  <si>
    <t>Month</t>
  </si>
  <si>
    <t>WTI</t>
  </si>
  <si>
    <t>Retail</t>
  </si>
  <si>
    <t>Gasoline</t>
  </si>
  <si>
    <t>Residential</t>
  </si>
  <si>
    <t>Henry Hub</t>
  </si>
  <si>
    <t>Price</t>
  </si>
  <si>
    <t>Annual Growth</t>
  </si>
  <si>
    <t>Total</t>
  </si>
  <si>
    <t>Other</t>
  </si>
  <si>
    <t>Total Percent Change</t>
  </si>
  <si>
    <t>Low</t>
  </si>
  <si>
    <t>High</t>
  </si>
  <si>
    <t>Growth</t>
  </si>
  <si>
    <t>Average</t>
  </si>
  <si>
    <t>Year</t>
  </si>
  <si>
    <t>FSU and Eastern Europe</t>
  </si>
  <si>
    <t>Diesel</t>
  </si>
  <si>
    <t>Energy</t>
  </si>
  <si>
    <t>Expenditures</t>
  </si>
  <si>
    <t>as % of GDP</t>
  </si>
  <si>
    <t>Range</t>
  </si>
  <si>
    <t>Supply</t>
  </si>
  <si>
    <t>World</t>
  </si>
  <si>
    <t>China</t>
  </si>
  <si>
    <t>U.S.</t>
  </si>
  <si>
    <t>Demand</t>
  </si>
  <si>
    <t>Non-OPEC</t>
  </si>
  <si>
    <t>Quarter</t>
  </si>
  <si>
    <t>Capacity</t>
  </si>
  <si>
    <t>Return to Contents</t>
  </si>
  <si>
    <t>Region / Country</t>
  </si>
  <si>
    <t>OPEC Countries</t>
  </si>
  <si>
    <t>North America</t>
  </si>
  <si>
    <t xml:space="preserve">   Canada</t>
  </si>
  <si>
    <t xml:space="preserve">   Mexico</t>
  </si>
  <si>
    <t xml:space="preserve">   United States</t>
  </si>
  <si>
    <t>Russia and Caspian Sea</t>
  </si>
  <si>
    <t xml:space="preserve">   Azerbaijan</t>
  </si>
  <si>
    <t xml:space="preserve">   Kazakhstan</t>
  </si>
  <si>
    <t xml:space="preserve">   Russia</t>
  </si>
  <si>
    <t>Latin America</t>
  </si>
  <si>
    <t xml:space="preserve">   Argentina</t>
  </si>
  <si>
    <t xml:space="preserve">   Brazil</t>
  </si>
  <si>
    <t xml:space="preserve">   Colombia</t>
  </si>
  <si>
    <t xml:space="preserve">   Other Latin America</t>
  </si>
  <si>
    <t>North Sea</t>
  </si>
  <si>
    <t xml:space="preserve">   Norway</t>
  </si>
  <si>
    <t xml:space="preserve">   United Kingdom</t>
  </si>
  <si>
    <t xml:space="preserve">   Other North Sea</t>
  </si>
  <si>
    <t>Other Non-OPEC</t>
  </si>
  <si>
    <t>World Total</t>
  </si>
  <si>
    <t>Surplus</t>
  </si>
  <si>
    <t>Non-OECD Asia</t>
  </si>
  <si>
    <t>Refiner</t>
  </si>
  <si>
    <t>Cost of Oil</t>
  </si>
  <si>
    <t xml:space="preserve">   Turkmenistan</t>
  </si>
  <si>
    <t>Total Winter</t>
  </si>
  <si>
    <t>Total Summer</t>
  </si>
  <si>
    <t>Coal</t>
  </si>
  <si>
    <t>Petroleum</t>
  </si>
  <si>
    <t>(Million bbls per day)</t>
  </si>
  <si>
    <t>($ per bbl)</t>
  </si>
  <si>
    <t>Change from Previous Year</t>
  </si>
  <si>
    <t>Upper</t>
  </si>
  <si>
    <t>Cooling Degree-Days</t>
  </si>
  <si>
    <t>Heating Degree-Days</t>
  </si>
  <si>
    <t>Stock</t>
  </si>
  <si>
    <t>Level</t>
  </si>
  <si>
    <t>Normal Range for Chart</t>
  </si>
  <si>
    <t>Distillate</t>
  </si>
  <si>
    <t>Natural Gas Prices</t>
  </si>
  <si>
    <t>(Dollars per thousand cubic feet)</t>
  </si>
  <si>
    <t>Annual Consumption (Million barrels per day)</t>
  </si>
  <si>
    <t>Annual Production (Million barrels per day)</t>
  </si>
  <si>
    <t>Consumption Growth (Million barrels per day)</t>
  </si>
  <si>
    <t>Production Growth (Million barrels per day)</t>
  </si>
  <si>
    <t>Inventories (Million barrels)</t>
  </si>
  <si>
    <t>U.S. Working Natural Gas in Storage
(billion cubic feet)</t>
  </si>
  <si>
    <t>Storage</t>
  </si>
  <si>
    <t>Deviation*</t>
  </si>
  <si>
    <t xml:space="preserve">  </t>
  </si>
  <si>
    <t>*</t>
  </si>
  <si>
    <t>Prices (dollars per gallon)</t>
  </si>
  <si>
    <t>Change the confidence interval by entering a</t>
  </si>
  <si>
    <t>percentage between 0% and 100%</t>
  </si>
  <si>
    <t>Historical</t>
  </si>
  <si>
    <t>STEO</t>
  </si>
  <si>
    <t>Settle</t>
  </si>
  <si>
    <t>Implied</t>
  </si>
  <si>
    <t>Days to</t>
  </si>
  <si>
    <t>Confidence Interval</t>
  </si>
  <si>
    <t>Volatility</t>
  </si>
  <si>
    <t>Expiry</t>
  </si>
  <si>
    <t>Lower</t>
  </si>
  <si>
    <t>Where:</t>
  </si>
  <si>
    <t>Total consumption</t>
  </si>
  <si>
    <t>Retail and general industry</t>
  </si>
  <si>
    <t>Coke plants</t>
  </si>
  <si>
    <t>Motor gasoline</t>
  </si>
  <si>
    <t>Jet fuel</t>
  </si>
  <si>
    <t>Distillate fuel</t>
  </si>
  <si>
    <t>Difference</t>
  </si>
  <si>
    <t>Ethanol</t>
  </si>
  <si>
    <t>Production (million barrels per day)</t>
  </si>
  <si>
    <t>Short</t>
  </si>
  <si>
    <t>Tons</t>
  </si>
  <si>
    <t>Electric Power Sector Coal Stocks</t>
  </si>
  <si>
    <t>Nuclear</t>
  </si>
  <si>
    <t>Total Non-OPEC</t>
  </si>
  <si>
    <t>Independent Statistics &amp; Analysis</t>
  </si>
  <si>
    <t>U.S. Energy Information Administration</t>
  </si>
  <si>
    <t>Natural</t>
  </si>
  <si>
    <t>Gas</t>
  </si>
  <si>
    <t>Hydro</t>
  </si>
  <si>
    <t>Generation</t>
  </si>
  <si>
    <t>Sources</t>
  </si>
  <si>
    <t>Power</t>
  </si>
  <si>
    <t>Share of Total Generation</t>
  </si>
  <si>
    <t>Date</t>
  </si>
  <si>
    <t>Production</t>
  </si>
  <si>
    <t>History</t>
  </si>
  <si>
    <t>Crude oil</t>
  </si>
  <si>
    <t>Biodiesel</t>
  </si>
  <si>
    <t>Total Consumption (bcf per day)</t>
  </si>
  <si>
    <t>Consumption (billion cubic feet per day)</t>
  </si>
  <si>
    <t>Electric power</t>
  </si>
  <si>
    <t>Industrial</t>
  </si>
  <si>
    <t>Residential and commercial</t>
  </si>
  <si>
    <t>Consumption Growth (bcf per day)</t>
  </si>
  <si>
    <t>Consumption (million short tons)</t>
  </si>
  <si>
    <t>Consumption Growth (million short tons)</t>
  </si>
  <si>
    <t>Total Consumption (million short tons)</t>
  </si>
  <si>
    <t>Production (million short tons)</t>
  </si>
  <si>
    <t>Production Growth (million short tons)</t>
  </si>
  <si>
    <t>Western region</t>
  </si>
  <si>
    <t>Appalachian region</t>
  </si>
  <si>
    <t>Interior region</t>
  </si>
  <si>
    <t>Total production</t>
  </si>
  <si>
    <t>Total Production (million short tons)</t>
  </si>
  <si>
    <t>Residential sales</t>
  </si>
  <si>
    <t>Industrial sales</t>
  </si>
  <si>
    <t>Direct use of electricity</t>
  </si>
  <si>
    <t>Consumption (million kilowatthours per day)</t>
  </si>
  <si>
    <t>Commercial and transportation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</si>
  <si>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</si>
  <si>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Consumption Growth (million barrels per day)</t>
  </si>
  <si>
    <t>Consumption (million barrels per day)</t>
  </si>
  <si>
    <t>Total Consumption (million bbl/day)</t>
  </si>
  <si>
    <t>OECD*</t>
  </si>
  <si>
    <t>Note: Labels show percentage share of total generation provided by coal and natural gas.</t>
  </si>
  <si>
    <t>Residential Price</t>
  </si>
  <si>
    <t>Federal Gulf of Mexico</t>
  </si>
  <si>
    <t>Net Imports</t>
  </si>
  <si>
    <t>U.S. excluding Gulf of Mexico</t>
  </si>
  <si>
    <t>Production / Imports (billion cubic feet per day)</t>
  </si>
  <si>
    <t>Annual Growth (bcf per day)</t>
  </si>
  <si>
    <t>U.S. Marketed Production (bcf per day)</t>
  </si>
  <si>
    <t>Electricity Generation, All Sectors (thousand megawatthours per day)</t>
  </si>
  <si>
    <t>Geothermal</t>
  </si>
  <si>
    <t>Solar</t>
  </si>
  <si>
    <t>Energy Source</t>
  </si>
  <si>
    <t>U.S. Renewable Energy Supply (Quadrillion Btu)</t>
  </si>
  <si>
    <t>Note: Hydropower excludes pumped storage generation.  Liquid biofuels include ethanol and biodiesel.  Other biomass includes municipal waste from biogenic sources, landfill gas, and other non-wood waste.</t>
  </si>
  <si>
    <t>All fossil fuels</t>
  </si>
  <si>
    <t>Natural gas</t>
  </si>
  <si>
    <t xml:space="preserve">                                                                                                                                                                     </t>
  </si>
  <si>
    <t xml:space="preserve"> </t>
  </si>
  <si>
    <t>Annual Growth (million barrels per day)</t>
  </si>
  <si>
    <t>Middle</t>
  </si>
  <si>
    <t>Hydropower</t>
  </si>
  <si>
    <t>Wood biomass</t>
  </si>
  <si>
    <t>Liquid biofuels</t>
  </si>
  <si>
    <t>Wind power</t>
  </si>
  <si>
    <t>Other biomass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</si>
  <si>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</si>
  <si>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</si>
  <si>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</si>
  <si>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</si>
  <si>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</si>
  <si>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</si>
  <si>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</si>
  <si>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</si>
  <si>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</si>
  <si>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</si>
  <si>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</si>
  <si>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</si>
  <si>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Stock Change</t>
  </si>
  <si>
    <t>and Balance</t>
  </si>
  <si>
    <t>Crude oil price is composite refiner acquisition cost.  Retail prices include state and federal taxes.</t>
  </si>
  <si>
    <t>United States</t>
  </si>
  <si>
    <t>Canada</t>
  </si>
  <si>
    <t>Brazil</t>
  </si>
  <si>
    <t>Colombia</t>
  </si>
  <si>
    <t>Russia</t>
  </si>
  <si>
    <t>Vietnam</t>
  </si>
  <si>
    <t>Kazakhstan</t>
  </si>
  <si>
    <t>Malaysia</t>
  </si>
  <si>
    <t>India</t>
  </si>
  <si>
    <t>Other North Sea</t>
  </si>
  <si>
    <t>Gabon</t>
  </si>
  <si>
    <t>Oman</t>
  </si>
  <si>
    <t>Australia</t>
  </si>
  <si>
    <t>Egypt</t>
  </si>
  <si>
    <t>Azerbaijan</t>
  </si>
  <si>
    <t>United Kingdom</t>
  </si>
  <si>
    <t>Mexico</t>
  </si>
  <si>
    <t>Syria</t>
  </si>
  <si>
    <t>Norway</t>
  </si>
  <si>
    <t>State</t>
  </si>
  <si>
    <t>Region</t>
  </si>
  <si>
    <t>Census Division</t>
  </si>
  <si>
    <t>AK</t>
  </si>
  <si>
    <t>West</t>
  </si>
  <si>
    <t>Pacific</t>
  </si>
  <si>
    <t>AL</t>
  </si>
  <si>
    <t>South</t>
  </si>
  <si>
    <t>East South Central</t>
  </si>
  <si>
    <t>AR</t>
  </si>
  <si>
    <t>West South Central</t>
  </si>
  <si>
    <t>AZ</t>
  </si>
  <si>
    <t>Mountain</t>
  </si>
  <si>
    <t>CA</t>
  </si>
  <si>
    <t>CO</t>
  </si>
  <si>
    <t>CT</t>
  </si>
  <si>
    <t>Northeast</t>
  </si>
  <si>
    <t>New England</t>
  </si>
  <si>
    <t>DC</t>
  </si>
  <si>
    <t>South Atlantic</t>
  </si>
  <si>
    <t>DE</t>
  </si>
  <si>
    <t>FL</t>
  </si>
  <si>
    <t>GA</t>
  </si>
  <si>
    <t>HI</t>
  </si>
  <si>
    <t>IA</t>
  </si>
  <si>
    <t>Midwest</t>
  </si>
  <si>
    <t>West North Central</t>
  </si>
  <si>
    <t>ID</t>
  </si>
  <si>
    <t>IL</t>
  </si>
  <si>
    <t>East North Central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</si>
  <si>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</si>
  <si>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</si>
  <si>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</si>
  <si>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</si>
  <si>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</si>
  <si>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</si>
  <si>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</si>
  <si>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</si>
  <si>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</si>
  <si>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</si>
  <si>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</si>
  <si>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</si>
  <si>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</si>
  <si>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</si>
  <si>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</si>
  <si>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</si>
  <si>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</si>
  <si>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Middle Atlantic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</si>
  <si>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</si>
  <si>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</si>
  <si>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</si>
  <si>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</si>
  <si>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</si>
  <si>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</si>
  <si>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</si>
  <si>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</si>
  <si>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</si>
  <si>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</si>
  <si>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</si>
  <si>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</si>
  <si>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</si>
  <si>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</si>
  <si>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</si>
  <si>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</si>
  <si>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</si>
  <si>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</si>
  <si>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</si>
  <si>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Index</t>
  </si>
  <si>
    <t>Change</t>
  </si>
  <si>
    <t>Real</t>
  </si>
  <si>
    <t>Disposable</t>
  </si>
  <si>
    <t>Income</t>
  </si>
  <si>
    <t>*  Countries belonging to the Organization for Economic Cooperation and Development</t>
  </si>
  <si>
    <t>Consumption</t>
  </si>
  <si>
    <t>Iran</t>
  </si>
  <si>
    <t>Libya</t>
  </si>
  <si>
    <t>Nigeria</t>
  </si>
  <si>
    <t>Iraq</t>
  </si>
  <si>
    <t>Yemen</t>
  </si>
  <si>
    <t>Argentina</t>
  </si>
  <si>
    <t>Indonesia</t>
  </si>
  <si>
    <t>Sudan / S. Sudan</t>
  </si>
  <si>
    <t>See</t>
  </si>
  <si>
    <t>http://www.eia.gov/forecasts/steo/special/pdf/2012_sp_04.pdf</t>
  </si>
  <si>
    <t>for more information</t>
  </si>
  <si>
    <t>Consumption Growth (million kWh per day)</t>
  </si>
  <si>
    <t>(Cents/kWh)</t>
  </si>
  <si>
    <t>Natural gas plant liquids</t>
  </si>
  <si>
    <t>Degree days calculated by applying contemporaneous population weights to state-level data from NOAA.</t>
  </si>
  <si>
    <t>Estimated Unplanned Crude Oil Production Outages million bbls/day)</t>
  </si>
  <si>
    <t>Estimated Unplanned Crude Oil Production Outages (million bbls/day)</t>
  </si>
  <si>
    <t>Sudan/S. Sudan</t>
  </si>
  <si>
    <t>Kuwait</t>
  </si>
  <si>
    <t>Saudi</t>
  </si>
  <si>
    <t>Arabia</t>
  </si>
  <si>
    <t>Total Consumption (million kWh/day)</t>
  </si>
  <si>
    <t>Ghana</t>
  </si>
  <si>
    <t>Countries Included in "Other" Category</t>
  </si>
  <si>
    <t>OECD Commercial Stocks of Crude Oil and Other Liquids</t>
  </si>
  <si>
    <t>Days of</t>
  </si>
  <si>
    <t>Peru</t>
  </si>
  <si>
    <t>Nonhydro</t>
  </si>
  <si>
    <t>Renewables</t>
  </si>
  <si>
    <t>West texas intermediate (WTI) crude oil price</t>
  </si>
  <si>
    <t>U.S. gasoline and crude oil prices</t>
  </si>
  <si>
    <t>U.S. diesel fuel and crude oil prices</t>
  </si>
  <si>
    <t>Henry hub natural gas price</t>
  </si>
  <si>
    <t>U.S. natural gas prices</t>
  </si>
  <si>
    <t>World liquid fuels</t>
  </si>
  <si>
    <t>World liquid fuels production and consumption balance</t>
  </si>
  <si>
    <t>Estimated unplanned crude oil production outages among OPEC producers</t>
  </si>
  <si>
    <t>Estimated unplanned crude oil production disruptions among non-OPEC producers</t>
  </si>
  <si>
    <t>World liquid fuels consumption</t>
  </si>
  <si>
    <t>World liquid fuels consumption growth</t>
  </si>
  <si>
    <t>World crude oil and liquid fuels production growth</t>
  </si>
  <si>
    <t>Non-OPEC crude oil and liquid fuels production growth</t>
  </si>
  <si>
    <t>OPEC surplus crude oil production capacity</t>
  </si>
  <si>
    <t>OECD commercial stocks of crude oil and other liquids (days of supply)</t>
  </si>
  <si>
    <t>U.S. crude oil and liquid fuels production</t>
  </si>
  <si>
    <t>U.S. commercial crude oil stocks</t>
  </si>
  <si>
    <t>U.S. liquid fuels product supplied growth</t>
  </si>
  <si>
    <t>U.S. gasoline and distillate inventories</t>
  </si>
  <si>
    <t>U.S. natural gas consumption</t>
  </si>
  <si>
    <t>U.S. natural gas production and imports</t>
  </si>
  <si>
    <t>U.S. working natural gas in storage</t>
  </si>
  <si>
    <t>U.S. coal consumption</t>
  </si>
  <si>
    <t>U.S. coal production</t>
  </si>
  <si>
    <t>U.S. electric power sector coal stocks</t>
  </si>
  <si>
    <t>U.S. electricity consumption</t>
  </si>
  <si>
    <t>U.S. residential electricity price</t>
  </si>
  <si>
    <t>U.S. electricity generation by fuel, all sectors</t>
  </si>
  <si>
    <t>U.S. renewable energy supply</t>
  </si>
  <si>
    <t>U.S. carbon dioxide emissions growth</t>
  </si>
  <si>
    <t>U.S. economic assumptions</t>
  </si>
  <si>
    <t>U.S. total industrial production index</t>
  </si>
  <si>
    <t>U.S. disposable income</t>
  </si>
  <si>
    <t>U.S. annual energy expenditures share of gross domestic product</t>
  </si>
  <si>
    <t>U.S. summer cooling degree days</t>
  </si>
  <si>
    <t>U.S. winter heating degree days</t>
  </si>
  <si>
    <t>U.S. census regions and census divisions</t>
  </si>
  <si>
    <t>U.S. renewables and environment</t>
  </si>
  <si>
    <t>U.S. electricity</t>
  </si>
  <si>
    <t>U.S. coal</t>
  </si>
  <si>
    <t>U.S. natural gas</t>
  </si>
  <si>
    <t>U.S. liquid fuels</t>
  </si>
  <si>
    <t>U.S. prices</t>
  </si>
  <si>
    <t>World consumption and non-OPEC production growth</t>
  </si>
  <si>
    <t>Note: Confidence interval derived from options market information for the 5 trading days ending Dec 1, 2016. Intervals not calculated for months with sparse trading in near-the-money options contracts.</t>
  </si>
  <si>
    <t>Short-Term Energy Outlook Figures, December 2016</t>
  </si>
  <si>
    <t>Short-Term Energy Outlook, December 2016</t>
  </si>
  <si>
    <t>Source: Short-Term Energy Outlook, December 2016.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</si>
  <si>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</si>
  <si>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</si>
  <si>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</si>
  <si>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</si>
  <si>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</si>
  <si>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</si>
  <si>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</si>
  <si>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</si>
  <si>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</si>
  <si>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</si>
  <si>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</si>
  <si>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</si>
  <si>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</si>
  <si>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</si>
  <si>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</si>
  <si>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</si>
  <si>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</si>
  <si>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</si>
  <si>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</si>
  <si>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</si>
  <si>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</si>
  <si>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</si>
  <si>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</si>
  <si>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</si>
  <si>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</si>
  <si>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</si>
  <si>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</si>
  <si>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</si>
  <si>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2005-2015 average</t>
  </si>
  <si>
    <t>2011 - 2015</t>
  </si>
  <si>
    <t>Note:  Colored band around days of supply of crude oil and other liquids stocks represents the range between the minimum and maximum from Jan. 2011 - Dec. 2015.</t>
  </si>
  <si>
    <t>Note:  Colored band around storage levels represents the range between the minimum and maximum from Jan. 2011 - Dec. 2015.</t>
  </si>
  <si>
    <t>Note:  Colored bands around storage levels represent the range between the minimum and maximum from Jan. 2011 - Dec. 2015.</t>
  </si>
  <si>
    <t>Deviation from 2011 - 2015 average</t>
  </si>
  <si>
    <t>2008-2015</t>
  </si>
  <si>
    <t>Note:  Colored band around stock levels represents the range between the minimum and maximum from Jan. 2008 - Dec. 2015.</t>
  </si>
  <si>
    <t>2007-2016 Avg</t>
  </si>
  <si>
    <t>Note: EIA calculations based on from the National Oceanic and Atmospheric Administration data. Horizontal lines indicate each month's prior 10-year average (2007-2016). Projections reflect NOAA's 14-16 month outlook.</t>
  </si>
  <si>
    <t>2013/14</t>
  </si>
  <si>
    <t>2014/15</t>
  </si>
  <si>
    <t>2015/16</t>
  </si>
  <si>
    <t>2016/17</t>
  </si>
  <si>
    <t>2006-2016 Avg</t>
  </si>
  <si>
    <t>Note: EIA calculations based on National Oceanic and Atmospheric Administration (NOAA) data. Horizontal lines indicate each month's prior 10-year average (Oct 2006 - Mar 2016). Projections reflect NOAA's 14-16 month outlook.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</si>
</sst>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mmm\ yyyy"/>
    <numFmt numFmtId="165" formatCode="mmmm\ yyyy"/>
    <numFmt numFmtId="166" formatCode="0.0%"/>
    <numFmt numFmtId="167" formatCode="0.0"/>
    <numFmt numFmtId="168" formatCode="0.000"/>
    <numFmt numFmtId="169" formatCode="#,##0.0"/>
    <numFmt numFmtId="170" formatCode="mm/dd/yy"/>
    <numFmt numFmtId="171" formatCode="[$-409]d\-mmm\-yy;@"/>
    <numFmt numFmtId="172" formatCode="#,##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Palatino Linotype"/>
      <family val="1"/>
    </font>
    <font>
      <sz val="18"/>
      <name val="Times New Roman"/>
      <family val="1"/>
    </font>
    <font>
      <b/>
      <sz val="9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26">
    <xf numFmtId="0" fontId="0" fillId="0" borderId="0" xfId="0"/>
    <xf numFmtId="164" fontId="0" fillId="0" borderId="0" xfId="0" quotePrefix="1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quotePrefix="1"/>
    <xf numFmtId="14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0" xfId="0" applyNumberFormat="1" applyAlignment="1">
      <alignment horizontal="right"/>
    </xf>
    <xf numFmtId="3" fontId="0" fillId="0" borderId="0" xfId="0" applyNumberFormat="1"/>
    <xf numFmtId="167" fontId="0" fillId="0" borderId="0" xfId="0" applyNumberFormat="1"/>
    <xf numFmtId="166" fontId="0" fillId="0" borderId="0" xfId="0" applyNumberFormat="1"/>
    <xf numFmtId="167" fontId="0" fillId="0" borderId="0" xfId="0" quotePrefix="1" applyNumberFormat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/>
    <xf numFmtId="4" fontId="0" fillId="0" borderId="0" xfId="0" applyNumberFormat="1"/>
    <xf numFmtId="0" fontId="0" fillId="0" borderId="1" xfId="0" applyFill="1" applyBorder="1"/>
    <xf numFmtId="0" fontId="0" fillId="0" borderId="0" xfId="0" applyFill="1"/>
    <xf numFmtId="0" fontId="0" fillId="0" borderId="2" xfId="0" applyBorder="1" applyAlignment="1">
      <alignment horizontal="right"/>
    </xf>
    <xf numFmtId="168" fontId="0" fillId="0" borderId="0" xfId="0" applyNumberFormat="1"/>
    <xf numFmtId="0" fontId="0" fillId="0" borderId="3" xfId="0" applyBorder="1"/>
    <xf numFmtId="0" fontId="3" fillId="0" borderId="0" xfId="1" applyAlignment="1" applyProtection="1"/>
    <xf numFmtId="0" fontId="0" fillId="0" borderId="0" xfId="0" applyAlignment="1"/>
    <xf numFmtId="0" fontId="0" fillId="0" borderId="0" xfId="0" applyAlignment="1">
      <alignment horizontal="left"/>
    </xf>
    <xf numFmtId="168" fontId="0" fillId="0" borderId="0" xfId="0" applyNumberFormat="1" applyAlignment="1"/>
    <xf numFmtId="1" fontId="0" fillId="0" borderId="0" xfId="0" applyNumberFormat="1" applyFill="1"/>
    <xf numFmtId="170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" fontId="6" fillId="0" borderId="0" xfId="0" applyNumberFormat="1" applyFont="1" applyFill="1"/>
    <xf numFmtId="2" fontId="2" fillId="0" borderId="0" xfId="0" applyNumberFormat="1" applyFont="1"/>
    <xf numFmtId="168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right"/>
    </xf>
    <xf numFmtId="166" fontId="2" fillId="0" borderId="0" xfId="0" applyNumberFormat="1" applyFont="1"/>
    <xf numFmtId="2" fontId="0" fillId="0" borderId="1" xfId="0" applyNumberFormat="1" applyBorder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NumberFormat="1" applyFont="1" applyBorder="1"/>
    <xf numFmtId="0" fontId="8" fillId="0" borderId="0" xfId="0" applyFont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2" quotePrefix="1" applyNumberFormat="1" applyFont="1"/>
    <xf numFmtId="0" fontId="0" fillId="0" borderId="1" xfId="0" applyFill="1" applyBorder="1" applyAlignment="1">
      <alignment horizontal="center" wrapText="1"/>
    </xf>
    <xf numFmtId="165" fontId="4" fillId="0" borderId="0" xfId="0" applyNumberFormat="1" applyFont="1"/>
    <xf numFmtId="0" fontId="5" fillId="2" borderId="0" xfId="0" applyFont="1" applyFill="1"/>
    <xf numFmtId="0" fontId="0" fillId="2" borderId="0" xfId="0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/>
    <xf numFmtId="164" fontId="9" fillId="0" borderId="0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0" fillId="0" borderId="0" xfId="0" applyNumberFormat="1" applyBorder="1"/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2" fillId="0" borderId="1" xfId="0" applyNumberFormat="1" applyFont="1" applyBorder="1"/>
    <xf numFmtId="168" fontId="0" fillId="0" borderId="1" xfId="0" applyNumberFormat="1" applyBorder="1"/>
    <xf numFmtId="168" fontId="2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/>
    <xf numFmtId="1" fontId="0" fillId="0" borderId="1" xfId="0" applyNumberFormat="1" applyBorder="1"/>
    <xf numFmtId="1" fontId="2" fillId="0" borderId="1" xfId="2" quotePrefix="1" applyNumberFormat="1" applyFont="1" applyBorder="1"/>
    <xf numFmtId="167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/>
    <xf numFmtId="4" fontId="0" fillId="0" borderId="1" xfId="0" applyNumberFormat="1" applyBorder="1"/>
    <xf numFmtId="3" fontId="6" fillId="0" borderId="1" xfId="0" applyNumberFormat="1" applyFont="1" applyBorder="1"/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0" xfId="0" applyNumberFormat="1" applyBorder="1"/>
    <xf numFmtId="168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vertical="top"/>
    </xf>
    <xf numFmtId="0" fontId="13" fillId="0" borderId="1" xfId="0" applyNumberFormat="1" applyFont="1" applyBorder="1"/>
    <xf numFmtId="172" fontId="0" fillId="0" borderId="0" xfId="0" applyNumberFormat="1"/>
    <xf numFmtId="172" fontId="0" fillId="0" borderId="1" xfId="0" applyNumberFormat="1" applyBorder="1"/>
    <xf numFmtId="0" fontId="5" fillId="0" borderId="1" xfId="0" applyFont="1" applyBorder="1" applyAlignment="1"/>
    <xf numFmtId="169" fontId="0" fillId="0" borderId="0" xfId="0" applyNumberFormat="1"/>
    <xf numFmtId="3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Border="1"/>
    <xf numFmtId="169" fontId="0" fillId="0" borderId="1" xfId="0" applyNumberFormat="1" applyBorder="1"/>
    <xf numFmtId="0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164" fontId="0" fillId="0" borderId="0" xfId="0" applyNumberFormat="1" applyBorder="1"/>
    <xf numFmtId="167" fontId="0" fillId="0" borderId="0" xfId="0" applyNumberForma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6" fillId="0" borderId="3" xfId="1" applyFont="1" applyBorder="1" applyAlignment="1" applyProtection="1"/>
    <xf numFmtId="0" fontId="16" fillId="0" borderId="3" xfId="1" applyFont="1" applyBorder="1" applyAlignment="1" applyProtection="1">
      <alignment wrapText="1"/>
    </xf>
    <xf numFmtId="9" fontId="0" fillId="0" borderId="0" xfId="0" applyNumberFormat="1"/>
    <xf numFmtId="0" fontId="5" fillId="0" borderId="0" xfId="0" applyFont="1" applyFill="1" applyBorder="1" applyAlignment="1">
      <alignment horizontal="center"/>
    </xf>
    <xf numFmtId="0" fontId="3" fillId="0" borderId="3" xfId="1" applyBorder="1" applyAlignment="1" applyProtection="1"/>
    <xf numFmtId="0" fontId="3" fillId="0" borderId="3" xfId="1" applyFont="1" applyBorder="1" applyAlignment="1" applyProtection="1"/>
    <xf numFmtId="0" fontId="0" fillId="0" borderId="7" xfId="0" applyBorder="1" applyAlignment="1"/>
    <xf numFmtId="0" fontId="5" fillId="0" borderId="3" xfId="0" applyFont="1" applyBorder="1"/>
    <xf numFmtId="0" fontId="3" fillId="0" borderId="3" xfId="1" applyFont="1" applyBorder="1" applyAlignment="1" applyProtection="1">
      <alignment wrapText="1"/>
    </xf>
    <xf numFmtId="0" fontId="7" fillId="0" borderId="0" xfId="0" applyFont="1" applyAlignment="1"/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3"/>
    <xf numFmtId="0" fontId="2" fillId="0" borderId="0" xfId="3" applyAlignment="1">
      <alignment horizontal="right"/>
    </xf>
    <xf numFmtId="2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3" fillId="0" borderId="3" xfId="1" applyBorder="1" applyAlignment="1" applyProtection="1">
      <alignment wrapText="1"/>
    </xf>
    <xf numFmtId="0" fontId="6" fillId="0" borderId="1" xfId="0" applyFont="1" applyFill="1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8" fillId="0" borderId="0" xfId="0" applyFont="1" applyAlignment="1">
      <alignment horizontal="left" readingOrder="1"/>
    </xf>
    <xf numFmtId="0" fontId="18" fillId="0" borderId="3" xfId="1" applyFont="1" applyBorder="1" applyAlignment="1" applyProtection="1"/>
    <xf numFmtId="0" fontId="18" fillId="0" borderId="0" xfId="1" applyFont="1" applyAlignment="1" applyProtection="1">
      <alignment horizontal="left" readingOrder="1"/>
    </xf>
    <xf numFmtId="0" fontId="0" fillId="0" borderId="0" xfId="0" applyAlignment="1">
      <alignment wrapText="1"/>
    </xf>
    <xf numFmtId="168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1" fillId="0" borderId="8" xfId="0" applyFont="1" applyBorder="1" applyAlignment="1"/>
    <xf numFmtId="0" fontId="0" fillId="0" borderId="8" xfId="0" applyBorder="1" applyAlignment="1"/>
    <xf numFmtId="0" fontId="12" fillId="0" borderId="10" xfId="1" applyFont="1" applyBorder="1" applyAlignment="1" applyProtection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17" fillId="0" borderId="6" xfId="0" applyNumberFormat="1" applyFont="1" applyBorder="1" applyAlignment="1"/>
    <xf numFmtId="9" fontId="10" fillId="2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9" fontId="5" fillId="0" borderId="0" xfId="2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1" applyAlignment="1" applyProtection="1">
      <alignment horizontal="left"/>
    </xf>
  </cellXfs>
  <cellStyles count="5">
    <cellStyle name="Hyperlink" xfId="1" builtinId="8"/>
    <cellStyle name="Normal" xfId="0" builtinId="0"/>
    <cellStyle name="Normal 2" xfId="3"/>
    <cellStyle name="Normal 3" xfId="4"/>
    <cellStyle name="Percent" xfId="2" builtinId="5"/>
  </cellStyles>
  <dxfs count="36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colors>
    <mruColors>
      <color rgb="FFC8858C"/>
      <color rgb="FFFFC702"/>
      <color rgb="FFBED5AD"/>
      <color rgb="FF5D9732"/>
      <color rgb="FF2A4B11"/>
      <color rgb="FFA33340"/>
      <color rgb="FF76D5FF"/>
      <color rgb="FFD1BA8D"/>
      <color rgb="FFA27D33"/>
      <color rgb="FF594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400" b="0"/>
              <a:t>West Texas intermediate (WTI) crude oil price</a:t>
            </a:r>
          </a:p>
          <a:p>
            <a:pPr algn="l">
              <a:defRPr sz="1200"/>
            </a:pPr>
            <a:r>
              <a:rPr lang="en-US" sz="1000" b="0"/>
              <a:t>dollars per barrel</a:t>
            </a:r>
          </a:p>
        </c:rich>
      </c:tx>
      <c:layout>
        <c:manualLayout>
          <c:xMode val="edge"/>
          <c:yMode val="edge"/>
          <c:x val="1.147198480531814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85211299807021E-2"/>
          <c:y val="0.16722918510925791"/>
          <c:w val="0.89982221734478329"/>
          <c:h val="0.59773563807483165"/>
        </c:manualLayout>
      </c:layout>
      <c:lineChart>
        <c:grouping val="standard"/>
        <c:varyColors val="0"/>
        <c:ser>
          <c:idx val="0"/>
          <c:order val="0"/>
          <c:tx>
            <c:v>Historical spot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'Fig1'!$C$29:$C$64</c:f>
              <c:numCache>
                <c:formatCode>0.00</c:formatCode>
                <c:ptCount val="36"/>
                <c:pt idx="0">
                  <c:v>47.216999999999999</c:v>
                </c:pt>
                <c:pt idx="1">
                  <c:v>50.584000000000003</c:v>
                </c:pt>
                <c:pt idx="2">
                  <c:v>47.823</c:v>
                </c:pt>
                <c:pt idx="3">
                  <c:v>54.453000000000003</c:v>
                </c:pt>
                <c:pt idx="4">
                  <c:v>59.265000000000001</c:v>
                </c:pt>
                <c:pt idx="5">
                  <c:v>59.819000000000003</c:v>
                </c:pt>
                <c:pt idx="6">
                  <c:v>50.901000000000003</c:v>
                </c:pt>
                <c:pt idx="7">
                  <c:v>42.866999999999997</c:v>
                </c:pt>
                <c:pt idx="8">
                  <c:v>45.478999999999999</c:v>
                </c:pt>
                <c:pt idx="9">
                  <c:v>46.222999999999999</c:v>
                </c:pt>
                <c:pt idx="10">
                  <c:v>42.442999999999998</c:v>
                </c:pt>
                <c:pt idx="11">
                  <c:v>37.189</c:v>
                </c:pt>
                <c:pt idx="12">
                  <c:v>31.683</c:v>
                </c:pt>
                <c:pt idx="13">
                  <c:v>30.323</c:v>
                </c:pt>
                <c:pt idx="14">
                  <c:v>37.545000000000002</c:v>
                </c:pt>
                <c:pt idx="15">
                  <c:v>40.753999999999998</c:v>
                </c:pt>
                <c:pt idx="16">
                  <c:v>46.712000000000003</c:v>
                </c:pt>
                <c:pt idx="17">
                  <c:v>48.756999999999998</c:v>
                </c:pt>
                <c:pt idx="18">
                  <c:v>44.651000000000003</c:v>
                </c:pt>
                <c:pt idx="19">
                  <c:v>44.723999999999997</c:v>
                </c:pt>
                <c:pt idx="20">
                  <c:v>45.182000000000002</c:v>
                </c:pt>
                <c:pt idx="21">
                  <c:v>49.78</c:v>
                </c:pt>
                <c:pt idx="22">
                  <c:v>45.71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STEO price forecast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'Fig1'!$D$29:$D$64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45.71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'Fig1'!$E$29:$E$64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47.774000000000001</c:v>
                </c:pt>
                <c:pt idx="25">
                  <c:v>48.684000000000005</c:v>
                </c:pt>
                <c:pt idx="26">
                  <c:v>49.555999999999997</c:v>
                </c:pt>
                <c:pt idx="27">
                  <c:v>50.248000000000005</c:v>
                </c:pt>
                <c:pt idx="28">
                  <c:v>50.777999999999999</c:v>
                </c:pt>
                <c:pt idx="29">
                  <c:v>51.153999999999996</c:v>
                </c:pt>
                <c:pt idx="30">
                  <c:v>51.405999999999992</c:v>
                </c:pt>
                <c:pt idx="31">
                  <c:v>51.564</c:v>
                </c:pt>
                <c:pt idx="32">
                  <c:v>51.676000000000002</c:v>
                </c:pt>
                <c:pt idx="33">
                  <c:v>51.758000000000003</c:v>
                </c:pt>
                <c:pt idx="34">
                  <c:v>51.838000000000001</c:v>
                </c:pt>
                <c:pt idx="35">
                  <c:v>51.928000000000011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'Fig1'!$B$86</c:f>
              <c:strCache>
                <c:ptCount val="1"/>
                <c:pt idx="0">
                  <c:v>95% NYMEX futures upper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'Fig1'!$H$29:$H$64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36.103112962486136</c:v>
                </c:pt>
                <c:pt idx="26">
                  <c:v>34.375359961404342</c:v>
                </c:pt>
                <c:pt idx="27">
                  <c:v>33.347587215389304</c:v>
                </c:pt>
                <c:pt idx="28">
                  <c:v>32.595142605165989</c:v>
                </c:pt>
                <c:pt idx="29">
                  <c:v>31.723500516598964</c:v>
                </c:pt>
                <c:pt idx="30">
                  <c:v>31.113504463860835</c:v>
                </c:pt>
                <c:pt idx="31">
                  <c:v>30.594621227405597</c:v>
                </c:pt>
                <c:pt idx="32">
                  <c:v>29.788318890570743</c:v>
                </c:pt>
                <c:pt idx="33">
                  <c:v>29.366875499023205</c:v>
                </c:pt>
                <c:pt idx="34">
                  <c:v>28.99274753358663</c:v>
                </c:pt>
                <c:pt idx="35">
                  <c:v>28.558675363131158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'Fig1'!$B$87</c:f>
              <c:strCache>
                <c:ptCount val="1"/>
                <c:pt idx="0">
                  <c:v>95% NYMEX futures lower confidence interval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5D9732"/>
              </a:solidFill>
              <a:ln w="15875">
                <a:noFill/>
              </a:ln>
            </c:spPr>
          </c:marker>
          <c:cat>
            <c:numRef>
              <c:f>'Fig1'!$B$29:$B$64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'Fig1'!$I$29:$I$64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65.648961031774377</c:v>
                </c:pt>
                <c:pt idx="26">
                  <c:v>71.440623131140939</c:v>
                </c:pt>
                <c:pt idx="27">
                  <c:v>75.713468794372716</c:v>
                </c:pt>
                <c:pt idx="28">
                  <c:v>79.10397310522427</c:v>
                </c:pt>
                <c:pt idx="29">
                  <c:v>82.48559186054591</c:v>
                </c:pt>
                <c:pt idx="30">
                  <c:v>84.933435867676764</c:v>
                </c:pt>
                <c:pt idx="31">
                  <c:v>86.905671302062018</c:v>
                </c:pt>
                <c:pt idx="32">
                  <c:v>89.646179289603921</c:v>
                </c:pt>
                <c:pt idx="33">
                  <c:v>91.221504449429929</c:v>
                </c:pt>
                <c:pt idx="34">
                  <c:v>92.684497765761591</c:v>
                </c:pt>
                <c:pt idx="35">
                  <c:v>94.42024707774668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926976"/>
        <c:axId val="208638112"/>
      </c:lineChart>
      <c:dateAx>
        <c:axId val="494926976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08638112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208638112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94926976"/>
        <c:crosses val="autoZero"/>
        <c:crossBetween val="between"/>
        <c:majorUnit val="20"/>
      </c:valAx>
    </c:plotArea>
    <c:legend>
      <c:legendPos val="l"/>
      <c:layout>
        <c:manualLayout>
          <c:xMode val="edge"/>
          <c:yMode val="edge"/>
          <c:x val="4.1990543864943719E-2"/>
          <c:y val="0.21324290745063904"/>
          <c:w val="0.6499924094853996"/>
          <c:h val="0.2224647115960899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World liquid fuels consumption growth</a:t>
            </a:r>
          </a:p>
          <a:p>
            <a:pPr algn="l">
              <a:defRPr/>
            </a:pPr>
            <a:r>
              <a:rPr lang="en-US" sz="1000" b="0"/>
              <a:t>million barrels per day</a:t>
            </a:r>
          </a:p>
        </c:rich>
      </c:tx>
      <c:layout>
        <c:manualLayout>
          <c:xMode val="edge"/>
          <c:yMode val="edge"/>
          <c:x val="9.382716049383703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37783311274117E-2"/>
          <c:y val="0.17117395828480017"/>
          <c:w val="0.90786952912937169"/>
          <c:h val="0.52606780661293051"/>
        </c:manualLayout>
      </c:layout>
      <c:barChart>
        <c:barDir val="col"/>
        <c:grouping val="clustered"/>
        <c:varyColors val="0"/>
        <c:ser>
          <c:idx val="1"/>
          <c:order val="0"/>
          <c:tx>
            <c:v>OECD*</c:v>
          </c:tx>
          <c:spPr>
            <a:solidFill>
              <a:schemeClr val="accent1"/>
            </a:solidFill>
          </c:spPr>
          <c:invertIfNegative val="0"/>
          <c:cat>
            <c:numRef>
              <c:f>'Fig7'!$I$26:$K$26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'Fig7'!$I$27:$K$27</c:f>
              <c:numCache>
                <c:formatCode>0.00</c:formatCode>
                <c:ptCount val="3"/>
                <c:pt idx="0">
                  <c:v>0.55445244999999943</c:v>
                </c:pt>
                <c:pt idx="1">
                  <c:v>0.20576966200000157</c:v>
                </c:pt>
                <c:pt idx="2">
                  <c:v>0.24952042200000335</c:v>
                </c:pt>
              </c:numCache>
            </c:numRef>
          </c:val>
        </c:ser>
        <c:ser>
          <c:idx val="2"/>
          <c:order val="1"/>
          <c:tx>
            <c:v>Non-OECD Asia</c:v>
          </c:tx>
          <c:spPr>
            <a:solidFill>
              <a:schemeClr val="accent4"/>
            </a:solidFill>
          </c:spPr>
          <c:invertIfNegative val="0"/>
          <c:cat>
            <c:numRef>
              <c:f>'Fig7'!$I$26:$K$26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'Fig7'!$I$28:$K$28</c:f>
              <c:numCache>
                <c:formatCode>0.00</c:formatCode>
                <c:ptCount val="3"/>
                <c:pt idx="0">
                  <c:v>0.85177082500000267</c:v>
                </c:pt>
                <c:pt idx="1">
                  <c:v>0.93816750399999904</c:v>
                </c:pt>
                <c:pt idx="2">
                  <c:v>0.88702871499999958</c:v>
                </c:pt>
              </c:numCache>
            </c:numRef>
          </c:val>
        </c:ser>
        <c:ser>
          <c:idx val="3"/>
          <c:order val="2"/>
          <c:tx>
            <c:v>Former Soviet Union</c:v>
          </c:tx>
          <c:spPr>
            <a:solidFill>
              <a:schemeClr val="accent3"/>
            </a:solidFill>
          </c:spPr>
          <c:invertIfNegative val="0"/>
          <c:cat>
            <c:numRef>
              <c:f>'Fig7'!$I$26:$K$26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'Fig7'!$I$29:$K$29</c:f>
              <c:numCache>
                <c:formatCode>0.00</c:formatCode>
                <c:ptCount val="3"/>
                <c:pt idx="0">
                  <c:v>-7.428153226000056E-2</c:v>
                </c:pt>
                <c:pt idx="1">
                  <c:v>2.4273018260000612E-2</c:v>
                </c:pt>
                <c:pt idx="2">
                  <c:v>5.5137791759999999E-2</c:v>
                </c:pt>
              </c:numCache>
            </c:numRef>
          </c:val>
        </c:ser>
        <c:ser>
          <c:idx val="4"/>
          <c:order val="3"/>
          <c:tx>
            <c:v>Other</c:v>
          </c:tx>
          <c:spPr>
            <a:solidFill>
              <a:schemeClr val="accent2"/>
            </a:solidFill>
          </c:spPr>
          <c:invertIfNegative val="0"/>
          <c:cat>
            <c:numRef>
              <c:f>'Fig7'!$I$26:$K$26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'Fig7'!$I$30:$K$30</c:f>
              <c:numCache>
                <c:formatCode>0.00</c:formatCode>
                <c:ptCount val="3"/>
                <c:pt idx="0">
                  <c:v>0.16106984625998777</c:v>
                </c:pt>
                <c:pt idx="1">
                  <c:v>0.18801752674000127</c:v>
                </c:pt>
                <c:pt idx="2">
                  <c:v>0.37432611624000245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64188032"/>
        <c:axId val="565001424"/>
      </c:barChart>
      <c:scatterChart>
        <c:scatterStyle val="lineMarker"/>
        <c:varyColors val="0"/>
        <c:ser>
          <c:idx val="0"/>
          <c:order val="4"/>
          <c:tx>
            <c:strRef>
              <c:f>'Fig7'!$D$36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'Fig7'!$C$37:$C$38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'Fig7'!$D$37:$D$38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01984"/>
        <c:axId val="565002544"/>
      </c:scatterChart>
      <c:catAx>
        <c:axId val="5641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65001424"/>
        <c:crosses val="autoZero"/>
        <c:auto val="1"/>
        <c:lblAlgn val="ctr"/>
        <c:lblOffset val="100"/>
        <c:noMultiLvlLbl val="0"/>
      </c:catAx>
      <c:valAx>
        <c:axId val="565001424"/>
        <c:scaling>
          <c:orientation val="minMax"/>
          <c:max val="1.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564188032"/>
        <c:crosses val="autoZero"/>
        <c:crossBetween val="between"/>
      </c:valAx>
      <c:valAx>
        <c:axId val="56500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5002544"/>
        <c:crosses val="autoZero"/>
        <c:crossBetween val="midCat"/>
      </c:valAx>
      <c:valAx>
        <c:axId val="5650025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5001984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3709072951247644"/>
          <c:y val="0.78664647688269762"/>
          <c:w val="0.71652705804936767"/>
          <c:h val="5.0592927852529196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8356333507093E-2"/>
          <c:y val="0.16644178353446695"/>
          <c:w val="0.90322368240555317"/>
          <c:h val="0.53533274317041657"/>
        </c:manualLayout>
      </c:layout>
      <c:barChart>
        <c:barDir val="col"/>
        <c:grouping val="clustered"/>
        <c:varyColors val="0"/>
        <c:ser>
          <c:idx val="1"/>
          <c:order val="0"/>
          <c:tx>
            <c:v>OPEC countries</c:v>
          </c:tx>
          <c:spPr>
            <a:solidFill>
              <a:schemeClr val="accent1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'Fig8'!$J$27:$L$27</c:f>
              <c:numCache>
                <c:formatCode>0.000</c:formatCode>
                <c:ptCount val="3"/>
                <c:pt idx="0">
                  <c:v>0.85475464000000301</c:v>
                </c:pt>
                <c:pt idx="1">
                  <c:v>0.98393177999999892</c:v>
                </c:pt>
                <c:pt idx="2">
                  <c:v>0.93300140499999884</c:v>
                </c:pt>
              </c:numCache>
            </c:numRef>
          </c:val>
        </c:ser>
        <c:ser>
          <c:idx val="0"/>
          <c:order val="1"/>
          <c:tx>
            <c:v>North America</c:v>
          </c:tx>
          <c:spPr>
            <a:solidFill>
              <a:schemeClr val="accent4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'Fig8'!$J$29:$L$29</c:f>
              <c:numCache>
                <c:formatCode>0.000</c:formatCode>
                <c:ptCount val="3"/>
                <c:pt idx="0">
                  <c:v>0.90711272589999936</c:v>
                </c:pt>
                <c:pt idx="1">
                  <c:v>-0.42780867309999948</c:v>
                </c:pt>
                <c:pt idx="2">
                  <c:v>0.4029866076000026</c:v>
                </c:pt>
              </c:numCache>
            </c:numRef>
          </c:val>
        </c:ser>
        <c:ser>
          <c:idx val="2"/>
          <c:order val="2"/>
          <c:tx>
            <c:v>Russia and Caspian Sea</c:v>
          </c:tx>
          <c:spPr>
            <a:solidFill>
              <a:schemeClr val="accent3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'Fig8'!$J$34:$L$34</c:f>
              <c:numCache>
                <c:formatCode>0.000</c:formatCode>
                <c:ptCount val="3"/>
                <c:pt idx="0">
                  <c:v>0.22257084952000028</c:v>
                </c:pt>
                <c:pt idx="1">
                  <c:v>0.19751677286999936</c:v>
                </c:pt>
                <c:pt idx="2">
                  <c:v>0.1917365953299992</c:v>
                </c:pt>
              </c:numCache>
            </c:numRef>
          </c:val>
        </c:ser>
        <c:ser>
          <c:idx val="3"/>
          <c:order val="3"/>
          <c:tx>
            <c:v>Latin America</c:v>
          </c:tx>
          <c:spPr>
            <a:solidFill>
              <a:schemeClr val="accent2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'Fig8'!$J$40:$L$40</c:f>
              <c:numCache>
                <c:formatCode>0.000</c:formatCode>
                <c:ptCount val="3"/>
                <c:pt idx="0">
                  <c:v>0.1977652584999996</c:v>
                </c:pt>
                <c:pt idx="1">
                  <c:v>-0.1017683725399996</c:v>
                </c:pt>
                <c:pt idx="2">
                  <c:v>2.1991176029999338E-2</c:v>
                </c:pt>
              </c:numCache>
            </c:numRef>
          </c:val>
        </c:ser>
        <c:ser>
          <c:idx val="4"/>
          <c:order val="4"/>
          <c:tx>
            <c:v>North Sea</c:v>
          </c:tx>
          <c:spPr>
            <a:solidFill>
              <a:schemeClr val="accent5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'Fig8'!$J$46:$L$46</c:f>
              <c:numCache>
                <c:formatCode>0.000</c:formatCode>
                <c:ptCount val="3"/>
                <c:pt idx="0">
                  <c:v>0.16130116990000021</c:v>
                </c:pt>
                <c:pt idx="1">
                  <c:v>5.4363206629999716E-2</c:v>
                </c:pt>
                <c:pt idx="2">
                  <c:v>-0.15649622986000011</c:v>
                </c:pt>
              </c:numCache>
            </c:numRef>
          </c:val>
        </c:ser>
        <c:ser>
          <c:idx val="5"/>
          <c:order val="5"/>
          <c:tx>
            <c:v>Other Non-OPEC</c:v>
          </c:tx>
          <c:spPr>
            <a:solidFill>
              <a:schemeClr val="accent6"/>
            </a:solidFill>
          </c:spPr>
          <c:invertIfNegative val="0"/>
          <c:cat>
            <c:numRef>
              <c:f>'Fig8'!$J$26:$L$26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'Fig8'!$J$51:$L$51</c:f>
              <c:numCache>
                <c:formatCode>0.000</c:formatCode>
                <c:ptCount val="3"/>
                <c:pt idx="0">
                  <c:v>0.10393516517999934</c:v>
                </c:pt>
                <c:pt idx="1">
                  <c:v>-0.35219812486001345</c:v>
                </c:pt>
                <c:pt idx="2">
                  <c:v>-0.10721657409998997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506320"/>
        <c:axId val="564506880"/>
      </c:barChart>
      <c:scatterChart>
        <c:scatterStyle val="lineMarker"/>
        <c:varyColors val="0"/>
        <c:ser>
          <c:idx val="6"/>
          <c:order val="6"/>
          <c:tx>
            <c:strRef>
              <c:f>'Fig8'!$C$57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'Fig8'!$B$58:$B$59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'Fig8'!$C$58:$C$59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507440"/>
        <c:axId val="564508000"/>
      </c:scatterChart>
      <c:catAx>
        <c:axId val="56450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64506880"/>
        <c:crosses val="autoZero"/>
        <c:auto val="1"/>
        <c:lblAlgn val="ctr"/>
        <c:lblOffset val="100"/>
        <c:noMultiLvlLbl val="0"/>
      </c:catAx>
      <c:valAx>
        <c:axId val="564506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564506320"/>
        <c:crosses val="autoZero"/>
        <c:crossBetween val="between"/>
      </c:valAx>
      <c:valAx>
        <c:axId val="56450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4508000"/>
        <c:crosses val="autoZero"/>
        <c:crossBetween val="midCat"/>
      </c:valAx>
      <c:valAx>
        <c:axId val="56450800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4507440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9.3074707125024067E-2"/>
          <c:y val="0.77275994346864962"/>
          <c:w val="0.82144783184153269"/>
          <c:h val="0.14455512587553776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83563335070917E-2"/>
          <c:y val="0.16718321452421997"/>
          <c:w val="0.90322368240555317"/>
          <c:h val="0.47641957477210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'Fig9'!$H$26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'Fig9'!$B$27:$B$46</c:f>
              <c:strCache>
                <c:ptCount val="20"/>
                <c:pt idx="0">
                  <c:v>United States</c:v>
                </c:pt>
                <c:pt idx="1">
                  <c:v>Russia</c:v>
                </c:pt>
                <c:pt idx="2">
                  <c:v>Canada</c:v>
                </c:pt>
                <c:pt idx="3">
                  <c:v>Brazil</c:v>
                </c:pt>
                <c:pt idx="4">
                  <c:v>Kazakhstan</c:v>
                </c:pt>
                <c:pt idx="5">
                  <c:v>Oman</c:v>
                </c:pt>
                <c:pt idx="6">
                  <c:v>Malaysia</c:v>
                </c:pt>
                <c:pt idx="7">
                  <c:v>Norway</c:v>
                </c:pt>
                <c:pt idx="8">
                  <c:v>United Kingdom</c:v>
                </c:pt>
                <c:pt idx="9">
                  <c:v>Syria</c:v>
                </c:pt>
                <c:pt idx="10">
                  <c:v>Sudan/S. Sudan</c:v>
                </c:pt>
                <c:pt idx="11">
                  <c:v>Vietnam</c:v>
                </c:pt>
                <c:pt idx="12">
                  <c:v>India</c:v>
                </c:pt>
                <c:pt idx="13">
                  <c:v>Egypt</c:v>
                </c:pt>
                <c:pt idx="14">
                  <c:v>Azerbaijan</c:v>
                </c:pt>
                <c:pt idx="15">
                  <c:v>Other North Sea</c:v>
                </c:pt>
                <c:pt idx="16">
                  <c:v>Australia</c:v>
                </c:pt>
                <c:pt idx="17">
                  <c:v>Colombia</c:v>
                </c:pt>
                <c:pt idx="18">
                  <c:v>China</c:v>
                </c:pt>
                <c:pt idx="19">
                  <c:v>Mexico</c:v>
                </c:pt>
              </c:strCache>
            </c:strRef>
          </c:cat>
          <c:val>
            <c:numRef>
              <c:f>'Fig9'!$H$27:$H$46</c:f>
              <c:numCache>
                <c:formatCode>0.000</c:formatCode>
                <c:ptCount val="20"/>
                <c:pt idx="0">
                  <c:v>0.99158258900000007</c:v>
                </c:pt>
                <c:pt idx="1">
                  <c:v>0.1826219180000006</c:v>
                </c:pt>
                <c:pt idx="2">
                  <c:v>0.11228219169999942</c:v>
                </c:pt>
                <c:pt idx="3">
                  <c:v>0.21672279349999979</c:v>
                </c:pt>
                <c:pt idx="4">
                  <c:v>3.2441095899999883E-2</c:v>
                </c:pt>
                <c:pt idx="5">
                  <c:v>3.8492783559999966E-2</c:v>
                </c:pt>
                <c:pt idx="6">
                  <c:v>5.5202739720000005E-2</c:v>
                </c:pt>
                <c:pt idx="7">
                  <c:v>5.9290411000000098E-2</c:v>
                </c:pt>
                <c:pt idx="8">
                  <c:v>0.10581238904000001</c:v>
                </c:pt>
                <c:pt idx="9">
                  <c:v>5.5917808220000004E-3</c:v>
                </c:pt>
                <c:pt idx="10">
                  <c:v>-4.356164300000076E-4</c:v>
                </c:pt>
                <c:pt idx="11">
                  <c:v>2.7698630140000013E-2</c:v>
                </c:pt>
                <c:pt idx="12">
                  <c:v>-2.9920591999998969E-3</c:v>
                </c:pt>
                <c:pt idx="13">
                  <c:v>3.9753424700000872E-3</c:v>
                </c:pt>
                <c:pt idx="14">
                  <c:v>1.6503013699999958E-3</c:v>
                </c:pt>
                <c:pt idx="15">
                  <c:v>-3.8016301399999841E-3</c:v>
                </c:pt>
                <c:pt idx="16">
                  <c:v>-5.0293150679999954E-2</c:v>
                </c:pt>
                <c:pt idx="17">
                  <c:v>1.5256605100000042E-2</c:v>
                </c:pt>
                <c:pt idx="18">
                  <c:v>0.10143835620000008</c:v>
                </c:pt>
                <c:pt idx="19">
                  <c:v>-0.19675205479999969</c:v>
                </c:pt>
              </c:numCache>
            </c:numRef>
          </c:val>
        </c:ser>
        <c:ser>
          <c:idx val="1"/>
          <c:order val="1"/>
          <c:tx>
            <c:strRef>
              <c:f>'Fig9'!$I$26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'Fig9'!$B$27:$B$46</c:f>
              <c:strCache>
                <c:ptCount val="20"/>
                <c:pt idx="0">
                  <c:v>United States</c:v>
                </c:pt>
                <c:pt idx="1">
                  <c:v>Russia</c:v>
                </c:pt>
                <c:pt idx="2">
                  <c:v>Canada</c:v>
                </c:pt>
                <c:pt idx="3">
                  <c:v>Brazil</c:v>
                </c:pt>
                <c:pt idx="4">
                  <c:v>Kazakhstan</c:v>
                </c:pt>
                <c:pt idx="5">
                  <c:v>Oman</c:v>
                </c:pt>
                <c:pt idx="6">
                  <c:v>Malaysia</c:v>
                </c:pt>
                <c:pt idx="7">
                  <c:v>Norway</c:v>
                </c:pt>
                <c:pt idx="8">
                  <c:v>United Kingdom</c:v>
                </c:pt>
                <c:pt idx="9">
                  <c:v>Syria</c:v>
                </c:pt>
                <c:pt idx="10">
                  <c:v>Sudan/S. Sudan</c:v>
                </c:pt>
                <c:pt idx="11">
                  <c:v>Vietnam</c:v>
                </c:pt>
                <c:pt idx="12">
                  <c:v>India</c:v>
                </c:pt>
                <c:pt idx="13">
                  <c:v>Egypt</c:v>
                </c:pt>
                <c:pt idx="14">
                  <c:v>Azerbaijan</c:v>
                </c:pt>
                <c:pt idx="15">
                  <c:v>Other North Sea</c:v>
                </c:pt>
                <c:pt idx="16">
                  <c:v>Australia</c:v>
                </c:pt>
                <c:pt idx="17">
                  <c:v>Colombia</c:v>
                </c:pt>
                <c:pt idx="18">
                  <c:v>China</c:v>
                </c:pt>
                <c:pt idx="19">
                  <c:v>Mexico</c:v>
                </c:pt>
              </c:strCache>
            </c:strRef>
          </c:cat>
          <c:val>
            <c:numRef>
              <c:f>'Fig9'!$I$27:$I$46</c:f>
              <c:numCache>
                <c:formatCode>0.000</c:formatCode>
                <c:ptCount val="20"/>
                <c:pt idx="0">
                  <c:v>-0.32698381500000018</c:v>
                </c:pt>
                <c:pt idx="1">
                  <c:v>0.22436230699999982</c:v>
                </c:pt>
                <c:pt idx="2">
                  <c:v>1.0093251399999836E-2</c:v>
                </c:pt>
                <c:pt idx="3">
                  <c:v>2.6034960900000126E-2</c:v>
                </c:pt>
                <c:pt idx="4">
                  <c:v>-3.1862209300000055E-2</c:v>
                </c:pt>
                <c:pt idx="5">
                  <c:v>2.9090881639999955E-2</c:v>
                </c:pt>
                <c:pt idx="6">
                  <c:v>1.6413581080000017E-2</c:v>
                </c:pt>
                <c:pt idx="7">
                  <c:v>4.4172380600000061E-2</c:v>
                </c:pt>
                <c:pt idx="8">
                  <c:v>2.9482618870000032E-2</c:v>
                </c:pt>
                <c:pt idx="9">
                  <c:v>-8.284522399999994E-4</c:v>
                </c:pt>
                <c:pt idx="10">
                  <c:v>-3.5984300699999916E-3</c:v>
                </c:pt>
                <c:pt idx="11">
                  <c:v>-3.0117862560000042E-2</c:v>
                </c:pt>
                <c:pt idx="12">
                  <c:v>-1.5089246970000025E-2</c:v>
                </c:pt>
                <c:pt idx="13">
                  <c:v>-1.829213252000006E-2</c:v>
                </c:pt>
                <c:pt idx="14">
                  <c:v>3.5495215499999899E-3</c:v>
                </c:pt>
                <c:pt idx="15">
                  <c:v>-1.9291792840000016E-2</c:v>
                </c:pt>
                <c:pt idx="16">
                  <c:v>-2.9824565430000005E-2</c:v>
                </c:pt>
                <c:pt idx="17">
                  <c:v>-0.10498777728999997</c:v>
                </c:pt>
                <c:pt idx="18">
                  <c:v>-0.26289509460000016</c:v>
                </c:pt>
                <c:pt idx="19">
                  <c:v>-0.11091810950000003</c:v>
                </c:pt>
              </c:numCache>
            </c:numRef>
          </c:val>
        </c:ser>
        <c:ser>
          <c:idx val="2"/>
          <c:order val="2"/>
          <c:tx>
            <c:strRef>
              <c:f>'Fig9'!$J$26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'Fig9'!$B$27:$B$46</c:f>
              <c:strCache>
                <c:ptCount val="20"/>
                <c:pt idx="0">
                  <c:v>United States</c:v>
                </c:pt>
                <c:pt idx="1">
                  <c:v>Russia</c:v>
                </c:pt>
                <c:pt idx="2">
                  <c:v>Canada</c:v>
                </c:pt>
                <c:pt idx="3">
                  <c:v>Brazil</c:v>
                </c:pt>
                <c:pt idx="4">
                  <c:v>Kazakhstan</c:v>
                </c:pt>
                <c:pt idx="5">
                  <c:v>Oman</c:v>
                </c:pt>
                <c:pt idx="6">
                  <c:v>Malaysia</c:v>
                </c:pt>
                <c:pt idx="7">
                  <c:v>Norway</c:v>
                </c:pt>
                <c:pt idx="8">
                  <c:v>United Kingdom</c:v>
                </c:pt>
                <c:pt idx="9">
                  <c:v>Syria</c:v>
                </c:pt>
                <c:pt idx="10">
                  <c:v>Sudan/S. Sudan</c:v>
                </c:pt>
                <c:pt idx="11">
                  <c:v>Vietnam</c:v>
                </c:pt>
                <c:pt idx="12">
                  <c:v>India</c:v>
                </c:pt>
                <c:pt idx="13">
                  <c:v>Egypt</c:v>
                </c:pt>
                <c:pt idx="14">
                  <c:v>Azerbaijan</c:v>
                </c:pt>
                <c:pt idx="15">
                  <c:v>Other North Sea</c:v>
                </c:pt>
                <c:pt idx="16">
                  <c:v>Australia</c:v>
                </c:pt>
                <c:pt idx="17">
                  <c:v>Colombia</c:v>
                </c:pt>
                <c:pt idx="18">
                  <c:v>China</c:v>
                </c:pt>
                <c:pt idx="19">
                  <c:v>Mexico</c:v>
                </c:pt>
              </c:strCache>
            </c:strRef>
          </c:cat>
          <c:val>
            <c:numRef>
              <c:f>'Fig9'!$J$27:$J$46</c:f>
              <c:numCache>
                <c:formatCode>0.000</c:formatCode>
                <c:ptCount val="20"/>
                <c:pt idx="0">
                  <c:v>0.20576334600000123</c:v>
                </c:pt>
                <c:pt idx="1">
                  <c:v>0.13423106399999973</c:v>
                </c:pt>
                <c:pt idx="2">
                  <c:v>0.27632579750000019</c:v>
                </c:pt>
                <c:pt idx="3">
                  <c:v>4.0091022699999979E-2</c:v>
                </c:pt>
                <c:pt idx="4">
                  <c:v>8.8256828300000034E-2</c:v>
                </c:pt>
                <c:pt idx="5">
                  <c:v>7.4438963000000857E-3</c:v>
                </c:pt>
                <c:pt idx="6">
                  <c:v>-9.4156020000069063E-5</c:v>
                </c:pt>
                <c:pt idx="7">
                  <c:v>-3.3856412000000002E-2</c:v>
                </c:pt>
                <c:pt idx="8">
                  <c:v>-0.11498605365000003</c:v>
                </c:pt>
                <c:pt idx="9">
                  <c:v>-2.8501616510000008E-3</c:v>
                </c:pt>
                <c:pt idx="10">
                  <c:v>-4.9352766099999834E-3</c:v>
                </c:pt>
                <c:pt idx="11">
                  <c:v>-1.071627868999997E-2</c:v>
                </c:pt>
                <c:pt idx="12">
                  <c:v>3.6741422600000684E-3</c:v>
                </c:pt>
                <c:pt idx="13">
                  <c:v>-1.0244010400000003E-2</c:v>
                </c:pt>
                <c:pt idx="14">
                  <c:v>-3.5367291669999967E-2</c:v>
                </c:pt>
                <c:pt idx="15">
                  <c:v>-7.653764209999997E-3</c:v>
                </c:pt>
                <c:pt idx="16">
                  <c:v>-1.4579383700000226E-3</c:v>
                </c:pt>
                <c:pt idx="17">
                  <c:v>-1.5821914470000031E-2</c:v>
                </c:pt>
                <c:pt idx="18">
                  <c:v>-0.12975624989999979</c:v>
                </c:pt>
                <c:pt idx="19">
                  <c:v>-7.9102535900000159E-2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512480"/>
        <c:axId val="564513040"/>
      </c:barChart>
      <c:catAx>
        <c:axId val="5645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64513040"/>
        <c:crosses val="autoZero"/>
        <c:auto val="1"/>
        <c:lblAlgn val="ctr"/>
        <c:lblOffset val="100"/>
        <c:noMultiLvlLbl val="0"/>
      </c:catAx>
      <c:valAx>
        <c:axId val="564513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56451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21351294502822"/>
          <c:y val="0.17219959931044124"/>
          <c:w val="8.5031443719107327E-2"/>
          <c:h val="0.17202991334625886"/>
        </c:manualLayout>
      </c:layout>
      <c:overlay val="1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871244752942467E-2"/>
          <c:y val="0.17249405954434394"/>
          <c:w val="0.86554729439307876"/>
          <c:h val="0.62659149854790064"/>
        </c:manualLayout>
      </c:layout>
      <c:barChart>
        <c:barDir val="col"/>
        <c:grouping val="clustered"/>
        <c:varyColors val="0"/>
        <c:ser>
          <c:idx val="1"/>
          <c:order val="0"/>
          <c:tx>
            <c:v>World oil consumption growth (left axis)</c:v>
          </c:tx>
          <c:spPr>
            <a:solidFill>
              <a:schemeClr val="accent4"/>
            </a:solidFill>
          </c:spPr>
          <c:invertIfNegative val="0"/>
          <c:val>
            <c:numRef>
              <c:f>'Fig10'!$H$32:$H$51</c:f>
              <c:numCache>
                <c:formatCode>0.00</c:formatCode>
                <c:ptCount val="20"/>
                <c:pt idx="0">
                  <c:v>1.1558139750000009</c:v>
                </c:pt>
                <c:pt idx="1">
                  <c:v>1.1050586479999964</c:v>
                </c:pt>
                <c:pt idx="2">
                  <c:v>1.0175948339999934</c:v>
                </c:pt>
                <c:pt idx="3">
                  <c:v>0.67361064700000384</c:v>
                </c:pt>
                <c:pt idx="4">
                  <c:v>1.563212999000001</c:v>
                </c:pt>
                <c:pt idx="5">
                  <c:v>0.69651933600000859</c:v>
                </c:pt>
                <c:pt idx="6">
                  <c:v>1.0154576970000022</c:v>
                </c:pt>
                <c:pt idx="7">
                  <c:v>1.304038429000002</c:v>
                </c:pt>
                <c:pt idx="8">
                  <c:v>1.4656074239999981</c:v>
                </c:pt>
                <c:pt idx="9">
                  <c:v>1.731802364999993</c:v>
                </c:pt>
                <c:pt idx="10">
                  <c:v>2.1189277410000074</c:v>
                </c:pt>
                <c:pt idx="11">
                  <c:v>0.6577086390000062</c:v>
                </c:pt>
                <c:pt idx="12">
                  <c:v>0.84126204800000437</c:v>
                </c:pt>
                <c:pt idx="13">
                  <c:v>1.8273487379999978</c:v>
                </c:pt>
                <c:pt idx="14">
                  <c:v>0.96450101199999949</c:v>
                </c:pt>
                <c:pt idx="15">
                  <c:v>1.7992625119999985</c:v>
                </c:pt>
                <c:pt idx="16">
                  <c:v>1.6311184249999968</c:v>
                </c:pt>
                <c:pt idx="17">
                  <c:v>1.2311608770000078</c:v>
                </c:pt>
                <c:pt idx="18">
                  <c:v>1.6230620019999975</c:v>
                </c:pt>
                <c:pt idx="19">
                  <c:v>1.7629490199999935</c:v>
                </c:pt>
              </c:numCache>
            </c:numRef>
          </c:val>
        </c:ser>
        <c:ser>
          <c:idx val="0"/>
          <c:order val="1"/>
          <c:tx>
            <c:v>Non-OPEC production growth (left axis)</c:v>
          </c:tx>
          <c:spPr>
            <a:solidFill>
              <a:schemeClr val="accent3"/>
            </a:solidFill>
          </c:spPr>
          <c:invertIfNegative val="0"/>
          <c:val>
            <c:numRef>
              <c:f>'Fig10'!$G$32:$G$51</c:f>
              <c:numCache>
                <c:formatCode>0.00</c:formatCode>
                <c:ptCount val="20"/>
                <c:pt idx="0">
                  <c:v>0.52099309799999816</c:v>
                </c:pt>
                <c:pt idx="1">
                  <c:v>1.5109786760000006</c:v>
                </c:pt>
                <c:pt idx="2">
                  <c:v>2.290123285</c:v>
                </c:pt>
                <c:pt idx="3">
                  <c:v>1.8937272920000012</c:v>
                </c:pt>
                <c:pt idx="4">
                  <c:v>2.2795146320000015</c:v>
                </c:pt>
                <c:pt idx="5">
                  <c:v>2.5893899530000013</c:v>
                </c:pt>
                <c:pt idx="6">
                  <c:v>2.3119864299999975</c:v>
                </c:pt>
                <c:pt idx="7">
                  <c:v>2.7163631490000029</c:v>
                </c:pt>
                <c:pt idx="8">
                  <c:v>2.6023873489999971</c:v>
                </c:pt>
                <c:pt idx="9">
                  <c:v>1.6675916960000023</c:v>
                </c:pt>
                <c:pt idx="10">
                  <c:v>1.5621522369999994</c:v>
                </c:pt>
                <c:pt idx="11">
                  <c:v>0.56137364299999604</c:v>
                </c:pt>
                <c:pt idx="12">
                  <c:v>1.5487563000000648E-2</c:v>
                </c:pt>
                <c:pt idx="13">
                  <c:v>-0.73995904899999942</c:v>
                </c:pt>
                <c:pt idx="14">
                  <c:v>-1.0481266520000005</c:v>
                </c:pt>
                <c:pt idx="15">
                  <c:v>-0.73738138399999542</c:v>
                </c:pt>
                <c:pt idx="16">
                  <c:v>-0.6036812789999999</c:v>
                </c:pt>
                <c:pt idx="17">
                  <c:v>0.86315548700000022</c:v>
                </c:pt>
                <c:pt idx="18">
                  <c:v>0.69329766599999942</c:v>
                </c:pt>
                <c:pt idx="19">
                  <c:v>0.44721459699999855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446848"/>
        <c:axId val="566447408"/>
      </c:barChart>
      <c:lineChart>
        <c:grouping val="standard"/>
        <c:varyColors val="0"/>
        <c:ser>
          <c:idx val="3"/>
          <c:order val="3"/>
          <c:tx>
            <c:v>Change in WTI price (right axis)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'Fig10'!$A$32:$A$51</c:f>
              <c:strCache>
                <c:ptCount val="20"/>
                <c:pt idx="0">
                  <c:v>2013-Q1</c:v>
                </c:pt>
                <c:pt idx="1">
                  <c:v>2013-Q2</c:v>
                </c:pt>
                <c:pt idx="2">
                  <c:v>2013-Q3</c:v>
                </c:pt>
                <c:pt idx="3">
                  <c:v>2013-Q4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  <c:pt idx="16">
                  <c:v>2017-Q1</c:v>
                </c:pt>
                <c:pt idx="17">
                  <c:v>2017-Q2</c:v>
                </c:pt>
                <c:pt idx="18">
                  <c:v>2017-Q3</c:v>
                </c:pt>
                <c:pt idx="19">
                  <c:v>2017-Q4</c:v>
                </c:pt>
              </c:strCache>
            </c:strRef>
          </c:cat>
          <c:val>
            <c:numRef>
              <c:f>'Fig10'!$I$32:$I$51</c:f>
              <c:numCache>
                <c:formatCode>0.00</c:formatCode>
                <c:ptCount val="20"/>
                <c:pt idx="0">
                  <c:v>-8.6156285699999984</c:v>
                </c:pt>
                <c:pt idx="1">
                  <c:v>0.76031597200000078</c:v>
                </c:pt>
                <c:pt idx="2">
                  <c:v>13.662908729999998</c:v>
                </c:pt>
                <c:pt idx="3">
                  <c:v>9.4864843750000034</c:v>
                </c:pt>
                <c:pt idx="4">
                  <c:v>4.3522983609999955</c:v>
                </c:pt>
                <c:pt idx="5">
                  <c:v>9.2975729200000075</c:v>
                </c:pt>
                <c:pt idx="6">
                  <c:v>-7.9616406250000011</c:v>
                </c:pt>
                <c:pt idx="7">
                  <c:v>-24.285578125000001</c:v>
                </c:pt>
                <c:pt idx="8">
                  <c:v>-50.193803278999994</c:v>
                </c:pt>
                <c:pt idx="9">
                  <c:v>-45.492206353000007</c:v>
                </c:pt>
                <c:pt idx="10">
                  <c:v>-51.315432451999996</c:v>
                </c:pt>
                <c:pt idx="11">
                  <c:v>-31.274656250000007</c:v>
                </c:pt>
                <c:pt idx="12">
                  <c:v>-15.133032787000005</c:v>
                </c:pt>
                <c:pt idx="13">
                  <c:v>-12.394460316999997</c:v>
                </c:pt>
                <c:pt idx="14">
                  <c:v>-1.7022081729999954</c:v>
                </c:pt>
                <c:pt idx="15">
                  <c:v>6.2400937499999998</c:v>
                </c:pt>
                <c:pt idx="16">
                  <c:v>15.648737705000002</c:v>
                </c:pt>
                <c:pt idx="17">
                  <c:v>3.5399999999999991</c:v>
                </c:pt>
                <c:pt idx="18">
                  <c:v>6.1485312499999978</c:v>
                </c:pt>
                <c:pt idx="19">
                  <c:v>5.4743874010000013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7968"/>
        <c:axId val="566448528"/>
      </c:lineChart>
      <c:scatterChart>
        <c:scatterStyle val="lineMarker"/>
        <c:varyColors val="0"/>
        <c:ser>
          <c:idx val="2"/>
          <c:order val="2"/>
          <c:tx>
            <c:strRef>
              <c:f>'Fig10'!$B$54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2913385826770799E-3"/>
                  <c:y val="5.180947056174191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'Fig10'!$A$55:$A$56</c:f>
              <c:numCache>
                <c:formatCode>General</c:formatCode>
                <c:ptCount val="2"/>
                <c:pt idx="0">
                  <c:v>15.5</c:v>
                </c:pt>
                <c:pt idx="1">
                  <c:v>15.5</c:v>
                </c:pt>
              </c:numCache>
            </c:numRef>
          </c:xVal>
          <c:yVal>
            <c:numRef>
              <c:f>'Fig10'!$B$55:$B$56</c:f>
              <c:numCache>
                <c:formatCode>0</c:formatCode>
                <c:ptCount val="2"/>
                <c:pt idx="0">
                  <c:v>-6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46848"/>
        <c:axId val="566447408"/>
      </c:scatterChart>
      <c:catAx>
        <c:axId val="5664468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566447408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566447408"/>
        <c:scaling>
          <c:orientation val="minMax"/>
          <c:max val="6"/>
          <c:min val="-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6446848"/>
        <c:crosses val="autoZero"/>
        <c:crossBetween val="between"/>
      </c:valAx>
      <c:catAx>
        <c:axId val="5664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crossAx val="566448528"/>
        <c:crossesAt val="0"/>
        <c:auto val="0"/>
        <c:lblAlgn val="ctr"/>
        <c:lblOffset val="100"/>
        <c:tickLblSkip val="4"/>
        <c:noMultiLvlLbl val="0"/>
      </c:catAx>
      <c:valAx>
        <c:axId val="566448528"/>
        <c:scaling>
          <c:orientation val="minMax"/>
          <c:max val="6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6447968"/>
        <c:crosses val="max"/>
        <c:crossBetween val="between"/>
      </c:valAx>
      <c:spPr>
        <a:ln>
          <a:noFill/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4.1811846689895474E-2"/>
          <c:y val="0.17151078225774541"/>
          <c:w val="0.49472706155632984"/>
          <c:h val="0.159786298901986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OPEC surplus crude oil production capacity</a:t>
            </a:r>
          </a:p>
          <a:p>
            <a:pPr algn="l">
              <a:defRPr/>
            </a:pPr>
            <a:r>
              <a:rPr lang="en-US" sz="1000" b="0"/>
              <a:t>million barrels per day</a:t>
            </a:r>
          </a:p>
        </c:rich>
      </c:tx>
      <c:layout>
        <c:manualLayout>
          <c:xMode val="edge"/>
          <c:yMode val="edge"/>
          <c:x val="9.9145299145300247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929234455449164E-2"/>
          <c:y val="0.17117395828480017"/>
          <c:w val="0.92517819418914105"/>
          <c:h val="0.59641553681529458"/>
        </c:manualLayout>
      </c:layout>
      <c:areaChart>
        <c:grouping val="standar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  <a:alpha val="50000"/>
              </a:schemeClr>
            </a:solidFill>
          </c:spPr>
          <c:cat>
            <c:numRef>
              <c:f>'Fig11'!$B$28:$B$42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'Fig11'!$D$28:$D$42</c:f>
              <c:numCache>
                <c:formatCode>0.00</c:formatCode>
                <c:ptCount val="15"/>
                <c:pt idx="0">
                  <c:v>2.2542743157727272</c:v>
                </c:pt>
                <c:pt idx="1">
                  <c:v>2.2542743157727272</c:v>
                </c:pt>
                <c:pt idx="2">
                  <c:v>2.2542743157727272</c:v>
                </c:pt>
                <c:pt idx="3">
                  <c:v>2.2542743157727272</c:v>
                </c:pt>
                <c:pt idx="4">
                  <c:v>2.2542743157727272</c:v>
                </c:pt>
                <c:pt idx="5">
                  <c:v>2.2542743157727272</c:v>
                </c:pt>
                <c:pt idx="6">
                  <c:v>2.2542743157727272</c:v>
                </c:pt>
                <c:pt idx="7">
                  <c:v>2.2542743157727272</c:v>
                </c:pt>
                <c:pt idx="8">
                  <c:v>2.2542743157727272</c:v>
                </c:pt>
                <c:pt idx="9">
                  <c:v>2.2542743157727272</c:v>
                </c:pt>
                <c:pt idx="10">
                  <c:v>2.2542743157727272</c:v>
                </c:pt>
                <c:pt idx="11">
                  <c:v>2.2542743157727272</c:v>
                </c:pt>
                <c:pt idx="12">
                  <c:v>2.2542743157727272</c:v>
                </c:pt>
                <c:pt idx="13">
                  <c:v>2.2542743157727272</c:v>
                </c:pt>
                <c:pt idx="14">
                  <c:v>2.2542743157727272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212144"/>
        <c:axId val="567212704"/>
      </c:areaChart>
      <c:barChart>
        <c:barDir val="col"/>
        <c:grouping val="clustered"/>
        <c:varyColors val="0"/>
        <c:ser>
          <c:idx val="1"/>
          <c:order val="0"/>
          <c:tx>
            <c:v>OPEC surplus capacity</c:v>
          </c:tx>
          <c:spPr>
            <a:solidFill>
              <a:schemeClr val="accent1"/>
            </a:solidFill>
          </c:spPr>
          <c:invertIfNegative val="0"/>
          <c:cat>
            <c:numRef>
              <c:f>'Fig11'!$B$28:$B$42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'Fig11'!$C$28:$C$42</c:f>
              <c:numCache>
                <c:formatCode>0.00</c:formatCode>
                <c:ptCount val="15"/>
                <c:pt idx="1">
                  <c:v>1.0368350802999999</c:v>
                </c:pt>
                <c:pt idx="2">
                  <c:v>1.4677147728</c:v>
                </c:pt>
                <c:pt idx="3">
                  <c:v>2.1071494646</c:v>
                </c:pt>
                <c:pt idx="4">
                  <c:v>1.403860009</c:v>
                </c:pt>
                <c:pt idx="5">
                  <c:v>3.7970625840999999</c:v>
                </c:pt>
                <c:pt idx="6">
                  <c:v>3.9796438959999998</c:v>
                </c:pt>
                <c:pt idx="7">
                  <c:v>3.0465753806999998</c:v>
                </c:pt>
                <c:pt idx="8">
                  <c:v>2.1221857922999998</c:v>
                </c:pt>
                <c:pt idx="9">
                  <c:v>2.1571123386000002</c:v>
                </c:pt>
                <c:pt idx="10">
                  <c:v>2.0823589222000001</c:v>
                </c:pt>
                <c:pt idx="11">
                  <c:v>1.5965192329</c:v>
                </c:pt>
                <c:pt idx="12">
                  <c:v>1.2999644808999999</c:v>
                </c:pt>
                <c:pt idx="13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7212144"/>
        <c:axId val="567212704"/>
      </c:barChart>
      <c:scatterChart>
        <c:scatterStyle val="lineMarker"/>
        <c:varyColors val="0"/>
        <c:ser>
          <c:idx val="2"/>
          <c:order val="2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'Fig11'!$B$46:$B$48</c:f>
              <c:numCache>
                <c:formatCode>General</c:formatCode>
                <c:ptCount val="3"/>
                <c:pt idx="1">
                  <c:v>11</c:v>
                </c:pt>
                <c:pt idx="2">
                  <c:v>11</c:v>
                </c:pt>
              </c:numCache>
            </c:numRef>
          </c:xVal>
          <c:yVal>
            <c:numRef>
              <c:f>'Fig11'!$C$46:$C$48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213264"/>
        <c:axId val="567213824"/>
      </c:scatterChart>
      <c:dateAx>
        <c:axId val="567212144"/>
        <c:scaling>
          <c:orientation val="minMax"/>
          <c:max val="2017"/>
          <c:min val="200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67212704"/>
        <c:crosses val="autoZero"/>
        <c:auto val="0"/>
        <c:lblOffset val="100"/>
        <c:baseTimeUnit val="days"/>
      </c:dateAx>
      <c:valAx>
        <c:axId val="567212704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7212144"/>
        <c:crosses val="autoZero"/>
        <c:crossBetween val="between"/>
      </c:valAx>
      <c:valAx>
        <c:axId val="567213264"/>
        <c:scaling>
          <c:orientation val="minMax"/>
          <c:max val="13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7213824"/>
        <c:crosses val="max"/>
        <c:crossBetween val="midCat"/>
        <c:majorUnit val="1"/>
      </c:valAx>
      <c:valAx>
        <c:axId val="56721382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721326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OECD commercial stocks of crude oil and </a:t>
            </a:r>
          </a:p>
          <a:p>
            <a:pPr algn="l">
              <a:defRPr/>
            </a:pPr>
            <a:r>
              <a:rPr lang="en-US" sz="1400" b="0"/>
              <a:t>other liquids</a:t>
            </a:r>
          </a:p>
          <a:p>
            <a:pPr algn="l">
              <a:defRPr/>
            </a:pPr>
            <a:r>
              <a:rPr lang="en-US" sz="1000" b="0"/>
              <a:t>days of supply</a:t>
            </a:r>
          </a:p>
        </c:rich>
      </c:tx>
      <c:layout>
        <c:manualLayout>
          <c:xMode val="edge"/>
          <c:yMode val="edge"/>
          <c:x val="9.9002258863983474E-3"/>
          <c:y val="7.85848514497817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961462134306394E-2"/>
          <c:y val="0.21456646321576667"/>
          <c:w val="0.91714596651028379"/>
          <c:h val="0.53329916600661609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'Fig12'!$A$29:$A$112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'Fig12'!$C$29:$C$112</c:f>
              <c:numCache>
                <c:formatCode>0</c:formatCode>
                <c:ptCount val="84"/>
                <c:pt idx="0">
                  <c:v>54.663631402</c:v>
                </c:pt>
                <c:pt idx="1">
                  <c:v>56.202044712000003</c:v>
                </c:pt>
                <c:pt idx="2">
                  <c:v>56.698923372000003</c:v>
                </c:pt>
                <c:pt idx="3">
                  <c:v>57.998471504999998</c:v>
                </c:pt>
                <c:pt idx="4">
                  <c:v>57.857539721999999</c:v>
                </c:pt>
                <c:pt idx="5">
                  <c:v>56.232392965000003</c:v>
                </c:pt>
                <c:pt idx="6">
                  <c:v>56.458087835999997</c:v>
                </c:pt>
                <c:pt idx="7">
                  <c:v>57.351828869999999</c:v>
                </c:pt>
                <c:pt idx="8">
                  <c:v>57.525133373000003</c:v>
                </c:pt>
                <c:pt idx="9">
                  <c:v>56.031841178999997</c:v>
                </c:pt>
                <c:pt idx="10">
                  <c:v>55.884629064999999</c:v>
                </c:pt>
                <c:pt idx="11">
                  <c:v>55.707364748000003</c:v>
                </c:pt>
                <c:pt idx="12">
                  <c:v>54.663631402</c:v>
                </c:pt>
                <c:pt idx="13">
                  <c:v>56.202044712000003</c:v>
                </c:pt>
                <c:pt idx="14">
                  <c:v>56.698923372000003</c:v>
                </c:pt>
                <c:pt idx="15">
                  <c:v>57.998471504999998</c:v>
                </c:pt>
                <c:pt idx="16">
                  <c:v>57.857539721999999</c:v>
                </c:pt>
                <c:pt idx="17">
                  <c:v>56.232392965000003</c:v>
                </c:pt>
                <c:pt idx="18">
                  <c:v>56.458087835999997</c:v>
                </c:pt>
                <c:pt idx="19">
                  <c:v>57.351828869999999</c:v>
                </c:pt>
                <c:pt idx="20">
                  <c:v>57.525133373000003</c:v>
                </c:pt>
                <c:pt idx="21">
                  <c:v>56.031841178999997</c:v>
                </c:pt>
                <c:pt idx="22">
                  <c:v>55.884629064999999</c:v>
                </c:pt>
                <c:pt idx="23">
                  <c:v>55.707364748000003</c:v>
                </c:pt>
                <c:pt idx="24">
                  <c:v>54.663631402</c:v>
                </c:pt>
                <c:pt idx="25">
                  <c:v>56.202044712000003</c:v>
                </c:pt>
                <c:pt idx="26">
                  <c:v>56.698923372000003</c:v>
                </c:pt>
                <c:pt idx="27">
                  <c:v>57.998471504999998</c:v>
                </c:pt>
                <c:pt idx="28">
                  <c:v>57.857539721999999</c:v>
                </c:pt>
                <c:pt idx="29">
                  <c:v>56.232392965000003</c:v>
                </c:pt>
                <c:pt idx="30">
                  <c:v>56.458087835999997</c:v>
                </c:pt>
                <c:pt idx="31">
                  <c:v>57.351828869999999</c:v>
                </c:pt>
                <c:pt idx="32">
                  <c:v>57.525133373000003</c:v>
                </c:pt>
                <c:pt idx="33">
                  <c:v>56.031841178999997</c:v>
                </c:pt>
                <c:pt idx="34">
                  <c:v>55.884629064999999</c:v>
                </c:pt>
                <c:pt idx="35">
                  <c:v>55.707364748000003</c:v>
                </c:pt>
                <c:pt idx="36">
                  <c:v>54.663631402</c:v>
                </c:pt>
                <c:pt idx="37">
                  <c:v>56.202044712000003</c:v>
                </c:pt>
                <c:pt idx="38">
                  <c:v>56.698923372000003</c:v>
                </c:pt>
                <c:pt idx="39">
                  <c:v>57.998471504999998</c:v>
                </c:pt>
                <c:pt idx="40">
                  <c:v>57.857539721999999</c:v>
                </c:pt>
                <c:pt idx="41">
                  <c:v>56.232392965000003</c:v>
                </c:pt>
                <c:pt idx="42">
                  <c:v>56.458087835999997</c:v>
                </c:pt>
                <c:pt idx="43">
                  <c:v>57.351828869999999</c:v>
                </c:pt>
                <c:pt idx="44">
                  <c:v>57.525133373000003</c:v>
                </c:pt>
                <c:pt idx="45">
                  <c:v>56.031841178999997</c:v>
                </c:pt>
                <c:pt idx="46">
                  <c:v>55.884629064999999</c:v>
                </c:pt>
                <c:pt idx="47">
                  <c:v>55.707364748000003</c:v>
                </c:pt>
                <c:pt idx="48">
                  <c:v>54.663631402</c:v>
                </c:pt>
                <c:pt idx="49">
                  <c:v>56.202044712000003</c:v>
                </c:pt>
                <c:pt idx="50">
                  <c:v>56.698923372000003</c:v>
                </c:pt>
                <c:pt idx="51">
                  <c:v>57.998471504999998</c:v>
                </c:pt>
                <c:pt idx="52">
                  <c:v>57.857539721999999</c:v>
                </c:pt>
                <c:pt idx="53">
                  <c:v>56.232392965000003</c:v>
                </c:pt>
                <c:pt idx="54">
                  <c:v>56.458087835999997</c:v>
                </c:pt>
                <c:pt idx="55">
                  <c:v>57.351828869999999</c:v>
                </c:pt>
                <c:pt idx="56">
                  <c:v>57.525133373000003</c:v>
                </c:pt>
                <c:pt idx="57">
                  <c:v>56.031841178999997</c:v>
                </c:pt>
                <c:pt idx="58">
                  <c:v>55.884629064999999</c:v>
                </c:pt>
                <c:pt idx="59">
                  <c:v>55.707364748000003</c:v>
                </c:pt>
                <c:pt idx="60">
                  <c:v>54.663631402</c:v>
                </c:pt>
                <c:pt idx="61">
                  <c:v>56.202044712000003</c:v>
                </c:pt>
                <c:pt idx="62">
                  <c:v>56.698923372000003</c:v>
                </c:pt>
                <c:pt idx="63">
                  <c:v>57.998471504999998</c:v>
                </c:pt>
                <c:pt idx="64">
                  <c:v>57.857539721999999</c:v>
                </c:pt>
                <c:pt idx="65">
                  <c:v>56.232392965000003</c:v>
                </c:pt>
                <c:pt idx="66">
                  <c:v>56.458087835999997</c:v>
                </c:pt>
                <c:pt idx="67">
                  <c:v>57.351828869999999</c:v>
                </c:pt>
                <c:pt idx="68">
                  <c:v>57.525133373000003</c:v>
                </c:pt>
                <c:pt idx="69">
                  <c:v>56.031841178999997</c:v>
                </c:pt>
                <c:pt idx="70">
                  <c:v>55.884629064999999</c:v>
                </c:pt>
                <c:pt idx="71">
                  <c:v>55.707364748000003</c:v>
                </c:pt>
                <c:pt idx="72">
                  <c:v>54.663631402</c:v>
                </c:pt>
                <c:pt idx="73">
                  <c:v>56.202044712000003</c:v>
                </c:pt>
                <c:pt idx="74">
                  <c:v>56.698923372000003</c:v>
                </c:pt>
                <c:pt idx="75">
                  <c:v>57.998471504999998</c:v>
                </c:pt>
                <c:pt idx="76">
                  <c:v>57.857539721999999</c:v>
                </c:pt>
                <c:pt idx="77">
                  <c:v>56.232392965000003</c:v>
                </c:pt>
                <c:pt idx="78">
                  <c:v>56.458087835999997</c:v>
                </c:pt>
                <c:pt idx="79">
                  <c:v>57.351828869999999</c:v>
                </c:pt>
                <c:pt idx="80">
                  <c:v>57.525133373000003</c:v>
                </c:pt>
                <c:pt idx="81">
                  <c:v>56.031841178999997</c:v>
                </c:pt>
                <c:pt idx="82">
                  <c:v>55.884629064999999</c:v>
                </c:pt>
                <c:pt idx="83">
                  <c:v>55.707364748000003</c:v>
                </c:pt>
              </c:numCache>
            </c:numRef>
          </c:val>
        </c:ser>
        <c:ser>
          <c:idx val="2"/>
          <c:order val="2"/>
          <c:tx>
            <c:v>Normal range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'Fig12'!$A$29:$A$112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'Fig12'!$E$29:$E$112</c:f>
              <c:numCache>
                <c:formatCode>0</c:formatCode>
                <c:ptCount val="84"/>
                <c:pt idx="0">
                  <c:v>2.4458485850000002</c:v>
                </c:pt>
                <c:pt idx="1">
                  <c:v>2.4773213299999952</c:v>
                </c:pt>
                <c:pt idx="2">
                  <c:v>3.6224767439999965</c:v>
                </c:pt>
                <c:pt idx="3">
                  <c:v>4.7721924149999992</c:v>
                </c:pt>
                <c:pt idx="4">
                  <c:v>3.791669179000003</c:v>
                </c:pt>
                <c:pt idx="5">
                  <c:v>4.4161403569999962</c:v>
                </c:pt>
                <c:pt idx="6">
                  <c:v>4.7224160000000026</c:v>
                </c:pt>
                <c:pt idx="7">
                  <c:v>5.3362913680000048</c:v>
                </c:pt>
                <c:pt idx="8">
                  <c:v>5.934292905999996</c:v>
                </c:pt>
                <c:pt idx="9">
                  <c:v>8.2201545260000017</c:v>
                </c:pt>
                <c:pt idx="10">
                  <c:v>6.4642557620000005</c:v>
                </c:pt>
                <c:pt idx="11">
                  <c:v>9.4889182719999923</c:v>
                </c:pt>
                <c:pt idx="12">
                  <c:v>2.4458485850000002</c:v>
                </c:pt>
                <c:pt idx="13">
                  <c:v>2.4773213299999952</c:v>
                </c:pt>
                <c:pt idx="14">
                  <c:v>3.6224767439999965</c:v>
                </c:pt>
                <c:pt idx="15">
                  <c:v>4.7721924149999992</c:v>
                </c:pt>
                <c:pt idx="16">
                  <c:v>3.791669179000003</c:v>
                </c:pt>
                <c:pt idx="17">
                  <c:v>4.4161403569999962</c:v>
                </c:pt>
                <c:pt idx="18">
                  <c:v>4.7224160000000026</c:v>
                </c:pt>
                <c:pt idx="19">
                  <c:v>5.3362913680000048</c:v>
                </c:pt>
                <c:pt idx="20">
                  <c:v>5.934292905999996</c:v>
                </c:pt>
                <c:pt idx="21">
                  <c:v>8.2201545260000017</c:v>
                </c:pt>
                <c:pt idx="22">
                  <c:v>6.4642557620000005</c:v>
                </c:pt>
                <c:pt idx="23">
                  <c:v>9.4889182719999923</c:v>
                </c:pt>
                <c:pt idx="24">
                  <c:v>2.4458485850000002</c:v>
                </c:pt>
                <c:pt idx="25">
                  <c:v>2.4773213299999952</c:v>
                </c:pt>
                <c:pt idx="26">
                  <c:v>3.6224767439999965</c:v>
                </c:pt>
                <c:pt idx="27">
                  <c:v>4.7721924149999992</c:v>
                </c:pt>
                <c:pt idx="28">
                  <c:v>3.791669179000003</c:v>
                </c:pt>
                <c:pt idx="29">
                  <c:v>4.4161403569999962</c:v>
                </c:pt>
                <c:pt idx="30">
                  <c:v>4.7224160000000026</c:v>
                </c:pt>
                <c:pt idx="31">
                  <c:v>5.3362913680000048</c:v>
                </c:pt>
                <c:pt idx="32">
                  <c:v>5.934292905999996</c:v>
                </c:pt>
                <c:pt idx="33">
                  <c:v>8.2201545260000017</c:v>
                </c:pt>
                <c:pt idx="34">
                  <c:v>6.4642557620000005</c:v>
                </c:pt>
                <c:pt idx="35">
                  <c:v>9.4889182719999923</c:v>
                </c:pt>
                <c:pt idx="36">
                  <c:v>2.4458485850000002</c:v>
                </c:pt>
                <c:pt idx="37">
                  <c:v>2.4773213299999952</c:v>
                </c:pt>
                <c:pt idx="38">
                  <c:v>3.6224767439999965</c:v>
                </c:pt>
                <c:pt idx="39">
                  <c:v>4.7721924149999992</c:v>
                </c:pt>
                <c:pt idx="40">
                  <c:v>3.791669179000003</c:v>
                </c:pt>
                <c:pt idx="41">
                  <c:v>4.4161403569999962</c:v>
                </c:pt>
                <c:pt idx="42">
                  <c:v>4.7224160000000026</c:v>
                </c:pt>
                <c:pt idx="43">
                  <c:v>5.3362913680000048</c:v>
                </c:pt>
                <c:pt idx="44">
                  <c:v>5.934292905999996</c:v>
                </c:pt>
                <c:pt idx="45">
                  <c:v>8.2201545260000017</c:v>
                </c:pt>
                <c:pt idx="46">
                  <c:v>6.4642557620000005</c:v>
                </c:pt>
                <c:pt idx="47">
                  <c:v>9.4889182719999923</c:v>
                </c:pt>
                <c:pt idx="48">
                  <c:v>2.4458485850000002</c:v>
                </c:pt>
                <c:pt idx="49">
                  <c:v>2.4773213299999952</c:v>
                </c:pt>
                <c:pt idx="50">
                  <c:v>3.6224767439999965</c:v>
                </c:pt>
                <c:pt idx="51">
                  <c:v>4.7721924149999992</c:v>
                </c:pt>
                <c:pt idx="52">
                  <c:v>3.791669179000003</c:v>
                </c:pt>
                <c:pt idx="53">
                  <c:v>4.4161403569999962</c:v>
                </c:pt>
                <c:pt idx="54">
                  <c:v>4.7224160000000026</c:v>
                </c:pt>
                <c:pt idx="55">
                  <c:v>5.3362913680000048</c:v>
                </c:pt>
                <c:pt idx="56">
                  <c:v>5.934292905999996</c:v>
                </c:pt>
                <c:pt idx="57">
                  <c:v>8.2201545260000017</c:v>
                </c:pt>
                <c:pt idx="58">
                  <c:v>6.4642557620000005</c:v>
                </c:pt>
                <c:pt idx="59">
                  <c:v>9.4889182719999923</c:v>
                </c:pt>
                <c:pt idx="60">
                  <c:v>2.4458485850000002</c:v>
                </c:pt>
                <c:pt idx="61">
                  <c:v>2.4773213299999952</c:v>
                </c:pt>
                <c:pt idx="62">
                  <c:v>3.6224767439999965</c:v>
                </c:pt>
                <c:pt idx="63">
                  <c:v>4.7721924149999992</c:v>
                </c:pt>
                <c:pt idx="64">
                  <c:v>3.791669179000003</c:v>
                </c:pt>
                <c:pt idx="65">
                  <c:v>4.4161403569999962</c:v>
                </c:pt>
                <c:pt idx="66">
                  <c:v>4.7224160000000026</c:v>
                </c:pt>
                <c:pt idx="67">
                  <c:v>5.3362913680000048</c:v>
                </c:pt>
                <c:pt idx="68">
                  <c:v>5.934292905999996</c:v>
                </c:pt>
                <c:pt idx="69">
                  <c:v>8.2201545260000017</c:v>
                </c:pt>
                <c:pt idx="70">
                  <c:v>6.4642557620000005</c:v>
                </c:pt>
                <c:pt idx="71">
                  <c:v>9.4889182719999923</c:v>
                </c:pt>
                <c:pt idx="72">
                  <c:v>2.4458485850000002</c:v>
                </c:pt>
                <c:pt idx="73">
                  <c:v>2.4773213299999952</c:v>
                </c:pt>
                <c:pt idx="74">
                  <c:v>3.6224767439999965</c:v>
                </c:pt>
                <c:pt idx="75">
                  <c:v>4.7721924149999992</c:v>
                </c:pt>
                <c:pt idx="76">
                  <c:v>3.791669179000003</c:v>
                </c:pt>
                <c:pt idx="77">
                  <c:v>4.4161403569999962</c:v>
                </c:pt>
                <c:pt idx="78">
                  <c:v>4.7224160000000026</c:v>
                </c:pt>
                <c:pt idx="79">
                  <c:v>5.3362913680000048</c:v>
                </c:pt>
                <c:pt idx="80">
                  <c:v>5.934292905999996</c:v>
                </c:pt>
                <c:pt idx="81">
                  <c:v>8.2201545260000017</c:v>
                </c:pt>
                <c:pt idx="82">
                  <c:v>6.4642557620000005</c:v>
                </c:pt>
                <c:pt idx="83">
                  <c:v>9.4889182719999923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219424"/>
        <c:axId val="567219984"/>
      </c:areaChart>
      <c:lineChart>
        <c:grouping val="standard"/>
        <c:varyColors val="0"/>
        <c:ser>
          <c:idx val="0"/>
          <c:order val="0"/>
          <c:tx>
            <c:v>OECD commercial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'Fig12'!$A$29:$A$112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'Fig12'!$B$29:$B$112</c:f>
              <c:numCache>
                <c:formatCode>0.0</c:formatCode>
                <c:ptCount val="84"/>
                <c:pt idx="0">
                  <c:v>57.109479987</c:v>
                </c:pt>
                <c:pt idx="1">
                  <c:v>56.488812332999998</c:v>
                </c:pt>
                <c:pt idx="2">
                  <c:v>58.610947856999999</c:v>
                </c:pt>
                <c:pt idx="3">
                  <c:v>59.577239738999999</c:v>
                </c:pt>
                <c:pt idx="4">
                  <c:v>57.857539721999999</c:v>
                </c:pt>
                <c:pt idx="5">
                  <c:v>57.933792474999997</c:v>
                </c:pt>
                <c:pt idx="6">
                  <c:v>56.458087835999997</c:v>
                </c:pt>
                <c:pt idx="7">
                  <c:v>57.351828869999999</c:v>
                </c:pt>
                <c:pt idx="8">
                  <c:v>57.570915288000002</c:v>
                </c:pt>
                <c:pt idx="9">
                  <c:v>56.505469978999997</c:v>
                </c:pt>
                <c:pt idx="10">
                  <c:v>56.096126265000002</c:v>
                </c:pt>
                <c:pt idx="11">
                  <c:v>57.220607129999998</c:v>
                </c:pt>
                <c:pt idx="12">
                  <c:v>55.423987791000002</c:v>
                </c:pt>
                <c:pt idx="13">
                  <c:v>57.32778682</c:v>
                </c:pt>
                <c:pt idx="14">
                  <c:v>58.736331839999998</c:v>
                </c:pt>
                <c:pt idx="15">
                  <c:v>58.300099748999997</c:v>
                </c:pt>
                <c:pt idx="16">
                  <c:v>57.963218824999998</c:v>
                </c:pt>
                <c:pt idx="17">
                  <c:v>58.027716251999998</c:v>
                </c:pt>
                <c:pt idx="18">
                  <c:v>57.816031787999997</c:v>
                </c:pt>
                <c:pt idx="19">
                  <c:v>59.795496497000002</c:v>
                </c:pt>
                <c:pt idx="20">
                  <c:v>58.277416475999999</c:v>
                </c:pt>
                <c:pt idx="21">
                  <c:v>57.486884387000003</c:v>
                </c:pt>
                <c:pt idx="22">
                  <c:v>58.014264038</c:v>
                </c:pt>
                <c:pt idx="23">
                  <c:v>57.582879443000003</c:v>
                </c:pt>
                <c:pt idx="24">
                  <c:v>56.879203527999998</c:v>
                </c:pt>
                <c:pt idx="25">
                  <c:v>58.115561388000003</c:v>
                </c:pt>
                <c:pt idx="26">
                  <c:v>57.464447479</c:v>
                </c:pt>
                <c:pt idx="27">
                  <c:v>58.038477231999998</c:v>
                </c:pt>
                <c:pt idx="28">
                  <c:v>57.861926707000002</c:v>
                </c:pt>
                <c:pt idx="29">
                  <c:v>56.232392965000003</c:v>
                </c:pt>
                <c:pt idx="30">
                  <c:v>57.14811486</c:v>
                </c:pt>
                <c:pt idx="31">
                  <c:v>57.615733198000001</c:v>
                </c:pt>
                <c:pt idx="32">
                  <c:v>57.525133373000003</c:v>
                </c:pt>
                <c:pt idx="33">
                  <c:v>56.031841178999997</c:v>
                </c:pt>
                <c:pt idx="34">
                  <c:v>55.884629064999999</c:v>
                </c:pt>
                <c:pt idx="35">
                  <c:v>55.707364748000003</c:v>
                </c:pt>
                <c:pt idx="36">
                  <c:v>54.663631402</c:v>
                </c:pt>
                <c:pt idx="37">
                  <c:v>56.202044712000003</c:v>
                </c:pt>
                <c:pt idx="38">
                  <c:v>56.698923372000003</c:v>
                </c:pt>
                <c:pt idx="39">
                  <c:v>57.998471504999998</c:v>
                </c:pt>
                <c:pt idx="40">
                  <c:v>58.388667114</c:v>
                </c:pt>
                <c:pt idx="41">
                  <c:v>56.853039623000001</c:v>
                </c:pt>
                <c:pt idx="42">
                  <c:v>57.844219471000002</c:v>
                </c:pt>
                <c:pt idx="43">
                  <c:v>58.461823013</c:v>
                </c:pt>
                <c:pt idx="44">
                  <c:v>58.107170345</c:v>
                </c:pt>
                <c:pt idx="45">
                  <c:v>58.703204956</c:v>
                </c:pt>
                <c:pt idx="46">
                  <c:v>56.954445775000003</c:v>
                </c:pt>
                <c:pt idx="47">
                  <c:v>58.717231517000002</c:v>
                </c:pt>
                <c:pt idx="48">
                  <c:v>56.771582940999998</c:v>
                </c:pt>
                <c:pt idx="49">
                  <c:v>58.679366041999998</c:v>
                </c:pt>
                <c:pt idx="50">
                  <c:v>60.321400116</c:v>
                </c:pt>
                <c:pt idx="51">
                  <c:v>62.770663919999997</c:v>
                </c:pt>
                <c:pt idx="52">
                  <c:v>61.649208901000002</c:v>
                </c:pt>
                <c:pt idx="53">
                  <c:v>60.648533321999999</c:v>
                </c:pt>
                <c:pt idx="54">
                  <c:v>61.180503836</c:v>
                </c:pt>
                <c:pt idx="55">
                  <c:v>62.688120238000003</c:v>
                </c:pt>
                <c:pt idx="56">
                  <c:v>63.459426278999999</c:v>
                </c:pt>
                <c:pt idx="57">
                  <c:v>64.251995704999999</c:v>
                </c:pt>
                <c:pt idx="58">
                  <c:v>62.348884826999999</c:v>
                </c:pt>
                <c:pt idx="59">
                  <c:v>65.196283019999996</c:v>
                </c:pt>
                <c:pt idx="60">
                  <c:v>63.023631553000001</c:v>
                </c:pt>
                <c:pt idx="61">
                  <c:v>63.860989052999997</c:v>
                </c:pt>
                <c:pt idx="62">
                  <c:v>64.895121657000004</c:v>
                </c:pt>
                <c:pt idx="63">
                  <c:v>66.093109358999996</c:v>
                </c:pt>
                <c:pt idx="64">
                  <c:v>65.734034045000001</c:v>
                </c:pt>
                <c:pt idx="65">
                  <c:v>65.635086232999996</c:v>
                </c:pt>
                <c:pt idx="66">
                  <c:v>65.737404776000005</c:v>
                </c:pt>
                <c:pt idx="67">
                  <c:v>65.116732507999998</c:v>
                </c:pt>
                <c:pt idx="68">
                  <c:v>64.755661833000005</c:v>
                </c:pt>
                <c:pt idx="69">
                  <c:v>64.982687890999998</c:v>
                </c:pt>
                <c:pt idx="70">
                  <c:v>64.464229572999997</c:v>
                </c:pt>
                <c:pt idx="71">
                  <c:v>65.755636578999997</c:v>
                </c:pt>
                <c:pt idx="72">
                  <c:v>64.523753178999996</c:v>
                </c:pt>
                <c:pt idx="73">
                  <c:v>64.911569353000004</c:v>
                </c:pt>
                <c:pt idx="74">
                  <c:v>66.510977034999996</c:v>
                </c:pt>
                <c:pt idx="75">
                  <c:v>67.672419078000004</c:v>
                </c:pt>
                <c:pt idx="76">
                  <c:v>66.627182719000004</c:v>
                </c:pt>
                <c:pt idx="77">
                  <c:v>66.348576996999995</c:v>
                </c:pt>
                <c:pt idx="78">
                  <c:v>66.563451759000003</c:v>
                </c:pt>
                <c:pt idx="79">
                  <c:v>65.873380041000004</c:v>
                </c:pt>
                <c:pt idx="80">
                  <c:v>65.602605987000004</c:v>
                </c:pt>
                <c:pt idx="81">
                  <c:v>65.075374562999997</c:v>
                </c:pt>
                <c:pt idx="82">
                  <c:v>64.582931912999996</c:v>
                </c:pt>
                <c:pt idx="83">
                  <c:v>65.874338918999996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19424"/>
        <c:axId val="567219984"/>
      </c:lineChart>
      <c:scatterChart>
        <c:scatterStyle val="lineMarker"/>
        <c:varyColors val="0"/>
        <c:ser>
          <c:idx val="3"/>
          <c:order val="3"/>
          <c:tx>
            <c:strRef>
              <c:f>'Fig12'!$B$116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054761447501988E-2"/>
                  <c:y val="3.95359474538044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'Fig12'!$A$117:$A$118</c:f>
              <c:numCache>
                <c:formatCode>General</c:formatCode>
                <c:ptCount val="2"/>
                <c:pt idx="0">
                  <c:v>71</c:v>
                </c:pt>
                <c:pt idx="1">
                  <c:v>71</c:v>
                </c:pt>
              </c:numCache>
            </c:numRef>
          </c:xVal>
          <c:yVal>
            <c:numRef>
              <c:f>'Fig12'!$B$117:$B$118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220544"/>
        <c:axId val="567221104"/>
      </c:scatterChart>
      <c:dateAx>
        <c:axId val="56721942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6721998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567219984"/>
        <c:scaling>
          <c:orientation val="minMax"/>
          <c:max val="8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67219424"/>
        <c:crosses val="autoZero"/>
        <c:crossBetween val="between"/>
      </c:valAx>
      <c:valAx>
        <c:axId val="567220544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7221104"/>
        <c:crosses val="max"/>
        <c:crossBetween val="midCat"/>
      </c:valAx>
      <c:valAx>
        <c:axId val="56722110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722054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crude oil and liquid fuels production</a:t>
            </a:r>
          </a:p>
          <a:p>
            <a:pPr algn="l">
              <a:defRPr/>
            </a:pPr>
            <a:r>
              <a:rPr lang="en-US" sz="1000" b="0"/>
              <a:t>million barrels per day (MMb/d)</a:t>
            </a:r>
          </a:p>
        </c:rich>
      </c:tx>
      <c:layout>
        <c:manualLayout>
          <c:xMode val="edge"/>
          <c:yMode val="edge"/>
          <c:x val="9.0312642543613746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28001734825901E-2"/>
          <c:y val="0.17117395828480017"/>
          <c:w val="0.85243421495390004"/>
          <c:h val="0.51647268943453051"/>
        </c:manualLayout>
      </c:layout>
      <c:barChart>
        <c:barDir val="col"/>
        <c:grouping val="clustered"/>
        <c:varyColors val="0"/>
        <c:ser>
          <c:idx val="2"/>
          <c:order val="2"/>
          <c:tx>
            <c:v>Crude oil (right axis)</c:v>
          </c:tx>
          <c:spPr>
            <a:solidFill>
              <a:schemeClr val="accent1"/>
            </a:solidFill>
          </c:spPr>
          <c:invertIfNegative val="0"/>
          <c:cat>
            <c:numRef>
              <c:f>'Fig13'!$J$26:$M$26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'Fig13'!$J$27:$M$27</c:f>
              <c:numCache>
                <c:formatCode>0.000</c:formatCode>
                <c:ptCount val="4"/>
                <c:pt idx="0">
                  <c:v>1.2959686163999997</c:v>
                </c:pt>
                <c:pt idx="1">
                  <c:v>0.6515648603000006</c:v>
                </c:pt>
                <c:pt idx="2">
                  <c:v>-0.55532543059999995</c:v>
                </c:pt>
                <c:pt idx="3">
                  <c:v>-7.8898446100000186E-2</c:v>
                </c:pt>
              </c:numCache>
            </c:numRef>
          </c:val>
        </c:ser>
        <c:ser>
          <c:idx val="3"/>
          <c:order val="3"/>
          <c:tx>
            <c:v>Natural gas plant liquids (right axis)</c:v>
          </c:tx>
          <c:spPr>
            <a:solidFill>
              <a:schemeClr val="accent4"/>
            </a:solidFill>
          </c:spPr>
          <c:invertIfNegative val="0"/>
          <c:cat>
            <c:numRef>
              <c:f>'Fig13'!$B$35:$B$82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'Fig13'!$J$28:$M$28</c:f>
              <c:numCache>
                <c:formatCode>0.000</c:formatCode>
                <c:ptCount val="4"/>
                <c:pt idx="0">
                  <c:v>0.40887960000000012</c:v>
                </c:pt>
                <c:pt idx="1">
                  <c:v>0.32776412609999994</c:v>
                </c:pt>
                <c:pt idx="2">
                  <c:v>0.13561622799999995</c:v>
                </c:pt>
                <c:pt idx="3">
                  <c:v>0.30192045960000025</c:v>
                </c:pt>
              </c:numCache>
            </c:numRef>
          </c:val>
        </c:ser>
        <c:ser>
          <c:idx val="4"/>
          <c:order val="4"/>
          <c:tx>
            <c:v>Fuel ethanol (right axis)</c:v>
          </c:tx>
          <c:spPr>
            <a:solidFill>
              <a:schemeClr val="accent3"/>
            </a:solidFill>
          </c:spPr>
          <c:invertIfNegative val="0"/>
          <c:cat>
            <c:numRef>
              <c:f>'Fig13'!$B$35:$B$82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'Fig13'!$J$29:$M$29</c:f>
              <c:numCache>
                <c:formatCode>0.000</c:formatCode>
                <c:ptCount val="4"/>
                <c:pt idx="0">
                  <c:v>6.6542602740000012E-2</c:v>
                </c:pt>
                <c:pt idx="1">
                  <c:v>3.224086576000007E-2</c:v>
                </c:pt>
                <c:pt idx="2">
                  <c:v>2.6646576169999991E-2</c:v>
                </c:pt>
                <c:pt idx="3">
                  <c:v>8.2703413800000458E-3</c:v>
                </c:pt>
              </c:numCache>
            </c:numRef>
          </c:val>
        </c:ser>
        <c:ser>
          <c:idx val="5"/>
          <c:order val="5"/>
          <c:tx>
            <c:v>Biodiesel (right axis)</c:v>
          </c:tx>
          <c:spPr>
            <a:solidFill>
              <a:schemeClr val="accent2"/>
            </a:solidFill>
          </c:spPr>
          <c:invertIfNegative val="0"/>
          <c:cat>
            <c:numRef>
              <c:f>'Fig13'!$B$35:$B$82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'Fig13'!$J$30:$M$30</c:f>
              <c:numCache>
                <c:formatCode>0.000</c:formatCode>
                <c:ptCount val="4"/>
                <c:pt idx="0">
                  <c:v>-5.2496795399999963E-3</c:v>
                </c:pt>
                <c:pt idx="1">
                  <c:v>-1.0200711799999984E-3</c:v>
                </c:pt>
                <c:pt idx="2">
                  <c:v>1.6580192780999994E-2</c:v>
                </c:pt>
                <c:pt idx="3">
                  <c:v>4.8625359780000016E-3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85648"/>
        <c:axId val="568286208"/>
      </c:barChart>
      <c:lineChart>
        <c:grouping val="standard"/>
        <c:varyColors val="0"/>
        <c:ser>
          <c:idx val="0"/>
          <c:order val="0"/>
          <c:tx>
            <c:v>Total production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'Fig13'!$B$35:$B$82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'Fig13'!$C$35:$C$82</c:f>
              <c:numCache>
                <c:formatCode>#,##0.000</c:formatCode>
                <c:ptCount val="48"/>
                <c:pt idx="0">
                  <c:v>11.728287</c:v>
                </c:pt>
                <c:pt idx="1">
                  <c:v>11.836024999999999</c:v>
                </c:pt>
                <c:pt idx="2">
                  <c:v>12.115627999999999</c:v>
                </c:pt>
                <c:pt idx="3">
                  <c:v>12.593716000000001</c:v>
                </c:pt>
                <c:pt idx="4">
                  <c:v>12.615418999999999</c:v>
                </c:pt>
                <c:pt idx="5">
                  <c:v>12.900933999999999</c:v>
                </c:pt>
                <c:pt idx="6">
                  <c:v>13.015174999999999</c:v>
                </c:pt>
                <c:pt idx="7">
                  <c:v>13.065853000000001</c:v>
                </c:pt>
                <c:pt idx="8">
                  <c:v>13.298264</c:v>
                </c:pt>
                <c:pt idx="9">
                  <c:v>13.47072</c:v>
                </c:pt>
                <c:pt idx="10">
                  <c:v>13.479214000000001</c:v>
                </c:pt>
                <c:pt idx="11">
                  <c:v>13.784456</c:v>
                </c:pt>
                <c:pt idx="12">
                  <c:v>13.487107</c:v>
                </c:pt>
                <c:pt idx="13">
                  <c:v>13.724652000000001</c:v>
                </c:pt>
                <c:pt idx="14">
                  <c:v>13.851474</c:v>
                </c:pt>
                <c:pt idx="15">
                  <c:v>14.064470999999999</c:v>
                </c:pt>
                <c:pt idx="16">
                  <c:v>13.911987</c:v>
                </c:pt>
                <c:pt idx="17">
                  <c:v>13.78199</c:v>
                </c:pt>
                <c:pt idx="18">
                  <c:v>13.893449</c:v>
                </c:pt>
                <c:pt idx="19">
                  <c:v>13.902323000000001</c:v>
                </c:pt>
                <c:pt idx="20">
                  <c:v>13.946714999999999</c:v>
                </c:pt>
                <c:pt idx="21">
                  <c:v>13.947165</c:v>
                </c:pt>
                <c:pt idx="22">
                  <c:v>13.917403</c:v>
                </c:pt>
                <c:pt idx="23">
                  <c:v>13.764317999999999</c:v>
                </c:pt>
                <c:pt idx="24">
                  <c:v>13.59985</c:v>
                </c:pt>
                <c:pt idx="25">
                  <c:v>13.598221000000001</c:v>
                </c:pt>
                <c:pt idx="26">
                  <c:v>13.821706000000001</c:v>
                </c:pt>
                <c:pt idx="27">
                  <c:v>13.536816999999999</c:v>
                </c:pt>
                <c:pt idx="28">
                  <c:v>13.613454000000001</c:v>
                </c:pt>
                <c:pt idx="29">
                  <c:v>13.499012</c:v>
                </c:pt>
                <c:pt idx="30">
                  <c:v>13.434142</c:v>
                </c:pt>
                <c:pt idx="31">
                  <c:v>13.326535</c:v>
                </c:pt>
                <c:pt idx="32">
                  <c:v>13.155915999999999</c:v>
                </c:pt>
                <c:pt idx="33">
                  <c:v>13.334708198</c:v>
                </c:pt>
                <c:pt idx="34">
                  <c:v>13.440555667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Production forecast (left axis)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'Fig13'!$B$35:$B$82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'Fig13'!$D$35:$D$82</c:f>
              <c:numCache>
                <c:formatCode>#,##0.000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13.440555667</c:v>
                </c:pt>
                <c:pt idx="35">
                  <c:v>13.35575</c:v>
                </c:pt>
                <c:pt idx="36">
                  <c:v>13.25365</c:v>
                </c:pt>
                <c:pt idx="37">
                  <c:v>13.2498</c:v>
                </c:pt>
                <c:pt idx="38">
                  <c:v>13.44529</c:v>
                </c:pt>
                <c:pt idx="39">
                  <c:v>13.465120000000001</c:v>
                </c:pt>
                <c:pt idx="40">
                  <c:v>13.59684</c:v>
                </c:pt>
                <c:pt idx="41">
                  <c:v>13.684189999999999</c:v>
                </c:pt>
                <c:pt idx="42">
                  <c:v>13.774900000000001</c:v>
                </c:pt>
                <c:pt idx="43">
                  <c:v>13.74614</c:v>
                </c:pt>
                <c:pt idx="44">
                  <c:v>13.73996</c:v>
                </c:pt>
                <c:pt idx="45">
                  <c:v>13.977320000000001</c:v>
                </c:pt>
                <c:pt idx="46">
                  <c:v>14.16967</c:v>
                </c:pt>
                <c:pt idx="47">
                  <c:v>14.207050000000001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284528"/>
        <c:axId val="568285088"/>
      </c:lineChart>
      <c:dateAx>
        <c:axId val="568284528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>
            <a:solidFill>
              <a:schemeClr val="tx1"/>
            </a:solidFill>
          </a:ln>
        </c:spPr>
        <c:crossAx val="56828508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8285088"/>
        <c:scaling>
          <c:orientation val="minMax"/>
          <c:max val="16"/>
          <c:min val="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8284528"/>
        <c:crosses val="autoZero"/>
        <c:crossBetween val="between"/>
        <c:majorUnit val="1"/>
      </c:valAx>
      <c:catAx>
        <c:axId val="56828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68286208"/>
        <c:crosses val="autoZero"/>
        <c:auto val="1"/>
        <c:lblAlgn val="ctr"/>
        <c:lblOffset val="100"/>
        <c:noMultiLvlLbl val="0"/>
      </c:catAx>
      <c:valAx>
        <c:axId val="568286208"/>
        <c:scaling>
          <c:orientation val="minMax"/>
          <c:max val="1.5"/>
          <c:min val="-1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568285648"/>
        <c:crosses val="max"/>
        <c:crossBetween val="between"/>
        <c:majorUnit val="0.2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3.5779856786194407E-2"/>
          <c:y val="0.77605833294506865"/>
          <c:w val="0.91640246188738606"/>
          <c:h val="0.147841775683550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commercial crude oil stocks</a:t>
            </a:r>
          </a:p>
          <a:p>
            <a:pPr algn="l">
              <a:defRPr/>
            </a:pPr>
            <a:r>
              <a:rPr lang="en-US" sz="1000" b="0"/>
              <a:t>million barrels</a:t>
            </a:r>
          </a:p>
        </c:rich>
      </c:tx>
      <c:layout>
        <c:manualLayout>
          <c:xMode val="edge"/>
          <c:yMode val="edge"/>
          <c:x val="1.088782705580608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85211299807021E-2"/>
          <c:y val="0.16722918510925791"/>
          <c:w val="0.89982221734478329"/>
          <c:h val="0.57406699902157199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'Fig14'!$A$28:$A$111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'Fig14'!$C$28:$C$111</c:f>
              <c:numCache>
                <c:formatCode>0.0</c:formatCode>
                <c:ptCount val="84"/>
                <c:pt idx="0">
                  <c:v>317.88200000000001</c:v>
                </c:pt>
                <c:pt idx="1">
                  <c:v>322.87900000000002</c:v>
                </c:pt>
                <c:pt idx="2">
                  <c:v>338.42099999999999</c:v>
                </c:pt>
                <c:pt idx="3">
                  <c:v>344.41300000000001</c:v>
                </c:pt>
                <c:pt idx="4">
                  <c:v>346.072</c:v>
                </c:pt>
                <c:pt idx="5">
                  <c:v>333.69900000000001</c:v>
                </c:pt>
                <c:pt idx="6">
                  <c:v>324.29199999999997</c:v>
                </c:pt>
                <c:pt idx="7">
                  <c:v>324.81700000000001</c:v>
                </c:pt>
                <c:pt idx="8">
                  <c:v>308.245</c:v>
                </c:pt>
                <c:pt idx="9">
                  <c:v>314.92200000000003</c:v>
                </c:pt>
                <c:pt idx="10">
                  <c:v>314.60199999999998</c:v>
                </c:pt>
                <c:pt idx="11">
                  <c:v>308.221</c:v>
                </c:pt>
                <c:pt idx="12">
                  <c:v>317.88200000000001</c:v>
                </c:pt>
                <c:pt idx="13">
                  <c:v>322.87900000000002</c:v>
                </c:pt>
                <c:pt idx="14">
                  <c:v>338.42099999999999</c:v>
                </c:pt>
                <c:pt idx="15">
                  <c:v>344.41300000000001</c:v>
                </c:pt>
                <c:pt idx="16">
                  <c:v>346.072</c:v>
                </c:pt>
                <c:pt idx="17">
                  <c:v>333.69900000000001</c:v>
                </c:pt>
                <c:pt idx="18">
                  <c:v>324.29199999999997</c:v>
                </c:pt>
                <c:pt idx="19">
                  <c:v>324.81700000000001</c:v>
                </c:pt>
                <c:pt idx="20">
                  <c:v>308.245</c:v>
                </c:pt>
                <c:pt idx="21">
                  <c:v>314.92200000000003</c:v>
                </c:pt>
                <c:pt idx="22">
                  <c:v>314.60199999999998</c:v>
                </c:pt>
                <c:pt idx="23">
                  <c:v>308.221</c:v>
                </c:pt>
                <c:pt idx="24">
                  <c:v>317.88200000000001</c:v>
                </c:pt>
                <c:pt idx="25">
                  <c:v>322.87900000000002</c:v>
                </c:pt>
                <c:pt idx="26">
                  <c:v>338.42099999999999</c:v>
                </c:pt>
                <c:pt idx="27">
                  <c:v>344.41300000000001</c:v>
                </c:pt>
                <c:pt idx="28">
                  <c:v>346.072</c:v>
                </c:pt>
                <c:pt idx="29">
                  <c:v>333.69900000000001</c:v>
                </c:pt>
                <c:pt idx="30">
                  <c:v>324.29199999999997</c:v>
                </c:pt>
                <c:pt idx="31">
                  <c:v>324.81700000000001</c:v>
                </c:pt>
                <c:pt idx="32">
                  <c:v>308.245</c:v>
                </c:pt>
                <c:pt idx="33">
                  <c:v>314.92200000000003</c:v>
                </c:pt>
                <c:pt idx="34">
                  <c:v>314.60199999999998</c:v>
                </c:pt>
                <c:pt idx="35">
                  <c:v>308.221</c:v>
                </c:pt>
                <c:pt idx="36">
                  <c:v>317.88200000000001</c:v>
                </c:pt>
                <c:pt idx="37">
                  <c:v>322.87900000000002</c:v>
                </c:pt>
                <c:pt idx="38">
                  <c:v>338.42099999999999</c:v>
                </c:pt>
                <c:pt idx="39">
                  <c:v>344.41300000000001</c:v>
                </c:pt>
                <c:pt idx="40">
                  <c:v>346.072</c:v>
                </c:pt>
                <c:pt idx="41">
                  <c:v>333.69900000000001</c:v>
                </c:pt>
                <c:pt idx="42">
                  <c:v>324.29199999999997</c:v>
                </c:pt>
                <c:pt idx="43">
                  <c:v>324.81700000000001</c:v>
                </c:pt>
                <c:pt idx="44">
                  <c:v>308.245</c:v>
                </c:pt>
                <c:pt idx="45">
                  <c:v>314.92200000000003</c:v>
                </c:pt>
                <c:pt idx="46">
                  <c:v>314.60199999999998</c:v>
                </c:pt>
                <c:pt idx="47">
                  <c:v>308.221</c:v>
                </c:pt>
                <c:pt idx="48">
                  <c:v>317.88200000000001</c:v>
                </c:pt>
                <c:pt idx="49">
                  <c:v>322.87900000000002</c:v>
                </c:pt>
                <c:pt idx="50">
                  <c:v>338.42099999999999</c:v>
                </c:pt>
                <c:pt idx="51">
                  <c:v>344.41300000000001</c:v>
                </c:pt>
                <c:pt idx="52">
                  <c:v>346.072</c:v>
                </c:pt>
                <c:pt idx="53">
                  <c:v>333.69900000000001</c:v>
                </c:pt>
                <c:pt idx="54">
                  <c:v>324.29199999999997</c:v>
                </c:pt>
                <c:pt idx="55">
                  <c:v>324.81700000000001</c:v>
                </c:pt>
                <c:pt idx="56">
                  <c:v>308.245</c:v>
                </c:pt>
                <c:pt idx="57">
                  <c:v>314.92200000000003</c:v>
                </c:pt>
                <c:pt idx="58">
                  <c:v>314.60199999999998</c:v>
                </c:pt>
                <c:pt idx="59">
                  <c:v>308.221</c:v>
                </c:pt>
                <c:pt idx="60">
                  <c:v>317.88200000000001</c:v>
                </c:pt>
                <c:pt idx="61">
                  <c:v>322.87900000000002</c:v>
                </c:pt>
                <c:pt idx="62">
                  <c:v>338.42099999999999</c:v>
                </c:pt>
                <c:pt idx="63">
                  <c:v>344.41300000000001</c:v>
                </c:pt>
                <c:pt idx="64">
                  <c:v>346.072</c:v>
                </c:pt>
                <c:pt idx="65">
                  <c:v>333.69900000000001</c:v>
                </c:pt>
                <c:pt idx="66">
                  <c:v>324.29199999999997</c:v>
                </c:pt>
                <c:pt idx="67">
                  <c:v>324.81700000000001</c:v>
                </c:pt>
                <c:pt idx="68">
                  <c:v>308.245</c:v>
                </c:pt>
                <c:pt idx="69">
                  <c:v>314.92200000000003</c:v>
                </c:pt>
                <c:pt idx="70">
                  <c:v>314.60199999999998</c:v>
                </c:pt>
                <c:pt idx="71">
                  <c:v>308.221</c:v>
                </c:pt>
                <c:pt idx="72">
                  <c:v>317.88200000000001</c:v>
                </c:pt>
                <c:pt idx="73">
                  <c:v>322.87900000000002</c:v>
                </c:pt>
                <c:pt idx="74">
                  <c:v>338.42099999999999</c:v>
                </c:pt>
                <c:pt idx="75">
                  <c:v>344.41300000000001</c:v>
                </c:pt>
                <c:pt idx="76">
                  <c:v>346.072</c:v>
                </c:pt>
                <c:pt idx="77">
                  <c:v>333.69900000000001</c:v>
                </c:pt>
                <c:pt idx="78">
                  <c:v>324.29199999999997</c:v>
                </c:pt>
                <c:pt idx="79">
                  <c:v>324.81700000000001</c:v>
                </c:pt>
                <c:pt idx="80">
                  <c:v>308.245</c:v>
                </c:pt>
                <c:pt idx="81">
                  <c:v>314.92200000000003</c:v>
                </c:pt>
                <c:pt idx="82">
                  <c:v>314.60199999999998</c:v>
                </c:pt>
                <c:pt idx="83">
                  <c:v>308.221</c:v>
                </c:pt>
              </c:numCache>
            </c:numRef>
          </c:val>
        </c:ser>
        <c:ser>
          <c:idx val="2"/>
          <c:order val="2"/>
          <c:tx>
            <c:v>Normal range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'Fig14'!$A$28:$A$111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'Fig14'!$E$28:$E$111</c:f>
              <c:numCache>
                <c:formatCode>0.0</c:formatCode>
                <c:ptCount val="84"/>
                <c:pt idx="0">
                  <c:v>71.331000000000017</c:v>
                </c:pt>
                <c:pt idx="1">
                  <c:v>92.433999999999969</c:v>
                </c:pt>
                <c:pt idx="2">
                  <c:v>104.779</c:v>
                </c:pt>
                <c:pt idx="3">
                  <c:v>108.30000000000001</c:v>
                </c:pt>
                <c:pt idx="4">
                  <c:v>102.88900000000001</c:v>
                </c:pt>
                <c:pt idx="5">
                  <c:v>105.11099999999999</c:v>
                </c:pt>
                <c:pt idx="6">
                  <c:v>100.51700000000005</c:v>
                </c:pt>
                <c:pt idx="7">
                  <c:v>101.036</c:v>
                </c:pt>
                <c:pt idx="8">
                  <c:v>120.88400000000001</c:v>
                </c:pt>
                <c:pt idx="9">
                  <c:v>140.291</c:v>
                </c:pt>
                <c:pt idx="10">
                  <c:v>141.39200000000005</c:v>
                </c:pt>
                <c:pt idx="11">
                  <c:v>140.99900000000002</c:v>
                </c:pt>
                <c:pt idx="12">
                  <c:v>71.331000000000017</c:v>
                </c:pt>
                <c:pt idx="13">
                  <c:v>92.433999999999969</c:v>
                </c:pt>
                <c:pt idx="14">
                  <c:v>104.779</c:v>
                </c:pt>
                <c:pt idx="15">
                  <c:v>108.30000000000001</c:v>
                </c:pt>
                <c:pt idx="16">
                  <c:v>102.88900000000001</c:v>
                </c:pt>
                <c:pt idx="17">
                  <c:v>105.11099999999999</c:v>
                </c:pt>
                <c:pt idx="18">
                  <c:v>100.51700000000005</c:v>
                </c:pt>
                <c:pt idx="19">
                  <c:v>101.036</c:v>
                </c:pt>
                <c:pt idx="20">
                  <c:v>120.88400000000001</c:v>
                </c:pt>
                <c:pt idx="21">
                  <c:v>140.291</c:v>
                </c:pt>
                <c:pt idx="22">
                  <c:v>141.39200000000005</c:v>
                </c:pt>
                <c:pt idx="23">
                  <c:v>140.99900000000002</c:v>
                </c:pt>
                <c:pt idx="24">
                  <c:v>71.331000000000017</c:v>
                </c:pt>
                <c:pt idx="25">
                  <c:v>92.433999999999969</c:v>
                </c:pt>
                <c:pt idx="26">
                  <c:v>104.779</c:v>
                </c:pt>
                <c:pt idx="27">
                  <c:v>108.30000000000001</c:v>
                </c:pt>
                <c:pt idx="28">
                  <c:v>102.88900000000001</c:v>
                </c:pt>
                <c:pt idx="29">
                  <c:v>105.11099999999999</c:v>
                </c:pt>
                <c:pt idx="30">
                  <c:v>100.51700000000005</c:v>
                </c:pt>
                <c:pt idx="31">
                  <c:v>101.036</c:v>
                </c:pt>
                <c:pt idx="32">
                  <c:v>120.88400000000001</c:v>
                </c:pt>
                <c:pt idx="33">
                  <c:v>140.291</c:v>
                </c:pt>
                <c:pt idx="34">
                  <c:v>141.39200000000005</c:v>
                </c:pt>
                <c:pt idx="35">
                  <c:v>140.99900000000002</c:v>
                </c:pt>
                <c:pt idx="36">
                  <c:v>71.331000000000017</c:v>
                </c:pt>
                <c:pt idx="37">
                  <c:v>92.433999999999969</c:v>
                </c:pt>
                <c:pt idx="38">
                  <c:v>104.779</c:v>
                </c:pt>
                <c:pt idx="39">
                  <c:v>108.30000000000001</c:v>
                </c:pt>
                <c:pt idx="40">
                  <c:v>102.88900000000001</c:v>
                </c:pt>
                <c:pt idx="41">
                  <c:v>105.11099999999999</c:v>
                </c:pt>
                <c:pt idx="42">
                  <c:v>100.51700000000005</c:v>
                </c:pt>
                <c:pt idx="43">
                  <c:v>101.036</c:v>
                </c:pt>
                <c:pt idx="44">
                  <c:v>120.88400000000001</c:v>
                </c:pt>
                <c:pt idx="45">
                  <c:v>140.291</c:v>
                </c:pt>
                <c:pt idx="46">
                  <c:v>141.39200000000005</c:v>
                </c:pt>
                <c:pt idx="47">
                  <c:v>140.99900000000002</c:v>
                </c:pt>
                <c:pt idx="48">
                  <c:v>71.331000000000017</c:v>
                </c:pt>
                <c:pt idx="49">
                  <c:v>92.433999999999969</c:v>
                </c:pt>
                <c:pt idx="50">
                  <c:v>104.779</c:v>
                </c:pt>
                <c:pt idx="51">
                  <c:v>108.30000000000001</c:v>
                </c:pt>
                <c:pt idx="52">
                  <c:v>102.88900000000001</c:v>
                </c:pt>
                <c:pt idx="53">
                  <c:v>105.11099999999999</c:v>
                </c:pt>
                <c:pt idx="54">
                  <c:v>100.51700000000005</c:v>
                </c:pt>
                <c:pt idx="55">
                  <c:v>101.036</c:v>
                </c:pt>
                <c:pt idx="56">
                  <c:v>120.88400000000001</c:v>
                </c:pt>
                <c:pt idx="57">
                  <c:v>140.291</c:v>
                </c:pt>
                <c:pt idx="58">
                  <c:v>141.39200000000005</c:v>
                </c:pt>
                <c:pt idx="59">
                  <c:v>140.99900000000002</c:v>
                </c:pt>
                <c:pt idx="60">
                  <c:v>71.331000000000017</c:v>
                </c:pt>
                <c:pt idx="61">
                  <c:v>92.433999999999969</c:v>
                </c:pt>
                <c:pt idx="62">
                  <c:v>104.779</c:v>
                </c:pt>
                <c:pt idx="63">
                  <c:v>108.30000000000001</c:v>
                </c:pt>
                <c:pt idx="64">
                  <c:v>102.88900000000001</c:v>
                </c:pt>
                <c:pt idx="65">
                  <c:v>105.11099999999999</c:v>
                </c:pt>
                <c:pt idx="66">
                  <c:v>100.51700000000005</c:v>
                </c:pt>
                <c:pt idx="67">
                  <c:v>101.036</c:v>
                </c:pt>
                <c:pt idx="68">
                  <c:v>120.88400000000001</c:v>
                </c:pt>
                <c:pt idx="69">
                  <c:v>140.291</c:v>
                </c:pt>
                <c:pt idx="70">
                  <c:v>141.39200000000005</c:v>
                </c:pt>
                <c:pt idx="71">
                  <c:v>140.99900000000002</c:v>
                </c:pt>
                <c:pt idx="72">
                  <c:v>71.331000000000017</c:v>
                </c:pt>
                <c:pt idx="73">
                  <c:v>92.433999999999969</c:v>
                </c:pt>
                <c:pt idx="74">
                  <c:v>104.779</c:v>
                </c:pt>
                <c:pt idx="75">
                  <c:v>108.30000000000001</c:v>
                </c:pt>
                <c:pt idx="76">
                  <c:v>102.88900000000001</c:v>
                </c:pt>
                <c:pt idx="77">
                  <c:v>105.11099999999999</c:v>
                </c:pt>
                <c:pt idx="78">
                  <c:v>100.51700000000005</c:v>
                </c:pt>
                <c:pt idx="79">
                  <c:v>101.036</c:v>
                </c:pt>
                <c:pt idx="80">
                  <c:v>120.88400000000001</c:v>
                </c:pt>
                <c:pt idx="81">
                  <c:v>140.291</c:v>
                </c:pt>
                <c:pt idx="82">
                  <c:v>141.39200000000005</c:v>
                </c:pt>
                <c:pt idx="83">
                  <c:v>140.99900000000002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291248"/>
        <c:axId val="568291808"/>
      </c:areaChart>
      <c:lineChart>
        <c:grouping val="standard"/>
        <c:varyColors val="0"/>
        <c:ser>
          <c:idx val="0"/>
          <c:order val="0"/>
          <c:tx>
            <c:v>U.S. crude oil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'Fig14'!$A$28:$A$111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'Fig14'!$B$28:$B$111</c:f>
              <c:numCache>
                <c:formatCode>0.0</c:formatCode>
                <c:ptCount val="84"/>
                <c:pt idx="0">
                  <c:v>323.459</c:v>
                </c:pt>
                <c:pt idx="1">
                  <c:v>326.81400000000002</c:v>
                </c:pt>
                <c:pt idx="2">
                  <c:v>338.42099999999999</c:v>
                </c:pt>
                <c:pt idx="3">
                  <c:v>344.41300000000001</c:v>
                </c:pt>
                <c:pt idx="4">
                  <c:v>346.072</c:v>
                </c:pt>
                <c:pt idx="5">
                  <c:v>333.69900000000001</c:v>
                </c:pt>
                <c:pt idx="6">
                  <c:v>324.29199999999997</c:v>
                </c:pt>
                <c:pt idx="7">
                  <c:v>324.81700000000001</c:v>
                </c:pt>
                <c:pt idx="8">
                  <c:v>308.245</c:v>
                </c:pt>
                <c:pt idx="9">
                  <c:v>314.92200000000003</c:v>
                </c:pt>
                <c:pt idx="10">
                  <c:v>314.60199999999998</c:v>
                </c:pt>
                <c:pt idx="11">
                  <c:v>308.221</c:v>
                </c:pt>
                <c:pt idx="12">
                  <c:v>317.88200000000001</c:v>
                </c:pt>
                <c:pt idx="13">
                  <c:v>322.87900000000002</c:v>
                </c:pt>
                <c:pt idx="14">
                  <c:v>347.608</c:v>
                </c:pt>
                <c:pt idx="15">
                  <c:v>357.04500000000002</c:v>
                </c:pt>
                <c:pt idx="16">
                  <c:v>363.75900000000001</c:v>
                </c:pt>
                <c:pt idx="17">
                  <c:v>362.15300000000002</c:v>
                </c:pt>
                <c:pt idx="18">
                  <c:v>346.67700000000002</c:v>
                </c:pt>
                <c:pt idx="19">
                  <c:v>336.39100000000002</c:v>
                </c:pt>
                <c:pt idx="20">
                  <c:v>343.34199999999998</c:v>
                </c:pt>
                <c:pt idx="21">
                  <c:v>349.53100000000001</c:v>
                </c:pt>
                <c:pt idx="22">
                  <c:v>352.411</c:v>
                </c:pt>
                <c:pt idx="23">
                  <c:v>337.79599999999999</c:v>
                </c:pt>
                <c:pt idx="24">
                  <c:v>349.29399999999998</c:v>
                </c:pt>
                <c:pt idx="25">
                  <c:v>356.79899999999998</c:v>
                </c:pt>
                <c:pt idx="26">
                  <c:v>364.62099999999998</c:v>
                </c:pt>
                <c:pt idx="27">
                  <c:v>367.55500000000001</c:v>
                </c:pt>
                <c:pt idx="28">
                  <c:v>363.30399999999997</c:v>
                </c:pt>
                <c:pt idx="29">
                  <c:v>348.80700000000002</c:v>
                </c:pt>
                <c:pt idx="30">
                  <c:v>339.39100000000002</c:v>
                </c:pt>
                <c:pt idx="31">
                  <c:v>337.12700000000001</c:v>
                </c:pt>
                <c:pt idx="32">
                  <c:v>344.01600000000002</c:v>
                </c:pt>
                <c:pt idx="33">
                  <c:v>352.59699999999998</c:v>
                </c:pt>
                <c:pt idx="34">
                  <c:v>344.17200000000003</c:v>
                </c:pt>
                <c:pt idx="35">
                  <c:v>327.19099999999997</c:v>
                </c:pt>
                <c:pt idx="36">
                  <c:v>336.238</c:v>
                </c:pt>
                <c:pt idx="37">
                  <c:v>345.274</c:v>
                </c:pt>
                <c:pt idx="38">
                  <c:v>354.98700000000002</c:v>
                </c:pt>
                <c:pt idx="39">
                  <c:v>365.339</c:v>
                </c:pt>
                <c:pt idx="40">
                  <c:v>365.46</c:v>
                </c:pt>
                <c:pt idx="41">
                  <c:v>354.30500000000001</c:v>
                </c:pt>
                <c:pt idx="42">
                  <c:v>338.73700000000002</c:v>
                </c:pt>
                <c:pt idx="43">
                  <c:v>331.07600000000002</c:v>
                </c:pt>
                <c:pt idx="44">
                  <c:v>332.15499999999997</c:v>
                </c:pt>
                <c:pt idx="45">
                  <c:v>351.71699999999998</c:v>
                </c:pt>
                <c:pt idx="46">
                  <c:v>356.72899999999998</c:v>
                </c:pt>
                <c:pt idx="47">
                  <c:v>360.86500000000001</c:v>
                </c:pt>
                <c:pt idx="48">
                  <c:v>389.21300000000002</c:v>
                </c:pt>
                <c:pt idx="49">
                  <c:v>415.31299999999999</c:v>
                </c:pt>
                <c:pt idx="50">
                  <c:v>443.2</c:v>
                </c:pt>
                <c:pt idx="51">
                  <c:v>452.71300000000002</c:v>
                </c:pt>
                <c:pt idx="52">
                  <c:v>448.96100000000001</c:v>
                </c:pt>
                <c:pt idx="53">
                  <c:v>438.81</c:v>
                </c:pt>
                <c:pt idx="54">
                  <c:v>424.80900000000003</c:v>
                </c:pt>
                <c:pt idx="55">
                  <c:v>425.85300000000001</c:v>
                </c:pt>
                <c:pt idx="56">
                  <c:v>429.12900000000002</c:v>
                </c:pt>
                <c:pt idx="57">
                  <c:v>455.21300000000002</c:v>
                </c:pt>
                <c:pt idx="58">
                  <c:v>455.99400000000003</c:v>
                </c:pt>
                <c:pt idx="59">
                  <c:v>449.22</c:v>
                </c:pt>
                <c:pt idx="60">
                  <c:v>468.702</c:v>
                </c:pt>
                <c:pt idx="61">
                  <c:v>488.411</c:v>
                </c:pt>
                <c:pt idx="62">
                  <c:v>501.51299999999998</c:v>
                </c:pt>
                <c:pt idx="63">
                  <c:v>506.28699999999998</c:v>
                </c:pt>
                <c:pt idx="64">
                  <c:v>508.98</c:v>
                </c:pt>
                <c:pt idx="65">
                  <c:v>497.96800000000002</c:v>
                </c:pt>
                <c:pt idx="66">
                  <c:v>490.01299999999998</c:v>
                </c:pt>
                <c:pt idx="67">
                  <c:v>483.61700000000002</c:v>
                </c:pt>
                <c:pt idx="68">
                  <c:v>469.06299999999999</c:v>
                </c:pt>
                <c:pt idx="69">
                  <c:v>483.96771429</c:v>
                </c:pt>
                <c:pt idx="70">
                  <c:v>487.45305739999998</c:v>
                </c:pt>
                <c:pt idx="71">
                  <c:v>474.52800000000002</c:v>
                </c:pt>
                <c:pt idx="72">
                  <c:v>480.9298</c:v>
                </c:pt>
                <c:pt idx="73">
                  <c:v>484.25020000000001</c:v>
                </c:pt>
                <c:pt idx="74">
                  <c:v>491.4393</c:v>
                </c:pt>
                <c:pt idx="75">
                  <c:v>494.33879999999999</c:v>
                </c:pt>
                <c:pt idx="76">
                  <c:v>488.64339999999999</c:v>
                </c:pt>
                <c:pt idx="77">
                  <c:v>474.83499999999998</c:v>
                </c:pt>
                <c:pt idx="78">
                  <c:v>460.06040000000002</c:v>
                </c:pt>
                <c:pt idx="79">
                  <c:v>453.42500000000001</c:v>
                </c:pt>
                <c:pt idx="80">
                  <c:v>452.73169999999999</c:v>
                </c:pt>
                <c:pt idx="81">
                  <c:v>456.99740000000003</c:v>
                </c:pt>
                <c:pt idx="82">
                  <c:v>452.67680000000001</c:v>
                </c:pt>
                <c:pt idx="83">
                  <c:v>439.82780000000002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291248"/>
        <c:axId val="568291808"/>
      </c:lineChart>
      <c:scatterChart>
        <c:scatterStyle val="lineMarker"/>
        <c:varyColors val="0"/>
        <c:ser>
          <c:idx val="3"/>
          <c:order val="3"/>
          <c:tx>
            <c:strRef>
              <c:f>'Fig14'!$B$115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2392749686776966E-3"/>
                  <c:y val="2.77010248090847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'Fig14'!$A$116:$A$117</c:f>
              <c:numCache>
                <c:formatCode>General</c:formatCode>
                <c:ptCount val="2"/>
                <c:pt idx="0">
                  <c:v>71</c:v>
                </c:pt>
                <c:pt idx="1">
                  <c:v>71</c:v>
                </c:pt>
              </c:numCache>
            </c:numRef>
          </c:xVal>
          <c:yVal>
            <c:numRef>
              <c:f>'Fig14'!$B$116:$B$117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292368"/>
        <c:axId val="568292928"/>
      </c:scatterChart>
      <c:dateAx>
        <c:axId val="568291248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6829180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568291808"/>
        <c:scaling>
          <c:orientation val="minMax"/>
          <c:max val="600"/>
          <c:min val="27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8291248"/>
        <c:crosses val="autoZero"/>
        <c:crossBetween val="between"/>
        <c:majorUnit val="25"/>
      </c:valAx>
      <c:valAx>
        <c:axId val="568292368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8292928"/>
        <c:crosses val="max"/>
        <c:crossBetween val="midCat"/>
      </c:valAx>
      <c:valAx>
        <c:axId val="56829292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8292368"/>
        <c:crosses val="max"/>
        <c:crossBetween val="midCat"/>
      </c:valAx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liquid fuels product supplied</a:t>
            </a:r>
          </a:p>
          <a:p>
            <a:pPr algn="l">
              <a:defRPr/>
            </a:pPr>
            <a:r>
              <a:rPr lang="en-US" sz="1000" b="0"/>
              <a:t>million barrels per day (MMb/d)</a:t>
            </a:r>
          </a:p>
        </c:rich>
      </c:tx>
      <c:layout>
        <c:manualLayout>
          <c:xMode val="edge"/>
          <c:yMode val="edge"/>
          <c:x val="1.094480711278650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96661088095691E-2"/>
          <c:y val="0.17117395828480017"/>
          <c:w val="0.83278736499400985"/>
          <c:h val="0.52127754740716559"/>
        </c:manualLayout>
      </c:layout>
      <c:barChart>
        <c:barDir val="col"/>
        <c:grouping val="clustered"/>
        <c:varyColors val="0"/>
        <c:ser>
          <c:idx val="2"/>
          <c:order val="2"/>
          <c:tx>
            <c:v>Motor gasoline (right axis)</c:v>
          </c:tx>
          <c:spPr>
            <a:solidFill>
              <a:schemeClr val="accent1"/>
            </a:solidFill>
          </c:spPr>
          <c:invertIfNegative val="0"/>
          <c:cat>
            <c:numRef>
              <c:f>'Fig15'!$J$26:$M$26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'Fig15'!$J$28:$M$28</c:f>
              <c:numCache>
                <c:formatCode>0.00</c:formatCode>
                <c:ptCount val="4"/>
                <c:pt idx="0">
                  <c:v>7.7857041099999691E-2</c:v>
                </c:pt>
                <c:pt idx="1">
                  <c:v>0.25753261370000047</c:v>
                </c:pt>
                <c:pt idx="2">
                  <c:v>0.13361990339999963</c:v>
                </c:pt>
                <c:pt idx="3">
                  <c:v>6.044995410000098E-2</c:v>
                </c:pt>
              </c:numCache>
            </c:numRef>
          </c:val>
        </c:ser>
        <c:ser>
          <c:idx val="3"/>
          <c:order val="3"/>
          <c:tx>
            <c:v>Jet fuel (right axis)</c:v>
          </c:tx>
          <c:spPr>
            <a:solidFill>
              <a:schemeClr val="accent4"/>
            </a:solidFill>
          </c:spPr>
          <c:invertIfNegative val="0"/>
          <c:cat>
            <c:numRef>
              <c:f>'Fig15'!$B$37:$B$84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'Fig15'!$J$29:$M$29</c:f>
              <c:numCache>
                <c:formatCode>0.00</c:formatCode>
                <c:ptCount val="4"/>
                <c:pt idx="0">
                  <c:v>3.5529745200000074E-2</c:v>
                </c:pt>
                <c:pt idx="1">
                  <c:v>7.8292602799999944E-2</c:v>
                </c:pt>
                <c:pt idx="2">
                  <c:v>6.3362775799999937E-2</c:v>
                </c:pt>
                <c:pt idx="3">
                  <c:v>-1.4868811499999968E-2</c:v>
                </c:pt>
              </c:numCache>
            </c:numRef>
          </c:val>
        </c:ser>
        <c:ser>
          <c:idx val="4"/>
          <c:order val="4"/>
          <c:tx>
            <c:v>Distillate fuel (right axis)</c:v>
          </c:tx>
          <c:spPr>
            <a:solidFill>
              <a:schemeClr val="accent3"/>
            </a:solidFill>
          </c:spPr>
          <c:invertIfNegative val="0"/>
          <c:cat>
            <c:numRef>
              <c:f>'Fig15'!$B$37:$B$84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'Fig15'!$J$30:$M$30</c:f>
              <c:numCache>
                <c:formatCode>0.00</c:formatCode>
                <c:ptCount val="4"/>
                <c:pt idx="0">
                  <c:v>0.20978258360000046</c:v>
                </c:pt>
                <c:pt idx="1">
                  <c:v>-4.2010304100000173E-2</c:v>
                </c:pt>
                <c:pt idx="2">
                  <c:v>-0.11791158790000011</c:v>
                </c:pt>
                <c:pt idx="3">
                  <c:v>6.4908078299999783E-2</c:v>
                </c:pt>
              </c:numCache>
            </c:numRef>
          </c:val>
        </c:ser>
        <c:ser>
          <c:idx val="5"/>
          <c:order val="5"/>
          <c:tx>
            <c:v>Other fuels (right axis)</c:v>
          </c:tx>
          <c:spPr>
            <a:solidFill>
              <a:schemeClr val="accent2"/>
            </a:solidFill>
          </c:spPr>
          <c:invertIfNegative val="0"/>
          <c:cat>
            <c:numRef>
              <c:f>'Fig15'!$B$37:$B$84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'Fig15'!$J$31:$M$31</c:f>
              <c:numCache>
                <c:formatCode>0.00</c:formatCode>
                <c:ptCount val="4"/>
                <c:pt idx="0">
                  <c:v>-0.17868487090000151</c:v>
                </c:pt>
                <c:pt idx="1">
                  <c:v>0.13125833460000003</c:v>
                </c:pt>
                <c:pt idx="2">
                  <c:v>5.3171136699999622E-2</c:v>
                </c:pt>
                <c:pt idx="3">
                  <c:v>0.12836767910000013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505744"/>
        <c:axId val="568506304"/>
      </c:barChart>
      <c:lineChart>
        <c:grouping val="standard"/>
        <c:varyColors val="0"/>
        <c:ser>
          <c:idx val="0"/>
          <c:order val="0"/>
          <c:tx>
            <c:v>Total product supplied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'Fig15'!$B$37:$B$84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'Fig15'!$C$37:$C$84</c:f>
              <c:numCache>
                <c:formatCode>#,##0.00</c:formatCode>
                <c:ptCount val="48"/>
                <c:pt idx="0">
                  <c:v>19.102169</c:v>
                </c:pt>
                <c:pt idx="1">
                  <c:v>18.908204000000001</c:v>
                </c:pt>
                <c:pt idx="2">
                  <c:v>18.464131999999999</c:v>
                </c:pt>
                <c:pt idx="3">
                  <c:v>18.848557</c:v>
                </c:pt>
                <c:pt idx="4">
                  <c:v>18.585277999999999</c:v>
                </c:pt>
                <c:pt idx="5">
                  <c:v>18.889717000000001</c:v>
                </c:pt>
                <c:pt idx="6">
                  <c:v>19.283094999999999</c:v>
                </c:pt>
                <c:pt idx="7">
                  <c:v>19.399854000000001</c:v>
                </c:pt>
                <c:pt idx="8">
                  <c:v>19.246452000000001</c:v>
                </c:pt>
                <c:pt idx="9">
                  <c:v>19.690905000000001</c:v>
                </c:pt>
                <c:pt idx="10">
                  <c:v>19.370339000000001</c:v>
                </c:pt>
                <c:pt idx="11">
                  <c:v>19.457287999999998</c:v>
                </c:pt>
                <c:pt idx="12">
                  <c:v>19.218243000000001</c:v>
                </c:pt>
                <c:pt idx="13">
                  <c:v>19.676807</c:v>
                </c:pt>
                <c:pt idx="14">
                  <c:v>19.350745</c:v>
                </c:pt>
                <c:pt idx="15">
                  <c:v>19.263399</c:v>
                </c:pt>
                <c:pt idx="16">
                  <c:v>19.301143</c:v>
                </c:pt>
                <c:pt idx="17">
                  <c:v>19.840250000000001</c:v>
                </c:pt>
                <c:pt idx="18">
                  <c:v>20.125769999999999</c:v>
                </c:pt>
                <c:pt idx="19">
                  <c:v>19.929421999999999</c:v>
                </c:pt>
                <c:pt idx="20">
                  <c:v>19.418035</c:v>
                </c:pt>
                <c:pt idx="21">
                  <c:v>19.500744999999998</c:v>
                </c:pt>
                <c:pt idx="22">
                  <c:v>19.142833</c:v>
                </c:pt>
                <c:pt idx="23">
                  <c:v>19.600114000000001</c:v>
                </c:pt>
                <c:pt idx="24">
                  <c:v>19.055408</c:v>
                </c:pt>
                <c:pt idx="25">
                  <c:v>19.680026999999999</c:v>
                </c:pt>
                <c:pt idx="26">
                  <c:v>19.616477</c:v>
                </c:pt>
                <c:pt idx="27">
                  <c:v>19.264118</c:v>
                </c:pt>
                <c:pt idx="28">
                  <c:v>19.202012</c:v>
                </c:pt>
                <c:pt idx="29">
                  <c:v>19.79928</c:v>
                </c:pt>
                <c:pt idx="30">
                  <c:v>19.707932</c:v>
                </c:pt>
                <c:pt idx="31">
                  <c:v>20.135021999999999</c:v>
                </c:pt>
                <c:pt idx="32">
                  <c:v>19.863564</c:v>
                </c:pt>
                <c:pt idx="33">
                  <c:v>19.969414838999999</c:v>
                </c:pt>
                <c:pt idx="34">
                  <c:v>19.648636273000001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Product supplied forecast (left axis)</c:v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'Fig15'!$B$37:$B$84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'Fig15'!$D$37:$D$84</c:f>
              <c:numCache>
                <c:formatCode>#,##0.00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19.648636273000001</c:v>
                </c:pt>
                <c:pt idx="35">
                  <c:v>20.011810000000001</c:v>
                </c:pt>
                <c:pt idx="36">
                  <c:v>19.38852</c:v>
                </c:pt>
                <c:pt idx="37">
                  <c:v>19.60951</c:v>
                </c:pt>
                <c:pt idx="38">
                  <c:v>19.602039999999999</c:v>
                </c:pt>
                <c:pt idx="39">
                  <c:v>19.583469999999998</c:v>
                </c:pt>
                <c:pt idx="40">
                  <c:v>19.547460000000001</c:v>
                </c:pt>
                <c:pt idx="41">
                  <c:v>19.946110000000001</c:v>
                </c:pt>
                <c:pt idx="42">
                  <c:v>20.115870000000001</c:v>
                </c:pt>
                <c:pt idx="43">
                  <c:v>20.173580000000001</c:v>
                </c:pt>
                <c:pt idx="44">
                  <c:v>19.999210000000001</c:v>
                </c:pt>
                <c:pt idx="45">
                  <c:v>20.21979</c:v>
                </c:pt>
                <c:pt idx="46">
                  <c:v>20.303049999999999</c:v>
                </c:pt>
                <c:pt idx="47">
                  <c:v>20.311689999999999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4624"/>
        <c:axId val="568505184"/>
      </c:lineChart>
      <c:dateAx>
        <c:axId val="568504624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 w="9525">
            <a:solidFill>
              <a:schemeClr val="tx1"/>
            </a:solidFill>
          </a:ln>
        </c:spPr>
        <c:crossAx val="568505184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8505184"/>
        <c:scaling>
          <c:orientation val="minMax"/>
          <c:max val="21"/>
          <c:min val="17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68504624"/>
        <c:crosses val="autoZero"/>
        <c:crossBetween val="between"/>
      </c:valAx>
      <c:catAx>
        <c:axId val="56850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000000"/>
            </a:solidFill>
          </a:ln>
        </c:spPr>
        <c:crossAx val="568506304"/>
        <c:crossesAt val="0"/>
        <c:auto val="1"/>
        <c:lblAlgn val="ctr"/>
        <c:lblOffset val="100"/>
        <c:noMultiLvlLbl val="0"/>
      </c:catAx>
      <c:valAx>
        <c:axId val="568506304"/>
        <c:scaling>
          <c:orientation val="minMax"/>
          <c:max val="0.9"/>
          <c:min val="-0.30000000000000032"/>
        </c:scaling>
        <c:delete val="0"/>
        <c:axPos val="r"/>
        <c:numFmt formatCode="0.00" sourceLinked="1"/>
        <c:majorTickMark val="out"/>
        <c:minorTickMark val="none"/>
        <c:tickLblPos val="nextTo"/>
        <c:spPr>
          <a:ln>
            <a:noFill/>
          </a:ln>
        </c:spPr>
        <c:crossAx val="568505744"/>
        <c:crosses val="max"/>
        <c:crossBetween val="between"/>
        <c:majorUnit val="0.15000000000000024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6.4586819809917123E-2"/>
          <c:y val="0.77079339492013565"/>
          <c:w val="0.88857563536265283"/>
          <c:h val="0.147841775683551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gasoline and distillate inventories</a:t>
            </a:r>
          </a:p>
          <a:p>
            <a:pPr algn="l">
              <a:defRPr/>
            </a:pPr>
            <a:r>
              <a:rPr lang="en-US" sz="1000" b="0"/>
              <a:t>million barrels</a:t>
            </a:r>
          </a:p>
        </c:rich>
      </c:tx>
      <c:layout>
        <c:manualLayout>
          <c:xMode val="edge"/>
          <c:yMode val="edge"/>
          <c:x val="1.1804293694058183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62330928146166E-2"/>
          <c:y val="0.16722918510925791"/>
          <c:w val="0.90214509771644402"/>
          <c:h val="0.57801177219711464"/>
        </c:manualLayout>
      </c:layout>
      <c:areaChart>
        <c:grouping val="stacked"/>
        <c:varyColors val="0"/>
        <c:ser>
          <c:idx val="2"/>
          <c:order val="2"/>
          <c:tx>
            <c:v>Normal range for distillate - low</c:v>
          </c:tx>
          <c:spPr>
            <a:noFill/>
            <a:ln>
              <a:noFill/>
            </a:ln>
          </c:spP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'Fig16'!$E$27:$E$110</c:f>
              <c:numCache>
                <c:formatCode>0.0</c:formatCode>
                <c:ptCount val="84"/>
                <c:pt idx="0">
                  <c:v>114.66800000000001</c:v>
                </c:pt>
                <c:pt idx="1">
                  <c:v>113.10299999999999</c:v>
                </c:pt>
                <c:pt idx="2">
                  <c:v>115.227</c:v>
                </c:pt>
                <c:pt idx="3">
                  <c:v>116.69199999999999</c:v>
                </c:pt>
                <c:pt idx="4">
                  <c:v>121.44499999999999</c:v>
                </c:pt>
                <c:pt idx="5">
                  <c:v>119.89</c:v>
                </c:pt>
                <c:pt idx="6">
                  <c:v>125.45699999999999</c:v>
                </c:pt>
                <c:pt idx="7">
                  <c:v>127.309</c:v>
                </c:pt>
                <c:pt idx="8">
                  <c:v>127.384</c:v>
                </c:pt>
                <c:pt idx="9">
                  <c:v>118.035</c:v>
                </c:pt>
                <c:pt idx="10">
                  <c:v>117.99299999999999</c:v>
                </c:pt>
                <c:pt idx="11">
                  <c:v>127.54300000000001</c:v>
                </c:pt>
                <c:pt idx="12">
                  <c:v>114.66800000000001</c:v>
                </c:pt>
                <c:pt idx="13">
                  <c:v>113.10299999999999</c:v>
                </c:pt>
                <c:pt idx="14">
                  <c:v>115.227</c:v>
                </c:pt>
                <c:pt idx="15">
                  <c:v>116.69199999999999</c:v>
                </c:pt>
                <c:pt idx="16">
                  <c:v>121.44499999999999</c:v>
                </c:pt>
                <c:pt idx="17">
                  <c:v>119.89</c:v>
                </c:pt>
                <c:pt idx="18">
                  <c:v>125.45699999999999</c:v>
                </c:pt>
                <c:pt idx="19">
                  <c:v>127.309</c:v>
                </c:pt>
                <c:pt idx="20">
                  <c:v>127.384</c:v>
                </c:pt>
                <c:pt idx="21">
                  <c:v>118.035</c:v>
                </c:pt>
                <c:pt idx="22">
                  <c:v>117.99299999999999</c:v>
                </c:pt>
                <c:pt idx="23">
                  <c:v>127.54300000000001</c:v>
                </c:pt>
                <c:pt idx="24">
                  <c:v>114.66800000000001</c:v>
                </c:pt>
                <c:pt idx="25">
                  <c:v>113.10299999999999</c:v>
                </c:pt>
                <c:pt idx="26">
                  <c:v>115.227</c:v>
                </c:pt>
                <c:pt idx="27">
                  <c:v>116.69199999999999</c:v>
                </c:pt>
                <c:pt idx="28">
                  <c:v>121.44499999999999</c:v>
                </c:pt>
                <c:pt idx="29">
                  <c:v>119.89</c:v>
                </c:pt>
                <c:pt idx="30">
                  <c:v>125.45699999999999</c:v>
                </c:pt>
                <c:pt idx="31">
                  <c:v>127.309</c:v>
                </c:pt>
                <c:pt idx="32">
                  <c:v>127.384</c:v>
                </c:pt>
                <c:pt idx="33">
                  <c:v>118.035</c:v>
                </c:pt>
                <c:pt idx="34">
                  <c:v>117.99299999999999</c:v>
                </c:pt>
                <c:pt idx="35">
                  <c:v>127.54300000000001</c:v>
                </c:pt>
                <c:pt idx="36">
                  <c:v>114.66800000000001</c:v>
                </c:pt>
                <c:pt idx="37">
                  <c:v>113.10299999999999</c:v>
                </c:pt>
                <c:pt idx="38">
                  <c:v>115.227</c:v>
                </c:pt>
                <c:pt idx="39">
                  <c:v>116.69199999999999</c:v>
                </c:pt>
                <c:pt idx="40">
                  <c:v>121.44499999999999</c:v>
                </c:pt>
                <c:pt idx="41">
                  <c:v>119.89</c:v>
                </c:pt>
                <c:pt idx="42">
                  <c:v>125.45699999999999</c:v>
                </c:pt>
                <c:pt idx="43">
                  <c:v>127.309</c:v>
                </c:pt>
                <c:pt idx="44">
                  <c:v>127.384</c:v>
                </c:pt>
                <c:pt idx="45">
                  <c:v>118.035</c:v>
                </c:pt>
                <c:pt idx="46">
                  <c:v>117.99299999999999</c:v>
                </c:pt>
                <c:pt idx="47">
                  <c:v>127.54300000000001</c:v>
                </c:pt>
                <c:pt idx="48">
                  <c:v>114.66800000000001</c:v>
                </c:pt>
                <c:pt idx="49">
                  <c:v>113.10299999999999</c:v>
                </c:pt>
                <c:pt idx="50">
                  <c:v>115.227</c:v>
                </c:pt>
                <c:pt idx="51">
                  <c:v>116.69199999999999</c:v>
                </c:pt>
                <c:pt idx="52">
                  <c:v>121.44499999999999</c:v>
                </c:pt>
                <c:pt idx="53">
                  <c:v>119.89</c:v>
                </c:pt>
                <c:pt idx="54">
                  <c:v>125.45699999999999</c:v>
                </c:pt>
                <c:pt idx="55">
                  <c:v>127.309</c:v>
                </c:pt>
                <c:pt idx="56">
                  <c:v>127.384</c:v>
                </c:pt>
                <c:pt idx="57">
                  <c:v>118.035</c:v>
                </c:pt>
                <c:pt idx="58">
                  <c:v>117.99299999999999</c:v>
                </c:pt>
                <c:pt idx="59">
                  <c:v>127.54300000000001</c:v>
                </c:pt>
                <c:pt idx="60">
                  <c:v>114.66800000000001</c:v>
                </c:pt>
                <c:pt idx="61">
                  <c:v>113.10299999999999</c:v>
                </c:pt>
                <c:pt idx="62">
                  <c:v>115.227</c:v>
                </c:pt>
                <c:pt idx="63">
                  <c:v>116.69199999999999</c:v>
                </c:pt>
                <c:pt idx="64">
                  <c:v>121.44499999999999</c:v>
                </c:pt>
                <c:pt idx="65">
                  <c:v>119.89</c:v>
                </c:pt>
                <c:pt idx="66">
                  <c:v>125.45699999999999</c:v>
                </c:pt>
                <c:pt idx="67">
                  <c:v>127.309</c:v>
                </c:pt>
                <c:pt idx="68">
                  <c:v>127.384</c:v>
                </c:pt>
                <c:pt idx="69">
                  <c:v>118.035</c:v>
                </c:pt>
                <c:pt idx="70">
                  <c:v>117.99299999999999</c:v>
                </c:pt>
                <c:pt idx="71">
                  <c:v>127.54300000000001</c:v>
                </c:pt>
                <c:pt idx="72">
                  <c:v>114.66800000000001</c:v>
                </c:pt>
                <c:pt idx="73">
                  <c:v>113.10299999999999</c:v>
                </c:pt>
                <c:pt idx="74">
                  <c:v>115.227</c:v>
                </c:pt>
                <c:pt idx="75">
                  <c:v>116.69199999999999</c:v>
                </c:pt>
                <c:pt idx="76">
                  <c:v>121.44499999999999</c:v>
                </c:pt>
                <c:pt idx="77">
                  <c:v>119.89</c:v>
                </c:pt>
                <c:pt idx="78">
                  <c:v>125.45699999999999</c:v>
                </c:pt>
                <c:pt idx="79">
                  <c:v>127.309</c:v>
                </c:pt>
                <c:pt idx="80">
                  <c:v>127.384</c:v>
                </c:pt>
                <c:pt idx="81">
                  <c:v>118.035</c:v>
                </c:pt>
                <c:pt idx="82">
                  <c:v>117.99299999999999</c:v>
                </c:pt>
                <c:pt idx="83">
                  <c:v>127.54300000000001</c:v>
                </c:pt>
              </c:numCache>
            </c:numRef>
          </c:val>
        </c:ser>
        <c:ser>
          <c:idx val="3"/>
          <c:order val="3"/>
          <c:tx>
            <c:v>Normal range for distillate - high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'Fig16'!$I$27:$I$110</c:f>
              <c:numCache>
                <c:formatCode>0.0</c:formatCode>
                <c:ptCount val="84"/>
                <c:pt idx="0">
                  <c:v>48.418000000000006</c:v>
                </c:pt>
                <c:pt idx="1">
                  <c:v>40.974000000000004</c:v>
                </c:pt>
                <c:pt idx="2">
                  <c:v>34.012</c:v>
                </c:pt>
                <c:pt idx="3">
                  <c:v>26.227000000000018</c:v>
                </c:pt>
                <c:pt idx="4">
                  <c:v>23.402000000000015</c:v>
                </c:pt>
                <c:pt idx="5">
                  <c:v>23.980000000000004</c:v>
                </c:pt>
                <c:pt idx="6">
                  <c:v>28.998000000000019</c:v>
                </c:pt>
                <c:pt idx="7">
                  <c:v>27.754999999999995</c:v>
                </c:pt>
                <c:pt idx="8">
                  <c:v>26.015000000000001</c:v>
                </c:pt>
                <c:pt idx="9">
                  <c:v>25.590000000000003</c:v>
                </c:pt>
                <c:pt idx="10">
                  <c:v>39.217000000000013</c:v>
                </c:pt>
                <c:pt idx="11">
                  <c:v>33.782999999999987</c:v>
                </c:pt>
                <c:pt idx="12">
                  <c:v>48.418000000000006</c:v>
                </c:pt>
                <c:pt idx="13">
                  <c:v>40.974000000000004</c:v>
                </c:pt>
                <c:pt idx="14">
                  <c:v>34.012</c:v>
                </c:pt>
                <c:pt idx="15">
                  <c:v>26.227000000000018</c:v>
                </c:pt>
                <c:pt idx="16">
                  <c:v>23.402000000000015</c:v>
                </c:pt>
                <c:pt idx="17">
                  <c:v>23.980000000000004</c:v>
                </c:pt>
                <c:pt idx="18">
                  <c:v>28.998000000000019</c:v>
                </c:pt>
                <c:pt idx="19">
                  <c:v>27.754999999999995</c:v>
                </c:pt>
                <c:pt idx="20">
                  <c:v>26.015000000000001</c:v>
                </c:pt>
                <c:pt idx="21">
                  <c:v>25.590000000000003</c:v>
                </c:pt>
                <c:pt idx="22">
                  <c:v>39.217000000000013</c:v>
                </c:pt>
                <c:pt idx="23">
                  <c:v>33.782999999999987</c:v>
                </c:pt>
                <c:pt idx="24">
                  <c:v>48.418000000000006</c:v>
                </c:pt>
                <c:pt idx="25">
                  <c:v>40.974000000000004</c:v>
                </c:pt>
                <c:pt idx="26">
                  <c:v>34.012</c:v>
                </c:pt>
                <c:pt idx="27">
                  <c:v>26.227000000000018</c:v>
                </c:pt>
                <c:pt idx="28">
                  <c:v>23.402000000000015</c:v>
                </c:pt>
                <c:pt idx="29">
                  <c:v>23.980000000000004</c:v>
                </c:pt>
                <c:pt idx="30">
                  <c:v>28.998000000000019</c:v>
                </c:pt>
                <c:pt idx="31">
                  <c:v>27.754999999999995</c:v>
                </c:pt>
                <c:pt idx="32">
                  <c:v>26.015000000000001</c:v>
                </c:pt>
                <c:pt idx="33">
                  <c:v>25.590000000000003</c:v>
                </c:pt>
                <c:pt idx="34">
                  <c:v>39.217000000000013</c:v>
                </c:pt>
                <c:pt idx="35">
                  <c:v>33.782999999999987</c:v>
                </c:pt>
                <c:pt idx="36">
                  <c:v>48.418000000000006</c:v>
                </c:pt>
                <c:pt idx="37">
                  <c:v>40.974000000000004</c:v>
                </c:pt>
                <c:pt idx="38">
                  <c:v>34.012</c:v>
                </c:pt>
                <c:pt idx="39">
                  <c:v>26.227000000000018</c:v>
                </c:pt>
                <c:pt idx="40">
                  <c:v>23.402000000000015</c:v>
                </c:pt>
                <c:pt idx="41">
                  <c:v>23.980000000000004</c:v>
                </c:pt>
                <c:pt idx="42">
                  <c:v>28.998000000000019</c:v>
                </c:pt>
                <c:pt idx="43">
                  <c:v>27.754999999999995</c:v>
                </c:pt>
                <c:pt idx="44">
                  <c:v>26.015000000000001</c:v>
                </c:pt>
                <c:pt idx="45">
                  <c:v>25.590000000000003</c:v>
                </c:pt>
                <c:pt idx="46">
                  <c:v>39.217000000000013</c:v>
                </c:pt>
                <c:pt idx="47">
                  <c:v>33.782999999999987</c:v>
                </c:pt>
                <c:pt idx="48">
                  <c:v>48.418000000000006</c:v>
                </c:pt>
                <c:pt idx="49">
                  <c:v>40.974000000000004</c:v>
                </c:pt>
                <c:pt idx="50">
                  <c:v>34.012</c:v>
                </c:pt>
                <c:pt idx="51">
                  <c:v>26.227000000000018</c:v>
                </c:pt>
                <c:pt idx="52">
                  <c:v>23.402000000000015</c:v>
                </c:pt>
                <c:pt idx="53">
                  <c:v>23.980000000000004</c:v>
                </c:pt>
                <c:pt idx="54">
                  <c:v>28.998000000000019</c:v>
                </c:pt>
                <c:pt idx="55">
                  <c:v>27.754999999999995</c:v>
                </c:pt>
                <c:pt idx="56">
                  <c:v>26.015000000000001</c:v>
                </c:pt>
                <c:pt idx="57">
                  <c:v>25.590000000000003</c:v>
                </c:pt>
                <c:pt idx="58">
                  <c:v>39.217000000000013</c:v>
                </c:pt>
                <c:pt idx="59">
                  <c:v>33.782999999999987</c:v>
                </c:pt>
                <c:pt idx="60">
                  <c:v>48.418000000000006</c:v>
                </c:pt>
                <c:pt idx="61">
                  <c:v>40.974000000000004</c:v>
                </c:pt>
                <c:pt idx="62">
                  <c:v>34.012</c:v>
                </c:pt>
                <c:pt idx="63">
                  <c:v>26.227000000000018</c:v>
                </c:pt>
                <c:pt idx="64">
                  <c:v>23.402000000000015</c:v>
                </c:pt>
                <c:pt idx="65">
                  <c:v>23.980000000000004</c:v>
                </c:pt>
                <c:pt idx="66">
                  <c:v>28.998000000000019</c:v>
                </c:pt>
                <c:pt idx="67">
                  <c:v>27.754999999999995</c:v>
                </c:pt>
                <c:pt idx="68">
                  <c:v>26.015000000000001</c:v>
                </c:pt>
                <c:pt idx="69">
                  <c:v>25.590000000000003</c:v>
                </c:pt>
                <c:pt idx="70">
                  <c:v>39.217000000000013</c:v>
                </c:pt>
                <c:pt idx="71">
                  <c:v>33.782999999999987</c:v>
                </c:pt>
                <c:pt idx="72">
                  <c:v>48.418000000000006</c:v>
                </c:pt>
                <c:pt idx="73">
                  <c:v>40.974000000000004</c:v>
                </c:pt>
                <c:pt idx="74">
                  <c:v>34.012</c:v>
                </c:pt>
                <c:pt idx="75">
                  <c:v>26.227000000000018</c:v>
                </c:pt>
                <c:pt idx="76">
                  <c:v>23.402000000000015</c:v>
                </c:pt>
                <c:pt idx="77">
                  <c:v>23.980000000000004</c:v>
                </c:pt>
                <c:pt idx="78">
                  <c:v>28.998000000000019</c:v>
                </c:pt>
                <c:pt idx="79">
                  <c:v>27.754999999999995</c:v>
                </c:pt>
                <c:pt idx="80">
                  <c:v>26.015000000000001</c:v>
                </c:pt>
                <c:pt idx="81">
                  <c:v>25.590000000000003</c:v>
                </c:pt>
                <c:pt idx="82">
                  <c:v>39.217000000000013</c:v>
                </c:pt>
                <c:pt idx="83">
                  <c:v>33.782999999999987</c:v>
                </c:pt>
              </c:numCache>
            </c:numRef>
          </c:val>
        </c:ser>
        <c:ser>
          <c:idx val="4"/>
          <c:order val="4"/>
          <c:tx>
            <c:v>Normal range for gasoline - low</c:v>
          </c:tx>
          <c:spPr>
            <a:noFill/>
            <a:ln>
              <a:noFill/>
            </a:ln>
          </c:spP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'Fig16'!$J$27:$J$110</c:f>
              <c:numCache>
                <c:formatCode>0.0</c:formatCode>
                <c:ptCount val="84"/>
                <c:pt idx="0">
                  <c:v>70.557999999999993</c:v>
                </c:pt>
                <c:pt idx="1">
                  <c:v>72.685000000000002</c:v>
                </c:pt>
                <c:pt idx="2">
                  <c:v>65.772999999999996</c:v>
                </c:pt>
                <c:pt idx="3">
                  <c:v>61.335999999999984</c:v>
                </c:pt>
                <c:pt idx="4">
                  <c:v>60.115999999999985</c:v>
                </c:pt>
                <c:pt idx="5">
                  <c:v>63.713000000000022</c:v>
                </c:pt>
                <c:pt idx="6">
                  <c:v>55.126999999999981</c:v>
                </c:pt>
                <c:pt idx="7">
                  <c:v>45.609000000000009</c:v>
                </c:pt>
                <c:pt idx="8">
                  <c:v>47.485000000000014</c:v>
                </c:pt>
                <c:pt idx="9">
                  <c:v>59.370000000000005</c:v>
                </c:pt>
                <c:pt idx="10">
                  <c:v>58.052999999999997</c:v>
                </c:pt>
                <c:pt idx="11">
                  <c:v>61.820999999999998</c:v>
                </c:pt>
                <c:pt idx="12">
                  <c:v>70.557999999999993</c:v>
                </c:pt>
                <c:pt idx="13">
                  <c:v>72.685000000000002</c:v>
                </c:pt>
                <c:pt idx="14">
                  <c:v>65.772999999999996</c:v>
                </c:pt>
                <c:pt idx="15">
                  <c:v>61.335999999999984</c:v>
                </c:pt>
                <c:pt idx="16">
                  <c:v>60.115999999999985</c:v>
                </c:pt>
                <c:pt idx="17">
                  <c:v>63.713000000000022</c:v>
                </c:pt>
                <c:pt idx="18">
                  <c:v>55.126999999999981</c:v>
                </c:pt>
                <c:pt idx="19">
                  <c:v>45.609000000000009</c:v>
                </c:pt>
                <c:pt idx="20">
                  <c:v>47.485000000000014</c:v>
                </c:pt>
                <c:pt idx="21">
                  <c:v>59.370000000000005</c:v>
                </c:pt>
                <c:pt idx="22">
                  <c:v>58.052999999999997</c:v>
                </c:pt>
                <c:pt idx="23">
                  <c:v>61.820999999999998</c:v>
                </c:pt>
                <c:pt idx="24">
                  <c:v>70.557999999999993</c:v>
                </c:pt>
                <c:pt idx="25">
                  <c:v>72.685000000000002</c:v>
                </c:pt>
                <c:pt idx="26">
                  <c:v>65.772999999999996</c:v>
                </c:pt>
                <c:pt idx="27">
                  <c:v>61.335999999999984</c:v>
                </c:pt>
                <c:pt idx="28">
                  <c:v>60.115999999999985</c:v>
                </c:pt>
                <c:pt idx="29">
                  <c:v>63.713000000000022</c:v>
                </c:pt>
                <c:pt idx="30">
                  <c:v>55.126999999999981</c:v>
                </c:pt>
                <c:pt idx="31">
                  <c:v>45.609000000000009</c:v>
                </c:pt>
                <c:pt idx="32">
                  <c:v>47.485000000000014</c:v>
                </c:pt>
                <c:pt idx="33">
                  <c:v>59.370000000000005</c:v>
                </c:pt>
                <c:pt idx="34">
                  <c:v>58.052999999999997</c:v>
                </c:pt>
                <c:pt idx="35">
                  <c:v>61.820999999999998</c:v>
                </c:pt>
                <c:pt idx="36">
                  <c:v>70.557999999999993</c:v>
                </c:pt>
                <c:pt idx="37">
                  <c:v>72.685000000000002</c:v>
                </c:pt>
                <c:pt idx="38">
                  <c:v>65.772999999999996</c:v>
                </c:pt>
                <c:pt idx="39">
                  <c:v>61.335999999999984</c:v>
                </c:pt>
                <c:pt idx="40">
                  <c:v>60.115999999999985</c:v>
                </c:pt>
                <c:pt idx="41">
                  <c:v>63.713000000000022</c:v>
                </c:pt>
                <c:pt idx="42">
                  <c:v>55.126999999999981</c:v>
                </c:pt>
                <c:pt idx="43">
                  <c:v>45.609000000000009</c:v>
                </c:pt>
                <c:pt idx="44">
                  <c:v>47.485000000000014</c:v>
                </c:pt>
                <c:pt idx="45">
                  <c:v>59.370000000000005</c:v>
                </c:pt>
                <c:pt idx="46">
                  <c:v>58.052999999999997</c:v>
                </c:pt>
                <c:pt idx="47">
                  <c:v>61.820999999999998</c:v>
                </c:pt>
                <c:pt idx="48">
                  <c:v>70.557999999999993</c:v>
                </c:pt>
                <c:pt idx="49">
                  <c:v>72.685000000000002</c:v>
                </c:pt>
                <c:pt idx="50">
                  <c:v>65.772999999999996</c:v>
                </c:pt>
                <c:pt idx="51">
                  <c:v>61.335999999999984</c:v>
                </c:pt>
                <c:pt idx="52">
                  <c:v>60.115999999999985</c:v>
                </c:pt>
                <c:pt idx="53">
                  <c:v>63.713000000000022</c:v>
                </c:pt>
                <c:pt idx="54">
                  <c:v>55.126999999999981</c:v>
                </c:pt>
                <c:pt idx="55">
                  <c:v>45.609000000000009</c:v>
                </c:pt>
                <c:pt idx="56">
                  <c:v>47.485000000000014</c:v>
                </c:pt>
                <c:pt idx="57">
                  <c:v>59.370000000000005</c:v>
                </c:pt>
                <c:pt idx="58">
                  <c:v>58.052999999999997</c:v>
                </c:pt>
                <c:pt idx="59">
                  <c:v>61.820999999999998</c:v>
                </c:pt>
                <c:pt idx="60">
                  <c:v>70.557999999999993</c:v>
                </c:pt>
                <c:pt idx="61">
                  <c:v>72.685000000000002</c:v>
                </c:pt>
                <c:pt idx="62">
                  <c:v>65.772999999999996</c:v>
                </c:pt>
                <c:pt idx="63">
                  <c:v>61.335999999999984</c:v>
                </c:pt>
                <c:pt idx="64">
                  <c:v>60.115999999999985</c:v>
                </c:pt>
                <c:pt idx="65">
                  <c:v>63.713000000000022</c:v>
                </c:pt>
                <c:pt idx="66">
                  <c:v>55.126999999999981</c:v>
                </c:pt>
                <c:pt idx="67">
                  <c:v>45.609000000000009</c:v>
                </c:pt>
                <c:pt idx="68">
                  <c:v>47.485000000000014</c:v>
                </c:pt>
                <c:pt idx="69">
                  <c:v>59.370000000000005</c:v>
                </c:pt>
                <c:pt idx="70">
                  <c:v>58.052999999999997</c:v>
                </c:pt>
                <c:pt idx="71">
                  <c:v>61.820999999999998</c:v>
                </c:pt>
                <c:pt idx="72">
                  <c:v>70.557999999999993</c:v>
                </c:pt>
                <c:pt idx="73">
                  <c:v>72.685000000000002</c:v>
                </c:pt>
                <c:pt idx="74">
                  <c:v>65.772999999999996</c:v>
                </c:pt>
                <c:pt idx="75">
                  <c:v>61.335999999999984</c:v>
                </c:pt>
                <c:pt idx="76">
                  <c:v>60.115999999999985</c:v>
                </c:pt>
                <c:pt idx="77">
                  <c:v>63.713000000000022</c:v>
                </c:pt>
                <c:pt idx="78">
                  <c:v>55.126999999999981</c:v>
                </c:pt>
                <c:pt idx="79">
                  <c:v>45.609000000000009</c:v>
                </c:pt>
                <c:pt idx="80">
                  <c:v>47.485000000000014</c:v>
                </c:pt>
                <c:pt idx="81">
                  <c:v>59.370000000000005</c:v>
                </c:pt>
                <c:pt idx="82">
                  <c:v>58.052999999999997</c:v>
                </c:pt>
                <c:pt idx="83">
                  <c:v>61.820999999999998</c:v>
                </c:pt>
              </c:numCache>
            </c:numRef>
          </c:val>
        </c:ser>
        <c:ser>
          <c:idx val="5"/>
          <c:order val="5"/>
          <c:tx>
            <c:v>Normal range for gasoline - high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'Fig16'!$K$27:$K$110</c:f>
              <c:numCache>
                <c:formatCode>0.0</c:formatCode>
                <c:ptCount val="84"/>
                <c:pt idx="0">
                  <c:v>10.332999999999998</c:v>
                </c:pt>
                <c:pt idx="1">
                  <c:v>14.586000000000013</c:v>
                </c:pt>
                <c:pt idx="2">
                  <c:v>17.918999999999983</c:v>
                </c:pt>
                <c:pt idx="3">
                  <c:v>24.326000000000022</c:v>
                </c:pt>
                <c:pt idx="4">
                  <c:v>17.621000000000009</c:v>
                </c:pt>
                <c:pt idx="5">
                  <c:v>16.782999999999959</c:v>
                </c:pt>
                <c:pt idx="6">
                  <c:v>12.774000000000001</c:v>
                </c:pt>
                <c:pt idx="7">
                  <c:v>17.581999999999994</c:v>
                </c:pt>
                <c:pt idx="8">
                  <c:v>24.331999999999994</c:v>
                </c:pt>
                <c:pt idx="9">
                  <c:v>14.36099999999999</c:v>
                </c:pt>
                <c:pt idx="10">
                  <c:v>7.6739999999999782</c:v>
                </c:pt>
                <c:pt idx="11">
                  <c:v>17.221000000000004</c:v>
                </c:pt>
                <c:pt idx="12">
                  <c:v>10.332999999999998</c:v>
                </c:pt>
                <c:pt idx="13">
                  <c:v>14.586000000000013</c:v>
                </c:pt>
                <c:pt idx="14">
                  <c:v>17.918999999999983</c:v>
                </c:pt>
                <c:pt idx="15">
                  <c:v>24.326000000000022</c:v>
                </c:pt>
                <c:pt idx="16">
                  <c:v>17.621000000000009</c:v>
                </c:pt>
                <c:pt idx="17">
                  <c:v>16.782999999999959</c:v>
                </c:pt>
                <c:pt idx="18">
                  <c:v>12.774000000000001</c:v>
                </c:pt>
                <c:pt idx="19">
                  <c:v>17.581999999999994</c:v>
                </c:pt>
                <c:pt idx="20">
                  <c:v>24.331999999999994</c:v>
                </c:pt>
                <c:pt idx="21">
                  <c:v>14.36099999999999</c:v>
                </c:pt>
                <c:pt idx="22">
                  <c:v>7.6739999999999782</c:v>
                </c:pt>
                <c:pt idx="23">
                  <c:v>17.221000000000004</c:v>
                </c:pt>
                <c:pt idx="24">
                  <c:v>10.332999999999998</c:v>
                </c:pt>
                <c:pt idx="25">
                  <c:v>14.586000000000013</c:v>
                </c:pt>
                <c:pt idx="26">
                  <c:v>17.918999999999983</c:v>
                </c:pt>
                <c:pt idx="27">
                  <c:v>24.326000000000022</c:v>
                </c:pt>
                <c:pt idx="28">
                  <c:v>17.621000000000009</c:v>
                </c:pt>
                <c:pt idx="29">
                  <c:v>16.782999999999959</c:v>
                </c:pt>
                <c:pt idx="30">
                  <c:v>12.774000000000001</c:v>
                </c:pt>
                <c:pt idx="31">
                  <c:v>17.581999999999994</c:v>
                </c:pt>
                <c:pt idx="32">
                  <c:v>24.331999999999994</c:v>
                </c:pt>
                <c:pt idx="33">
                  <c:v>14.36099999999999</c:v>
                </c:pt>
                <c:pt idx="34">
                  <c:v>7.6739999999999782</c:v>
                </c:pt>
                <c:pt idx="35">
                  <c:v>17.221000000000004</c:v>
                </c:pt>
                <c:pt idx="36">
                  <c:v>10.332999999999998</c:v>
                </c:pt>
                <c:pt idx="37">
                  <c:v>14.586000000000013</c:v>
                </c:pt>
                <c:pt idx="38">
                  <c:v>17.918999999999983</c:v>
                </c:pt>
                <c:pt idx="39">
                  <c:v>24.326000000000022</c:v>
                </c:pt>
                <c:pt idx="40">
                  <c:v>17.621000000000009</c:v>
                </c:pt>
                <c:pt idx="41">
                  <c:v>16.782999999999959</c:v>
                </c:pt>
                <c:pt idx="42">
                  <c:v>12.774000000000001</c:v>
                </c:pt>
                <c:pt idx="43">
                  <c:v>17.581999999999994</c:v>
                </c:pt>
                <c:pt idx="44">
                  <c:v>24.331999999999994</c:v>
                </c:pt>
                <c:pt idx="45">
                  <c:v>14.36099999999999</c:v>
                </c:pt>
                <c:pt idx="46">
                  <c:v>7.6739999999999782</c:v>
                </c:pt>
                <c:pt idx="47">
                  <c:v>17.221000000000004</c:v>
                </c:pt>
                <c:pt idx="48">
                  <c:v>10.332999999999998</c:v>
                </c:pt>
                <c:pt idx="49">
                  <c:v>14.586000000000013</c:v>
                </c:pt>
                <c:pt idx="50">
                  <c:v>17.918999999999983</c:v>
                </c:pt>
                <c:pt idx="51">
                  <c:v>24.326000000000022</c:v>
                </c:pt>
                <c:pt idx="52">
                  <c:v>17.621000000000009</c:v>
                </c:pt>
                <c:pt idx="53">
                  <c:v>16.782999999999959</c:v>
                </c:pt>
                <c:pt idx="54">
                  <c:v>12.774000000000001</c:v>
                </c:pt>
                <c:pt idx="55">
                  <c:v>17.581999999999994</c:v>
                </c:pt>
                <c:pt idx="56">
                  <c:v>24.331999999999994</c:v>
                </c:pt>
                <c:pt idx="57">
                  <c:v>14.36099999999999</c:v>
                </c:pt>
                <c:pt idx="58">
                  <c:v>7.6739999999999782</c:v>
                </c:pt>
                <c:pt idx="59">
                  <c:v>17.221000000000004</c:v>
                </c:pt>
                <c:pt idx="60">
                  <c:v>10.332999999999998</c:v>
                </c:pt>
                <c:pt idx="61">
                  <c:v>14.586000000000013</c:v>
                </c:pt>
                <c:pt idx="62">
                  <c:v>17.918999999999983</c:v>
                </c:pt>
                <c:pt idx="63">
                  <c:v>24.326000000000022</c:v>
                </c:pt>
                <c:pt idx="64">
                  <c:v>17.621000000000009</c:v>
                </c:pt>
                <c:pt idx="65">
                  <c:v>16.782999999999959</c:v>
                </c:pt>
                <c:pt idx="66">
                  <c:v>12.774000000000001</c:v>
                </c:pt>
                <c:pt idx="67">
                  <c:v>17.581999999999994</c:v>
                </c:pt>
                <c:pt idx="68">
                  <c:v>24.331999999999994</c:v>
                </c:pt>
                <c:pt idx="69">
                  <c:v>14.36099999999999</c:v>
                </c:pt>
                <c:pt idx="70">
                  <c:v>7.6739999999999782</c:v>
                </c:pt>
                <c:pt idx="71">
                  <c:v>17.221000000000004</c:v>
                </c:pt>
                <c:pt idx="72">
                  <c:v>10.332999999999998</c:v>
                </c:pt>
                <c:pt idx="73">
                  <c:v>14.586000000000013</c:v>
                </c:pt>
                <c:pt idx="74">
                  <c:v>17.918999999999983</c:v>
                </c:pt>
                <c:pt idx="75">
                  <c:v>24.326000000000022</c:v>
                </c:pt>
                <c:pt idx="76">
                  <c:v>17.621000000000009</c:v>
                </c:pt>
                <c:pt idx="77">
                  <c:v>16.782999999999959</c:v>
                </c:pt>
                <c:pt idx="78">
                  <c:v>12.774000000000001</c:v>
                </c:pt>
                <c:pt idx="79">
                  <c:v>17.581999999999994</c:v>
                </c:pt>
                <c:pt idx="80">
                  <c:v>24.331999999999994</c:v>
                </c:pt>
                <c:pt idx="81">
                  <c:v>14.36099999999999</c:v>
                </c:pt>
                <c:pt idx="82">
                  <c:v>7.6739999999999782</c:v>
                </c:pt>
                <c:pt idx="83">
                  <c:v>17.221000000000004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13024"/>
        <c:axId val="568513584"/>
      </c:areaChart>
      <c:lineChart>
        <c:grouping val="standard"/>
        <c:varyColors val="0"/>
        <c:ser>
          <c:idx val="0"/>
          <c:order val="0"/>
          <c:tx>
            <c:v>Distillate inventories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'Fig16'!$B$27:$B$110</c:f>
              <c:numCache>
                <c:formatCode>0.0</c:formatCode>
                <c:ptCount val="84"/>
                <c:pt idx="0">
                  <c:v>163.08600000000001</c:v>
                </c:pt>
                <c:pt idx="1">
                  <c:v>154.077</c:v>
                </c:pt>
                <c:pt idx="2">
                  <c:v>149.239</c:v>
                </c:pt>
                <c:pt idx="3">
                  <c:v>142.91900000000001</c:v>
                </c:pt>
                <c:pt idx="4">
                  <c:v>144.84700000000001</c:v>
                </c:pt>
                <c:pt idx="5">
                  <c:v>143.87</c:v>
                </c:pt>
                <c:pt idx="6">
                  <c:v>154.45500000000001</c:v>
                </c:pt>
                <c:pt idx="7">
                  <c:v>155.06399999999999</c:v>
                </c:pt>
                <c:pt idx="8">
                  <c:v>153.399</c:v>
                </c:pt>
                <c:pt idx="9">
                  <c:v>142.327</c:v>
                </c:pt>
                <c:pt idx="10">
                  <c:v>143.857</c:v>
                </c:pt>
                <c:pt idx="11">
                  <c:v>149.21199999999999</c:v>
                </c:pt>
                <c:pt idx="12">
                  <c:v>147.21</c:v>
                </c:pt>
                <c:pt idx="13">
                  <c:v>139.28899999999999</c:v>
                </c:pt>
                <c:pt idx="14">
                  <c:v>133.697</c:v>
                </c:pt>
                <c:pt idx="15">
                  <c:v>124.66500000000001</c:v>
                </c:pt>
                <c:pt idx="16">
                  <c:v>121.44499999999999</c:v>
                </c:pt>
                <c:pt idx="17">
                  <c:v>119.89</c:v>
                </c:pt>
                <c:pt idx="18">
                  <c:v>126.45399999999999</c:v>
                </c:pt>
                <c:pt idx="19">
                  <c:v>127.309</c:v>
                </c:pt>
                <c:pt idx="20">
                  <c:v>127.384</c:v>
                </c:pt>
                <c:pt idx="21">
                  <c:v>118.65300000000001</c:v>
                </c:pt>
                <c:pt idx="22">
                  <c:v>117.99299999999999</c:v>
                </c:pt>
                <c:pt idx="23">
                  <c:v>134.809</c:v>
                </c:pt>
                <c:pt idx="24">
                  <c:v>131.268</c:v>
                </c:pt>
                <c:pt idx="25">
                  <c:v>121.96299999999999</c:v>
                </c:pt>
                <c:pt idx="26">
                  <c:v>118.73699999999999</c:v>
                </c:pt>
                <c:pt idx="27">
                  <c:v>118.791</c:v>
                </c:pt>
                <c:pt idx="28">
                  <c:v>122.13200000000001</c:v>
                </c:pt>
                <c:pt idx="29">
                  <c:v>122.46299999999999</c:v>
                </c:pt>
                <c:pt idx="30">
                  <c:v>126.02</c:v>
                </c:pt>
                <c:pt idx="31">
                  <c:v>129.06</c:v>
                </c:pt>
                <c:pt idx="32">
                  <c:v>129.32599999999999</c:v>
                </c:pt>
                <c:pt idx="33">
                  <c:v>118.035</c:v>
                </c:pt>
                <c:pt idx="34">
                  <c:v>121.11799999999999</c:v>
                </c:pt>
                <c:pt idx="35">
                  <c:v>127.54300000000001</c:v>
                </c:pt>
                <c:pt idx="36">
                  <c:v>114.66800000000001</c:v>
                </c:pt>
                <c:pt idx="37">
                  <c:v>113.10299999999999</c:v>
                </c:pt>
                <c:pt idx="38">
                  <c:v>115.227</c:v>
                </c:pt>
                <c:pt idx="39">
                  <c:v>116.69199999999999</c:v>
                </c:pt>
                <c:pt idx="40">
                  <c:v>121.56399999999999</c:v>
                </c:pt>
                <c:pt idx="41">
                  <c:v>121.58499999999999</c:v>
                </c:pt>
                <c:pt idx="42">
                  <c:v>125.45699999999999</c:v>
                </c:pt>
                <c:pt idx="43">
                  <c:v>128.31299999999999</c:v>
                </c:pt>
                <c:pt idx="44">
                  <c:v>131.43600000000001</c:v>
                </c:pt>
                <c:pt idx="45">
                  <c:v>120.372</c:v>
                </c:pt>
                <c:pt idx="46">
                  <c:v>126.215</c:v>
                </c:pt>
                <c:pt idx="47">
                  <c:v>136.286</c:v>
                </c:pt>
                <c:pt idx="48">
                  <c:v>132.608</c:v>
                </c:pt>
                <c:pt idx="49">
                  <c:v>123.608</c:v>
                </c:pt>
                <c:pt idx="50">
                  <c:v>128.69200000000001</c:v>
                </c:pt>
                <c:pt idx="51">
                  <c:v>129.77600000000001</c:v>
                </c:pt>
                <c:pt idx="52">
                  <c:v>135.40199999999999</c:v>
                </c:pt>
                <c:pt idx="53">
                  <c:v>139.636</c:v>
                </c:pt>
                <c:pt idx="54">
                  <c:v>142.053</c:v>
                </c:pt>
                <c:pt idx="55">
                  <c:v>152.529</c:v>
                </c:pt>
                <c:pt idx="56">
                  <c:v>149.40299999999999</c:v>
                </c:pt>
                <c:pt idx="57">
                  <c:v>143.625</c:v>
                </c:pt>
                <c:pt idx="58">
                  <c:v>157.21</c:v>
                </c:pt>
                <c:pt idx="59">
                  <c:v>161.32599999999999</c:v>
                </c:pt>
                <c:pt idx="60">
                  <c:v>160.583</c:v>
                </c:pt>
                <c:pt idx="61">
                  <c:v>162.696</c:v>
                </c:pt>
                <c:pt idx="62">
                  <c:v>160.62</c:v>
                </c:pt>
                <c:pt idx="63">
                  <c:v>154.69200000000001</c:v>
                </c:pt>
                <c:pt idx="64">
                  <c:v>154.38900000000001</c:v>
                </c:pt>
                <c:pt idx="65">
                  <c:v>149.239</c:v>
                </c:pt>
                <c:pt idx="66">
                  <c:v>155.96899999999999</c:v>
                </c:pt>
                <c:pt idx="67">
                  <c:v>159.53399999999999</c:v>
                </c:pt>
                <c:pt idx="68">
                  <c:v>160.37799999999999</c:v>
                </c:pt>
                <c:pt idx="69">
                  <c:v>149.43685714</c:v>
                </c:pt>
                <c:pt idx="70">
                  <c:v>154.9472083</c:v>
                </c:pt>
                <c:pt idx="71">
                  <c:v>160.13740000000001</c:v>
                </c:pt>
                <c:pt idx="72">
                  <c:v>155.61529999999999</c:v>
                </c:pt>
                <c:pt idx="73">
                  <c:v>147.3022</c:v>
                </c:pt>
                <c:pt idx="74">
                  <c:v>141.8734</c:v>
                </c:pt>
                <c:pt idx="75">
                  <c:v>138.97309999999999</c:v>
                </c:pt>
                <c:pt idx="76">
                  <c:v>142.00819999999999</c:v>
                </c:pt>
                <c:pt idx="77">
                  <c:v>144.6532</c:v>
                </c:pt>
                <c:pt idx="78">
                  <c:v>149.60679999999999</c:v>
                </c:pt>
                <c:pt idx="79">
                  <c:v>152.80109999999999</c:v>
                </c:pt>
                <c:pt idx="80">
                  <c:v>151.5635</c:v>
                </c:pt>
                <c:pt idx="81">
                  <c:v>143.71549999999999</c:v>
                </c:pt>
                <c:pt idx="82">
                  <c:v>146.57900000000001</c:v>
                </c:pt>
                <c:pt idx="83">
                  <c:v>151.53639999999999</c:v>
                </c:pt>
              </c:numCache>
            </c:numRef>
          </c:val>
          <c:smooth val="0"/>
        </c:ser>
        <c:ser>
          <c:idx val="1"/>
          <c:order val="1"/>
          <c:tx>
            <c:v>Gasoline inventories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'Fig16'!$A$27:$A$110</c:f>
              <c:numCache>
                <c:formatCode>mmm\ yyyy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'Fig16'!$C$27:$C$110</c:f>
              <c:numCache>
                <c:formatCode>0.0</c:formatCode>
                <c:ptCount val="84"/>
                <c:pt idx="0">
                  <c:v>235.649</c:v>
                </c:pt>
                <c:pt idx="1">
                  <c:v>229.71499999999997</c:v>
                </c:pt>
                <c:pt idx="2">
                  <c:v>215.012</c:v>
                </c:pt>
                <c:pt idx="3">
                  <c:v>204.255</c:v>
                </c:pt>
                <c:pt idx="4">
                  <c:v>213.762</c:v>
                </c:pt>
                <c:pt idx="5">
                  <c:v>215.01</c:v>
                </c:pt>
                <c:pt idx="6">
                  <c:v>215.221</c:v>
                </c:pt>
                <c:pt idx="7">
                  <c:v>210.38</c:v>
                </c:pt>
                <c:pt idx="8">
                  <c:v>214.84899999999999</c:v>
                </c:pt>
                <c:pt idx="9">
                  <c:v>206.61599999999999</c:v>
                </c:pt>
                <c:pt idx="10">
                  <c:v>219.71100000000001</c:v>
                </c:pt>
                <c:pt idx="11">
                  <c:v>223.14699999999999</c:v>
                </c:pt>
                <c:pt idx="12">
                  <c:v>233.64400000000001</c:v>
                </c:pt>
                <c:pt idx="13">
                  <c:v>230.626</c:v>
                </c:pt>
                <c:pt idx="14">
                  <c:v>218.626</c:v>
                </c:pt>
                <c:pt idx="15">
                  <c:v>210.59499999999997</c:v>
                </c:pt>
                <c:pt idx="16">
                  <c:v>204.96299999999999</c:v>
                </c:pt>
                <c:pt idx="17">
                  <c:v>207.58300000000003</c:v>
                </c:pt>
                <c:pt idx="18">
                  <c:v>209.58199999999999</c:v>
                </c:pt>
                <c:pt idx="19">
                  <c:v>200.673</c:v>
                </c:pt>
                <c:pt idx="20">
                  <c:v>200.88400000000001</c:v>
                </c:pt>
                <c:pt idx="21">
                  <c:v>202.995</c:v>
                </c:pt>
                <c:pt idx="22">
                  <c:v>215.26300000000001</c:v>
                </c:pt>
                <c:pt idx="23">
                  <c:v>230.88799999999998</c:v>
                </c:pt>
                <c:pt idx="24">
                  <c:v>234.43600000000001</c:v>
                </c:pt>
                <c:pt idx="25">
                  <c:v>226.762</c:v>
                </c:pt>
                <c:pt idx="26">
                  <c:v>224.67</c:v>
                </c:pt>
                <c:pt idx="27">
                  <c:v>220.768</c:v>
                </c:pt>
                <c:pt idx="28">
                  <c:v>221.33199999999999</c:v>
                </c:pt>
                <c:pt idx="29">
                  <c:v>224.36599999999999</c:v>
                </c:pt>
                <c:pt idx="30">
                  <c:v>222.35599999999999</c:v>
                </c:pt>
                <c:pt idx="31">
                  <c:v>217.59700000000001</c:v>
                </c:pt>
                <c:pt idx="32">
                  <c:v>219.785</c:v>
                </c:pt>
                <c:pt idx="33">
                  <c:v>213.977</c:v>
                </c:pt>
                <c:pt idx="34">
                  <c:v>216.84899999999999</c:v>
                </c:pt>
                <c:pt idx="35">
                  <c:v>228.03399999999999</c:v>
                </c:pt>
                <c:pt idx="36">
                  <c:v>235.85500000000002</c:v>
                </c:pt>
                <c:pt idx="37">
                  <c:v>229.49900000000002</c:v>
                </c:pt>
                <c:pt idx="38">
                  <c:v>221.61200000000002</c:v>
                </c:pt>
                <c:pt idx="39">
                  <c:v>216.76000000000002</c:v>
                </c:pt>
                <c:pt idx="40">
                  <c:v>218.15199999999999</c:v>
                </c:pt>
                <c:pt idx="41">
                  <c:v>219.25200000000001</c:v>
                </c:pt>
                <c:pt idx="42">
                  <c:v>217.56100000000001</c:v>
                </c:pt>
                <c:pt idx="43">
                  <c:v>212.14500000000001</c:v>
                </c:pt>
                <c:pt idx="44">
                  <c:v>212.45100000000002</c:v>
                </c:pt>
                <c:pt idx="45">
                  <c:v>203.673</c:v>
                </c:pt>
                <c:pt idx="46">
                  <c:v>219.55500000000001</c:v>
                </c:pt>
                <c:pt idx="47">
                  <c:v>240.36799999999999</c:v>
                </c:pt>
                <c:pt idx="48">
                  <c:v>243.977</c:v>
                </c:pt>
                <c:pt idx="49">
                  <c:v>241.34800000000001</c:v>
                </c:pt>
                <c:pt idx="50">
                  <c:v>232.93099999999998</c:v>
                </c:pt>
                <c:pt idx="51">
                  <c:v>228.58100000000002</c:v>
                </c:pt>
                <c:pt idx="52">
                  <c:v>222.584</c:v>
                </c:pt>
                <c:pt idx="53">
                  <c:v>221.09899999999999</c:v>
                </c:pt>
                <c:pt idx="54">
                  <c:v>217.71900000000002</c:v>
                </c:pt>
                <c:pt idx="55">
                  <c:v>218.255</c:v>
                </c:pt>
                <c:pt idx="56">
                  <c:v>225.21600000000001</c:v>
                </c:pt>
                <c:pt idx="57">
                  <c:v>217.35599999999999</c:v>
                </c:pt>
                <c:pt idx="58">
                  <c:v>222.93699999999998</c:v>
                </c:pt>
                <c:pt idx="59">
                  <c:v>235.465</c:v>
                </c:pt>
                <c:pt idx="60">
                  <c:v>260.952</c:v>
                </c:pt>
                <c:pt idx="61">
                  <c:v>255.61399999999998</c:v>
                </c:pt>
                <c:pt idx="62">
                  <c:v>243.32499999999999</c:v>
                </c:pt>
                <c:pt idx="63">
                  <c:v>242.69499999999999</c:v>
                </c:pt>
                <c:pt idx="64">
                  <c:v>242.60300000000001</c:v>
                </c:pt>
                <c:pt idx="65">
                  <c:v>242.095</c:v>
                </c:pt>
                <c:pt idx="66">
                  <c:v>240.29499999999999</c:v>
                </c:pt>
                <c:pt idx="67">
                  <c:v>229.94899999999998</c:v>
                </c:pt>
                <c:pt idx="68">
                  <c:v>227.012</c:v>
                </c:pt>
                <c:pt idx="69">
                  <c:v>222.181571426</c:v>
                </c:pt>
                <c:pt idx="70">
                  <c:v>227.58254598899998</c:v>
                </c:pt>
                <c:pt idx="71">
                  <c:v>237.74132</c:v>
                </c:pt>
                <c:pt idx="72">
                  <c:v>245.68758</c:v>
                </c:pt>
                <c:pt idx="73">
                  <c:v>242.88076000000001</c:v>
                </c:pt>
                <c:pt idx="74">
                  <c:v>233.65332000000001</c:v>
                </c:pt>
                <c:pt idx="75">
                  <c:v>228.39129000000003</c:v>
                </c:pt>
                <c:pt idx="76">
                  <c:v>227.70645000000002</c:v>
                </c:pt>
                <c:pt idx="77">
                  <c:v>229.46035000000001</c:v>
                </c:pt>
                <c:pt idx="78">
                  <c:v>230.81532999999999</c:v>
                </c:pt>
                <c:pt idx="79">
                  <c:v>226.85658000000001</c:v>
                </c:pt>
                <c:pt idx="80">
                  <c:v>228.75585000000001</c:v>
                </c:pt>
                <c:pt idx="81">
                  <c:v>221.97713000000002</c:v>
                </c:pt>
                <c:pt idx="82">
                  <c:v>230.48383000000001</c:v>
                </c:pt>
                <c:pt idx="83">
                  <c:v>240.47217999999998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13024"/>
        <c:axId val="568513584"/>
      </c:lineChart>
      <c:scatterChart>
        <c:scatterStyle val="lineMarker"/>
        <c:varyColors val="0"/>
        <c:ser>
          <c:idx val="6"/>
          <c:order val="6"/>
          <c:tx>
            <c:v>Forecast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17119811243107E-3"/>
                  <c:y val="2.485086851580736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'Fig16'!$A$115:$A$116</c:f>
              <c:numCache>
                <c:formatCode>General</c:formatCode>
                <c:ptCount val="2"/>
                <c:pt idx="0">
                  <c:v>71</c:v>
                </c:pt>
                <c:pt idx="1">
                  <c:v>71</c:v>
                </c:pt>
              </c:numCache>
            </c:numRef>
          </c:xVal>
          <c:yVal>
            <c:numRef>
              <c:f>'Fig16'!$B$115:$B$116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14144"/>
        <c:axId val="568514704"/>
      </c:scatterChart>
      <c:dateAx>
        <c:axId val="56851302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6851358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568513584"/>
        <c:scaling>
          <c:orientation val="minMax"/>
          <c:max val="28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8513024"/>
        <c:crosses val="autoZero"/>
        <c:crossBetween val="between"/>
        <c:majorUnit val="20"/>
      </c:valAx>
      <c:valAx>
        <c:axId val="568514144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8514704"/>
        <c:crosses val="max"/>
        <c:crossBetween val="midCat"/>
      </c:valAx>
      <c:valAx>
        <c:axId val="56851470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8514144"/>
        <c:crosses val="max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gasoline and crude oil prices</a:t>
            </a:r>
          </a:p>
          <a:p>
            <a:pPr algn="l">
              <a:defRPr sz="1400"/>
            </a:pPr>
            <a:r>
              <a:rPr lang="en-US" sz="1000" b="0"/>
              <a:t>dollars per gallon</a:t>
            </a:r>
          </a:p>
        </c:rich>
      </c:tx>
      <c:layout>
        <c:manualLayout>
          <c:xMode val="edge"/>
          <c:yMode val="edge"/>
          <c:x val="1.1804293694058183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96661088095691E-2"/>
          <c:y val="0.17511873146035103"/>
          <c:w val="0.89581058465252816"/>
          <c:h val="0.58984609172374158"/>
        </c:manualLayout>
      </c:layout>
      <c:barChart>
        <c:barDir val="col"/>
        <c:grouping val="clustered"/>
        <c:varyColors val="0"/>
        <c:ser>
          <c:idx val="2"/>
          <c:order val="2"/>
          <c:tx>
            <c:v>Price difference</c:v>
          </c:tx>
          <c:spPr>
            <a:solidFill>
              <a:schemeClr val="accent3"/>
            </a:solidFill>
          </c:spPr>
          <c:invertIfNegative val="0"/>
          <c:cat>
            <c:numRef>
              <c:f>'Fig2'!$A$28:$A$99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'Fig2'!$E$28:$E$99</c:f>
              <c:numCache>
                <c:formatCode>0.00</c:formatCode>
                <c:ptCount val="72"/>
                <c:pt idx="0">
                  <c:v>0.88690476190476186</c:v>
                </c:pt>
                <c:pt idx="1">
                  <c:v>1.0273452380952381</c:v>
                </c:pt>
                <c:pt idx="2">
                  <c:v>1.2107976190476188</c:v>
                </c:pt>
                <c:pt idx="3">
                  <c:v>1.2889714285714291</c:v>
                </c:pt>
                <c:pt idx="4">
                  <c:v>1.2758214285714287</c:v>
                </c:pt>
                <c:pt idx="5">
                  <c:v>1.3492261904761902</c:v>
                </c:pt>
                <c:pt idx="6">
                  <c:v>1.2287238095238098</c:v>
                </c:pt>
                <c:pt idx="7">
                  <c:v>1.3953095238095234</c:v>
                </c:pt>
                <c:pt idx="8">
                  <c:v>1.4206428571428571</c:v>
                </c:pt>
                <c:pt idx="9">
                  <c:v>1.3641714285714288</c:v>
                </c:pt>
                <c:pt idx="10">
                  <c:v>1.1474642857142858</c:v>
                </c:pt>
                <c:pt idx="11">
                  <c:v>1.0470666666666668</c:v>
                </c:pt>
                <c:pt idx="12">
                  <c:v>0.91897619047619061</c:v>
                </c:pt>
                <c:pt idx="13">
                  <c:v>1.2545238095238096</c:v>
                </c:pt>
                <c:pt idx="14">
                  <c:v>1.3010119047619049</c:v>
                </c:pt>
                <c:pt idx="15">
                  <c:v>1.2011523809523807</c:v>
                </c:pt>
                <c:pt idx="16">
                  <c:v>1.2297500000000006</c:v>
                </c:pt>
                <c:pt idx="17">
                  <c:v>1.2767142857142861</c:v>
                </c:pt>
                <c:pt idx="18">
                  <c:v>1.1183809523809525</c:v>
                </c:pt>
                <c:pt idx="19">
                  <c:v>1.0451785714285715</c:v>
                </c:pt>
                <c:pt idx="20">
                  <c:v>1.0157333333333334</c:v>
                </c:pt>
                <c:pt idx="21">
                  <c:v>0.95303571428571443</c:v>
                </c:pt>
                <c:pt idx="22">
                  <c:v>1.0208452380952378</c:v>
                </c:pt>
                <c:pt idx="23">
                  <c:v>1.0306857142857142</c:v>
                </c:pt>
                <c:pt idx="24">
                  <c:v>1.0844047619047621</c:v>
                </c:pt>
                <c:pt idx="25">
                  <c:v>0.99053571428571452</c:v>
                </c:pt>
                <c:pt idx="26">
                  <c:v>1.1501047619047617</c:v>
                </c:pt>
                <c:pt idx="27">
                  <c:v>1.2762261904761902</c:v>
                </c:pt>
                <c:pt idx="28">
                  <c:v>1.2772738095238094</c:v>
                </c:pt>
                <c:pt idx="29">
                  <c:v>1.2508857142857144</c:v>
                </c:pt>
                <c:pt idx="30">
                  <c:v>1.2012499999999999</c:v>
                </c:pt>
                <c:pt idx="31">
                  <c:v>1.2100714285714287</c:v>
                </c:pt>
                <c:pt idx="32">
                  <c:v>1.2095333333333333</c:v>
                </c:pt>
                <c:pt idx="33">
                  <c:v>1.1469285714285715</c:v>
                </c:pt>
                <c:pt idx="34">
                  <c:v>1.1108214285714288</c:v>
                </c:pt>
                <c:pt idx="35">
                  <c:v>1.0973619047619045</c:v>
                </c:pt>
                <c:pt idx="36">
                  <c:v>0.99670238095238073</c:v>
                </c:pt>
                <c:pt idx="37">
                  <c:v>1.0514880952380954</c:v>
                </c:pt>
                <c:pt idx="38">
                  <c:v>1.3209809523809524</c:v>
                </c:pt>
                <c:pt idx="39">
                  <c:v>1.1949523809523808</c:v>
                </c:pt>
                <c:pt idx="40">
                  <c:v>1.3218214285714285</c:v>
                </c:pt>
                <c:pt idx="41">
                  <c:v>1.3701714285714286</c:v>
                </c:pt>
                <c:pt idx="42">
                  <c:v>1.522071428571429</c:v>
                </c:pt>
                <c:pt idx="43">
                  <c:v>1.5654857142857144</c:v>
                </c:pt>
                <c:pt idx="44">
                  <c:v>1.3085833333333334</c:v>
                </c:pt>
                <c:pt idx="45">
                  <c:v>1.2240476190476191</c:v>
                </c:pt>
                <c:pt idx="46">
                  <c:v>1.1715714285714285</c:v>
                </c:pt>
                <c:pt idx="47">
                  <c:v>1.1891666666666665</c:v>
                </c:pt>
                <c:pt idx="48">
                  <c:v>1.2344523809523809</c:v>
                </c:pt>
                <c:pt idx="49">
                  <c:v>1.0843142857142858</c:v>
                </c:pt>
                <c:pt idx="50">
                  <c:v>1.1635119047619047</c:v>
                </c:pt>
                <c:pt idx="51">
                  <c:v>1.2148928571428572</c:v>
                </c:pt>
                <c:pt idx="52">
                  <c:v>1.2472476190476187</c:v>
                </c:pt>
                <c:pt idx="53">
                  <c:v>1.2712142857142856</c:v>
                </c:pt>
                <c:pt idx="54">
                  <c:v>1.2089999999999999</c:v>
                </c:pt>
                <c:pt idx="55">
                  <c:v>1.1609333333333334</c:v>
                </c:pt>
                <c:pt idx="56">
                  <c:v>1.180404761904762</c:v>
                </c:pt>
                <c:pt idx="57">
                  <c:v>1.0879714285714286</c:v>
                </c:pt>
                <c:pt idx="58">
                  <c:v>1.1169761904761908</c:v>
                </c:pt>
                <c:pt idx="59">
                  <c:v>1.0591298571428571</c:v>
                </c:pt>
                <c:pt idx="60">
                  <c:v>0.95654885714285731</c:v>
                </c:pt>
                <c:pt idx="61">
                  <c:v>0.97022685714285739</c:v>
                </c:pt>
                <c:pt idx="62">
                  <c:v>1.0937778571428574</c:v>
                </c:pt>
                <c:pt idx="63">
                  <c:v>1.1857538571428572</c:v>
                </c:pt>
                <c:pt idx="64">
                  <c:v>1.2521018571428573</c:v>
                </c:pt>
                <c:pt idx="65">
                  <c:v>1.2821068571428573</c:v>
                </c:pt>
                <c:pt idx="66">
                  <c:v>1.2551533333333331</c:v>
                </c:pt>
                <c:pt idx="67">
                  <c:v>1.2220818095238093</c:v>
                </c:pt>
                <c:pt idx="68">
                  <c:v>1.1572362857142859</c:v>
                </c:pt>
                <c:pt idx="69">
                  <c:v>1.0808637619047619</c:v>
                </c:pt>
                <c:pt idx="70">
                  <c:v>1.0092352380952381</c:v>
                </c:pt>
                <c:pt idx="71">
                  <c:v>0.93115123809523803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08428096"/>
        <c:axId val="495255968"/>
      </c:barChart>
      <c:lineChart>
        <c:grouping val="standard"/>
        <c:varyColors val="0"/>
        <c:ser>
          <c:idx val="0"/>
          <c:order val="0"/>
          <c:tx>
            <c:v>Retail regular gasoline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'Fig2'!$A$28:$A$99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'Fig2'!$B$28:$B$99</c:f>
              <c:numCache>
                <c:formatCode>0.00</c:formatCode>
                <c:ptCount val="72"/>
                <c:pt idx="0">
                  <c:v>3.38</c:v>
                </c:pt>
                <c:pt idx="1">
                  <c:v>3.57925</c:v>
                </c:pt>
                <c:pt idx="2">
                  <c:v>3.85175</c:v>
                </c:pt>
                <c:pt idx="3">
                  <c:v>3.9004000000000003</c:v>
                </c:pt>
                <c:pt idx="4">
                  <c:v>3.7322500000000001</c:v>
                </c:pt>
                <c:pt idx="5">
                  <c:v>3.5387499999999998</c:v>
                </c:pt>
                <c:pt idx="6">
                  <c:v>3.4392</c:v>
                </c:pt>
                <c:pt idx="7">
                  <c:v>3.7214999999999998</c:v>
                </c:pt>
                <c:pt idx="8">
                  <c:v>3.8485</c:v>
                </c:pt>
                <c:pt idx="9">
                  <c:v>3.7456</c:v>
                </c:pt>
                <c:pt idx="10">
                  <c:v>3.4517500000000001</c:v>
                </c:pt>
                <c:pt idx="11">
                  <c:v>3.3104</c:v>
                </c:pt>
                <c:pt idx="12">
                  <c:v>3.3185000000000002</c:v>
                </c:pt>
                <c:pt idx="13">
                  <c:v>3.67</c:v>
                </c:pt>
                <c:pt idx="14">
                  <c:v>3.7112500000000002</c:v>
                </c:pt>
                <c:pt idx="15">
                  <c:v>3.5701999999999998</c:v>
                </c:pt>
                <c:pt idx="16">
                  <c:v>3.6147500000000004</c:v>
                </c:pt>
                <c:pt idx="17">
                  <c:v>3.6260000000000003</c:v>
                </c:pt>
                <c:pt idx="18">
                  <c:v>3.5910000000000002</c:v>
                </c:pt>
                <c:pt idx="19">
                  <c:v>3.57375</c:v>
                </c:pt>
                <c:pt idx="20">
                  <c:v>3.5324</c:v>
                </c:pt>
                <c:pt idx="21">
                  <c:v>3.34375</c:v>
                </c:pt>
                <c:pt idx="22">
                  <c:v>3.2427499999999996</c:v>
                </c:pt>
                <c:pt idx="23">
                  <c:v>3.2763999999999998</c:v>
                </c:pt>
                <c:pt idx="24">
                  <c:v>3.3125</c:v>
                </c:pt>
                <c:pt idx="25">
                  <c:v>3.3562500000000002</c:v>
                </c:pt>
                <c:pt idx="26">
                  <c:v>3.5331999999999999</c:v>
                </c:pt>
                <c:pt idx="27">
                  <c:v>3.6607499999999997</c:v>
                </c:pt>
                <c:pt idx="28">
                  <c:v>3.6727499999999997</c:v>
                </c:pt>
                <c:pt idx="29">
                  <c:v>3.6916000000000002</c:v>
                </c:pt>
                <c:pt idx="30">
                  <c:v>3.6112500000000001</c:v>
                </c:pt>
                <c:pt idx="31">
                  <c:v>3.4864999999999999</c:v>
                </c:pt>
                <c:pt idx="32">
                  <c:v>3.4062000000000001</c:v>
                </c:pt>
                <c:pt idx="33">
                  <c:v>3.1705000000000001</c:v>
                </c:pt>
                <c:pt idx="34">
                  <c:v>2.9122500000000002</c:v>
                </c:pt>
                <c:pt idx="35">
                  <c:v>2.5425999999999997</c:v>
                </c:pt>
                <c:pt idx="36">
                  <c:v>2.1157499999999998</c:v>
                </c:pt>
                <c:pt idx="37">
                  <c:v>2.2162500000000001</c:v>
                </c:pt>
                <c:pt idx="38">
                  <c:v>2.4636</c:v>
                </c:pt>
                <c:pt idx="39">
                  <c:v>2.4689999999999999</c:v>
                </c:pt>
                <c:pt idx="40">
                  <c:v>2.7182499999999998</c:v>
                </c:pt>
                <c:pt idx="41">
                  <c:v>2.8016000000000001</c:v>
                </c:pt>
                <c:pt idx="42">
                  <c:v>2.7935000000000003</c:v>
                </c:pt>
                <c:pt idx="43">
                  <c:v>2.6362000000000001</c:v>
                </c:pt>
                <c:pt idx="44">
                  <c:v>2.3652500000000001</c:v>
                </c:pt>
                <c:pt idx="45">
                  <c:v>2.29</c:v>
                </c:pt>
                <c:pt idx="46">
                  <c:v>2.1579999999999999</c:v>
                </c:pt>
                <c:pt idx="47">
                  <c:v>2.0375000000000001</c:v>
                </c:pt>
                <c:pt idx="48">
                  <c:v>1.9484999999999999</c:v>
                </c:pt>
                <c:pt idx="49">
                  <c:v>1.7636000000000001</c:v>
                </c:pt>
                <c:pt idx="50">
                  <c:v>1.96875</c:v>
                </c:pt>
                <c:pt idx="51">
                  <c:v>2.1127500000000001</c:v>
                </c:pt>
                <c:pt idx="52">
                  <c:v>2.2681999999999998</c:v>
                </c:pt>
                <c:pt idx="53">
                  <c:v>2.3654999999999999</c:v>
                </c:pt>
                <c:pt idx="54">
                  <c:v>2.2389999999999999</c:v>
                </c:pt>
                <c:pt idx="55">
                  <c:v>2.1776</c:v>
                </c:pt>
                <c:pt idx="56">
                  <c:v>2.2185000000000001</c:v>
                </c:pt>
                <c:pt idx="57">
                  <c:v>2.2494000000000001</c:v>
                </c:pt>
                <c:pt idx="58">
                  <c:v>2.1815000000000002</c:v>
                </c:pt>
                <c:pt idx="59">
                  <c:v>2.2019869999999999</c:v>
                </c:pt>
                <c:pt idx="60">
                  <c:v>2.0994060000000001</c:v>
                </c:pt>
                <c:pt idx="61">
                  <c:v>2.1130840000000002</c:v>
                </c:pt>
                <c:pt idx="62">
                  <c:v>2.2366350000000002</c:v>
                </c:pt>
                <c:pt idx="63">
                  <c:v>2.328611</c:v>
                </c:pt>
                <c:pt idx="64">
                  <c:v>2.3949590000000001</c:v>
                </c:pt>
                <c:pt idx="65">
                  <c:v>2.4249640000000001</c:v>
                </c:pt>
                <c:pt idx="66">
                  <c:v>2.4218199999999999</c:v>
                </c:pt>
                <c:pt idx="67">
                  <c:v>2.4125579999999998</c:v>
                </c:pt>
                <c:pt idx="68">
                  <c:v>2.3715220000000001</c:v>
                </c:pt>
                <c:pt idx="69">
                  <c:v>2.318959</c:v>
                </c:pt>
                <c:pt idx="70">
                  <c:v>2.2711399999999999</c:v>
                </c:pt>
                <c:pt idx="71">
                  <c:v>2.1930559999999999</c:v>
                </c:pt>
              </c:numCache>
            </c:numRef>
          </c:val>
          <c:smooth val="0"/>
        </c:ser>
        <c:ser>
          <c:idx val="1"/>
          <c:order val="1"/>
          <c:tx>
            <c:v>Crude oil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'Fig2'!$A$28:$A$99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'Fig2'!$C$28:$C$99</c:f>
              <c:numCache>
                <c:formatCode>0.00</c:formatCode>
                <c:ptCount val="72"/>
                <c:pt idx="0">
                  <c:v>2.493095238095238</c:v>
                </c:pt>
                <c:pt idx="1">
                  <c:v>2.5519047619047619</c:v>
                </c:pt>
                <c:pt idx="2">
                  <c:v>2.6409523809523812</c:v>
                </c:pt>
                <c:pt idx="3">
                  <c:v>2.6114285714285712</c:v>
                </c:pt>
                <c:pt idx="4">
                  <c:v>2.4564285714285714</c:v>
                </c:pt>
                <c:pt idx="5">
                  <c:v>2.1895238095238096</c:v>
                </c:pt>
                <c:pt idx="6">
                  <c:v>2.2104761904761903</c:v>
                </c:pt>
                <c:pt idx="7">
                  <c:v>2.3261904761904764</c:v>
                </c:pt>
                <c:pt idx="8">
                  <c:v>2.4278571428571429</c:v>
                </c:pt>
                <c:pt idx="9">
                  <c:v>2.3814285714285712</c:v>
                </c:pt>
                <c:pt idx="10">
                  <c:v>2.3042857142857143</c:v>
                </c:pt>
                <c:pt idx="11">
                  <c:v>2.2633333333333332</c:v>
                </c:pt>
                <c:pt idx="12">
                  <c:v>2.3995238095238096</c:v>
                </c:pt>
                <c:pt idx="13">
                  <c:v>2.4154761904761903</c:v>
                </c:pt>
                <c:pt idx="14">
                  <c:v>2.4102380952380953</c:v>
                </c:pt>
                <c:pt idx="15">
                  <c:v>2.3690476190476191</c:v>
                </c:pt>
                <c:pt idx="16">
                  <c:v>2.3849999999999998</c:v>
                </c:pt>
                <c:pt idx="17">
                  <c:v>2.3492857142857142</c:v>
                </c:pt>
                <c:pt idx="18">
                  <c:v>2.4726190476190477</c:v>
                </c:pt>
                <c:pt idx="19">
                  <c:v>2.5285714285714285</c:v>
                </c:pt>
                <c:pt idx="20">
                  <c:v>2.5166666666666666</c:v>
                </c:pt>
                <c:pt idx="21">
                  <c:v>2.3907142857142856</c:v>
                </c:pt>
                <c:pt idx="22">
                  <c:v>2.2219047619047618</c:v>
                </c:pt>
                <c:pt idx="23">
                  <c:v>2.2457142857142856</c:v>
                </c:pt>
                <c:pt idx="24">
                  <c:v>2.2280952380952379</c:v>
                </c:pt>
                <c:pt idx="25">
                  <c:v>2.3657142857142857</c:v>
                </c:pt>
                <c:pt idx="26">
                  <c:v>2.3830952380952382</c:v>
                </c:pt>
                <c:pt idx="27">
                  <c:v>2.3845238095238095</c:v>
                </c:pt>
                <c:pt idx="28">
                  <c:v>2.3954761904761903</c:v>
                </c:pt>
                <c:pt idx="29">
                  <c:v>2.4407142857142858</c:v>
                </c:pt>
                <c:pt idx="30">
                  <c:v>2.41</c:v>
                </c:pt>
                <c:pt idx="31">
                  <c:v>2.2764285714285712</c:v>
                </c:pt>
                <c:pt idx="32">
                  <c:v>2.1966666666666668</c:v>
                </c:pt>
                <c:pt idx="33">
                  <c:v>2.0235714285714286</c:v>
                </c:pt>
                <c:pt idx="34">
                  <c:v>1.8014285714285714</c:v>
                </c:pt>
                <c:pt idx="35">
                  <c:v>1.4452380952380952</c:v>
                </c:pt>
                <c:pt idx="36">
                  <c:v>1.1190476190476191</c:v>
                </c:pt>
                <c:pt idx="37">
                  <c:v>1.1647619047619047</c:v>
                </c:pt>
                <c:pt idx="38">
                  <c:v>1.1426190476190476</c:v>
                </c:pt>
                <c:pt idx="39">
                  <c:v>1.2740476190476191</c:v>
                </c:pt>
                <c:pt idx="40">
                  <c:v>1.3964285714285714</c:v>
                </c:pt>
                <c:pt idx="41">
                  <c:v>1.4314285714285715</c:v>
                </c:pt>
                <c:pt idx="42">
                  <c:v>1.2714285714285714</c:v>
                </c:pt>
                <c:pt idx="43">
                  <c:v>1.0707142857142857</c:v>
                </c:pt>
                <c:pt idx="44">
                  <c:v>1.0566666666666666</c:v>
                </c:pt>
                <c:pt idx="45">
                  <c:v>1.065952380952381</c:v>
                </c:pt>
                <c:pt idx="46">
                  <c:v>0.98642857142857143</c:v>
                </c:pt>
                <c:pt idx="47">
                  <c:v>0.84833333333333349</c:v>
                </c:pt>
                <c:pt idx="48">
                  <c:v>0.71404761904761904</c:v>
                </c:pt>
                <c:pt idx="49">
                  <c:v>0.67928571428571427</c:v>
                </c:pt>
                <c:pt idx="50">
                  <c:v>0.8052380952380952</c:v>
                </c:pt>
                <c:pt idx="51">
                  <c:v>0.89785714285714291</c:v>
                </c:pt>
                <c:pt idx="52">
                  <c:v>1.0209523809523811</c:v>
                </c:pt>
                <c:pt idx="53">
                  <c:v>1.0942857142857143</c:v>
                </c:pt>
                <c:pt idx="54">
                  <c:v>1.03</c:v>
                </c:pt>
                <c:pt idx="55">
                  <c:v>1.0166666666666666</c:v>
                </c:pt>
                <c:pt idx="56">
                  <c:v>1.0380952380952382</c:v>
                </c:pt>
                <c:pt idx="57">
                  <c:v>1.1614285714285715</c:v>
                </c:pt>
                <c:pt idx="58">
                  <c:v>1.0645238095238094</c:v>
                </c:pt>
                <c:pt idx="59">
                  <c:v>1.1428571428571428</c:v>
                </c:pt>
                <c:pt idx="60">
                  <c:v>1.1428571428571428</c:v>
                </c:pt>
                <c:pt idx="61">
                  <c:v>1.1428571428571428</c:v>
                </c:pt>
                <c:pt idx="62">
                  <c:v>1.1428571428571428</c:v>
                </c:pt>
                <c:pt idx="63">
                  <c:v>1.1428571428571428</c:v>
                </c:pt>
                <c:pt idx="64">
                  <c:v>1.1428571428571428</c:v>
                </c:pt>
                <c:pt idx="65">
                  <c:v>1.1428571428571428</c:v>
                </c:pt>
                <c:pt idx="66">
                  <c:v>1.1666666666666667</c:v>
                </c:pt>
                <c:pt idx="67">
                  <c:v>1.1904761904761905</c:v>
                </c:pt>
                <c:pt idx="68">
                  <c:v>1.2142857142857142</c:v>
                </c:pt>
                <c:pt idx="69">
                  <c:v>1.2380952380952381</c:v>
                </c:pt>
                <c:pt idx="70">
                  <c:v>1.2619047619047619</c:v>
                </c:pt>
                <c:pt idx="71">
                  <c:v>1.2619047619047619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8096"/>
        <c:axId val="495255968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680365296803651E-2"/>
                  <c:y val="3.149606299212598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'Fig2'!$A$103:$A$105</c:f>
              <c:numCache>
                <c:formatCode>General</c:formatCode>
                <c:ptCount val="3"/>
                <c:pt idx="1">
                  <c:v>59</c:v>
                </c:pt>
                <c:pt idx="2">
                  <c:v>59</c:v>
                </c:pt>
              </c:numCache>
            </c:numRef>
          </c:xVal>
          <c:yVal>
            <c:numRef>
              <c:f>'Fig2'!$B$103:$B$105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56528"/>
        <c:axId val="495257088"/>
      </c:scatterChart>
      <c:dateAx>
        <c:axId val="208428096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49525596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495255968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noFill/>
          </a:ln>
        </c:spPr>
        <c:crossAx val="208428096"/>
        <c:crosses val="autoZero"/>
        <c:crossBetween val="between"/>
      </c:valAx>
      <c:valAx>
        <c:axId val="495256528"/>
        <c:scaling>
          <c:orientation val="minMax"/>
          <c:max val="72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95257088"/>
        <c:crosses val="max"/>
        <c:crossBetween val="midCat"/>
      </c:valAx>
      <c:valAx>
        <c:axId val="49525708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95256528"/>
        <c:crosses val="max"/>
        <c:crossBetween val="midCat"/>
      </c:valAx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4776199978427354"/>
          <c:y val="0.1903333992798639"/>
          <c:w val="0.30083540071189729"/>
          <c:h val="0.1833369053720355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natural gas consumption</a:t>
            </a:r>
          </a:p>
          <a:p>
            <a:pPr algn="l">
              <a:defRPr sz="1400"/>
            </a:pPr>
            <a:r>
              <a:rPr lang="en-US" sz="1000" b="0"/>
              <a:t>billion cubic feet per day (Bcf/d)</a:t>
            </a:r>
          </a:p>
        </c:rich>
      </c:tx>
      <c:layout>
        <c:manualLayout>
          <c:xMode val="edge"/>
          <c:yMode val="edge"/>
          <c:x val="9.9525166191847189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3643956904952E-2"/>
          <c:y val="0.17301899392753844"/>
          <c:w val="0.87778091841088424"/>
          <c:h val="0.5215515072450263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'Fig17'!$J$26:$M$26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'Fig17'!$J$27:$M$27</c:f>
              <c:numCache>
                <c:formatCode>0.00</c:formatCode>
                <c:ptCount val="4"/>
                <c:pt idx="0">
                  <c:v>-0.12266708499999979</c:v>
                </c:pt>
                <c:pt idx="1">
                  <c:v>4.0202413149999998</c:v>
                </c:pt>
                <c:pt idx="2">
                  <c:v>1.2654637009999981</c:v>
                </c:pt>
                <c:pt idx="3">
                  <c:v>-0.85358067599999998</c:v>
                </c:pt>
              </c:numCache>
            </c:numRef>
          </c:val>
        </c:ser>
        <c:ser>
          <c:idx val="3"/>
          <c:order val="3"/>
          <c:tx>
            <c:v>Residential and comm. (right axis)</c:v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numRef>
              <c:f>'Fig17'!$B$37:$B$84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'Fig17'!$J$29:$M$29</c:f>
              <c:numCache>
                <c:formatCode>0.00</c:formatCode>
                <c:ptCount val="4"/>
                <c:pt idx="0">
                  <c:v>0.98932602669999881</c:v>
                </c:pt>
                <c:pt idx="1">
                  <c:v>-2.0419506849999962</c:v>
                </c:pt>
                <c:pt idx="2">
                  <c:v>-1.0534480577000025</c:v>
                </c:pt>
                <c:pt idx="3">
                  <c:v>1.0819683754999971</c:v>
                </c:pt>
              </c:numCache>
            </c:numRef>
          </c:val>
        </c:ser>
        <c:ser>
          <c:idx val="4"/>
          <c:order val="4"/>
          <c:tx>
            <c:v>Industrial (right axis)</c:v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'Fig17'!$B$37:$B$84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'Fig17'!$J$28:$M$28</c:f>
              <c:numCache>
                <c:formatCode>0.00</c:formatCode>
                <c:ptCount val="4"/>
                <c:pt idx="0">
                  <c:v>0.60434520500000133</c:v>
                </c:pt>
                <c:pt idx="1">
                  <c:v>-0.3053397259999997</c:v>
                </c:pt>
                <c:pt idx="2">
                  <c:v>0.39794904799999742</c:v>
                </c:pt>
                <c:pt idx="3">
                  <c:v>0.26853961000000126</c:v>
                </c:pt>
              </c:numCache>
            </c:numRef>
          </c:val>
        </c:ser>
        <c:ser>
          <c:idx val="5"/>
          <c:order val="5"/>
          <c:tx>
            <c:v>Other (right axis)</c:v>
          </c:tx>
          <c:spPr>
            <a:solidFill>
              <a:schemeClr val="accent6"/>
            </a:solidFill>
          </c:spPr>
          <c:invertIfNegative val="0"/>
          <c:cat>
            <c:numRef>
              <c:f>'Fig17'!$B$37:$B$84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'Fig17'!$J$30:$M$30</c:f>
              <c:numCache>
                <c:formatCode>0.00</c:formatCode>
                <c:ptCount val="4"/>
                <c:pt idx="0">
                  <c:v>-0.27019725869999434</c:v>
                </c:pt>
                <c:pt idx="1">
                  <c:v>0.12209041099998785</c:v>
                </c:pt>
                <c:pt idx="2">
                  <c:v>-4.7515470299984486E-2</c:v>
                </c:pt>
                <c:pt idx="3">
                  <c:v>0.24409693249999975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748272"/>
        <c:axId val="568748832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cat>
            <c:numRef>
              <c:f>'Fig17'!$B$37:$B$84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'Fig17'!$C$37:$C$84</c:f>
              <c:numCache>
                <c:formatCode>#,##0.00</c:formatCode>
                <c:ptCount val="48"/>
                <c:pt idx="0">
                  <c:v>103.35890281</c:v>
                </c:pt>
                <c:pt idx="1">
                  <c:v>97.901319853000004</c:v>
                </c:pt>
                <c:pt idx="2">
                  <c:v>82.512467806000004</c:v>
                </c:pt>
                <c:pt idx="3">
                  <c:v>65.389165833000007</c:v>
                </c:pt>
                <c:pt idx="4">
                  <c:v>58.394169640999998</c:v>
                </c:pt>
                <c:pt idx="5">
                  <c:v>58.178213630000002</c:v>
                </c:pt>
                <c:pt idx="6">
                  <c:v>60.677867157000001</c:v>
                </c:pt>
                <c:pt idx="7">
                  <c:v>62.356696745999997</c:v>
                </c:pt>
                <c:pt idx="8">
                  <c:v>60.309592897000002</c:v>
                </c:pt>
                <c:pt idx="9">
                  <c:v>61.703474811</c:v>
                </c:pt>
                <c:pt idx="10">
                  <c:v>78.583897902999993</c:v>
                </c:pt>
                <c:pt idx="11">
                  <c:v>86.424582712000003</c:v>
                </c:pt>
                <c:pt idx="12">
                  <c:v>100.41003318999999</c:v>
                </c:pt>
                <c:pt idx="13">
                  <c:v>104.44425864</c:v>
                </c:pt>
                <c:pt idx="14">
                  <c:v>83.604644452000002</c:v>
                </c:pt>
                <c:pt idx="15">
                  <c:v>66.952332666999993</c:v>
                </c:pt>
                <c:pt idx="16">
                  <c:v>59.977733194000002</c:v>
                </c:pt>
                <c:pt idx="17">
                  <c:v>63.382722633</c:v>
                </c:pt>
                <c:pt idx="18">
                  <c:v>66.729903968000002</c:v>
                </c:pt>
                <c:pt idx="19">
                  <c:v>66.232763871000003</c:v>
                </c:pt>
                <c:pt idx="20">
                  <c:v>63.4169616</c:v>
                </c:pt>
                <c:pt idx="21">
                  <c:v>64.126605354999995</c:v>
                </c:pt>
                <c:pt idx="22">
                  <c:v>74.995261767000002</c:v>
                </c:pt>
                <c:pt idx="23">
                  <c:v>83.488269322999997</c:v>
                </c:pt>
                <c:pt idx="24">
                  <c:v>100.03993638999999</c:v>
                </c:pt>
                <c:pt idx="25">
                  <c:v>91.774497620999995</c:v>
                </c:pt>
                <c:pt idx="26">
                  <c:v>76.251451903000003</c:v>
                </c:pt>
                <c:pt idx="27">
                  <c:v>69.809356566999995</c:v>
                </c:pt>
                <c:pt idx="28">
                  <c:v>63.752961741999997</c:v>
                </c:pt>
                <c:pt idx="29">
                  <c:v>66.977829632999999</c:v>
                </c:pt>
                <c:pt idx="30">
                  <c:v>70.790950194000004</c:v>
                </c:pt>
                <c:pt idx="31">
                  <c:v>71.545428000000001</c:v>
                </c:pt>
                <c:pt idx="32">
                  <c:v>65.243720967000002</c:v>
                </c:pt>
                <c:pt idx="33">
                  <c:v>63.4241283</c:v>
                </c:pt>
                <c:pt idx="34">
                  <c:v>71.8626103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'Fig17'!$B$37:$B$84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'Fig17'!$D$37:$D$84</c:f>
              <c:numCache>
                <c:formatCode>#,##0.00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71.8626103</c:v>
                </c:pt>
                <c:pt idx="35">
                  <c:v>91.316760000000002</c:v>
                </c:pt>
                <c:pt idx="36">
                  <c:v>99.953069999999997</c:v>
                </c:pt>
                <c:pt idx="37">
                  <c:v>94.816770000000005</c:v>
                </c:pt>
                <c:pt idx="38">
                  <c:v>80.713890000000006</c:v>
                </c:pt>
                <c:pt idx="39">
                  <c:v>68.796180000000007</c:v>
                </c:pt>
                <c:pt idx="40">
                  <c:v>63.300139999999999</c:v>
                </c:pt>
                <c:pt idx="41">
                  <c:v>65.521820000000005</c:v>
                </c:pt>
                <c:pt idx="42">
                  <c:v>69.339070000000007</c:v>
                </c:pt>
                <c:pt idx="43">
                  <c:v>69.832260000000005</c:v>
                </c:pt>
                <c:pt idx="44">
                  <c:v>64.39922</c:v>
                </c:pt>
                <c:pt idx="45">
                  <c:v>65.938140000000004</c:v>
                </c:pt>
                <c:pt idx="46">
                  <c:v>77.105900000000005</c:v>
                </c:pt>
                <c:pt idx="47">
                  <c:v>92.688940000000002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47152"/>
        <c:axId val="568747712"/>
      </c:lineChart>
      <c:dateAx>
        <c:axId val="568747152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 w="9525">
            <a:solidFill>
              <a:schemeClr val="tx1"/>
            </a:solidFill>
          </a:ln>
        </c:spPr>
        <c:crossAx val="56874771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8747712"/>
        <c:scaling>
          <c:orientation val="minMax"/>
          <c:max val="1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8747152"/>
        <c:crosses val="autoZero"/>
        <c:crossBetween val="between"/>
        <c:majorUnit val="10"/>
      </c:valAx>
      <c:catAx>
        <c:axId val="56874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crossAx val="568748832"/>
        <c:crossesAt val="0"/>
        <c:auto val="1"/>
        <c:lblAlgn val="ctr"/>
        <c:lblOffset val="100"/>
        <c:noMultiLvlLbl val="0"/>
      </c:catAx>
      <c:valAx>
        <c:axId val="568748832"/>
        <c:scaling>
          <c:orientation val="minMax"/>
          <c:max val="8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8748272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7.135979953725298E-2"/>
          <c:y val="0.79119566335615099"/>
          <c:w val="0.88176638176632016"/>
          <c:h val="0.12901688470044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natural gas production and imports</a:t>
            </a:r>
          </a:p>
          <a:p>
            <a:pPr algn="l">
              <a:defRPr sz="1400"/>
            </a:pPr>
            <a:r>
              <a:rPr lang="en-US" sz="1000" b="0"/>
              <a:t>billion cubic feet per day (Bcf/d)</a:t>
            </a:r>
          </a:p>
        </c:rich>
      </c:tx>
      <c:layout>
        <c:manualLayout>
          <c:xMode val="edge"/>
          <c:yMode val="edge"/>
          <c:x val="8.9884918231375004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9194582384519E-2"/>
          <c:y val="0.1731954215782199"/>
          <c:w val="0.88334110675189992"/>
          <c:h val="0.52391309074531356"/>
        </c:manualLayout>
      </c:layout>
      <c:barChart>
        <c:barDir val="col"/>
        <c:grouping val="clustered"/>
        <c:varyColors val="0"/>
        <c:ser>
          <c:idx val="2"/>
          <c:order val="2"/>
          <c:tx>
            <c:v>Federal Gulf of Mexico production (right axis)</c:v>
          </c:tx>
          <c:spPr>
            <a:solidFill>
              <a:schemeClr val="accent1"/>
            </a:solidFill>
          </c:spPr>
          <c:invertIfNegative val="0"/>
          <c:cat>
            <c:numRef>
              <c:f>'Fig18'!$J$26:$M$26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'Fig18'!$J$27:$M$27</c:f>
              <c:numCache>
                <c:formatCode>0.00</c:formatCode>
                <c:ptCount val="4"/>
                <c:pt idx="0">
                  <c:v>-0.15224201370000001</c:v>
                </c:pt>
                <c:pt idx="1">
                  <c:v>9.484391780000001E-2</c:v>
                </c:pt>
                <c:pt idx="2">
                  <c:v>-0.19032392200000015</c:v>
                </c:pt>
                <c:pt idx="3">
                  <c:v>-6.0978357399999794E-2</c:v>
                </c:pt>
              </c:numCache>
            </c:numRef>
          </c:val>
        </c:ser>
        <c:ser>
          <c:idx val="3"/>
          <c:order val="3"/>
          <c:tx>
            <c:v>U.S. non-Gulf of Mexico production (right axis)</c:v>
          </c:tx>
          <c:spPr>
            <a:solidFill>
              <a:schemeClr val="accent4"/>
            </a:solidFill>
          </c:spPr>
          <c:invertIfNegative val="0"/>
          <c:cat>
            <c:numRef>
              <c:f>'Fig18'!$B$35:$B$82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'Fig18'!$J$28:$M$28</c:f>
              <c:numCache>
                <c:formatCode>0.00</c:formatCode>
                <c:ptCount val="4"/>
                <c:pt idx="0">
                  <c:v>5.4550405295599944</c:v>
                </c:pt>
                <c:pt idx="1">
                  <c:v>3.3440089202200056</c:v>
                </c:pt>
                <c:pt idx="2">
                  <c:v>-1.1009083143900114</c:v>
                </c:pt>
                <c:pt idx="3">
                  <c:v>2.5188245151000075</c:v>
                </c:pt>
              </c:numCache>
            </c:numRef>
          </c:val>
        </c:ser>
        <c:ser>
          <c:idx val="4"/>
          <c:order val="4"/>
          <c:tx>
            <c:v>U.S. net imports (right axis)</c:v>
          </c:tx>
          <c:spPr>
            <a:solidFill>
              <a:schemeClr val="accent3"/>
            </a:solidFill>
          </c:spPr>
          <c:invertIfNegative val="0"/>
          <c:cat>
            <c:numRef>
              <c:f>'Fig18'!$B$35:$B$82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'Fig18'!$J$29:$M$29</c:f>
              <c:numCache>
                <c:formatCode>0.00</c:formatCode>
                <c:ptCount val="4"/>
                <c:pt idx="0">
                  <c:v>-0.35563183560000011</c:v>
                </c:pt>
                <c:pt idx="1">
                  <c:v>-0.67549469309999965</c:v>
                </c:pt>
                <c:pt idx="2">
                  <c:v>-0.6800719728000002</c:v>
                </c:pt>
                <c:pt idx="3">
                  <c:v>-1.5805111376499998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755552"/>
        <c:axId val="568756112"/>
      </c:barChart>
      <c:lineChart>
        <c:grouping val="standard"/>
        <c:varyColors val="0"/>
        <c:ser>
          <c:idx val="0"/>
          <c:order val="0"/>
          <c:tx>
            <c:v>Total marketed production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'Fig18'!$B$35:$B$82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'Fig18'!$C$35:$C$82</c:f>
              <c:numCache>
                <c:formatCode>#,##0.00</c:formatCode>
                <c:ptCount val="48"/>
                <c:pt idx="0">
                  <c:v>70.928873096999993</c:v>
                </c:pt>
                <c:pt idx="1">
                  <c:v>72.608525321000002</c:v>
                </c:pt>
                <c:pt idx="2">
                  <c:v>73.133472452000007</c:v>
                </c:pt>
                <c:pt idx="3">
                  <c:v>74.922566099999997</c:v>
                </c:pt>
                <c:pt idx="4">
                  <c:v>74.517992160999995</c:v>
                </c:pt>
                <c:pt idx="5">
                  <c:v>74.902743666999996</c:v>
                </c:pt>
                <c:pt idx="6">
                  <c:v>76.495453194000007</c:v>
                </c:pt>
                <c:pt idx="7">
                  <c:v>76.912024129000002</c:v>
                </c:pt>
                <c:pt idx="8">
                  <c:v>76.884800400000003</c:v>
                </c:pt>
                <c:pt idx="9">
                  <c:v>77.647430870999997</c:v>
                </c:pt>
                <c:pt idx="10">
                  <c:v>77.150550233000004</c:v>
                </c:pt>
                <c:pt idx="11">
                  <c:v>77.748464322999993</c:v>
                </c:pt>
                <c:pt idx="12">
                  <c:v>77.138884871000002</c:v>
                </c:pt>
                <c:pt idx="13">
                  <c:v>78.307429607000003</c:v>
                </c:pt>
                <c:pt idx="14">
                  <c:v>78.684204805999997</c:v>
                </c:pt>
                <c:pt idx="15">
                  <c:v>79.712402166999993</c:v>
                </c:pt>
                <c:pt idx="16">
                  <c:v>78.848494097</c:v>
                </c:pt>
                <c:pt idx="17">
                  <c:v>78.948249532999995</c:v>
                </c:pt>
                <c:pt idx="18">
                  <c:v>78.961244968000003</c:v>
                </c:pt>
                <c:pt idx="19">
                  <c:v>78.905021871000002</c:v>
                </c:pt>
                <c:pt idx="20">
                  <c:v>79.667475033000002</c:v>
                </c:pt>
                <c:pt idx="21">
                  <c:v>78.755342386999999</c:v>
                </c:pt>
                <c:pt idx="22">
                  <c:v>78.737742299999994</c:v>
                </c:pt>
                <c:pt idx="23">
                  <c:v>78.653604548000004</c:v>
                </c:pt>
                <c:pt idx="24">
                  <c:v>78.184862031999998</c:v>
                </c:pt>
                <c:pt idx="25">
                  <c:v>79.433360483000001</c:v>
                </c:pt>
                <c:pt idx="26">
                  <c:v>78.413489999999996</c:v>
                </c:pt>
                <c:pt idx="27">
                  <c:v>77.985209166999994</c:v>
                </c:pt>
                <c:pt idx="28">
                  <c:v>77.758497097000003</c:v>
                </c:pt>
                <c:pt idx="29">
                  <c:v>76.810003933000004</c:v>
                </c:pt>
                <c:pt idx="30">
                  <c:v>76.528089257999994</c:v>
                </c:pt>
                <c:pt idx="31">
                  <c:v>77.225791193999996</c:v>
                </c:pt>
                <c:pt idx="32">
                  <c:v>76.889822132999996</c:v>
                </c:pt>
                <c:pt idx="33">
                  <c:v>76.530879999999996</c:v>
                </c:pt>
                <c:pt idx="34">
                  <c:v>76.906440000000003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Marketed production forecast (left axis)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'Fig18'!$B$35:$B$82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'Fig18'!$D$35:$D$82</c:f>
              <c:numCache>
                <c:formatCode>#,##0.00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76.906440000000003</c:v>
                </c:pt>
                <c:pt idx="35">
                  <c:v>77.223140000000001</c:v>
                </c:pt>
                <c:pt idx="36">
                  <c:v>77.598950000000002</c:v>
                </c:pt>
                <c:pt idx="37">
                  <c:v>78.242440000000002</c:v>
                </c:pt>
                <c:pt idx="38">
                  <c:v>78.919820000000001</c:v>
                </c:pt>
                <c:pt idx="39">
                  <c:v>79.310230000000004</c:v>
                </c:pt>
                <c:pt idx="40">
                  <c:v>79.617769999999993</c:v>
                </c:pt>
                <c:pt idx="41">
                  <c:v>79.862960000000001</c:v>
                </c:pt>
                <c:pt idx="42">
                  <c:v>80.19623</c:v>
                </c:pt>
                <c:pt idx="43">
                  <c:v>80.617679999999993</c:v>
                </c:pt>
                <c:pt idx="44">
                  <c:v>80.741159999999994</c:v>
                </c:pt>
                <c:pt idx="45">
                  <c:v>80.999979999999994</c:v>
                </c:pt>
                <c:pt idx="46">
                  <c:v>81.345950000000002</c:v>
                </c:pt>
                <c:pt idx="47">
                  <c:v>81.731880000000004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754432"/>
        <c:axId val="568754992"/>
      </c:lineChart>
      <c:dateAx>
        <c:axId val="568754432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 w="9525">
            <a:solidFill>
              <a:schemeClr val="tx1"/>
            </a:solidFill>
          </a:ln>
        </c:spPr>
        <c:crossAx val="56875499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8754992"/>
        <c:scaling>
          <c:orientation val="minMax"/>
          <c:max val="86"/>
          <c:min val="6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8754432"/>
        <c:crosses val="autoZero"/>
        <c:crossBetween val="between"/>
        <c:majorUnit val="2"/>
      </c:valAx>
      <c:catAx>
        <c:axId val="5687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tx1"/>
            </a:solidFill>
          </a:ln>
        </c:spPr>
        <c:crossAx val="568756112"/>
        <c:crossesAt val="0"/>
        <c:auto val="1"/>
        <c:lblAlgn val="ctr"/>
        <c:lblOffset val="100"/>
        <c:noMultiLvlLbl val="0"/>
      </c:catAx>
      <c:valAx>
        <c:axId val="568756112"/>
        <c:scaling>
          <c:orientation val="minMax"/>
          <c:max val="9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8755552"/>
        <c:crosses val="max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1329437478851729E-2"/>
          <c:y val="0.7760965382286199"/>
          <c:w val="0.97354226020892731"/>
          <c:h val="0.1530994424513667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working natural gas in storage</a:t>
            </a:r>
          </a:p>
          <a:p>
            <a:pPr algn="l">
              <a:defRPr sz="1400"/>
            </a:pPr>
            <a:r>
              <a:rPr lang="en-US" sz="1000" b="0"/>
              <a:t>billion cubic feet</a:t>
            </a:r>
          </a:p>
        </c:rich>
      </c:tx>
      <c:layout>
        <c:manualLayout>
          <c:xMode val="edge"/>
          <c:yMode val="edge"/>
          <c:x val="9.2923854603644638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593908667399767E-2"/>
          <c:y val="0.17117395828480017"/>
          <c:w val="0.81314639088917362"/>
          <c:h val="0.59641553681529458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'Fig19'!$A$40:$A$111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'Fig19'!$C$40:$C$111</c:f>
              <c:numCache>
                <c:formatCode>0.0</c:formatCode>
                <c:ptCount val="72"/>
                <c:pt idx="0">
                  <c:v>1924.922</c:v>
                </c:pt>
                <c:pt idx="1">
                  <c:v>1199.9870000000001</c:v>
                </c:pt>
                <c:pt idx="2">
                  <c:v>857.31</c:v>
                </c:pt>
                <c:pt idx="3">
                  <c:v>1066.3800000000001</c:v>
                </c:pt>
                <c:pt idx="4">
                  <c:v>1547.944</c:v>
                </c:pt>
                <c:pt idx="5">
                  <c:v>2005.4749999999999</c:v>
                </c:pt>
                <c:pt idx="6">
                  <c:v>2399.9740000000002</c:v>
                </c:pt>
                <c:pt idx="7">
                  <c:v>2768.3980000000001</c:v>
                </c:pt>
                <c:pt idx="8">
                  <c:v>3187.0160000000001</c:v>
                </c:pt>
                <c:pt idx="9">
                  <c:v>3587.27</c:v>
                </c:pt>
                <c:pt idx="10">
                  <c:v>3426.8679999999999</c:v>
                </c:pt>
                <c:pt idx="11">
                  <c:v>2889.8919999999998</c:v>
                </c:pt>
                <c:pt idx="12">
                  <c:v>1924.922</c:v>
                </c:pt>
                <c:pt idx="13">
                  <c:v>1199.9870000000001</c:v>
                </c:pt>
                <c:pt idx="14">
                  <c:v>857.31</c:v>
                </c:pt>
                <c:pt idx="15">
                  <c:v>1066.3800000000001</c:v>
                </c:pt>
                <c:pt idx="16">
                  <c:v>1547.944</c:v>
                </c:pt>
                <c:pt idx="17">
                  <c:v>2005.4749999999999</c:v>
                </c:pt>
                <c:pt idx="18">
                  <c:v>2399.9740000000002</c:v>
                </c:pt>
                <c:pt idx="19">
                  <c:v>2768.3980000000001</c:v>
                </c:pt>
                <c:pt idx="20">
                  <c:v>3187.0160000000001</c:v>
                </c:pt>
                <c:pt idx="21">
                  <c:v>3587.27</c:v>
                </c:pt>
                <c:pt idx="22">
                  <c:v>3426.8679999999999</c:v>
                </c:pt>
                <c:pt idx="23">
                  <c:v>2889.8919999999998</c:v>
                </c:pt>
                <c:pt idx="24">
                  <c:v>1924.922</c:v>
                </c:pt>
                <c:pt idx="25">
                  <c:v>1199.9870000000001</c:v>
                </c:pt>
                <c:pt idx="26">
                  <c:v>857.31</c:v>
                </c:pt>
                <c:pt idx="27">
                  <c:v>1066.3800000000001</c:v>
                </c:pt>
                <c:pt idx="28">
                  <c:v>1547.944</c:v>
                </c:pt>
                <c:pt idx="29">
                  <c:v>2005.4749999999999</c:v>
                </c:pt>
                <c:pt idx="30">
                  <c:v>2399.9740000000002</c:v>
                </c:pt>
                <c:pt idx="31">
                  <c:v>2768.3980000000001</c:v>
                </c:pt>
                <c:pt idx="32">
                  <c:v>3187.0160000000001</c:v>
                </c:pt>
                <c:pt idx="33">
                  <c:v>3587.27</c:v>
                </c:pt>
                <c:pt idx="34">
                  <c:v>3426.8679999999999</c:v>
                </c:pt>
                <c:pt idx="35">
                  <c:v>2889.8919999999998</c:v>
                </c:pt>
                <c:pt idx="36">
                  <c:v>1924.922</c:v>
                </c:pt>
                <c:pt idx="37">
                  <c:v>1199.9870000000001</c:v>
                </c:pt>
                <c:pt idx="38">
                  <c:v>857.31</c:v>
                </c:pt>
                <c:pt idx="39">
                  <c:v>1066.3800000000001</c:v>
                </c:pt>
                <c:pt idx="40">
                  <c:v>1547.944</c:v>
                </c:pt>
                <c:pt idx="41">
                  <c:v>2005.4749999999999</c:v>
                </c:pt>
                <c:pt idx="42">
                  <c:v>2399.9740000000002</c:v>
                </c:pt>
                <c:pt idx="43">
                  <c:v>2768.3980000000001</c:v>
                </c:pt>
                <c:pt idx="44">
                  <c:v>3187.0160000000001</c:v>
                </c:pt>
                <c:pt idx="45">
                  <c:v>3587.27</c:v>
                </c:pt>
                <c:pt idx="46">
                  <c:v>3426.8679999999999</c:v>
                </c:pt>
                <c:pt idx="47">
                  <c:v>2889.8919999999998</c:v>
                </c:pt>
                <c:pt idx="48">
                  <c:v>1924.922</c:v>
                </c:pt>
                <c:pt idx="49">
                  <c:v>1199.9870000000001</c:v>
                </c:pt>
                <c:pt idx="50">
                  <c:v>857.31</c:v>
                </c:pt>
                <c:pt idx="51">
                  <c:v>1066.3800000000001</c:v>
                </c:pt>
                <c:pt idx="52">
                  <c:v>1547.944</c:v>
                </c:pt>
                <c:pt idx="53">
                  <c:v>2005.4749999999999</c:v>
                </c:pt>
                <c:pt idx="54">
                  <c:v>2399.9740000000002</c:v>
                </c:pt>
                <c:pt idx="55">
                  <c:v>2768.3980000000001</c:v>
                </c:pt>
                <c:pt idx="56">
                  <c:v>3187.0160000000001</c:v>
                </c:pt>
                <c:pt idx="57">
                  <c:v>3587.27</c:v>
                </c:pt>
                <c:pt idx="58">
                  <c:v>3426.8679999999999</c:v>
                </c:pt>
                <c:pt idx="59">
                  <c:v>2889.8919999999998</c:v>
                </c:pt>
                <c:pt idx="60">
                  <c:v>1924.922</c:v>
                </c:pt>
                <c:pt idx="61">
                  <c:v>1199.9870000000001</c:v>
                </c:pt>
                <c:pt idx="62">
                  <c:v>857.31</c:v>
                </c:pt>
                <c:pt idx="63">
                  <c:v>1066.3800000000001</c:v>
                </c:pt>
                <c:pt idx="64">
                  <c:v>1547.944</c:v>
                </c:pt>
                <c:pt idx="65">
                  <c:v>2005.4749999999999</c:v>
                </c:pt>
                <c:pt idx="66">
                  <c:v>2399.9740000000002</c:v>
                </c:pt>
                <c:pt idx="67">
                  <c:v>2768.3980000000001</c:v>
                </c:pt>
                <c:pt idx="68">
                  <c:v>3187.0160000000001</c:v>
                </c:pt>
                <c:pt idx="69">
                  <c:v>3587.27</c:v>
                </c:pt>
                <c:pt idx="70">
                  <c:v>3426.8679999999999</c:v>
                </c:pt>
                <c:pt idx="71">
                  <c:v>2889.8919999999998</c:v>
                </c:pt>
              </c:numCache>
            </c:numRef>
          </c:val>
        </c:ser>
        <c:ser>
          <c:idx val="2"/>
          <c:order val="2"/>
          <c:tx>
            <c:v>Normal range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'Fig19'!$A$40:$A$111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'Fig19'!$E$40:$E$111</c:f>
              <c:numCache>
                <c:formatCode>0.0</c:formatCode>
                <c:ptCount val="72"/>
                <c:pt idx="0">
                  <c:v>985.08399999999983</c:v>
                </c:pt>
                <c:pt idx="1">
                  <c:v>1248.8229999999999</c:v>
                </c:pt>
                <c:pt idx="2">
                  <c:v>1615.819</c:v>
                </c:pt>
                <c:pt idx="3">
                  <c:v>1544.846</c:v>
                </c:pt>
                <c:pt idx="4">
                  <c:v>1339.116</c:v>
                </c:pt>
                <c:pt idx="5">
                  <c:v>1109.971</c:v>
                </c:pt>
                <c:pt idx="6">
                  <c:v>845.22699999999986</c:v>
                </c:pt>
                <c:pt idx="7">
                  <c:v>637.73599999999988</c:v>
                </c:pt>
                <c:pt idx="8">
                  <c:v>506.03699999999981</c:v>
                </c:pt>
                <c:pt idx="9">
                  <c:v>363.30600000000004</c:v>
                </c:pt>
                <c:pt idx="10">
                  <c:v>508.29100000000017</c:v>
                </c:pt>
                <c:pt idx="11">
                  <c:v>785.08300000000008</c:v>
                </c:pt>
                <c:pt idx="12">
                  <c:v>985.08399999999983</c:v>
                </c:pt>
                <c:pt idx="13">
                  <c:v>1248.8229999999999</c:v>
                </c:pt>
                <c:pt idx="14">
                  <c:v>1615.819</c:v>
                </c:pt>
                <c:pt idx="15">
                  <c:v>1544.846</c:v>
                </c:pt>
                <c:pt idx="16">
                  <c:v>1339.116</c:v>
                </c:pt>
                <c:pt idx="17">
                  <c:v>1109.971</c:v>
                </c:pt>
                <c:pt idx="18">
                  <c:v>845.22699999999986</c:v>
                </c:pt>
                <c:pt idx="19">
                  <c:v>637.73599999999988</c:v>
                </c:pt>
                <c:pt idx="20">
                  <c:v>506.03699999999981</c:v>
                </c:pt>
                <c:pt idx="21">
                  <c:v>363.30600000000004</c:v>
                </c:pt>
                <c:pt idx="22">
                  <c:v>508.29100000000017</c:v>
                </c:pt>
                <c:pt idx="23">
                  <c:v>785.08300000000008</c:v>
                </c:pt>
                <c:pt idx="24">
                  <c:v>985.08399999999983</c:v>
                </c:pt>
                <c:pt idx="25">
                  <c:v>1248.8229999999999</c:v>
                </c:pt>
                <c:pt idx="26">
                  <c:v>1615.819</c:v>
                </c:pt>
                <c:pt idx="27">
                  <c:v>1544.846</c:v>
                </c:pt>
                <c:pt idx="28">
                  <c:v>1339.116</c:v>
                </c:pt>
                <c:pt idx="29">
                  <c:v>1109.971</c:v>
                </c:pt>
                <c:pt idx="30">
                  <c:v>845.22699999999986</c:v>
                </c:pt>
                <c:pt idx="31">
                  <c:v>637.73599999999988</c:v>
                </c:pt>
                <c:pt idx="32">
                  <c:v>506.03699999999981</c:v>
                </c:pt>
                <c:pt idx="33">
                  <c:v>363.30600000000004</c:v>
                </c:pt>
                <c:pt idx="34">
                  <c:v>508.29100000000017</c:v>
                </c:pt>
                <c:pt idx="35">
                  <c:v>785.08300000000008</c:v>
                </c:pt>
                <c:pt idx="36">
                  <c:v>985.08399999999983</c:v>
                </c:pt>
                <c:pt idx="37">
                  <c:v>1248.8229999999999</c:v>
                </c:pt>
                <c:pt idx="38">
                  <c:v>1615.819</c:v>
                </c:pt>
                <c:pt idx="39">
                  <c:v>1544.846</c:v>
                </c:pt>
                <c:pt idx="40">
                  <c:v>1339.116</c:v>
                </c:pt>
                <c:pt idx="41">
                  <c:v>1109.971</c:v>
                </c:pt>
                <c:pt idx="42">
                  <c:v>845.22699999999986</c:v>
                </c:pt>
                <c:pt idx="43">
                  <c:v>637.73599999999988</c:v>
                </c:pt>
                <c:pt idx="44">
                  <c:v>506.03699999999981</c:v>
                </c:pt>
                <c:pt idx="45">
                  <c:v>363.30600000000004</c:v>
                </c:pt>
                <c:pt idx="46">
                  <c:v>508.29100000000017</c:v>
                </c:pt>
                <c:pt idx="47">
                  <c:v>785.08300000000008</c:v>
                </c:pt>
                <c:pt idx="48">
                  <c:v>985.08399999999983</c:v>
                </c:pt>
                <c:pt idx="49">
                  <c:v>1248.8229999999999</c:v>
                </c:pt>
                <c:pt idx="50">
                  <c:v>1615.819</c:v>
                </c:pt>
                <c:pt idx="51">
                  <c:v>1544.846</c:v>
                </c:pt>
                <c:pt idx="52">
                  <c:v>1339.116</c:v>
                </c:pt>
                <c:pt idx="53">
                  <c:v>1109.971</c:v>
                </c:pt>
                <c:pt idx="54">
                  <c:v>845.22699999999986</c:v>
                </c:pt>
                <c:pt idx="55">
                  <c:v>637.73599999999988</c:v>
                </c:pt>
                <c:pt idx="56">
                  <c:v>506.03699999999981</c:v>
                </c:pt>
                <c:pt idx="57">
                  <c:v>363.30600000000004</c:v>
                </c:pt>
                <c:pt idx="58">
                  <c:v>508.29100000000017</c:v>
                </c:pt>
                <c:pt idx="59">
                  <c:v>785.08300000000008</c:v>
                </c:pt>
                <c:pt idx="60">
                  <c:v>985.08399999999983</c:v>
                </c:pt>
                <c:pt idx="61">
                  <c:v>1248.8229999999999</c:v>
                </c:pt>
                <c:pt idx="62">
                  <c:v>1615.819</c:v>
                </c:pt>
                <c:pt idx="63">
                  <c:v>1544.846</c:v>
                </c:pt>
                <c:pt idx="64">
                  <c:v>1339.116</c:v>
                </c:pt>
                <c:pt idx="65">
                  <c:v>1109.971</c:v>
                </c:pt>
                <c:pt idx="66">
                  <c:v>845.22699999999986</c:v>
                </c:pt>
                <c:pt idx="67">
                  <c:v>637.73599999999988</c:v>
                </c:pt>
                <c:pt idx="68">
                  <c:v>506.03699999999981</c:v>
                </c:pt>
                <c:pt idx="69">
                  <c:v>363.30600000000004</c:v>
                </c:pt>
                <c:pt idx="70">
                  <c:v>508.29100000000017</c:v>
                </c:pt>
                <c:pt idx="71">
                  <c:v>785.08300000000008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09280"/>
        <c:axId val="569309840"/>
      </c:areaChart>
      <c:barChart>
        <c:barDir val="col"/>
        <c:grouping val="clustered"/>
        <c:varyColors val="0"/>
        <c:ser>
          <c:idx val="3"/>
          <c:order val="4"/>
          <c:tx>
            <c:v>Deviation from average</c:v>
          </c:tx>
          <c:spPr>
            <a:solidFill>
              <a:schemeClr val="accent3"/>
            </a:solidFill>
          </c:spPr>
          <c:invertIfNegative val="0"/>
          <c:val>
            <c:numRef>
              <c:f>'Fig19'!$G$40:$G$111</c:f>
              <c:numCache>
                <c:formatCode>0.0%</c:formatCode>
                <c:ptCount val="72"/>
                <c:pt idx="0">
                  <c:v>0.18727895645004455</c:v>
                </c:pt>
                <c:pt idx="1">
                  <c:v>0.33901241129516446</c:v>
                </c:pt>
                <c:pt idx="2">
                  <c:v>0.52522490497598229</c:v>
                </c:pt>
                <c:pt idx="3">
                  <c:v>0.43108808415099986</c:v>
                </c:pt>
                <c:pt idx="4">
                  <c:v>0.29028181010396126</c:v>
                </c:pt>
                <c:pt idx="5">
                  <c:v>0.20296482393432957</c:v>
                </c:pt>
                <c:pt idx="6">
                  <c:v>0.13547342880329771</c:v>
                </c:pt>
                <c:pt idx="7">
                  <c:v>8.783309426006336E-2</c:v>
                </c:pt>
                <c:pt idx="8">
                  <c:v>5.6204849892650621E-2</c:v>
                </c:pt>
                <c:pt idx="9">
                  <c:v>2.9250490847116284E-2</c:v>
                </c:pt>
                <c:pt idx="10">
                  <c:v>2.0775186383699573E-2</c:v>
                </c:pt>
                <c:pt idx="11">
                  <c:v>2.9161717986089908E-2</c:v>
                </c:pt>
                <c:pt idx="12">
                  <c:v>0.1012809693529253</c:v>
                </c:pt>
                <c:pt idx="13">
                  <c:v>0.14792942764124151</c:v>
                </c:pt>
                <c:pt idx="14">
                  <c:v>6.0659958082863286E-2</c:v>
                </c:pt>
                <c:pt idx="15">
                  <c:v>1.673926713805729E-2</c:v>
                </c:pt>
                <c:pt idx="16">
                  <c:v>1.431070216239938E-2</c:v>
                </c:pt>
                <c:pt idx="17">
                  <c:v>2.040368731809461E-2</c:v>
                </c:pt>
                <c:pt idx="18">
                  <c:v>2.7587041331261997E-2</c:v>
                </c:pt>
                <c:pt idx="19">
                  <c:v>2.5833518517442089E-2</c:v>
                </c:pt>
                <c:pt idx="20">
                  <c:v>1.9440125083975968E-2</c:v>
                </c:pt>
                <c:pt idx="21">
                  <c:v>-1.5423368047617902E-4</c:v>
                </c:pt>
                <c:pt idx="22">
                  <c:v>-3.1316330511471091E-2</c:v>
                </c:pt>
                <c:pt idx="23">
                  <c:v>-0.12855416184011381</c:v>
                </c:pt>
                <c:pt idx="24">
                  <c:v>-0.21463413360394001</c:v>
                </c:pt>
                <c:pt idx="25">
                  <c:v>-0.34384558769653395</c:v>
                </c:pt>
                <c:pt idx="26">
                  <c:v>-0.47128089020630981</c:v>
                </c:pt>
                <c:pt idx="27">
                  <c:v>-0.41556812348799244</c:v>
                </c:pt>
                <c:pt idx="28">
                  <c:v>-0.30819450019758299</c:v>
                </c:pt>
                <c:pt idx="29">
                  <c:v>-0.22562744458427475</c:v>
                </c:pt>
                <c:pt idx="30">
                  <c:v>-0.16026566403166842</c:v>
                </c:pt>
                <c:pt idx="31">
                  <c:v>-0.11584366249731481</c:v>
                </c:pt>
                <c:pt idx="32">
                  <c:v>-8.8520593697009931E-2</c:v>
                </c:pt>
                <c:pt idx="33">
                  <c:v>-6.0329730024525019E-2</c:v>
                </c:pt>
                <c:pt idx="34">
                  <c:v>-7.9267211407531457E-2</c:v>
                </c:pt>
                <c:pt idx="35">
                  <c:v>-5.276569552209065E-2</c:v>
                </c:pt>
                <c:pt idx="36">
                  <c:v>-1.4706969549744153E-2</c:v>
                </c:pt>
                <c:pt idx="37">
                  <c:v>-8.4619136513310766E-2</c:v>
                </c:pt>
                <c:pt idx="38">
                  <c:v>-8.7173065082078005E-2</c:v>
                </c:pt>
                <c:pt idx="39">
                  <c:v>-1.2439030565856157E-2</c:v>
                </c:pt>
                <c:pt idx="40">
                  <c:v>2.6255057893433298E-2</c:v>
                </c:pt>
                <c:pt idx="41">
                  <c:v>2.5488237267465186E-2</c:v>
                </c:pt>
                <c:pt idx="42">
                  <c:v>2.6130786260873728E-2</c:v>
                </c:pt>
                <c:pt idx="43">
                  <c:v>3.7935584801621403E-2</c:v>
                </c:pt>
                <c:pt idx="44">
                  <c:v>3.5993960871503861E-2</c:v>
                </c:pt>
                <c:pt idx="45">
                  <c:v>3.4836746740176228E-2</c:v>
                </c:pt>
                <c:pt idx="46">
                  <c:v>5.7300695452742856E-2</c:v>
                </c:pt>
                <c:pt idx="47">
                  <c:v>0.10818731948862714</c:v>
                </c:pt>
                <c:pt idx="48">
                  <c:v>0.20331290129741952</c:v>
                </c:pt>
                <c:pt idx="49">
                  <c:v>0.39194003996023663</c:v>
                </c:pt>
                <c:pt idx="50">
                  <c:v>0.53914054575164694</c:v>
                </c:pt>
                <c:pt idx="51">
                  <c:v>0.45475681335721529</c:v>
                </c:pt>
                <c:pt idx="52">
                  <c:v>0.32980285243335272</c:v>
                </c:pt>
                <c:pt idx="53">
                  <c:v>0.23429573731843423</c:v>
                </c:pt>
                <c:pt idx="54">
                  <c:v>0.16480706649697296</c:v>
                </c:pt>
                <c:pt idx="55">
                  <c:v>0.102763862443775</c:v>
                </c:pt>
                <c:pt idx="56">
                  <c:v>6.2992148503759893E-2</c:v>
                </c:pt>
                <c:pt idx="57">
                  <c:v>5.3481486667037892E-2</c:v>
                </c:pt>
                <c:pt idx="58">
                  <c:v>7.024441947805049E-2</c:v>
                </c:pt>
                <c:pt idx="59">
                  <c:v>4.8367111816227881E-2</c:v>
                </c:pt>
                <c:pt idx="60">
                  <c:v>0.10933037768122511</c:v>
                </c:pt>
                <c:pt idx="61">
                  <c:v>0.16434276128078351</c:v>
                </c:pt>
                <c:pt idx="62">
                  <c:v>0.20014939393819775</c:v>
                </c:pt>
                <c:pt idx="63">
                  <c:v>0.17017414577025947</c:v>
                </c:pt>
                <c:pt idx="64">
                  <c:v>0.11322369696535772</c:v>
                </c:pt>
                <c:pt idx="65">
                  <c:v>8.2572040906223831E-2</c:v>
                </c:pt>
                <c:pt idx="66">
                  <c:v>5.9101912592645522E-2</c:v>
                </c:pt>
                <c:pt idx="67">
                  <c:v>3.6730264606427143E-2</c:v>
                </c:pt>
                <c:pt idx="68">
                  <c:v>2.6811145103532663E-2</c:v>
                </c:pt>
                <c:pt idx="69">
                  <c:v>2.1920461837668048E-2</c:v>
                </c:pt>
                <c:pt idx="70">
                  <c:v>2.9500318655135693E-2</c:v>
                </c:pt>
                <c:pt idx="71">
                  <c:v>1.6727319352326964E-2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9310400"/>
        <c:axId val="569310960"/>
      </c:barChart>
      <c:lineChart>
        <c:grouping val="standard"/>
        <c:varyColors val="0"/>
        <c:ser>
          <c:idx val="0"/>
          <c:order val="0"/>
          <c:tx>
            <c:v>Storage level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'Fig19'!$A$40:$A$111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'Fig19'!$B$40:$B$111</c:f>
              <c:numCache>
                <c:formatCode>0.0</c:formatCode>
                <c:ptCount val="72"/>
                <c:pt idx="0">
                  <c:v>2910.0059999999999</c:v>
                </c:pt>
                <c:pt idx="1">
                  <c:v>2448.81</c:v>
                </c:pt>
                <c:pt idx="2">
                  <c:v>2473.1289999999999</c:v>
                </c:pt>
                <c:pt idx="3">
                  <c:v>2611.2260000000001</c:v>
                </c:pt>
                <c:pt idx="4">
                  <c:v>2887.06</c:v>
                </c:pt>
                <c:pt idx="5">
                  <c:v>3115.4459999999999</c:v>
                </c:pt>
                <c:pt idx="6">
                  <c:v>3245.201</c:v>
                </c:pt>
                <c:pt idx="7">
                  <c:v>3406.134</c:v>
                </c:pt>
                <c:pt idx="8">
                  <c:v>3693.0529999999999</c:v>
                </c:pt>
                <c:pt idx="9">
                  <c:v>3929.25</c:v>
                </c:pt>
                <c:pt idx="10">
                  <c:v>3799.2150000000001</c:v>
                </c:pt>
                <c:pt idx="11">
                  <c:v>3412.91</c:v>
                </c:pt>
                <c:pt idx="12">
                  <c:v>2699.2260000000001</c:v>
                </c:pt>
                <c:pt idx="13">
                  <c:v>2099.3539999999998</c:v>
                </c:pt>
                <c:pt idx="14">
                  <c:v>1719.8440000000001</c:v>
                </c:pt>
                <c:pt idx="15">
                  <c:v>1855.1869999999999</c:v>
                </c:pt>
                <c:pt idx="16">
                  <c:v>2269.5630000000001</c:v>
                </c:pt>
                <c:pt idx="17">
                  <c:v>2642.6480000000001</c:v>
                </c:pt>
                <c:pt idx="18">
                  <c:v>2936.86</c:v>
                </c:pt>
                <c:pt idx="19">
                  <c:v>3212.0059999999999</c:v>
                </c:pt>
                <c:pt idx="20">
                  <c:v>3564.5039999999999</c:v>
                </c:pt>
                <c:pt idx="21">
                  <c:v>3816.9949999999999</c:v>
                </c:pt>
                <c:pt idx="22">
                  <c:v>3605.3359999999998</c:v>
                </c:pt>
                <c:pt idx="23">
                  <c:v>2889.8919999999998</c:v>
                </c:pt>
                <c:pt idx="24">
                  <c:v>1924.922</c:v>
                </c:pt>
                <c:pt idx="25">
                  <c:v>1199.9870000000001</c:v>
                </c:pt>
                <c:pt idx="26">
                  <c:v>857.31</c:v>
                </c:pt>
                <c:pt idx="27">
                  <c:v>1066.3800000000001</c:v>
                </c:pt>
                <c:pt idx="28">
                  <c:v>1547.944</c:v>
                </c:pt>
                <c:pt idx="29">
                  <c:v>2005.4749999999999</c:v>
                </c:pt>
                <c:pt idx="30">
                  <c:v>2399.9740000000002</c:v>
                </c:pt>
                <c:pt idx="31">
                  <c:v>2768.3980000000001</c:v>
                </c:pt>
                <c:pt idx="32">
                  <c:v>3187.0160000000001</c:v>
                </c:pt>
                <c:pt idx="33">
                  <c:v>3587.27</c:v>
                </c:pt>
                <c:pt idx="34">
                  <c:v>3426.8679999999999</c:v>
                </c:pt>
                <c:pt idx="35">
                  <c:v>3141.2220000000002</c:v>
                </c:pt>
                <c:pt idx="36">
                  <c:v>2414.9409999999998</c:v>
                </c:pt>
                <c:pt idx="37">
                  <c:v>1674.0650000000001</c:v>
                </c:pt>
                <c:pt idx="38">
                  <c:v>1480.135</c:v>
                </c:pt>
                <c:pt idx="39">
                  <c:v>1801.9469999999999</c:v>
                </c:pt>
                <c:pt idx="40">
                  <c:v>2296.2890000000002</c:v>
                </c:pt>
                <c:pt idx="41">
                  <c:v>2655.8159999999998</c:v>
                </c:pt>
                <c:pt idx="42">
                  <c:v>2932.6979999999999</c:v>
                </c:pt>
                <c:pt idx="43">
                  <c:v>3249.8989999999999</c:v>
                </c:pt>
                <c:pt idx="44">
                  <c:v>3622.3850000000002</c:v>
                </c:pt>
                <c:pt idx="45">
                  <c:v>3950.576</c:v>
                </c:pt>
                <c:pt idx="46">
                  <c:v>3935.1590000000001</c:v>
                </c:pt>
                <c:pt idx="47">
                  <c:v>3674.9749999999999</c:v>
                </c:pt>
                <c:pt idx="48">
                  <c:v>2949.3049999999998</c:v>
                </c:pt>
                <c:pt idx="49">
                  <c:v>2545.605</c:v>
                </c:pt>
                <c:pt idx="50">
                  <c:v>2495.6930000000002</c:v>
                </c:pt>
                <c:pt idx="51">
                  <c:v>2654.413</c:v>
                </c:pt>
                <c:pt idx="52">
                  <c:v>2975.49</c:v>
                </c:pt>
                <c:pt idx="53">
                  <c:v>3196.587</c:v>
                </c:pt>
                <c:pt idx="54">
                  <c:v>3329.0369999999998</c:v>
                </c:pt>
                <c:pt idx="55">
                  <c:v>3452.884</c:v>
                </c:pt>
                <c:pt idx="56">
                  <c:v>3716.7849999999999</c:v>
                </c:pt>
                <c:pt idx="57">
                  <c:v>4021.7538571</c:v>
                </c:pt>
                <c:pt idx="58">
                  <c:v>3983.3341429000002</c:v>
                </c:pt>
                <c:pt idx="59">
                  <c:v>3476.5990000000002</c:v>
                </c:pt>
                <c:pt idx="60">
                  <c:v>2718.9549999999999</c:v>
                </c:pt>
                <c:pt idx="61">
                  <c:v>2129.3710000000001</c:v>
                </c:pt>
                <c:pt idx="62">
                  <c:v>1946.0239999999999</c:v>
                </c:pt>
                <c:pt idx="63">
                  <c:v>2135.1509999999998</c:v>
                </c:pt>
                <c:pt idx="64">
                  <c:v>2490.8850000000002</c:v>
                </c:pt>
                <c:pt idx="65">
                  <c:v>2803.652</c:v>
                </c:pt>
                <c:pt idx="66">
                  <c:v>3026.93</c:v>
                </c:pt>
                <c:pt idx="67">
                  <c:v>3246.125</c:v>
                </c:pt>
                <c:pt idx="68">
                  <c:v>3590.277</c:v>
                </c:pt>
                <c:pt idx="69">
                  <c:v>3901.2669999999998</c:v>
                </c:pt>
                <c:pt idx="70">
                  <c:v>3831.6889999999999</c:v>
                </c:pt>
                <c:pt idx="71">
                  <c:v>3371.6750000000002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09280"/>
        <c:axId val="569309840"/>
      </c:lineChart>
      <c:scatterChart>
        <c:scatterStyle val="lineMarker"/>
        <c:varyColors val="0"/>
        <c:ser>
          <c:idx val="4"/>
          <c:order val="3"/>
          <c:tx>
            <c:strRef>
              <c:f>'Fig19'!$B$116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207733179694002E-2"/>
                  <c:y val="3.289106952083251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'Fig19'!$A$117:$A$118</c:f>
              <c:numCache>
                <c:formatCode>General</c:formatCode>
                <c:ptCount val="2"/>
                <c:pt idx="0">
                  <c:v>59.5</c:v>
                </c:pt>
                <c:pt idx="1">
                  <c:v>59.5</c:v>
                </c:pt>
              </c:numCache>
            </c:numRef>
          </c:xVal>
          <c:yVal>
            <c:numRef>
              <c:f>'Fig19'!$B$117:$B$118</c:f>
              <c:numCache>
                <c:formatCode>0%</c:formatCode>
                <c:ptCount val="2"/>
                <c:pt idx="0">
                  <c:v>-0.6</c:v>
                </c:pt>
                <c:pt idx="1">
                  <c:v>1.2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310400"/>
        <c:axId val="569310960"/>
      </c:scatterChart>
      <c:dateAx>
        <c:axId val="569309280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low"/>
        <c:spPr>
          <a:ln w="9525">
            <a:solidFill>
              <a:schemeClr val="tx1"/>
            </a:solidFill>
          </a:ln>
        </c:spPr>
        <c:crossAx val="569309840"/>
        <c:crossesAt val="-4000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569309840"/>
        <c:scaling>
          <c:orientation val="minMax"/>
          <c:max val="5000"/>
          <c:min val="-4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9309280"/>
        <c:crosses val="autoZero"/>
        <c:crossBetween val="between"/>
      </c:valAx>
      <c:catAx>
        <c:axId val="569310400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ln>
            <a:solidFill>
              <a:srgbClr val="000000"/>
            </a:solidFill>
          </a:ln>
        </c:spPr>
        <c:crossAx val="569310960"/>
        <c:crossesAt val="0"/>
        <c:auto val="0"/>
        <c:lblAlgn val="ctr"/>
        <c:lblOffset val="100"/>
        <c:tickMarkSkip val="12"/>
        <c:noMultiLvlLbl val="0"/>
      </c:catAx>
      <c:valAx>
        <c:axId val="569310960"/>
        <c:scaling>
          <c:orientation val="minMax"/>
          <c:max val="1.2"/>
          <c:min val="-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69310400"/>
        <c:crosses val="max"/>
        <c:crossBetween val="between"/>
      </c:valAx>
      <c:spPr>
        <a:noFill/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7.4332171893147503E-2"/>
          <c:y val="0.63331112254184307"/>
          <c:w val="0.30980255516842714"/>
          <c:h val="0.12673158458742953"/>
        </c:manualLayout>
      </c:layout>
      <c:overlay val="1"/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coal consumption</a:t>
            </a:r>
          </a:p>
          <a:p>
            <a:pPr algn="l">
              <a:defRPr sz="1400"/>
            </a:pPr>
            <a:r>
              <a:rPr lang="en-US" sz="1000" b="0"/>
              <a:t>million short tons (MMst)</a:t>
            </a:r>
          </a:p>
        </c:rich>
      </c:tx>
      <c:layout>
        <c:manualLayout>
          <c:xMode val="edge"/>
          <c:yMode val="edge"/>
          <c:x val="9.9809318706957067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3643956904952E-2"/>
          <c:y val="0.17117395828480017"/>
          <c:w val="0.85242479305471464"/>
          <c:h val="0.52735684666635596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rgbClr val="0096D7"/>
            </a:solidFill>
          </c:spPr>
          <c:invertIfNegative val="0"/>
          <c:cat>
            <c:numRef>
              <c:f>'Fig20'!$J$26:$M$26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'Fig20'!$J$27:$M$27</c:f>
              <c:numCache>
                <c:formatCode>0.0</c:formatCode>
                <c:ptCount val="4"/>
                <c:pt idx="0">
                  <c:v>-6.3599138099999664</c:v>
                </c:pt>
                <c:pt idx="1">
                  <c:v>-113.15842174000011</c:v>
                </c:pt>
                <c:pt idx="2">
                  <c:v>-57.568233009999972</c:v>
                </c:pt>
                <c:pt idx="3">
                  <c:v>20.072395239999992</c:v>
                </c:pt>
              </c:numCache>
            </c:numRef>
          </c:val>
        </c:ser>
        <c:ser>
          <c:idx val="3"/>
          <c:order val="3"/>
          <c:tx>
            <c:v>Retail and general industry (right axis)</c:v>
          </c:tx>
          <c:invertIfNegative val="0"/>
          <c:cat>
            <c:numRef>
              <c:f>'Fig20'!$B$36:$B$83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'Fig20'!$J$28:$M$28</c:f>
              <c:numCache>
                <c:formatCode>0.0</c:formatCode>
                <c:ptCount val="4"/>
                <c:pt idx="0">
                  <c:v>-0.17308810199999414</c:v>
                </c:pt>
                <c:pt idx="1">
                  <c:v>-4.8707839330000056</c:v>
                </c:pt>
                <c:pt idx="2">
                  <c:v>-2.2724668149999943</c:v>
                </c:pt>
                <c:pt idx="3">
                  <c:v>-2.1950311580000061</c:v>
                </c:pt>
              </c:numCache>
            </c:numRef>
          </c:val>
        </c:ser>
        <c:ser>
          <c:idx val="4"/>
          <c:order val="4"/>
          <c:tx>
            <c:v>Coke plants (right axis)</c:v>
          </c:tx>
          <c:spPr>
            <a:solidFill>
              <a:schemeClr val="accent3"/>
            </a:solidFill>
          </c:spPr>
          <c:invertIfNegative val="0"/>
          <c:cat>
            <c:numRef>
              <c:f>'Fig20'!$B$36:$B$83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'Fig20'!$J$29:$M$29</c:f>
              <c:numCache>
                <c:formatCode>0.0</c:formatCode>
                <c:ptCount val="4"/>
                <c:pt idx="0">
                  <c:v>-0.17733502400000134</c:v>
                </c:pt>
                <c:pt idx="1">
                  <c:v>-1.5882379369999988</c:v>
                </c:pt>
                <c:pt idx="2">
                  <c:v>-1.4539600430000021</c:v>
                </c:pt>
                <c:pt idx="3">
                  <c:v>0.22739299999999929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318240"/>
        <c:axId val="569318800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'Fig20'!$B$36:$B$83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'Fig20'!$C$36:$C$83</c:f>
              <c:numCache>
                <c:formatCode>#,##0.00</c:formatCode>
                <c:ptCount val="48"/>
                <c:pt idx="0">
                  <c:v>89.062794221999994</c:v>
                </c:pt>
                <c:pt idx="1">
                  <c:v>81.580980879999998</c:v>
                </c:pt>
                <c:pt idx="2">
                  <c:v>77.685495165000006</c:v>
                </c:pt>
                <c:pt idx="3">
                  <c:v>63.209565179999998</c:v>
                </c:pt>
                <c:pt idx="4">
                  <c:v>69.184695284</c:v>
                </c:pt>
                <c:pt idx="5">
                  <c:v>79.487082060000006</c:v>
                </c:pt>
                <c:pt idx="6">
                  <c:v>86.802295302000005</c:v>
                </c:pt>
                <c:pt idx="7">
                  <c:v>86.357127676000005</c:v>
                </c:pt>
                <c:pt idx="8">
                  <c:v>74.293548810000004</c:v>
                </c:pt>
                <c:pt idx="9">
                  <c:v>66.493940574999996</c:v>
                </c:pt>
                <c:pt idx="10">
                  <c:v>70.154742929999998</c:v>
                </c:pt>
                <c:pt idx="11">
                  <c:v>73.419210312999994</c:v>
                </c:pt>
                <c:pt idx="12">
                  <c:v>76.894602226000003</c:v>
                </c:pt>
                <c:pt idx="13">
                  <c:v>72.317525469000003</c:v>
                </c:pt>
                <c:pt idx="14">
                  <c:v>63.559908462000003</c:v>
                </c:pt>
                <c:pt idx="15">
                  <c:v>53.207411065999999</c:v>
                </c:pt>
                <c:pt idx="16">
                  <c:v>61.923186235999999</c:v>
                </c:pt>
                <c:pt idx="17">
                  <c:v>73.844841610000003</c:v>
                </c:pt>
                <c:pt idx="18">
                  <c:v>81.448859259000002</c:v>
                </c:pt>
                <c:pt idx="19">
                  <c:v>78.574379434999997</c:v>
                </c:pt>
                <c:pt idx="20">
                  <c:v>69.369401217000004</c:v>
                </c:pt>
                <c:pt idx="21">
                  <c:v>58.404496092999999</c:v>
                </c:pt>
                <c:pt idx="22">
                  <c:v>53.639930810000003</c:v>
                </c:pt>
                <c:pt idx="23">
                  <c:v>54.929492899000003</c:v>
                </c:pt>
                <c:pt idx="24">
                  <c:v>67.187422287000004</c:v>
                </c:pt>
                <c:pt idx="25">
                  <c:v>55.585087282000003</c:v>
                </c:pt>
                <c:pt idx="26">
                  <c:v>44.61840213</c:v>
                </c:pt>
                <c:pt idx="27">
                  <c:v>43.374957895000001</c:v>
                </c:pt>
                <c:pt idx="28">
                  <c:v>49.353576185000001</c:v>
                </c:pt>
                <c:pt idx="29">
                  <c:v>67.734420647999997</c:v>
                </c:pt>
                <c:pt idx="30">
                  <c:v>78.758461226999998</c:v>
                </c:pt>
                <c:pt idx="31">
                  <c:v>78.511798174000006</c:v>
                </c:pt>
                <c:pt idx="32">
                  <c:v>66.813749274000003</c:v>
                </c:pt>
                <c:pt idx="33">
                  <c:v>57.138149720000001</c:v>
                </c:pt>
                <c:pt idx="34">
                  <c:v>56.969887499999999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'Fig20'!$B$36:$B$83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'Fig20'!$D$36:$D$83</c:f>
              <c:numCache>
                <c:formatCode>#,##0.00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56.969887499999999</c:v>
                </c:pt>
                <c:pt idx="35">
                  <c:v>70.773439999999994</c:v>
                </c:pt>
                <c:pt idx="36">
                  <c:v>69.948700000000002</c:v>
                </c:pt>
                <c:pt idx="37">
                  <c:v>58.392249999999997</c:v>
                </c:pt>
                <c:pt idx="38">
                  <c:v>57.467570000000002</c:v>
                </c:pt>
                <c:pt idx="39">
                  <c:v>51.599640000000001</c:v>
                </c:pt>
                <c:pt idx="40">
                  <c:v>54.61206</c:v>
                </c:pt>
                <c:pt idx="41">
                  <c:v>64.610680000000002</c:v>
                </c:pt>
                <c:pt idx="42">
                  <c:v>73.714690000000004</c:v>
                </c:pt>
                <c:pt idx="43">
                  <c:v>75.851879999999994</c:v>
                </c:pt>
                <c:pt idx="44">
                  <c:v>61.850099999999998</c:v>
                </c:pt>
                <c:pt idx="45">
                  <c:v>60.230719999999998</c:v>
                </c:pt>
                <c:pt idx="46">
                  <c:v>58.844909999999999</c:v>
                </c:pt>
                <c:pt idx="47">
                  <c:v>67.80095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17120"/>
        <c:axId val="569317680"/>
      </c:lineChart>
      <c:dateAx>
        <c:axId val="569317120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 w="9525">
            <a:solidFill>
              <a:schemeClr val="tx1"/>
            </a:solidFill>
          </a:ln>
        </c:spPr>
        <c:crossAx val="56931768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93176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9317120"/>
        <c:crosses val="autoZero"/>
        <c:crossBetween val="between"/>
        <c:majorUnit val="10"/>
        <c:minorUnit val="4"/>
      </c:valAx>
      <c:catAx>
        <c:axId val="569318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9525">
            <a:solidFill>
              <a:schemeClr val="tx1"/>
            </a:solidFill>
          </a:ln>
        </c:spPr>
        <c:crossAx val="569318800"/>
        <c:crossesAt val="0"/>
        <c:auto val="1"/>
        <c:lblAlgn val="ctr"/>
        <c:lblOffset val="100"/>
        <c:noMultiLvlLbl val="0"/>
      </c:catAx>
      <c:valAx>
        <c:axId val="569318800"/>
        <c:scaling>
          <c:orientation val="minMax"/>
          <c:max val="80"/>
          <c:min val="-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93182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5.0066476733144134E-2"/>
          <c:y val="0.78034203401740132"/>
          <c:w val="0.9074643874643874"/>
          <c:h val="0.1304191208382454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coal production</a:t>
            </a:r>
          </a:p>
          <a:p>
            <a:pPr algn="l">
              <a:defRPr sz="1400"/>
            </a:pPr>
            <a:r>
              <a:rPr lang="en-US" sz="1000" b="0"/>
              <a:t>million short tons (MMst)</a:t>
            </a:r>
          </a:p>
        </c:rich>
      </c:tx>
      <c:layout>
        <c:manualLayout>
          <c:xMode val="edge"/>
          <c:yMode val="edge"/>
          <c:x val="9.0218423551757208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3643956904952E-2"/>
          <c:y val="0.17117395828480017"/>
          <c:w val="0.85813437954402028"/>
          <c:h val="0.52830700896115756"/>
        </c:manualLayout>
      </c:layout>
      <c:barChart>
        <c:barDir val="col"/>
        <c:grouping val="clustered"/>
        <c:varyColors val="0"/>
        <c:ser>
          <c:idx val="2"/>
          <c:order val="2"/>
          <c:tx>
            <c:v>Western region (right axis)</c:v>
          </c:tx>
          <c:spPr>
            <a:solidFill>
              <a:schemeClr val="accent1"/>
            </a:solidFill>
          </c:spPr>
          <c:invertIfNegative val="0"/>
          <c:cat>
            <c:numRef>
              <c:f>'Fig21'!$J$26:$M$26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'Fig21'!$J$27:$M$27</c:f>
              <c:numCache>
                <c:formatCode>0.0</c:formatCode>
                <c:ptCount val="4"/>
                <c:pt idx="0">
                  <c:v>12.631599000000051</c:v>
                </c:pt>
                <c:pt idx="1">
                  <c:v>-35.444859000000065</c:v>
                </c:pt>
                <c:pt idx="2">
                  <c:v>-91.111025330000018</c:v>
                </c:pt>
                <c:pt idx="3">
                  <c:v>16.291787330000034</c:v>
                </c:pt>
              </c:numCache>
            </c:numRef>
          </c:val>
        </c:ser>
        <c:ser>
          <c:idx val="3"/>
          <c:order val="3"/>
          <c:tx>
            <c:v>Appalachian region (right axis)</c:v>
          </c:tx>
          <c:spPr>
            <a:solidFill>
              <a:schemeClr val="accent4"/>
            </a:solidFill>
          </c:spPr>
          <c:invertIfNegative val="0"/>
          <c:cat>
            <c:numRef>
              <c:f>'Fig21'!$B$36:$B$83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'Fig21'!$J$28:$M$28</c:f>
              <c:numCache>
                <c:formatCode>0.0</c:formatCode>
                <c:ptCount val="4"/>
                <c:pt idx="0">
                  <c:v>-2.9825129999999831</c:v>
                </c:pt>
                <c:pt idx="1">
                  <c:v>-46.521926000000008</c:v>
                </c:pt>
                <c:pt idx="2">
                  <c:v>-34.135753850000015</c:v>
                </c:pt>
                <c:pt idx="3">
                  <c:v>-5.7596631499999944</c:v>
                </c:pt>
              </c:numCache>
            </c:numRef>
          </c:val>
        </c:ser>
        <c:ser>
          <c:idx val="4"/>
          <c:order val="4"/>
          <c:tx>
            <c:v>Interior region (right axis)</c:v>
          </c:tx>
          <c:spPr>
            <a:solidFill>
              <a:schemeClr val="accent3"/>
            </a:solidFill>
          </c:spPr>
          <c:invertIfNegative val="0"/>
          <c:cat>
            <c:numRef>
              <c:f>'Fig21'!$B$36:$B$83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'Fig21'!$J$29:$M$29</c:f>
              <c:numCache>
                <c:formatCode>0.0</c:formatCode>
                <c:ptCount val="4"/>
                <c:pt idx="0">
                  <c:v>5.5578930000000071</c:v>
                </c:pt>
                <c:pt idx="1">
                  <c:v>-21.104593999999992</c:v>
                </c:pt>
                <c:pt idx="2">
                  <c:v>-13.37287809</c:v>
                </c:pt>
                <c:pt idx="3">
                  <c:v>3.2341940899999884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79568"/>
        <c:axId val="570380128"/>
      </c:barChart>
      <c:lineChart>
        <c:grouping val="standard"/>
        <c:varyColors val="0"/>
        <c:ser>
          <c:idx val="0"/>
          <c:order val="0"/>
          <c:tx>
            <c:v>Total production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'Fig21'!$B$36:$B$83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'Fig21'!$C$36:$C$83</c:f>
              <c:numCache>
                <c:formatCode>#,##0.00</c:formatCode>
                <c:ptCount val="48"/>
                <c:pt idx="0">
                  <c:v>82.992487999999994</c:v>
                </c:pt>
                <c:pt idx="1">
                  <c:v>75.319999999999993</c:v>
                </c:pt>
                <c:pt idx="2">
                  <c:v>86.958617000000004</c:v>
                </c:pt>
                <c:pt idx="3">
                  <c:v>82.981424000000004</c:v>
                </c:pt>
                <c:pt idx="4">
                  <c:v>83.793445000000006</c:v>
                </c:pt>
                <c:pt idx="5">
                  <c:v>79.068895999999995</c:v>
                </c:pt>
                <c:pt idx="6">
                  <c:v>84.448359999999994</c:v>
                </c:pt>
                <c:pt idx="7">
                  <c:v>87.346498999999994</c:v>
                </c:pt>
                <c:pt idx="8">
                  <c:v>83.581919999999997</c:v>
                </c:pt>
                <c:pt idx="9">
                  <c:v>85.461708999999999</c:v>
                </c:pt>
                <c:pt idx="10">
                  <c:v>81.754810000000006</c:v>
                </c:pt>
                <c:pt idx="11">
                  <c:v>86.340590000000006</c:v>
                </c:pt>
                <c:pt idx="12">
                  <c:v>86.587957000000003</c:v>
                </c:pt>
                <c:pt idx="13">
                  <c:v>72.243226000000007</c:v>
                </c:pt>
                <c:pt idx="14">
                  <c:v>81.467753999999999</c:v>
                </c:pt>
                <c:pt idx="15">
                  <c:v>75.171518000000006</c:v>
                </c:pt>
                <c:pt idx="16">
                  <c:v>70.379823000000002</c:v>
                </c:pt>
                <c:pt idx="17">
                  <c:v>66.900332000000006</c:v>
                </c:pt>
                <c:pt idx="18">
                  <c:v>76.530000999999999</c:v>
                </c:pt>
                <c:pt idx="19">
                  <c:v>82.681529999999995</c:v>
                </c:pt>
                <c:pt idx="20">
                  <c:v>77.778391999999997</c:v>
                </c:pt>
                <c:pt idx="21">
                  <c:v>75.662374</c:v>
                </c:pt>
                <c:pt idx="22">
                  <c:v>68.573907000000005</c:v>
                </c:pt>
                <c:pt idx="23">
                  <c:v>63.000565000000002</c:v>
                </c:pt>
                <c:pt idx="24">
                  <c:v>60.499695000000003</c:v>
                </c:pt>
                <c:pt idx="25">
                  <c:v>57.263176999999999</c:v>
                </c:pt>
                <c:pt idx="26">
                  <c:v>55.264828000000001</c:v>
                </c:pt>
                <c:pt idx="27">
                  <c:v>48.115101000000003</c:v>
                </c:pt>
                <c:pt idx="28">
                  <c:v>53.011505999999997</c:v>
                </c:pt>
                <c:pt idx="29">
                  <c:v>59.388368999999997</c:v>
                </c:pt>
                <c:pt idx="30">
                  <c:v>65.087563000000003</c:v>
                </c:pt>
                <c:pt idx="31">
                  <c:v>71.258035000000007</c:v>
                </c:pt>
                <c:pt idx="32">
                  <c:v>68.229196999999999</c:v>
                </c:pt>
                <c:pt idx="33">
                  <c:v>73.019947000000002</c:v>
                </c:pt>
                <c:pt idx="34">
                  <c:v>70.700934066000002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Production forecast (left axis)</c:v>
          </c:tx>
          <c:spPr>
            <a:ln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'Fig21'!$B$36:$B$83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'Fig21'!$D$36:$D$83</c:f>
              <c:numCache>
                <c:formatCode>#,##0.00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70.700934066000002</c:v>
                </c:pt>
                <c:pt idx="35">
                  <c:v>76.519040000000004</c:v>
                </c:pt>
                <c:pt idx="36">
                  <c:v>65.455629999999999</c:v>
                </c:pt>
                <c:pt idx="37">
                  <c:v>61.124209999999998</c:v>
                </c:pt>
                <c:pt idx="38">
                  <c:v>67.830209999999994</c:v>
                </c:pt>
                <c:pt idx="39">
                  <c:v>55.582340000000002</c:v>
                </c:pt>
                <c:pt idx="40">
                  <c:v>59.204419999999999</c:v>
                </c:pt>
                <c:pt idx="41">
                  <c:v>61.067920000000001</c:v>
                </c:pt>
                <c:pt idx="42">
                  <c:v>66.287980000000005</c:v>
                </c:pt>
                <c:pt idx="43">
                  <c:v>72.015230000000003</c:v>
                </c:pt>
                <c:pt idx="44">
                  <c:v>62.047960000000003</c:v>
                </c:pt>
                <c:pt idx="45">
                  <c:v>67.21002</c:v>
                </c:pt>
                <c:pt idx="46">
                  <c:v>66.686980000000005</c:v>
                </c:pt>
                <c:pt idx="47">
                  <c:v>67.611099999999993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24400"/>
        <c:axId val="569324960"/>
      </c:lineChart>
      <c:dateAx>
        <c:axId val="569324400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>
            <a:solidFill>
              <a:schemeClr val="tx1"/>
            </a:solidFill>
          </a:ln>
        </c:spPr>
        <c:crossAx val="56932496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932496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69324400"/>
        <c:crosses val="autoZero"/>
        <c:crossBetween val="between"/>
        <c:majorUnit val="10"/>
      </c:valAx>
      <c:catAx>
        <c:axId val="5703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70380128"/>
        <c:crossesAt val="0"/>
        <c:auto val="1"/>
        <c:lblAlgn val="ctr"/>
        <c:lblOffset val="100"/>
        <c:noMultiLvlLbl val="0"/>
      </c:catAx>
      <c:valAx>
        <c:axId val="570380128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70379568"/>
        <c:crosses val="max"/>
        <c:crossBetween val="between"/>
        <c:majorUnit val="30"/>
      </c:valAx>
    </c:plotArea>
    <c:legend>
      <c:legendPos val="b"/>
      <c:layout>
        <c:manualLayout>
          <c:xMode val="edge"/>
          <c:yMode val="edge"/>
          <c:x val="6.8653369548318674E-2"/>
          <c:y val="0.78692695957384062"/>
          <c:w val="0.87388414055080865"/>
          <c:h val="0.130419120838245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electric power coal stocks</a:t>
            </a:r>
          </a:p>
          <a:p>
            <a:pPr algn="l">
              <a:defRPr/>
            </a:pPr>
            <a:r>
              <a:rPr lang="en-US" sz="1000" b="0"/>
              <a:t>million short tons</a:t>
            </a:r>
          </a:p>
        </c:rich>
      </c:tx>
      <c:layout>
        <c:manualLayout>
          <c:xMode val="edge"/>
          <c:yMode val="edge"/>
          <c:x val="7.9914156029642133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62330928146166E-2"/>
          <c:y val="0.17117395828480017"/>
          <c:w val="0.90214509771644402"/>
          <c:h val="0.57406699902157199"/>
        </c:manualLayout>
      </c:layout>
      <c:areaChart>
        <c:grouping val="stacked"/>
        <c:varyColors val="0"/>
        <c:ser>
          <c:idx val="1"/>
          <c:order val="1"/>
          <c:tx>
            <c:v>Historical range (low)</c:v>
          </c:tx>
          <c:spPr>
            <a:noFill/>
            <a:ln>
              <a:noFill/>
            </a:ln>
          </c:spPr>
          <c:cat>
            <c:numRef>
              <c:f>'Fig22'!$A$28:$A$147</c:f>
              <c:numCache>
                <c:formatCode>mmm\ yyyy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</c:numCache>
            </c:numRef>
          </c:cat>
          <c:val>
            <c:numRef>
              <c:f>'Fig22'!$C$28:$C$147</c:f>
              <c:numCache>
                <c:formatCode>0</c:formatCode>
                <c:ptCount val="120"/>
                <c:pt idx="0">
                  <c:v>133.70472699999999</c:v>
                </c:pt>
                <c:pt idx="1">
                  <c:v>119.90428300000001</c:v>
                </c:pt>
                <c:pt idx="2">
                  <c:v>118.260238</c:v>
                </c:pt>
                <c:pt idx="3">
                  <c:v>128.92501799999999</c:v>
                </c:pt>
                <c:pt idx="4">
                  <c:v>136.92056299999999</c:v>
                </c:pt>
                <c:pt idx="5">
                  <c:v>133.479434</c:v>
                </c:pt>
                <c:pt idx="6">
                  <c:v>125.869913</c:v>
                </c:pt>
                <c:pt idx="7">
                  <c:v>121.36913199999999</c:v>
                </c:pt>
                <c:pt idx="8">
                  <c:v>124.54611800000001</c:v>
                </c:pt>
                <c:pt idx="9">
                  <c:v>136.96425400000001</c:v>
                </c:pt>
                <c:pt idx="10">
                  <c:v>142.59539599999999</c:v>
                </c:pt>
                <c:pt idx="11">
                  <c:v>147.88424699999999</c:v>
                </c:pt>
                <c:pt idx="12">
                  <c:v>133.70472699999999</c:v>
                </c:pt>
                <c:pt idx="13">
                  <c:v>119.90428300000001</c:v>
                </c:pt>
                <c:pt idx="14">
                  <c:v>118.260238</c:v>
                </c:pt>
                <c:pt idx="15">
                  <c:v>128.92501799999999</c:v>
                </c:pt>
                <c:pt idx="16">
                  <c:v>136.92056299999999</c:v>
                </c:pt>
                <c:pt idx="17">
                  <c:v>133.479434</c:v>
                </c:pt>
                <c:pt idx="18">
                  <c:v>125.869913</c:v>
                </c:pt>
                <c:pt idx="19">
                  <c:v>121.36913199999999</c:v>
                </c:pt>
                <c:pt idx="20">
                  <c:v>124.54611800000001</c:v>
                </c:pt>
                <c:pt idx="21">
                  <c:v>136.96425400000001</c:v>
                </c:pt>
                <c:pt idx="22">
                  <c:v>142.59539599999999</c:v>
                </c:pt>
                <c:pt idx="23">
                  <c:v>147.88424699999999</c:v>
                </c:pt>
                <c:pt idx="24">
                  <c:v>133.70472699999999</c:v>
                </c:pt>
                <c:pt idx="25">
                  <c:v>119.90428300000001</c:v>
                </c:pt>
                <c:pt idx="26">
                  <c:v>118.260238</c:v>
                </c:pt>
                <c:pt idx="27">
                  <c:v>128.92501799999999</c:v>
                </c:pt>
                <c:pt idx="28">
                  <c:v>136.92056299999999</c:v>
                </c:pt>
                <c:pt idx="29">
                  <c:v>133.479434</c:v>
                </c:pt>
                <c:pt idx="30">
                  <c:v>125.869913</c:v>
                </c:pt>
                <c:pt idx="31">
                  <c:v>121.36913199999999</c:v>
                </c:pt>
                <c:pt idx="32">
                  <c:v>124.54611800000001</c:v>
                </c:pt>
                <c:pt idx="33">
                  <c:v>136.96425400000001</c:v>
                </c:pt>
                <c:pt idx="34">
                  <c:v>142.59539599999999</c:v>
                </c:pt>
                <c:pt idx="35">
                  <c:v>147.88424699999999</c:v>
                </c:pt>
                <c:pt idx="36">
                  <c:v>133.70472699999999</c:v>
                </c:pt>
                <c:pt idx="37">
                  <c:v>119.90428300000001</c:v>
                </c:pt>
                <c:pt idx="38">
                  <c:v>118.260238</c:v>
                </c:pt>
                <c:pt idx="39">
                  <c:v>128.92501799999999</c:v>
                </c:pt>
                <c:pt idx="40">
                  <c:v>136.92056299999999</c:v>
                </c:pt>
                <c:pt idx="41">
                  <c:v>133.479434</c:v>
                </c:pt>
                <c:pt idx="42">
                  <c:v>125.869913</c:v>
                </c:pt>
                <c:pt idx="43">
                  <c:v>121.36913199999999</c:v>
                </c:pt>
                <c:pt idx="44">
                  <c:v>124.54611800000001</c:v>
                </c:pt>
                <c:pt idx="45">
                  <c:v>136.96425400000001</c:v>
                </c:pt>
                <c:pt idx="46">
                  <c:v>142.59539599999999</c:v>
                </c:pt>
                <c:pt idx="47">
                  <c:v>147.88424699999999</c:v>
                </c:pt>
                <c:pt idx="48">
                  <c:v>133.70472699999999</c:v>
                </c:pt>
                <c:pt idx="49">
                  <c:v>119.90428300000001</c:v>
                </c:pt>
                <c:pt idx="50">
                  <c:v>118.260238</c:v>
                </c:pt>
                <c:pt idx="51">
                  <c:v>128.92501799999999</c:v>
                </c:pt>
                <c:pt idx="52">
                  <c:v>136.92056299999999</c:v>
                </c:pt>
                <c:pt idx="53">
                  <c:v>133.479434</c:v>
                </c:pt>
                <c:pt idx="54">
                  <c:v>125.869913</c:v>
                </c:pt>
                <c:pt idx="55">
                  <c:v>121.36913199999999</c:v>
                </c:pt>
                <c:pt idx="56">
                  <c:v>124.54611800000001</c:v>
                </c:pt>
                <c:pt idx="57">
                  <c:v>136.96425400000001</c:v>
                </c:pt>
                <c:pt idx="58">
                  <c:v>142.59539599999999</c:v>
                </c:pt>
                <c:pt idx="59">
                  <c:v>147.88424699999999</c:v>
                </c:pt>
                <c:pt idx="60">
                  <c:v>133.70472699999999</c:v>
                </c:pt>
                <c:pt idx="61">
                  <c:v>119.90428300000001</c:v>
                </c:pt>
                <c:pt idx="62">
                  <c:v>118.260238</c:v>
                </c:pt>
                <c:pt idx="63">
                  <c:v>128.92501799999999</c:v>
                </c:pt>
                <c:pt idx="64">
                  <c:v>136.92056299999999</c:v>
                </c:pt>
                <c:pt idx="65">
                  <c:v>133.479434</c:v>
                </c:pt>
                <c:pt idx="66">
                  <c:v>125.869913</c:v>
                </c:pt>
                <c:pt idx="67">
                  <c:v>121.36913199999999</c:v>
                </c:pt>
                <c:pt idx="68">
                  <c:v>124.54611800000001</c:v>
                </c:pt>
                <c:pt idx="69">
                  <c:v>136.96425400000001</c:v>
                </c:pt>
                <c:pt idx="70">
                  <c:v>142.59539599999999</c:v>
                </c:pt>
                <c:pt idx="71">
                  <c:v>147.88424699999999</c:v>
                </c:pt>
                <c:pt idx="72">
                  <c:v>133.70472699999999</c:v>
                </c:pt>
                <c:pt idx="73">
                  <c:v>119.90428300000001</c:v>
                </c:pt>
                <c:pt idx="74">
                  <c:v>118.260238</c:v>
                </c:pt>
                <c:pt idx="75">
                  <c:v>128.92501799999999</c:v>
                </c:pt>
                <c:pt idx="76">
                  <c:v>136.92056299999999</c:v>
                </c:pt>
                <c:pt idx="77">
                  <c:v>133.479434</c:v>
                </c:pt>
                <c:pt idx="78">
                  <c:v>125.869913</c:v>
                </c:pt>
                <c:pt idx="79">
                  <c:v>121.36913199999999</c:v>
                </c:pt>
                <c:pt idx="80">
                  <c:v>124.54611800000001</c:v>
                </c:pt>
                <c:pt idx="81">
                  <c:v>136.96425400000001</c:v>
                </c:pt>
                <c:pt idx="82">
                  <c:v>142.59539599999999</c:v>
                </c:pt>
                <c:pt idx="83">
                  <c:v>147.88424699999999</c:v>
                </c:pt>
                <c:pt idx="84">
                  <c:v>133.70472699999999</c:v>
                </c:pt>
                <c:pt idx="85">
                  <c:v>119.90428300000001</c:v>
                </c:pt>
                <c:pt idx="86">
                  <c:v>118.260238</c:v>
                </c:pt>
                <c:pt idx="87">
                  <c:v>128.92501799999999</c:v>
                </c:pt>
                <c:pt idx="88">
                  <c:v>136.92056299999999</c:v>
                </c:pt>
                <c:pt idx="89">
                  <c:v>133.479434</c:v>
                </c:pt>
                <c:pt idx="90">
                  <c:v>125.869913</c:v>
                </c:pt>
                <c:pt idx="91">
                  <c:v>121.36913199999999</c:v>
                </c:pt>
                <c:pt idx="92">
                  <c:v>124.54611800000001</c:v>
                </c:pt>
                <c:pt idx="93">
                  <c:v>136.96425400000001</c:v>
                </c:pt>
                <c:pt idx="94">
                  <c:v>142.59539599999999</c:v>
                </c:pt>
                <c:pt idx="95">
                  <c:v>147.88424699999999</c:v>
                </c:pt>
                <c:pt idx="96">
                  <c:v>133.70472699999999</c:v>
                </c:pt>
                <c:pt idx="97">
                  <c:v>119.90428300000001</c:v>
                </c:pt>
                <c:pt idx="98">
                  <c:v>118.260238</c:v>
                </c:pt>
                <c:pt idx="99">
                  <c:v>128.92501799999999</c:v>
                </c:pt>
                <c:pt idx="100">
                  <c:v>136.92056299999999</c:v>
                </c:pt>
                <c:pt idx="101">
                  <c:v>133.479434</c:v>
                </c:pt>
                <c:pt idx="102">
                  <c:v>125.869913</c:v>
                </c:pt>
                <c:pt idx="103">
                  <c:v>121.36913199999999</c:v>
                </c:pt>
                <c:pt idx="104">
                  <c:v>124.54611800000001</c:v>
                </c:pt>
                <c:pt idx="105">
                  <c:v>136.96425400000001</c:v>
                </c:pt>
                <c:pt idx="106">
                  <c:v>142.59539599999999</c:v>
                </c:pt>
                <c:pt idx="107">
                  <c:v>147.88424699999999</c:v>
                </c:pt>
                <c:pt idx="108">
                  <c:v>133.70472699999999</c:v>
                </c:pt>
                <c:pt idx="109">
                  <c:v>119.90428300000001</c:v>
                </c:pt>
                <c:pt idx="110">
                  <c:v>118.260238</c:v>
                </c:pt>
                <c:pt idx="111">
                  <c:v>128.92501799999999</c:v>
                </c:pt>
                <c:pt idx="112">
                  <c:v>136.92056299999999</c:v>
                </c:pt>
                <c:pt idx="113">
                  <c:v>133.479434</c:v>
                </c:pt>
                <c:pt idx="114">
                  <c:v>125.869913</c:v>
                </c:pt>
                <c:pt idx="115">
                  <c:v>121.36913199999999</c:v>
                </c:pt>
                <c:pt idx="116">
                  <c:v>124.54611800000001</c:v>
                </c:pt>
                <c:pt idx="117">
                  <c:v>136.96425400000001</c:v>
                </c:pt>
                <c:pt idx="118">
                  <c:v>142.59539599999999</c:v>
                </c:pt>
                <c:pt idx="119">
                  <c:v>147.88424699999999</c:v>
                </c:pt>
              </c:numCache>
            </c:numRef>
          </c:val>
        </c:ser>
        <c:ser>
          <c:idx val="2"/>
          <c:order val="2"/>
          <c:tx>
            <c:v>Historical range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'Fig22'!$A$28:$A$147</c:f>
              <c:numCache>
                <c:formatCode>mmm\ yyyy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</c:numCache>
            </c:numRef>
          </c:cat>
          <c:val>
            <c:numRef>
              <c:f>'Fig22'!$E$28:$E$147</c:f>
              <c:numCache>
                <c:formatCode>0</c:formatCode>
                <c:ptCount val="120"/>
                <c:pt idx="0">
                  <c:v>46.386582000000004</c:v>
                </c:pt>
                <c:pt idx="1">
                  <c:v>66.961236999999997</c:v>
                </c:pt>
                <c:pt idx="2">
                  <c:v>77.119572999999988</c:v>
                </c:pt>
                <c:pt idx="3">
                  <c:v>73.340374999999995</c:v>
                </c:pt>
                <c:pt idx="4">
                  <c:v>66.216882000000027</c:v>
                </c:pt>
                <c:pt idx="5">
                  <c:v>64.444556000000006</c:v>
                </c:pt>
                <c:pt idx="6">
                  <c:v>67.692836</c:v>
                </c:pt>
                <c:pt idx="7">
                  <c:v>70.162574000000021</c:v>
                </c:pt>
                <c:pt idx="8">
                  <c:v>72.661978000000005</c:v>
                </c:pt>
                <c:pt idx="9">
                  <c:v>62.51234199999999</c:v>
                </c:pt>
                <c:pt idx="10">
                  <c:v>61.16962700000002</c:v>
                </c:pt>
                <c:pt idx="11">
                  <c:v>48.02800000000002</c:v>
                </c:pt>
                <c:pt idx="12">
                  <c:v>46.386582000000004</c:v>
                </c:pt>
                <c:pt idx="13">
                  <c:v>66.961236999999997</c:v>
                </c:pt>
                <c:pt idx="14">
                  <c:v>77.119572999999988</c:v>
                </c:pt>
                <c:pt idx="15">
                  <c:v>73.340374999999995</c:v>
                </c:pt>
                <c:pt idx="16">
                  <c:v>66.216882000000027</c:v>
                </c:pt>
                <c:pt idx="17">
                  <c:v>64.444556000000006</c:v>
                </c:pt>
                <c:pt idx="18">
                  <c:v>67.692836</c:v>
                </c:pt>
                <c:pt idx="19">
                  <c:v>70.162574000000021</c:v>
                </c:pt>
                <c:pt idx="20">
                  <c:v>72.661978000000005</c:v>
                </c:pt>
                <c:pt idx="21">
                  <c:v>62.51234199999999</c:v>
                </c:pt>
                <c:pt idx="22">
                  <c:v>61.16962700000002</c:v>
                </c:pt>
                <c:pt idx="23">
                  <c:v>48.02800000000002</c:v>
                </c:pt>
                <c:pt idx="24">
                  <c:v>46.386582000000004</c:v>
                </c:pt>
                <c:pt idx="25">
                  <c:v>66.961236999999997</c:v>
                </c:pt>
                <c:pt idx="26">
                  <c:v>77.119572999999988</c:v>
                </c:pt>
                <c:pt idx="27">
                  <c:v>73.340374999999995</c:v>
                </c:pt>
                <c:pt idx="28">
                  <c:v>66.216882000000027</c:v>
                </c:pt>
                <c:pt idx="29">
                  <c:v>64.444556000000006</c:v>
                </c:pt>
                <c:pt idx="30">
                  <c:v>67.692836</c:v>
                </c:pt>
                <c:pt idx="31">
                  <c:v>70.162574000000021</c:v>
                </c:pt>
                <c:pt idx="32">
                  <c:v>72.661978000000005</c:v>
                </c:pt>
                <c:pt idx="33">
                  <c:v>62.51234199999999</c:v>
                </c:pt>
                <c:pt idx="34">
                  <c:v>61.16962700000002</c:v>
                </c:pt>
                <c:pt idx="35">
                  <c:v>48.02800000000002</c:v>
                </c:pt>
                <c:pt idx="36">
                  <c:v>46.386582000000004</c:v>
                </c:pt>
                <c:pt idx="37">
                  <c:v>66.961236999999997</c:v>
                </c:pt>
                <c:pt idx="38">
                  <c:v>77.119572999999988</c:v>
                </c:pt>
                <c:pt idx="39">
                  <c:v>73.340374999999995</c:v>
                </c:pt>
                <c:pt idx="40">
                  <c:v>66.216882000000027</c:v>
                </c:pt>
                <c:pt idx="41">
                  <c:v>64.444556000000006</c:v>
                </c:pt>
                <c:pt idx="42">
                  <c:v>67.692836</c:v>
                </c:pt>
                <c:pt idx="43">
                  <c:v>70.162574000000021</c:v>
                </c:pt>
                <c:pt idx="44">
                  <c:v>72.661978000000005</c:v>
                </c:pt>
                <c:pt idx="45">
                  <c:v>62.51234199999999</c:v>
                </c:pt>
                <c:pt idx="46">
                  <c:v>61.16962700000002</c:v>
                </c:pt>
                <c:pt idx="47">
                  <c:v>48.02800000000002</c:v>
                </c:pt>
                <c:pt idx="48">
                  <c:v>46.386582000000004</c:v>
                </c:pt>
                <c:pt idx="49">
                  <c:v>66.961236999999997</c:v>
                </c:pt>
                <c:pt idx="50">
                  <c:v>77.119572999999988</c:v>
                </c:pt>
                <c:pt idx="51">
                  <c:v>73.340374999999995</c:v>
                </c:pt>
                <c:pt idx="52">
                  <c:v>66.216882000000027</c:v>
                </c:pt>
                <c:pt idx="53">
                  <c:v>64.444556000000006</c:v>
                </c:pt>
                <c:pt idx="54">
                  <c:v>67.692836</c:v>
                </c:pt>
                <c:pt idx="55">
                  <c:v>70.162574000000021</c:v>
                </c:pt>
                <c:pt idx="56">
                  <c:v>72.661978000000005</c:v>
                </c:pt>
                <c:pt idx="57">
                  <c:v>62.51234199999999</c:v>
                </c:pt>
                <c:pt idx="58">
                  <c:v>61.16962700000002</c:v>
                </c:pt>
                <c:pt idx="59">
                  <c:v>48.02800000000002</c:v>
                </c:pt>
                <c:pt idx="60">
                  <c:v>46.386582000000004</c:v>
                </c:pt>
                <c:pt idx="61">
                  <c:v>66.961236999999997</c:v>
                </c:pt>
                <c:pt idx="62">
                  <c:v>77.119572999999988</c:v>
                </c:pt>
                <c:pt idx="63">
                  <c:v>73.340374999999995</c:v>
                </c:pt>
                <c:pt idx="64">
                  <c:v>66.216882000000027</c:v>
                </c:pt>
                <c:pt idx="65">
                  <c:v>64.444556000000006</c:v>
                </c:pt>
                <c:pt idx="66">
                  <c:v>67.692836</c:v>
                </c:pt>
                <c:pt idx="67">
                  <c:v>70.162574000000021</c:v>
                </c:pt>
                <c:pt idx="68">
                  <c:v>72.661978000000005</c:v>
                </c:pt>
                <c:pt idx="69">
                  <c:v>62.51234199999999</c:v>
                </c:pt>
                <c:pt idx="70">
                  <c:v>61.16962700000002</c:v>
                </c:pt>
                <c:pt idx="71">
                  <c:v>48.02800000000002</c:v>
                </c:pt>
                <c:pt idx="72">
                  <c:v>46.386582000000004</c:v>
                </c:pt>
                <c:pt idx="73">
                  <c:v>66.961236999999997</c:v>
                </c:pt>
                <c:pt idx="74">
                  <c:v>77.119572999999988</c:v>
                </c:pt>
                <c:pt idx="75">
                  <c:v>73.340374999999995</c:v>
                </c:pt>
                <c:pt idx="76">
                  <c:v>66.216882000000027</c:v>
                </c:pt>
                <c:pt idx="77">
                  <c:v>64.444556000000006</c:v>
                </c:pt>
                <c:pt idx="78">
                  <c:v>67.692836</c:v>
                </c:pt>
                <c:pt idx="79">
                  <c:v>70.162574000000021</c:v>
                </c:pt>
                <c:pt idx="80">
                  <c:v>72.661978000000005</c:v>
                </c:pt>
                <c:pt idx="81">
                  <c:v>62.51234199999999</c:v>
                </c:pt>
                <c:pt idx="82">
                  <c:v>61.16962700000002</c:v>
                </c:pt>
                <c:pt idx="83">
                  <c:v>48.02800000000002</c:v>
                </c:pt>
                <c:pt idx="84">
                  <c:v>46.386582000000004</c:v>
                </c:pt>
                <c:pt idx="85">
                  <c:v>66.961236999999997</c:v>
                </c:pt>
                <c:pt idx="86">
                  <c:v>77.119572999999988</c:v>
                </c:pt>
                <c:pt idx="87">
                  <c:v>73.340374999999995</c:v>
                </c:pt>
                <c:pt idx="88">
                  <c:v>66.216882000000027</c:v>
                </c:pt>
                <c:pt idx="89">
                  <c:v>64.444556000000006</c:v>
                </c:pt>
                <c:pt idx="90">
                  <c:v>67.692836</c:v>
                </c:pt>
                <c:pt idx="91">
                  <c:v>70.162574000000021</c:v>
                </c:pt>
                <c:pt idx="92">
                  <c:v>72.661978000000005</c:v>
                </c:pt>
                <c:pt idx="93">
                  <c:v>62.51234199999999</c:v>
                </c:pt>
                <c:pt idx="94">
                  <c:v>61.16962700000002</c:v>
                </c:pt>
                <c:pt idx="95">
                  <c:v>48.02800000000002</c:v>
                </c:pt>
                <c:pt idx="96">
                  <c:v>46.386582000000004</c:v>
                </c:pt>
                <c:pt idx="97">
                  <c:v>66.961236999999997</c:v>
                </c:pt>
                <c:pt idx="98">
                  <c:v>77.119572999999988</c:v>
                </c:pt>
                <c:pt idx="99">
                  <c:v>73.340374999999995</c:v>
                </c:pt>
                <c:pt idx="100">
                  <c:v>66.216882000000027</c:v>
                </c:pt>
                <c:pt idx="101">
                  <c:v>64.444556000000006</c:v>
                </c:pt>
                <c:pt idx="102">
                  <c:v>67.692836</c:v>
                </c:pt>
                <c:pt idx="103">
                  <c:v>70.162574000000021</c:v>
                </c:pt>
                <c:pt idx="104">
                  <c:v>72.661978000000005</c:v>
                </c:pt>
                <c:pt idx="105">
                  <c:v>62.51234199999999</c:v>
                </c:pt>
                <c:pt idx="106">
                  <c:v>61.16962700000002</c:v>
                </c:pt>
                <c:pt idx="107">
                  <c:v>48.02800000000002</c:v>
                </c:pt>
                <c:pt idx="108">
                  <c:v>46.386582000000004</c:v>
                </c:pt>
                <c:pt idx="109">
                  <c:v>66.961236999999997</c:v>
                </c:pt>
                <c:pt idx="110">
                  <c:v>77.119572999999988</c:v>
                </c:pt>
                <c:pt idx="111">
                  <c:v>73.340374999999995</c:v>
                </c:pt>
                <c:pt idx="112">
                  <c:v>66.216882000000027</c:v>
                </c:pt>
                <c:pt idx="113">
                  <c:v>64.444556000000006</c:v>
                </c:pt>
                <c:pt idx="114">
                  <c:v>67.692836</c:v>
                </c:pt>
                <c:pt idx="115">
                  <c:v>70.162574000000021</c:v>
                </c:pt>
                <c:pt idx="116">
                  <c:v>72.661978000000005</c:v>
                </c:pt>
                <c:pt idx="117">
                  <c:v>62.51234199999999</c:v>
                </c:pt>
                <c:pt idx="118">
                  <c:v>61.16962700000002</c:v>
                </c:pt>
                <c:pt idx="119">
                  <c:v>48.02800000000002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85168"/>
        <c:axId val="570385728"/>
      </c:areaChart>
      <c:lineChart>
        <c:grouping val="standard"/>
        <c:varyColors val="0"/>
        <c:ser>
          <c:idx val="0"/>
          <c:order val="0"/>
          <c:tx>
            <c:v>U.S. electric power coal stocks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'Fig22'!$A$28:$A$147</c:f>
              <c:numCache>
                <c:formatCode>mmm\ yyyy</c:formatCode>
                <c:ptCount val="12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</c:numCache>
            </c:numRef>
          </c:cat>
          <c:val>
            <c:numRef>
              <c:f>'Fig22'!$B$28:$B$147</c:f>
              <c:numCache>
                <c:formatCode>0</c:formatCode>
                <c:ptCount val="120"/>
                <c:pt idx="0">
                  <c:v>146.97268399999999</c:v>
                </c:pt>
                <c:pt idx="1">
                  <c:v>142.782006</c:v>
                </c:pt>
                <c:pt idx="2">
                  <c:v>146.497086</c:v>
                </c:pt>
                <c:pt idx="3">
                  <c:v>154.02927299999999</c:v>
                </c:pt>
                <c:pt idx="4">
                  <c:v>159.40841499999999</c:v>
                </c:pt>
                <c:pt idx="5">
                  <c:v>152.54219699999999</c:v>
                </c:pt>
                <c:pt idx="6">
                  <c:v>142.57222999999999</c:v>
                </c:pt>
                <c:pt idx="7">
                  <c:v>139.35184699999999</c:v>
                </c:pt>
                <c:pt idx="8">
                  <c:v>143.90331699999999</c:v>
                </c:pt>
                <c:pt idx="9">
                  <c:v>155.65895399999999</c:v>
                </c:pt>
                <c:pt idx="10">
                  <c:v>163.39018899999999</c:v>
                </c:pt>
                <c:pt idx="11">
                  <c:v>161.588607</c:v>
                </c:pt>
                <c:pt idx="12">
                  <c:v>156.07523900000001</c:v>
                </c:pt>
                <c:pt idx="13">
                  <c:v>160.60079899999999</c:v>
                </c:pt>
                <c:pt idx="14">
                  <c:v>174.222814</c:v>
                </c:pt>
                <c:pt idx="15">
                  <c:v>185.790344</c:v>
                </c:pt>
                <c:pt idx="16">
                  <c:v>195.10340199999999</c:v>
                </c:pt>
                <c:pt idx="17">
                  <c:v>195.65583699999999</c:v>
                </c:pt>
                <c:pt idx="18">
                  <c:v>193.562749</c:v>
                </c:pt>
                <c:pt idx="19">
                  <c:v>191.53170600000001</c:v>
                </c:pt>
                <c:pt idx="20">
                  <c:v>197.20809600000001</c:v>
                </c:pt>
                <c:pt idx="21">
                  <c:v>199.476596</c:v>
                </c:pt>
                <c:pt idx="22">
                  <c:v>203.76502300000001</c:v>
                </c:pt>
                <c:pt idx="23">
                  <c:v>189.46676099999999</c:v>
                </c:pt>
                <c:pt idx="24">
                  <c:v>178.09109699999999</c:v>
                </c:pt>
                <c:pt idx="25">
                  <c:v>171.025848</c:v>
                </c:pt>
                <c:pt idx="26">
                  <c:v>177.74158700000001</c:v>
                </c:pt>
                <c:pt idx="27">
                  <c:v>189.26026899999999</c:v>
                </c:pt>
                <c:pt idx="28">
                  <c:v>191.66898599999999</c:v>
                </c:pt>
                <c:pt idx="29">
                  <c:v>181.489676</c:v>
                </c:pt>
                <c:pt idx="30">
                  <c:v>169.50435999999999</c:v>
                </c:pt>
                <c:pt idx="31">
                  <c:v>159.98734400000001</c:v>
                </c:pt>
                <c:pt idx="32">
                  <c:v>163.77565100000001</c:v>
                </c:pt>
                <c:pt idx="33">
                  <c:v>175.68646699999999</c:v>
                </c:pt>
                <c:pt idx="34">
                  <c:v>183.388507</c:v>
                </c:pt>
                <c:pt idx="35">
                  <c:v>174.91726</c:v>
                </c:pt>
                <c:pt idx="36">
                  <c:v>164.57453000000001</c:v>
                </c:pt>
                <c:pt idx="37">
                  <c:v>161.06355400000001</c:v>
                </c:pt>
                <c:pt idx="38">
                  <c:v>166.255223</c:v>
                </c:pt>
                <c:pt idx="39">
                  <c:v>173.42745400000001</c:v>
                </c:pt>
                <c:pt idx="40">
                  <c:v>174.09295800000001</c:v>
                </c:pt>
                <c:pt idx="41">
                  <c:v>165.14904999999999</c:v>
                </c:pt>
                <c:pt idx="42">
                  <c:v>147.296233</c:v>
                </c:pt>
                <c:pt idx="43">
                  <c:v>138.52697699999999</c:v>
                </c:pt>
                <c:pt idx="44">
                  <c:v>143.710892</c:v>
                </c:pt>
                <c:pt idx="45">
                  <c:v>156.195866</c:v>
                </c:pt>
                <c:pt idx="46">
                  <c:v>167.754198</c:v>
                </c:pt>
                <c:pt idx="47">
                  <c:v>172.38668000000001</c:v>
                </c:pt>
                <c:pt idx="48">
                  <c:v>180.091309</c:v>
                </c:pt>
                <c:pt idx="49">
                  <c:v>186.86552</c:v>
                </c:pt>
                <c:pt idx="50">
                  <c:v>195.37981099999999</c:v>
                </c:pt>
                <c:pt idx="51">
                  <c:v>202.26539299999999</c:v>
                </c:pt>
                <c:pt idx="52">
                  <c:v>203.13744500000001</c:v>
                </c:pt>
                <c:pt idx="53">
                  <c:v>197.92399</c:v>
                </c:pt>
                <c:pt idx="54">
                  <c:v>183.95845399999999</c:v>
                </c:pt>
                <c:pt idx="55">
                  <c:v>178.536947</c:v>
                </c:pt>
                <c:pt idx="56">
                  <c:v>182.01965100000001</c:v>
                </c:pt>
                <c:pt idx="57">
                  <c:v>186.39613399999999</c:v>
                </c:pt>
                <c:pt idx="58">
                  <c:v>188.291324</c:v>
                </c:pt>
                <c:pt idx="59">
                  <c:v>185.11583300000001</c:v>
                </c:pt>
                <c:pt idx="60">
                  <c:v>178.85896299999999</c:v>
                </c:pt>
                <c:pt idx="61">
                  <c:v>175.56505300000001</c:v>
                </c:pt>
                <c:pt idx="62">
                  <c:v>171.73636999999999</c:v>
                </c:pt>
                <c:pt idx="63">
                  <c:v>173.014216</c:v>
                </c:pt>
                <c:pt idx="64">
                  <c:v>177.17407700000001</c:v>
                </c:pt>
                <c:pt idx="65">
                  <c:v>171.12356399999999</c:v>
                </c:pt>
                <c:pt idx="66">
                  <c:v>160.019272</c:v>
                </c:pt>
                <c:pt idx="67">
                  <c:v>154.567047</c:v>
                </c:pt>
                <c:pt idx="68">
                  <c:v>152.693941</c:v>
                </c:pt>
                <c:pt idx="69">
                  <c:v>154.19420600000001</c:v>
                </c:pt>
                <c:pt idx="70">
                  <c:v>156.24880999999999</c:v>
                </c:pt>
                <c:pt idx="71">
                  <c:v>147.88424699999999</c:v>
                </c:pt>
                <c:pt idx="72">
                  <c:v>133.70472699999999</c:v>
                </c:pt>
                <c:pt idx="73">
                  <c:v>119.90428300000001</c:v>
                </c:pt>
                <c:pt idx="74">
                  <c:v>118.260238</c:v>
                </c:pt>
                <c:pt idx="75">
                  <c:v>128.92501799999999</c:v>
                </c:pt>
                <c:pt idx="76">
                  <c:v>136.92056299999999</c:v>
                </c:pt>
                <c:pt idx="77">
                  <c:v>133.479434</c:v>
                </c:pt>
                <c:pt idx="78">
                  <c:v>125.869913</c:v>
                </c:pt>
                <c:pt idx="79">
                  <c:v>121.36913199999999</c:v>
                </c:pt>
                <c:pt idx="80">
                  <c:v>124.54611800000001</c:v>
                </c:pt>
                <c:pt idx="81">
                  <c:v>136.96425400000001</c:v>
                </c:pt>
                <c:pt idx="82">
                  <c:v>142.59539599999999</c:v>
                </c:pt>
                <c:pt idx="83">
                  <c:v>151.54845399999999</c:v>
                </c:pt>
                <c:pt idx="84">
                  <c:v>154.47948400000001</c:v>
                </c:pt>
                <c:pt idx="85">
                  <c:v>149.162701</c:v>
                </c:pt>
                <c:pt idx="86">
                  <c:v>154.43772999999999</c:v>
                </c:pt>
                <c:pt idx="87">
                  <c:v>167.177865</c:v>
                </c:pt>
                <c:pt idx="88">
                  <c:v>172.92836800000001</c:v>
                </c:pt>
                <c:pt idx="89">
                  <c:v>166.57029800000001</c:v>
                </c:pt>
                <c:pt idx="90">
                  <c:v>158.07274899999999</c:v>
                </c:pt>
                <c:pt idx="91">
                  <c:v>156.07468900000001</c:v>
                </c:pt>
                <c:pt idx="92">
                  <c:v>162.22855000000001</c:v>
                </c:pt>
                <c:pt idx="93">
                  <c:v>175.70222999999999</c:v>
                </c:pt>
                <c:pt idx="94">
                  <c:v>188.702719</c:v>
                </c:pt>
                <c:pt idx="95">
                  <c:v>195.91224700000001</c:v>
                </c:pt>
                <c:pt idx="96">
                  <c:v>187.66059999999999</c:v>
                </c:pt>
                <c:pt idx="97">
                  <c:v>187.66076899999999</c:v>
                </c:pt>
                <c:pt idx="98">
                  <c:v>192.33002200000001</c:v>
                </c:pt>
                <c:pt idx="99">
                  <c:v>194.09093300000001</c:v>
                </c:pt>
                <c:pt idx="100">
                  <c:v>193.50391300000001</c:v>
                </c:pt>
                <c:pt idx="101">
                  <c:v>183.204587</c:v>
                </c:pt>
                <c:pt idx="102">
                  <c:v>169.512553</c:v>
                </c:pt>
                <c:pt idx="103">
                  <c:v>160.49365399999999</c:v>
                </c:pt>
                <c:pt idx="104">
                  <c:v>158.237481</c:v>
                </c:pt>
                <c:pt idx="105">
                  <c:v>165.0874</c:v>
                </c:pt>
                <c:pt idx="106">
                  <c:v>171.7867</c:v>
                </c:pt>
                <c:pt idx="107">
                  <c:v>173.28530000000001</c:v>
                </c:pt>
                <c:pt idx="108">
                  <c:v>165.84289999999999</c:v>
                </c:pt>
                <c:pt idx="109">
                  <c:v>165.7972</c:v>
                </c:pt>
                <c:pt idx="110">
                  <c:v>172.9117</c:v>
                </c:pt>
                <c:pt idx="111">
                  <c:v>173.2467</c:v>
                </c:pt>
                <c:pt idx="112">
                  <c:v>174.2552</c:v>
                </c:pt>
                <c:pt idx="113">
                  <c:v>167.72649999999999</c:v>
                </c:pt>
                <c:pt idx="114">
                  <c:v>158.3656</c:v>
                </c:pt>
                <c:pt idx="115">
                  <c:v>152.59780000000001</c:v>
                </c:pt>
                <c:pt idx="116">
                  <c:v>150.3228</c:v>
                </c:pt>
                <c:pt idx="117">
                  <c:v>154.0052</c:v>
                </c:pt>
                <c:pt idx="118">
                  <c:v>158.0411</c:v>
                </c:pt>
                <c:pt idx="119">
                  <c:v>154.1138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85168"/>
        <c:axId val="570385728"/>
      </c:lineChart>
      <c:scatterChart>
        <c:scatterStyle val="lineMarker"/>
        <c:varyColors val="0"/>
        <c:ser>
          <c:idx val="3"/>
          <c:order val="3"/>
          <c:tx>
            <c:strRef>
              <c:f>'Fig22'!$B$151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45845793666039E-3"/>
                  <c:y val="2.88709690183199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'Fig22'!$A$152:$A$153</c:f>
              <c:numCache>
                <c:formatCode>General</c:formatCode>
                <c:ptCount val="2"/>
                <c:pt idx="0">
                  <c:v>107</c:v>
                </c:pt>
                <c:pt idx="1">
                  <c:v>107</c:v>
                </c:pt>
              </c:numCache>
            </c:numRef>
          </c:xVal>
          <c:yVal>
            <c:numRef>
              <c:f>'Fig22'!$B$152:$B$153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86288"/>
        <c:axId val="570386848"/>
      </c:scatterChart>
      <c:dateAx>
        <c:axId val="570385168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70385728"/>
        <c:crosses val="autoZero"/>
        <c:auto val="0"/>
        <c:lblOffset val="100"/>
        <c:baseTimeUnit val="months"/>
        <c:majorUnit val="24"/>
        <c:majorTimeUnit val="months"/>
        <c:minorUnit val="1"/>
        <c:minorTimeUnit val="months"/>
      </c:dateAx>
      <c:valAx>
        <c:axId val="570385728"/>
        <c:scaling>
          <c:orientation val="minMax"/>
          <c:max val="25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70385168"/>
        <c:crosses val="autoZero"/>
        <c:crossBetween val="between"/>
        <c:majorUnit val="25"/>
        <c:minorUnit val="5"/>
      </c:valAx>
      <c:valAx>
        <c:axId val="570386288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70386848"/>
        <c:crosses val="max"/>
        <c:crossBetween val="midCat"/>
      </c:valAx>
      <c:valAx>
        <c:axId val="57038684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70386288"/>
        <c:crosses val="max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electricity consumption</a:t>
            </a:r>
          </a:p>
          <a:p>
            <a:pPr algn="l">
              <a:defRPr/>
            </a:pPr>
            <a:r>
              <a:rPr lang="en-US" sz="1000" b="0"/>
              <a:t>million kilowatthours per day (kWh/d)</a:t>
            </a:r>
          </a:p>
        </c:rich>
      </c:tx>
      <c:layout>
        <c:manualLayout>
          <c:xMode val="edge"/>
          <c:yMode val="edge"/>
          <c:x val="1.0897418310516063E-2"/>
          <c:y val="2.36531084502011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9982989931137"/>
          <c:y val="0.18176582956716208"/>
          <c:w val="0.81978709978325859"/>
          <c:h val="0.48126201680411251"/>
        </c:manualLayout>
      </c:layout>
      <c:barChart>
        <c:barDir val="col"/>
        <c:grouping val="clustered"/>
        <c:varyColors val="0"/>
        <c:ser>
          <c:idx val="2"/>
          <c:order val="2"/>
          <c:tx>
            <c:v>Residential (right axis)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'Fig23'!$J$26:$M$26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'Fig23'!$J$27:$M$27</c:f>
              <c:numCache>
                <c:formatCode>0.0</c:formatCode>
                <c:ptCount val="4"/>
                <c:pt idx="0">
                  <c:v>33.962142500000027</c:v>
                </c:pt>
                <c:pt idx="1">
                  <c:v>-8.5253533000000061</c:v>
                </c:pt>
                <c:pt idx="2">
                  <c:v>1.4324372000000949</c:v>
                </c:pt>
                <c:pt idx="3">
                  <c:v>5.0619354000000385</c:v>
                </c:pt>
              </c:numCache>
            </c:numRef>
          </c:val>
        </c:ser>
        <c:ser>
          <c:idx val="3"/>
          <c:order val="3"/>
          <c:tx>
            <c:v>Commercial and transportation (right axis)</c:v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numRef>
              <c:f>'Fig23'!$J$26:$M$26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'Fig23'!$J$29:$M$29</c:f>
              <c:numCache>
                <c:formatCode>0.0</c:formatCode>
                <c:ptCount val="4"/>
                <c:pt idx="0">
                  <c:v>41.676712224999847</c:v>
                </c:pt>
                <c:pt idx="1">
                  <c:v>23.211742225999842</c:v>
                </c:pt>
                <c:pt idx="2">
                  <c:v>-2.6148714919995655</c:v>
                </c:pt>
                <c:pt idx="3">
                  <c:v>1.9352814069998203</c:v>
                </c:pt>
              </c:numCache>
            </c:numRef>
          </c:val>
        </c:ser>
        <c:ser>
          <c:idx val="4"/>
          <c:order val="4"/>
          <c:tx>
            <c:v>Industrial (right axis)</c:v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'Fig23'!$J$26:$M$26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'Fig23'!$J$28:$M$28</c:f>
              <c:numCache>
                <c:formatCode>0.0</c:formatCode>
                <c:ptCount val="4"/>
                <c:pt idx="0">
                  <c:v>33.49113399999942</c:v>
                </c:pt>
                <c:pt idx="1">
                  <c:v>-30.324632499999552</c:v>
                </c:pt>
                <c:pt idx="2">
                  <c:v>-104.39989300000025</c:v>
                </c:pt>
                <c:pt idx="3">
                  <c:v>62.336369699999977</c:v>
                </c:pt>
              </c:numCache>
            </c:numRef>
          </c:val>
        </c:ser>
        <c:ser>
          <c:idx val="5"/>
          <c:order val="5"/>
          <c:tx>
            <c:v>Direct use (right axis)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'Fig23'!$J$26:$M$26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'Fig23'!$J$30:$M$30</c:f>
              <c:numCache>
                <c:formatCode>0.0</c:formatCode>
                <c:ptCount val="4"/>
                <c:pt idx="0">
                  <c:v>-13.391923520000034</c:v>
                </c:pt>
                <c:pt idx="1">
                  <c:v>4.1322230999999761</c:v>
                </c:pt>
                <c:pt idx="2">
                  <c:v>5.0873821400000452</c:v>
                </c:pt>
                <c:pt idx="3">
                  <c:v>4.2678399399999876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394688"/>
        <c:axId val="570395248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'Fig23'!$B$37:$B$84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'Fig23'!$C$37:$C$84</c:f>
              <c:numCache>
                <c:formatCode>#,##0</c:formatCode>
                <c:ptCount val="48"/>
                <c:pt idx="0">
                  <c:v>11396.155269999999</c:v>
                </c:pt>
                <c:pt idx="1">
                  <c:v>11415.138990000001</c:v>
                </c:pt>
                <c:pt idx="2">
                  <c:v>10122.93613</c:v>
                </c:pt>
                <c:pt idx="3">
                  <c:v>9555.6409280000007</c:v>
                </c:pt>
                <c:pt idx="4">
                  <c:v>9761.836976999999</c:v>
                </c:pt>
                <c:pt idx="5">
                  <c:v>11138.922620000001</c:v>
                </c:pt>
                <c:pt idx="6">
                  <c:v>11738.025529999999</c:v>
                </c:pt>
                <c:pt idx="7">
                  <c:v>11751.739869999999</c:v>
                </c:pt>
                <c:pt idx="8">
                  <c:v>11284.19938</c:v>
                </c:pt>
                <c:pt idx="9">
                  <c:v>9932.1204390000003</c:v>
                </c:pt>
                <c:pt idx="10">
                  <c:v>9890.0314560000006</c:v>
                </c:pt>
                <c:pt idx="11">
                  <c:v>10380.61894</c:v>
                </c:pt>
                <c:pt idx="12">
                  <c:v>11144.352585000001</c:v>
                </c:pt>
                <c:pt idx="13">
                  <c:v>11323.992458999999</c:v>
                </c:pt>
                <c:pt idx="14">
                  <c:v>10194.533404</c:v>
                </c:pt>
                <c:pt idx="15">
                  <c:v>9523.7784864999994</c:v>
                </c:pt>
                <c:pt idx="16">
                  <c:v>9640.954330999999</c:v>
                </c:pt>
                <c:pt idx="17">
                  <c:v>11262.009549</c:v>
                </c:pt>
                <c:pt idx="18">
                  <c:v>12110.722215</c:v>
                </c:pt>
                <c:pt idx="19">
                  <c:v>12074.338734999999</c:v>
                </c:pt>
                <c:pt idx="20">
                  <c:v>11486.462825000001</c:v>
                </c:pt>
                <c:pt idx="21">
                  <c:v>9909.1701268999986</c:v>
                </c:pt>
                <c:pt idx="22">
                  <c:v>9572.2056680000005</c:v>
                </c:pt>
                <c:pt idx="23">
                  <c:v>9979.7548951999997</c:v>
                </c:pt>
                <c:pt idx="24">
                  <c:v>10622.782907999999</c:v>
                </c:pt>
                <c:pt idx="25">
                  <c:v>10502.070349</c:v>
                </c:pt>
                <c:pt idx="26">
                  <c:v>9470.1792559000005</c:v>
                </c:pt>
                <c:pt idx="27">
                  <c:v>9238.1420156999993</c:v>
                </c:pt>
                <c:pt idx="28">
                  <c:v>9428.5697729999993</c:v>
                </c:pt>
                <c:pt idx="29">
                  <c:v>11240.381346</c:v>
                </c:pt>
                <c:pt idx="30">
                  <c:v>12247.23991</c:v>
                </c:pt>
                <c:pt idx="31">
                  <c:v>12533.381438999999</c:v>
                </c:pt>
                <c:pt idx="32">
                  <c:v>11465.650186999999</c:v>
                </c:pt>
                <c:pt idx="33">
                  <c:v>10112.319299999999</c:v>
                </c:pt>
                <c:pt idx="34">
                  <c:v>9627.6913568999989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'Fig23'!$B$37:$B$84</c:f>
              <c:numCache>
                <c:formatCode>mmm\ yyyy</c:formatCode>
                <c:ptCount val="4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</c:numCache>
            </c:numRef>
          </c:cat>
          <c:val>
            <c:numRef>
              <c:f>'Fig23'!$D$37:$D$84</c:f>
              <c:numCache>
                <c:formatCode>#,##0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9627.6913568999989</c:v>
                </c:pt>
                <c:pt idx="35">
                  <c:v>10464.869999999999</c:v>
                </c:pt>
                <c:pt idx="36">
                  <c:v>10954.179999999998</c:v>
                </c:pt>
                <c:pt idx="37">
                  <c:v>10683.99</c:v>
                </c:pt>
                <c:pt idx="38">
                  <c:v>9741.4590000000007</c:v>
                </c:pt>
                <c:pt idx="39">
                  <c:v>9414.8340000000007</c:v>
                </c:pt>
                <c:pt idx="40">
                  <c:v>9640.8549999999996</c:v>
                </c:pt>
                <c:pt idx="41">
                  <c:v>11289.460000000001</c:v>
                </c:pt>
                <c:pt idx="42">
                  <c:v>12100.210000000001</c:v>
                </c:pt>
                <c:pt idx="43">
                  <c:v>12322.609999999999</c:v>
                </c:pt>
                <c:pt idx="44">
                  <c:v>11261.87</c:v>
                </c:pt>
                <c:pt idx="45">
                  <c:v>10085.81</c:v>
                </c:pt>
                <c:pt idx="46">
                  <c:v>9787.9070000000011</c:v>
                </c:pt>
                <c:pt idx="47">
                  <c:v>10557.61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393568"/>
        <c:axId val="570394128"/>
      </c:lineChart>
      <c:dateAx>
        <c:axId val="570393568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>
            <a:solidFill>
              <a:schemeClr val="tx1"/>
            </a:solidFill>
          </a:ln>
        </c:spPr>
        <c:crossAx val="57039412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7039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0393568"/>
        <c:crosses val="autoZero"/>
        <c:crossBetween val="between"/>
      </c:valAx>
      <c:catAx>
        <c:axId val="570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70395248"/>
        <c:crossesAt val="0"/>
        <c:auto val="1"/>
        <c:lblAlgn val="ctr"/>
        <c:lblOffset val="100"/>
        <c:noMultiLvlLbl val="0"/>
      </c:catAx>
      <c:valAx>
        <c:axId val="570395248"/>
        <c:scaling>
          <c:orientation val="minMax"/>
          <c:max val="200"/>
          <c:min val="-15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703946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4.8603985477425081E-2"/>
          <c:y val="0.75143953159701204"/>
          <c:w val="0.88379867046535165"/>
          <c:h val="0.159290511914357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residential electricity price</a:t>
            </a:r>
          </a:p>
          <a:p>
            <a:pPr algn="l">
              <a:defRPr/>
            </a:pPr>
            <a:r>
              <a:rPr lang="en-US" sz="1000" b="0"/>
              <a:t>cents per kilowatthour</a:t>
            </a:r>
          </a:p>
        </c:rich>
      </c:tx>
      <c:layout>
        <c:manualLayout>
          <c:xMode val="edge"/>
          <c:yMode val="edge"/>
          <c:x val="9.876543209877511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315656055818447E-2"/>
          <c:y val="0.17117395828480017"/>
          <c:w val="0.86510278095579929"/>
          <c:h val="0.53172964326204863"/>
        </c:manualLayout>
      </c:layout>
      <c:barChart>
        <c:barDir val="col"/>
        <c:grouping val="clustered"/>
        <c:varyColors val="0"/>
        <c:ser>
          <c:idx val="2"/>
          <c:order val="2"/>
          <c:tx>
            <c:v>Annual growth (right axis)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577909270216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228803716608595E-3"/>
                  <c:y val="2.306605165478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228803716608595E-3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992747857737319E-3"/>
                  <c:y val="-3.106120610670552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'Fig24'!$E$29:$E$41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'Fig24'!$G$29:$G$41</c:f>
              <c:numCache>
                <c:formatCode>0.0%</c:formatCode>
                <c:ptCount val="13"/>
                <c:pt idx="0">
                  <c:v>5.3835190297228719E-2</c:v>
                </c:pt>
                <c:pt idx="1">
                  <c:v>0.10343971841647726</c:v>
                </c:pt>
                <c:pt idx="2">
                  <c:v>2.3869585817872352E-2</c:v>
                </c:pt>
                <c:pt idx="3">
                  <c:v>5.7450102599974517E-2</c:v>
                </c:pt>
                <c:pt idx="4">
                  <c:v>2.1741645758544648E-2</c:v>
                </c:pt>
                <c:pt idx="5">
                  <c:v>2.4544324144055718E-3</c:v>
                </c:pt>
                <c:pt idx="6">
                  <c:v>1.5670772339547279E-2</c:v>
                </c:pt>
                <c:pt idx="7">
                  <c:v>1.379288283845459E-2</c:v>
                </c:pt>
                <c:pt idx="8">
                  <c:v>2.0868738840338796E-2</c:v>
                </c:pt>
                <c:pt idx="9">
                  <c:v>3.2291906060659459E-2</c:v>
                </c:pt>
                <c:pt idx="10">
                  <c:v>1.0652888922943804E-2</c:v>
                </c:pt>
                <c:pt idx="11">
                  <c:v>-9.6731581664117883E-3</c:v>
                </c:pt>
                <c:pt idx="12">
                  <c:v>2.7311016857790138E-2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0964512"/>
        <c:axId val="570965072"/>
      </c:barChart>
      <c:lineChart>
        <c:grouping val="standard"/>
        <c:varyColors val="0"/>
        <c:ser>
          <c:idx val="0"/>
          <c:order val="0"/>
          <c:tx>
            <c:v>Residential electricity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'Fig24'!$A$28:$A$183</c:f>
              <c:numCache>
                <c:formatCode>mmm\ yyyy</c:formatCode>
                <c:ptCount val="15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</c:numCache>
            </c:numRef>
          </c:cat>
          <c:val>
            <c:numRef>
              <c:f>'Fig24'!$B$28:$B$183</c:f>
              <c:numCache>
                <c:formatCode>#,##0.00</c:formatCode>
                <c:ptCount val="156"/>
                <c:pt idx="0">
                  <c:v>8.5</c:v>
                </c:pt>
                <c:pt idx="1">
                  <c:v>8.74</c:v>
                </c:pt>
                <c:pt idx="2">
                  <c:v>8.86</c:v>
                </c:pt>
                <c:pt idx="3">
                  <c:v>9.2100000000000009</c:v>
                </c:pt>
                <c:pt idx="4">
                  <c:v>9.5500000000000007</c:v>
                </c:pt>
                <c:pt idx="5">
                  <c:v>9.77</c:v>
                </c:pt>
                <c:pt idx="6">
                  <c:v>9.75</c:v>
                </c:pt>
                <c:pt idx="7">
                  <c:v>9.91</c:v>
                </c:pt>
                <c:pt idx="8">
                  <c:v>9.91</c:v>
                </c:pt>
                <c:pt idx="9">
                  <c:v>9.73</c:v>
                </c:pt>
                <c:pt idx="10">
                  <c:v>9.74</c:v>
                </c:pt>
                <c:pt idx="11">
                  <c:v>9.25</c:v>
                </c:pt>
                <c:pt idx="12">
                  <c:v>9.5500000000000007</c:v>
                </c:pt>
                <c:pt idx="13">
                  <c:v>9.8000000000000007</c:v>
                </c:pt>
                <c:pt idx="14">
                  <c:v>9.8699999999999992</c:v>
                </c:pt>
                <c:pt idx="15">
                  <c:v>10.32</c:v>
                </c:pt>
                <c:pt idx="16">
                  <c:v>10.61</c:v>
                </c:pt>
                <c:pt idx="17">
                  <c:v>10.85</c:v>
                </c:pt>
                <c:pt idx="18">
                  <c:v>10.96</c:v>
                </c:pt>
                <c:pt idx="19">
                  <c:v>10.94</c:v>
                </c:pt>
                <c:pt idx="20">
                  <c:v>10.94</c:v>
                </c:pt>
                <c:pt idx="21">
                  <c:v>10.58</c:v>
                </c:pt>
                <c:pt idx="22">
                  <c:v>10.18</c:v>
                </c:pt>
                <c:pt idx="23">
                  <c:v>9.84</c:v>
                </c:pt>
                <c:pt idx="24">
                  <c:v>10.06</c:v>
                </c:pt>
                <c:pt idx="25">
                  <c:v>9.89</c:v>
                </c:pt>
                <c:pt idx="26">
                  <c:v>10.27</c:v>
                </c:pt>
                <c:pt idx="27">
                  <c:v>10.63</c:v>
                </c:pt>
                <c:pt idx="28">
                  <c:v>10.77</c:v>
                </c:pt>
                <c:pt idx="29">
                  <c:v>11.09</c:v>
                </c:pt>
                <c:pt idx="30">
                  <c:v>11.07</c:v>
                </c:pt>
                <c:pt idx="31">
                  <c:v>11.07</c:v>
                </c:pt>
                <c:pt idx="32">
                  <c:v>10.96</c:v>
                </c:pt>
                <c:pt idx="33">
                  <c:v>10.82</c:v>
                </c:pt>
                <c:pt idx="34">
                  <c:v>10.7</c:v>
                </c:pt>
                <c:pt idx="35">
                  <c:v>10.33</c:v>
                </c:pt>
                <c:pt idx="36">
                  <c:v>10.14</c:v>
                </c:pt>
                <c:pt idx="37">
                  <c:v>10.16</c:v>
                </c:pt>
                <c:pt idx="38">
                  <c:v>10.45</c:v>
                </c:pt>
                <c:pt idx="39">
                  <c:v>10.93</c:v>
                </c:pt>
                <c:pt idx="40">
                  <c:v>11.4</c:v>
                </c:pt>
                <c:pt idx="41">
                  <c:v>11.77</c:v>
                </c:pt>
                <c:pt idx="42">
                  <c:v>12.07</c:v>
                </c:pt>
                <c:pt idx="43">
                  <c:v>12.09</c:v>
                </c:pt>
                <c:pt idx="44">
                  <c:v>11.92</c:v>
                </c:pt>
                <c:pt idx="45">
                  <c:v>11.81</c:v>
                </c:pt>
                <c:pt idx="46">
                  <c:v>11.42</c:v>
                </c:pt>
                <c:pt idx="47">
                  <c:v>10.86</c:v>
                </c:pt>
                <c:pt idx="48">
                  <c:v>10.98</c:v>
                </c:pt>
                <c:pt idx="49">
                  <c:v>11.18</c:v>
                </c:pt>
                <c:pt idx="50">
                  <c:v>11.28</c:v>
                </c:pt>
                <c:pt idx="51">
                  <c:v>11.5</c:v>
                </c:pt>
                <c:pt idx="52">
                  <c:v>11.78</c:v>
                </c:pt>
                <c:pt idx="53">
                  <c:v>11.81</c:v>
                </c:pt>
                <c:pt idx="54">
                  <c:v>11.85</c:v>
                </c:pt>
                <c:pt idx="55">
                  <c:v>11.94</c:v>
                </c:pt>
                <c:pt idx="56">
                  <c:v>11.96</c:v>
                </c:pt>
                <c:pt idx="57">
                  <c:v>11.65</c:v>
                </c:pt>
                <c:pt idx="58">
                  <c:v>11.26</c:v>
                </c:pt>
                <c:pt idx="59">
                  <c:v>10.9</c:v>
                </c:pt>
                <c:pt idx="60">
                  <c:v>10.49</c:v>
                </c:pt>
                <c:pt idx="61">
                  <c:v>10.89</c:v>
                </c:pt>
                <c:pt idx="62">
                  <c:v>11.11</c:v>
                </c:pt>
                <c:pt idx="63">
                  <c:v>11.71</c:v>
                </c:pt>
                <c:pt idx="64">
                  <c:v>11.91</c:v>
                </c:pt>
                <c:pt idx="65">
                  <c:v>11.91</c:v>
                </c:pt>
                <c:pt idx="66">
                  <c:v>12.04</c:v>
                </c:pt>
                <c:pt idx="67">
                  <c:v>12.03</c:v>
                </c:pt>
                <c:pt idx="68">
                  <c:v>11.95</c:v>
                </c:pt>
                <c:pt idx="69">
                  <c:v>11.86</c:v>
                </c:pt>
                <c:pt idx="70">
                  <c:v>11.62</c:v>
                </c:pt>
                <c:pt idx="71">
                  <c:v>11.06</c:v>
                </c:pt>
                <c:pt idx="72">
                  <c:v>10.87</c:v>
                </c:pt>
                <c:pt idx="73">
                  <c:v>11.06</c:v>
                </c:pt>
                <c:pt idx="74">
                  <c:v>11.52</c:v>
                </c:pt>
                <c:pt idx="75">
                  <c:v>11.67</c:v>
                </c:pt>
                <c:pt idx="76">
                  <c:v>11.93</c:v>
                </c:pt>
                <c:pt idx="77">
                  <c:v>11.97</c:v>
                </c:pt>
                <c:pt idx="78">
                  <c:v>12.09</c:v>
                </c:pt>
                <c:pt idx="79">
                  <c:v>12.09</c:v>
                </c:pt>
                <c:pt idx="80">
                  <c:v>12.17</c:v>
                </c:pt>
                <c:pt idx="81">
                  <c:v>12.08</c:v>
                </c:pt>
                <c:pt idx="82">
                  <c:v>11.78</c:v>
                </c:pt>
                <c:pt idx="83">
                  <c:v>11.4</c:v>
                </c:pt>
                <c:pt idx="84">
                  <c:v>11.41</c:v>
                </c:pt>
                <c:pt idx="85">
                  <c:v>11.51</c:v>
                </c:pt>
                <c:pt idx="86">
                  <c:v>11.7</c:v>
                </c:pt>
                <c:pt idx="87">
                  <c:v>11.92</c:v>
                </c:pt>
                <c:pt idx="88">
                  <c:v>11.9</c:v>
                </c:pt>
                <c:pt idx="89">
                  <c:v>12.09</c:v>
                </c:pt>
                <c:pt idx="90">
                  <c:v>12</c:v>
                </c:pt>
                <c:pt idx="91">
                  <c:v>12.17</c:v>
                </c:pt>
                <c:pt idx="92">
                  <c:v>12.3</c:v>
                </c:pt>
                <c:pt idx="93">
                  <c:v>12.03</c:v>
                </c:pt>
                <c:pt idx="94">
                  <c:v>11.75</c:v>
                </c:pt>
                <c:pt idx="95">
                  <c:v>11.62</c:v>
                </c:pt>
                <c:pt idx="96">
                  <c:v>11.46</c:v>
                </c:pt>
                <c:pt idx="97">
                  <c:v>11.63</c:v>
                </c:pt>
                <c:pt idx="98">
                  <c:v>11.61</c:v>
                </c:pt>
                <c:pt idx="99">
                  <c:v>11.93</c:v>
                </c:pt>
                <c:pt idx="100">
                  <c:v>12.4</c:v>
                </c:pt>
                <c:pt idx="101">
                  <c:v>12.54</c:v>
                </c:pt>
                <c:pt idx="102">
                  <c:v>12.65</c:v>
                </c:pt>
                <c:pt idx="103">
                  <c:v>12.53</c:v>
                </c:pt>
                <c:pt idx="104">
                  <c:v>12.51</c:v>
                </c:pt>
                <c:pt idx="105">
                  <c:v>12.36</c:v>
                </c:pt>
                <c:pt idx="106">
                  <c:v>12.1</c:v>
                </c:pt>
                <c:pt idx="107">
                  <c:v>11.72</c:v>
                </c:pt>
                <c:pt idx="108">
                  <c:v>11.65</c:v>
                </c:pt>
                <c:pt idx="109">
                  <c:v>11.94</c:v>
                </c:pt>
                <c:pt idx="110">
                  <c:v>12.25</c:v>
                </c:pt>
                <c:pt idx="111">
                  <c:v>12.31</c:v>
                </c:pt>
                <c:pt idx="112">
                  <c:v>12.85</c:v>
                </c:pt>
                <c:pt idx="113">
                  <c:v>12.99</c:v>
                </c:pt>
                <c:pt idx="114">
                  <c:v>13.09</c:v>
                </c:pt>
                <c:pt idx="115">
                  <c:v>13.04</c:v>
                </c:pt>
                <c:pt idx="116">
                  <c:v>12.95</c:v>
                </c:pt>
                <c:pt idx="117">
                  <c:v>12.6</c:v>
                </c:pt>
                <c:pt idx="118">
                  <c:v>12.48</c:v>
                </c:pt>
                <c:pt idx="119">
                  <c:v>12.17</c:v>
                </c:pt>
                <c:pt idx="120">
                  <c:v>12.1</c:v>
                </c:pt>
                <c:pt idx="121">
                  <c:v>12.29</c:v>
                </c:pt>
                <c:pt idx="122">
                  <c:v>12.33</c:v>
                </c:pt>
                <c:pt idx="123">
                  <c:v>12.62</c:v>
                </c:pt>
                <c:pt idx="124">
                  <c:v>12.93</c:v>
                </c:pt>
                <c:pt idx="125">
                  <c:v>12.92</c:v>
                </c:pt>
                <c:pt idx="126">
                  <c:v>12.94</c:v>
                </c:pt>
                <c:pt idx="127">
                  <c:v>12.91</c:v>
                </c:pt>
                <c:pt idx="128">
                  <c:v>13.03</c:v>
                </c:pt>
                <c:pt idx="129">
                  <c:v>12.72</c:v>
                </c:pt>
                <c:pt idx="130">
                  <c:v>12.71</c:v>
                </c:pt>
                <c:pt idx="131">
                  <c:v>12.32</c:v>
                </c:pt>
                <c:pt idx="132">
                  <c:v>11.98</c:v>
                </c:pt>
                <c:pt idx="133">
                  <c:v>12.14</c:v>
                </c:pt>
                <c:pt idx="134">
                  <c:v>12.57</c:v>
                </c:pt>
                <c:pt idx="135">
                  <c:v>12.43</c:v>
                </c:pt>
                <c:pt idx="136">
                  <c:v>12.79</c:v>
                </c:pt>
                <c:pt idx="137">
                  <c:v>12.72</c:v>
                </c:pt>
                <c:pt idx="138">
                  <c:v>12.68</c:v>
                </c:pt>
                <c:pt idx="139">
                  <c:v>12.9</c:v>
                </c:pt>
                <c:pt idx="140">
                  <c:v>12.87</c:v>
                </c:pt>
                <c:pt idx="141">
                  <c:v>12.621320000000001</c:v>
                </c:pt>
                <c:pt idx="142">
                  <c:v>12.52613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Price forecast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'Fig24'!$A$28:$A$183</c:f>
              <c:numCache>
                <c:formatCode>mmm\ yyyy</c:formatCode>
                <c:ptCount val="15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</c:numCache>
            </c:numRef>
          </c:cat>
          <c:val>
            <c:numRef>
              <c:f>'Fig24'!$C$28:$C$183</c:f>
              <c:numCache>
                <c:formatCode>#,##0.00</c:formatCode>
                <c:ptCount val="1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12.52613</c:v>
                </c:pt>
                <c:pt idx="143">
                  <c:v>12.02595</c:v>
                </c:pt>
                <c:pt idx="144">
                  <c:v>12.03819</c:v>
                </c:pt>
                <c:pt idx="145">
                  <c:v>12.350110000000001</c:v>
                </c:pt>
                <c:pt idx="146">
                  <c:v>12.681660000000001</c:v>
                </c:pt>
                <c:pt idx="147">
                  <c:v>12.62706</c:v>
                </c:pt>
                <c:pt idx="148">
                  <c:v>13.027850000000001</c:v>
                </c:pt>
                <c:pt idx="149">
                  <c:v>13.067259999999999</c:v>
                </c:pt>
                <c:pt idx="150">
                  <c:v>13.1388</c:v>
                </c:pt>
                <c:pt idx="151">
                  <c:v>13.386710000000001</c:v>
                </c:pt>
                <c:pt idx="152">
                  <c:v>13.450139999999999</c:v>
                </c:pt>
                <c:pt idx="153">
                  <c:v>13.15316</c:v>
                </c:pt>
                <c:pt idx="154">
                  <c:v>12.9778</c:v>
                </c:pt>
                <c:pt idx="155">
                  <c:v>12.47992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63392"/>
        <c:axId val="570963952"/>
      </c:lineChart>
      <c:dateAx>
        <c:axId val="570963392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one"/>
        <c:spPr>
          <a:ln>
            <a:solidFill>
              <a:schemeClr val="tx1"/>
            </a:solidFill>
          </a:ln>
        </c:spPr>
        <c:crossAx val="570963952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70963952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0963392"/>
        <c:crosses val="autoZero"/>
        <c:crossBetween val="between"/>
        <c:majorUnit val="2"/>
      </c:valAx>
      <c:catAx>
        <c:axId val="5709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70965072"/>
        <c:crossesAt val="0"/>
        <c:auto val="1"/>
        <c:lblAlgn val="ctr"/>
        <c:lblOffset val="100"/>
        <c:noMultiLvlLbl val="0"/>
      </c:catAx>
      <c:valAx>
        <c:axId val="570965072"/>
        <c:scaling>
          <c:orientation val="minMax"/>
          <c:max val="0.21000000000000002"/>
          <c:min val="-3.0000000000000006E-2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70964512"/>
        <c:crosses val="max"/>
        <c:crossBetween val="between"/>
        <c:majorUnit val="3.0000000000000006E-2"/>
        <c:minorUnit val="2.0000000000000011E-2"/>
      </c:valAx>
    </c:plotArea>
    <c:legend>
      <c:legendPos val="b"/>
      <c:layout>
        <c:manualLayout>
          <c:xMode val="edge"/>
          <c:yMode val="edge"/>
          <c:x val="4.9876393655922134E-2"/>
          <c:y val="0.83917085167506578"/>
          <c:w val="0.8999999999999998"/>
          <c:h val="5.059292785252729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electricity generation by fuel, all sectors</a:t>
            </a:r>
          </a:p>
          <a:p>
            <a:pPr algn="l">
              <a:defRPr/>
            </a:pPr>
            <a:r>
              <a:rPr lang="en-US" sz="1000" b="0"/>
              <a:t>thousand megawatthours per day</a:t>
            </a:r>
          </a:p>
        </c:rich>
      </c:tx>
      <c:layout>
        <c:manualLayout>
          <c:xMode val="edge"/>
          <c:yMode val="edge"/>
          <c:x val="8.6181962297448046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68412709095123"/>
          <c:y val="0.17117395828480017"/>
          <c:w val="0.68855508446059865"/>
          <c:h val="0.59379086489928401"/>
        </c:manualLayout>
      </c:layout>
      <c:barChart>
        <c:barDir val="col"/>
        <c:grouping val="stacked"/>
        <c:varyColors val="0"/>
        <c:ser>
          <c:idx val="6"/>
          <c:order val="0"/>
          <c:tx>
            <c:v>Other sources</c:v>
          </c:tx>
          <c:spPr>
            <a:solidFill>
              <a:schemeClr val="accent5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'Fig25'!$H$28:$H$37</c:f>
              <c:numCache>
                <c:formatCode>#,##0</c:formatCode>
                <c:ptCount val="10"/>
                <c:pt idx="0">
                  <c:v>64.236432622999999</c:v>
                </c:pt>
                <c:pt idx="1">
                  <c:v>61.809410247000002</c:v>
                </c:pt>
                <c:pt idx="2">
                  <c:v>66.214033642999993</c:v>
                </c:pt>
                <c:pt idx="3">
                  <c:v>70.465188959000002</c:v>
                </c:pt>
                <c:pt idx="4">
                  <c:v>70.176629206999991</c:v>
                </c:pt>
                <c:pt idx="5">
                  <c:v>72.439598740000008</c:v>
                </c:pt>
                <c:pt idx="6">
                  <c:v>69.816646410999994</c:v>
                </c:pt>
                <c:pt idx="7">
                  <c:v>74.368508958999996</c:v>
                </c:pt>
                <c:pt idx="8">
                  <c:v>73.923214454000004</c:v>
                </c:pt>
                <c:pt idx="9">
                  <c:v>74.97281635600001</c:v>
                </c:pt>
              </c:numCache>
            </c:numRef>
          </c:val>
        </c:ser>
        <c:ser>
          <c:idx val="5"/>
          <c:order val="1"/>
          <c:tx>
            <c:v>renewables</c:v>
          </c:tx>
          <c:spPr>
            <a:solidFill>
              <a:schemeClr val="accent2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'Fig25'!$G$28:$G$37</c:f>
              <c:numCache>
                <c:formatCode>#,##0</c:formatCode>
                <c:ptCount val="10"/>
                <c:pt idx="0">
                  <c:v>344.53822607000001</c:v>
                </c:pt>
                <c:pt idx="1">
                  <c:v>395.28408299</c:v>
                </c:pt>
                <c:pt idx="2">
                  <c:v>458.00817510000002</c:v>
                </c:pt>
                <c:pt idx="3">
                  <c:v>531.45527888000004</c:v>
                </c:pt>
                <c:pt idx="4">
                  <c:v>596.53815410000004</c:v>
                </c:pt>
                <c:pt idx="5">
                  <c:v>694.54259715000001</c:v>
                </c:pt>
                <c:pt idx="6">
                  <c:v>764.96624125999995</c:v>
                </c:pt>
                <c:pt idx="7">
                  <c:v>808.66002301000003</c:v>
                </c:pt>
                <c:pt idx="8">
                  <c:v>925.38889400999994</c:v>
                </c:pt>
                <c:pt idx="9">
                  <c:v>1014.2589614</c:v>
                </c:pt>
              </c:numCache>
            </c:numRef>
          </c:val>
        </c:ser>
        <c:ser>
          <c:idx val="8"/>
          <c:order val="2"/>
          <c:tx>
            <c:v>Non-hydro</c:v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'Fig25'!$R$28:$R$37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3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'Fig25'!$F$28:$F$37</c:f>
              <c:numCache>
                <c:formatCode>#,##0</c:formatCode>
                <c:ptCount val="10"/>
                <c:pt idx="0">
                  <c:v>679.08010358000001</c:v>
                </c:pt>
                <c:pt idx="1">
                  <c:v>736.48696977999998</c:v>
                </c:pt>
                <c:pt idx="2">
                  <c:v>697.81351218999998</c:v>
                </c:pt>
                <c:pt idx="3">
                  <c:v>857.35447194999995</c:v>
                </c:pt>
                <c:pt idx="4">
                  <c:v>741.22873757000002</c:v>
                </c:pt>
                <c:pt idx="5">
                  <c:v>722.97080717999995</c:v>
                </c:pt>
                <c:pt idx="6">
                  <c:v>693.67964013999995</c:v>
                </c:pt>
                <c:pt idx="7">
                  <c:v>668.46190410999998</c:v>
                </c:pt>
                <c:pt idx="8">
                  <c:v>724.15809090000005</c:v>
                </c:pt>
                <c:pt idx="9">
                  <c:v>707.47962685000005</c:v>
                </c:pt>
              </c:numCache>
            </c:numRef>
          </c:val>
        </c:ser>
        <c:ser>
          <c:idx val="3"/>
          <c:order val="4"/>
          <c:tx>
            <c:v>Nuclear</c:v>
          </c:tx>
          <c:spPr>
            <a:solidFill>
              <a:schemeClr val="accent3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'Fig25'!$E$28:$E$37</c:f>
              <c:numCache>
                <c:formatCode>#,##0</c:formatCode>
                <c:ptCount val="10"/>
                <c:pt idx="0">
                  <c:v>2202.7552869000001</c:v>
                </c:pt>
                <c:pt idx="1">
                  <c:v>2188.6426986000001</c:v>
                </c:pt>
                <c:pt idx="2">
                  <c:v>2210.8720563000002</c:v>
                </c:pt>
                <c:pt idx="3">
                  <c:v>2164.9434712000002</c:v>
                </c:pt>
                <c:pt idx="4">
                  <c:v>2101.9979481</c:v>
                </c:pt>
                <c:pt idx="5">
                  <c:v>2161.6889670999999</c:v>
                </c:pt>
                <c:pt idx="6">
                  <c:v>2184.0163889999999</c:v>
                </c:pt>
                <c:pt idx="7">
                  <c:v>2184.0490657999999</c:v>
                </c:pt>
                <c:pt idx="8">
                  <c:v>2179.5618333000002</c:v>
                </c:pt>
                <c:pt idx="9">
                  <c:v>2171.5750383999998</c:v>
                </c:pt>
              </c:numCache>
            </c:numRef>
          </c:val>
        </c:ser>
        <c:ser>
          <c:idx val="2"/>
          <c:order val="5"/>
          <c:tx>
            <c:v>Petroleum</c:v>
          </c:tx>
          <c:spPr>
            <a:solidFill>
              <a:schemeClr val="accent6"/>
            </a:solidFill>
          </c:spPr>
          <c:invertIfNegative val="0"/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'Fig25'!$D$28:$D$37</c:f>
              <c:numCache>
                <c:formatCode>#,##0</c:formatCode>
                <c:ptCount val="10"/>
                <c:pt idx="0">
                  <c:v>126.34589317</c:v>
                </c:pt>
                <c:pt idx="1">
                  <c:v>106.67534096</c:v>
                </c:pt>
                <c:pt idx="2">
                  <c:v>101.53698493</c:v>
                </c:pt>
                <c:pt idx="3">
                  <c:v>82.691043836000006</c:v>
                </c:pt>
                <c:pt idx="4">
                  <c:v>63.359365765</c:v>
                </c:pt>
                <c:pt idx="5">
                  <c:v>74.423095644</c:v>
                </c:pt>
                <c:pt idx="6">
                  <c:v>82.826978437999998</c:v>
                </c:pt>
                <c:pt idx="7">
                  <c:v>77.393833150999995</c:v>
                </c:pt>
                <c:pt idx="8">
                  <c:v>66.319782235000005</c:v>
                </c:pt>
                <c:pt idx="9">
                  <c:v>71.650033534000002</c:v>
                </c:pt>
              </c:numCache>
            </c:numRef>
          </c:val>
        </c:ser>
        <c:ser>
          <c:idx val="1"/>
          <c:order val="6"/>
          <c:tx>
            <c:v>Natural gas</c:v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/>
              <c:tx>
                <c:strRef>
                  <c:f>'Fig25'!$L$28</c:f>
                  <c:strCache>
                    <c:ptCount val="1"/>
                    <c:pt idx="0">
                      <c:v>21.4%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{A27131BE-49AE-43EE-A0EC-D804A49D188C}</c15:txfldGUID>
                      <c15:f>'Fig25'!$L$28</c15:f>
                      <c15:dlblFieldTableCache>
                        <c:ptCount val="1"/>
                        <c:pt idx="0">
                          <c:v>21.4%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'Fig25'!$L$29</c:f>
                  <c:strCache>
                    <c:ptCount val="1"/>
                    <c:pt idx="0">
                      <c:v>23.3%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{86D16EA1-40A4-421C-927C-F4D24CD66E44}</c15:txfldGUID>
                      <c15:f>'Fig25'!$L$29</c15:f>
                      <c15:dlblFieldTableCache>
                        <c:ptCount val="1"/>
                        <c:pt idx="0">
                          <c:v>23.3%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'Fig25'!$L$30</c:f>
                  <c:strCache>
                    <c:ptCount val="1"/>
                    <c:pt idx="0">
                      <c:v>23.9%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{CAFEE139-26E1-44BE-BE06-BBC30CD2CE7B}</c15:txfldGUID>
                      <c15:f>'Fig25'!$L$30</c15:f>
                      <c15:dlblFieldTableCache>
                        <c:ptCount val="1"/>
                        <c:pt idx="0">
                          <c:v>23.9%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'Fig25'!$L$31</c:f>
                  <c:strCache>
                    <c:ptCount val="1"/>
                    <c:pt idx="0">
                      <c:v>24.7%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{BBFBD48D-DDC3-4CDD-B43B-0F1DB385D918}</c15:txfldGUID>
                      <c15:f>'Fig25'!$L$31</c15:f>
                      <c15:dlblFieldTableCache>
                        <c:ptCount val="1"/>
                        <c:pt idx="0">
                          <c:v>24.7%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'Fig25'!$L$32</c:f>
                  <c:strCache>
                    <c:ptCount val="1"/>
                    <c:pt idx="0">
                      <c:v>30.3%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{1973F4B9-0038-4CD3-9D5C-60D79F6DF72B}</c15:txfldGUID>
                      <c15:f>'Fig25'!$L$32</c15:f>
                      <c15:dlblFieldTableCache>
                        <c:ptCount val="1"/>
                        <c:pt idx="0">
                          <c:v>30.3%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'Fig25'!$L$33</c:f>
                  <c:strCache>
                    <c:ptCount val="1"/>
                    <c:pt idx="0">
                      <c:v>27.7%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{DC404E10-DF92-4FEA-9935-3CA99FDC8E88}</c15:txfldGUID>
                      <c15:f>'Fig25'!$L$33</c15:f>
                      <c15:dlblFieldTableCache>
                        <c:ptCount val="1"/>
                        <c:pt idx="0">
                          <c:v>27.7%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'Fig25'!$L$34</c:f>
                  <c:strCache>
                    <c:ptCount val="1"/>
                    <c:pt idx="0">
                      <c:v>27.5%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{917D8E6A-78E3-4321-9883-C25D14F470BE}</c15:txfldGUID>
                      <c15:f>'Fig25'!$L$34</c15:f>
                      <c15:dlblFieldTableCache>
                        <c:ptCount val="1"/>
                        <c:pt idx="0">
                          <c:v>27.5%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'Fig25'!$L$35</c:f>
                  <c:strCache>
                    <c:ptCount val="1"/>
                    <c:pt idx="0">
                      <c:v>32.7%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{51FB1365-1AED-4965-8E6F-5FE8EF04F088}</c15:txfldGUID>
                      <c15:f>'Fig25'!$L$35</c15:f>
                      <c15:dlblFieldTableCache>
                        <c:ptCount val="1"/>
                        <c:pt idx="0">
                          <c:v>32.7%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'Fig25'!$L$36</c:f>
                  <c:strCache>
                    <c:ptCount val="1"/>
                    <c:pt idx="0">
                      <c:v>34.1%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{2D847997-1C00-4883-9619-2452EC563497}</c15:txfldGUID>
                      <c15:f>'Fig25'!$L$36</c15:f>
                      <c15:dlblFieldTableCache>
                        <c:ptCount val="1"/>
                        <c:pt idx="0">
                          <c:v>34.1%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'Fig25'!$L$37</c:f>
                  <c:strCache>
                    <c:ptCount val="1"/>
                    <c:pt idx="0">
                      <c:v>32.8%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{E99306CF-43B1-45B9-8978-E50068361D70}</c15:txfldGUID>
                      <c15:f>'Fig25'!$L$37</c15:f>
                      <c15:dlblFieldTableCache>
                        <c:ptCount val="1"/>
                        <c:pt idx="0">
                          <c:v>32.8%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'Fig25'!$C$28:$C$37</c:f>
              <c:numCache>
                <c:formatCode>#,##0</c:formatCode>
                <c:ptCount val="10"/>
                <c:pt idx="0">
                  <c:v>2412.5152687</c:v>
                </c:pt>
                <c:pt idx="1">
                  <c:v>2523.2292332000002</c:v>
                </c:pt>
                <c:pt idx="2">
                  <c:v>2706.0197895000001</c:v>
                </c:pt>
                <c:pt idx="3">
                  <c:v>2777.2299143999999</c:v>
                </c:pt>
                <c:pt idx="4">
                  <c:v>3349.4376069</c:v>
                </c:pt>
                <c:pt idx="5">
                  <c:v>3081.7412297999999</c:v>
                </c:pt>
                <c:pt idx="6">
                  <c:v>3086.5998552999999</c:v>
                </c:pt>
                <c:pt idx="7">
                  <c:v>3653.3755507000001</c:v>
                </c:pt>
                <c:pt idx="8">
                  <c:v>3815.2002047999999</c:v>
                </c:pt>
                <c:pt idx="9">
                  <c:v>3691.2863616</c:v>
                </c:pt>
              </c:numCache>
            </c:numRef>
          </c:val>
        </c:ser>
        <c:ser>
          <c:idx val="0"/>
          <c:order val="7"/>
          <c:tx>
            <c:v>Coal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tx>
                <c:strRef>
                  <c:f>'Fig25'!$K$28</c:f>
                  <c:strCache>
                    <c:ptCount val="1"/>
                    <c:pt idx="0">
                      <c:v>48.2%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{D597EE25-1B3F-41FD-BD7A-56286FC19795}</c15:txfldGUID>
                      <c15:f>'Fig25'!$K$28</c15:f>
                      <c15:dlblFieldTableCache>
                        <c:ptCount val="1"/>
                        <c:pt idx="0">
                          <c:v>48.2%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'Fig25'!$K$29</c:f>
                  <c:strCache>
                    <c:ptCount val="1"/>
                    <c:pt idx="0">
                      <c:v>44.4%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{D95E3EB7-C438-4E6A-B5C3-D24C50E21627}</c15:txfldGUID>
                      <c15:f>'Fig25'!$K$29</c15:f>
                      <c15:dlblFieldTableCache>
                        <c:ptCount val="1"/>
                        <c:pt idx="0">
                          <c:v>44.4%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'Fig25'!$K$30</c:f>
                  <c:strCache>
                    <c:ptCount val="1"/>
                    <c:pt idx="0">
                      <c:v>44.8%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{B92EC404-C24D-4C8C-B929-D45F260C26AF}</c15:txfldGUID>
                      <c15:f>'Fig25'!$K$30</c15:f>
                      <c15:dlblFieldTableCache>
                        <c:ptCount val="1"/>
                        <c:pt idx="0">
                          <c:v>44.8%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'Fig25'!$K$31</c:f>
                  <c:strCache>
                    <c:ptCount val="1"/>
                    <c:pt idx="0">
                      <c:v>42.3%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{A41401DF-7CC4-4BF7-9F16-4B19965DDBB4}</c15:txfldGUID>
                      <c15:f>'Fig25'!$K$31</c15:f>
                      <c15:dlblFieldTableCache>
                        <c:ptCount val="1"/>
                        <c:pt idx="0">
                          <c:v>42.3%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'Fig25'!$K$32</c:f>
                  <c:strCache>
                    <c:ptCount val="1"/>
                    <c:pt idx="0">
                      <c:v>37.4%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{E8212EDF-9CA0-472E-8ABC-73B0A3644018}</c15:txfldGUID>
                      <c15:f>'Fig25'!$K$32</c15:f>
                      <c15:dlblFieldTableCache>
                        <c:ptCount val="1"/>
                        <c:pt idx="0">
                          <c:v>37.4%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'Fig25'!$K$33</c:f>
                  <c:strCache>
                    <c:ptCount val="1"/>
                    <c:pt idx="0">
                      <c:v>38.9%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{1DDEFB75-5F82-43B2-AA04-3E2F85EF30A8}</c15:txfldGUID>
                      <c15:f>'Fig25'!$K$33</c15:f>
                      <c15:dlblFieldTableCache>
                        <c:ptCount val="1"/>
                        <c:pt idx="0">
                          <c:v>38.9%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'Fig25'!$K$34</c:f>
                  <c:strCache>
                    <c:ptCount val="1"/>
                    <c:pt idx="0">
                      <c:v>38.6%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{9D909F8F-1A68-4D4B-97D6-2FE76894EDF6}</c15:txfldGUID>
                      <c15:f>'Fig25'!$K$34</c15:f>
                      <c15:dlblFieldTableCache>
                        <c:ptCount val="1"/>
                        <c:pt idx="0">
                          <c:v>38.6%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'Fig25'!$K$35</c:f>
                  <c:strCache>
                    <c:ptCount val="1"/>
                    <c:pt idx="0">
                      <c:v>33.2%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{F9D8924B-2E6A-4583-AB5E-FC15F6555E09}</c15:txfldGUID>
                      <c15:f>'Fig25'!$K$35</c15:f>
                      <c15:dlblFieldTableCache>
                        <c:ptCount val="1"/>
                        <c:pt idx="0">
                          <c:v>33.2%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/>
              <c:tx>
                <c:strRef>
                  <c:f>'Fig25'!$K$36</c:f>
                  <c:strCache>
                    <c:ptCount val="1"/>
                    <c:pt idx="0">
                      <c:v>30.4%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{56217657-F1E8-4BA7-BA7E-13B721352537}</c15:txfldGUID>
                      <c15:f>'Fig25'!$K$36</c15:f>
                      <c15:dlblFieldTableCache>
                        <c:ptCount val="1"/>
                        <c:pt idx="0">
                          <c:v>30.4%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layout/>
              <c:tx>
                <c:strRef>
                  <c:f>'Fig25'!$K$37</c:f>
                  <c:strCache>
                    <c:ptCount val="1"/>
                    <c:pt idx="0">
                      <c:v>31.4%</c:v>
                    </c:pt>
                  </c:strCache>
                </c:strRef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{E96993A3-8AE5-48FD-9975-07DB88EC71EE}</c15:txfldGUID>
                      <c15:f>'Fig25'!$K$37</c15:f>
                      <c15:dlblFieldTableCache>
                        <c:ptCount val="1"/>
                        <c:pt idx="0">
                          <c:v>31.4%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'Fig25'!$A$28:$A$37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'Fig25'!$B$28:$B$37</c:f>
              <c:numCache>
                <c:formatCode>#,##0</c:formatCode>
                <c:ptCount val="10"/>
                <c:pt idx="0">
                  <c:v>5425.6864483999998</c:v>
                </c:pt>
                <c:pt idx="1">
                  <c:v>4810.6965657999999</c:v>
                </c:pt>
                <c:pt idx="2">
                  <c:v>5061.0692385000002</c:v>
                </c:pt>
                <c:pt idx="3">
                  <c:v>4749.1232848999998</c:v>
                </c:pt>
                <c:pt idx="4">
                  <c:v>4136.7293393999998</c:v>
                </c:pt>
                <c:pt idx="5">
                  <c:v>4331.8211221000001</c:v>
                </c:pt>
                <c:pt idx="6">
                  <c:v>4333.4529960999998</c:v>
                </c:pt>
                <c:pt idx="7">
                  <c:v>3705.2005534</c:v>
                </c:pt>
                <c:pt idx="8">
                  <c:v>3404.5901054000001</c:v>
                </c:pt>
                <c:pt idx="9">
                  <c:v>3531.6958986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0972912"/>
        <c:axId val="570973472"/>
      </c:barChart>
      <c:scatterChart>
        <c:scatterStyle val="lineMarker"/>
        <c:varyColors val="0"/>
        <c:ser>
          <c:idx val="7"/>
          <c:order val="8"/>
          <c:tx>
            <c:strRef>
              <c:f>'Fig25'!$B$41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68058255060255E-3"/>
                  <c:y val="4.461931705772959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'Fig25'!$A$42:$A$43</c:f>
              <c:numCache>
                <c:formatCode>General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'Fig25'!$B$42:$B$43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974032"/>
        <c:axId val="570974592"/>
      </c:scatterChart>
      <c:catAx>
        <c:axId val="57097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70973472"/>
        <c:crosses val="autoZero"/>
        <c:auto val="1"/>
        <c:lblAlgn val="ctr"/>
        <c:lblOffset val="100"/>
        <c:noMultiLvlLbl val="0"/>
      </c:catAx>
      <c:valAx>
        <c:axId val="570973472"/>
        <c:scaling>
          <c:orientation val="minMax"/>
          <c:max val="14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0972912"/>
        <c:crosses val="autoZero"/>
        <c:crossBetween val="between"/>
      </c:valAx>
      <c:valAx>
        <c:axId val="57097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0974592"/>
        <c:crosses val="autoZero"/>
        <c:crossBetween val="midCat"/>
      </c:valAx>
      <c:valAx>
        <c:axId val="570974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70974032"/>
        <c:crosses val="max"/>
        <c:crossBetween val="midCat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1113189911090178"/>
          <c:y val="0.29904023808047631"/>
          <c:w val="0.1774720894930869"/>
          <c:h val="0.354150494967679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renewable energy supply</a:t>
            </a:r>
          </a:p>
          <a:p>
            <a:pPr algn="l">
              <a:defRPr/>
            </a:pPr>
            <a:r>
              <a:rPr lang="en-US" sz="1000" b="0"/>
              <a:t>quadrillion British thermal units (Btu)</a:t>
            </a:r>
          </a:p>
        </c:rich>
      </c:tx>
      <c:layout>
        <c:manualLayout>
          <c:xMode val="edge"/>
          <c:yMode val="edge"/>
          <c:x val="8.9694984708108064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42338610112761E-2"/>
          <c:y val="0.16722918510925791"/>
          <c:w val="0.69387381455366848"/>
          <c:h val="0.58590131854820005"/>
        </c:manualLayout>
      </c:layout>
      <c:barChart>
        <c:barDir val="col"/>
        <c:grouping val="stacked"/>
        <c:varyColors val="0"/>
        <c:ser>
          <c:idx val="0"/>
          <c:order val="0"/>
          <c:tx>
            <c:v>Hydropower</c:v>
          </c:tx>
          <c:spPr>
            <a:solidFill>
              <a:schemeClr val="accent1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'Fig26'!$D$27:$M$27</c:f>
              <c:numCache>
                <c:formatCode>0.000</c:formatCode>
                <c:ptCount val="10"/>
                <c:pt idx="0">
                  <c:v>2.511108471</c:v>
                </c:pt>
                <c:pt idx="1">
                  <c:v>2.66882412</c:v>
                </c:pt>
                <c:pt idx="2">
                  <c:v>2.5385411449999999</c:v>
                </c:pt>
                <c:pt idx="3">
                  <c:v>3.1028522430000001</c:v>
                </c:pt>
                <c:pt idx="4">
                  <c:v>2.6287019649999999</c:v>
                </c:pt>
                <c:pt idx="5">
                  <c:v>2.562382317</c:v>
                </c:pt>
                <c:pt idx="6">
                  <c:v>2.4665765739999999</c:v>
                </c:pt>
                <c:pt idx="7">
                  <c:v>2.3886120489999998</c:v>
                </c:pt>
                <c:pt idx="8">
                  <c:v>2.5899136129999998</c:v>
                </c:pt>
                <c:pt idx="9">
                  <c:v>2.5037601</c:v>
                </c:pt>
              </c:numCache>
            </c:numRef>
          </c:val>
        </c:ser>
        <c:ser>
          <c:idx val="1"/>
          <c:order val="1"/>
          <c:tx>
            <c:v>Wood biomass</c:v>
          </c:tx>
          <c:spPr>
            <a:solidFill>
              <a:schemeClr val="accent4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'Fig26'!$D$28:$M$28</c:f>
              <c:numCache>
                <c:formatCode>0.000</c:formatCode>
                <c:ptCount val="10"/>
                <c:pt idx="0">
                  <c:v>2.0589850680000001</c:v>
                </c:pt>
                <c:pt idx="1">
                  <c:v>1.9310100180000001</c:v>
                </c:pt>
                <c:pt idx="2">
                  <c:v>1.9806868900000001</c:v>
                </c:pt>
                <c:pt idx="3">
                  <c:v>2.010246451</c:v>
                </c:pt>
                <c:pt idx="4">
                  <c:v>2.0102657210000001</c:v>
                </c:pt>
                <c:pt idx="5">
                  <c:v>2.1695434850000002</c:v>
                </c:pt>
                <c:pt idx="6">
                  <c:v>2.229612055</c:v>
                </c:pt>
                <c:pt idx="7">
                  <c:v>2.040329598</c:v>
                </c:pt>
                <c:pt idx="8">
                  <c:v>1.9632636370000001</c:v>
                </c:pt>
                <c:pt idx="9">
                  <c:v>2.0038005000000001</c:v>
                </c:pt>
              </c:numCache>
            </c:numRef>
          </c:val>
        </c:ser>
        <c:ser>
          <c:idx val="2"/>
          <c:order val="2"/>
          <c:tx>
            <c:v>Liquid biofuels</c:v>
          </c:tx>
          <c:spPr>
            <a:solidFill>
              <a:schemeClr val="accent3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'Fig26'!$D$29:$M$29</c:f>
              <c:numCache>
                <c:formatCode>0.000</c:formatCode>
                <c:ptCount val="10"/>
                <c:pt idx="0">
                  <c:v>0.87089596918000001</c:v>
                </c:pt>
                <c:pt idx="1">
                  <c:v>0.96813222215999994</c:v>
                </c:pt>
                <c:pt idx="2">
                  <c:v>1.1413686189000001</c:v>
                </c:pt>
                <c:pt idx="3">
                  <c:v>1.2729980890000001</c:v>
                </c:pt>
                <c:pt idx="4">
                  <c:v>1.2170591100999999</c:v>
                </c:pt>
                <c:pt idx="5">
                  <c:v>1.2700047080000001</c:v>
                </c:pt>
                <c:pt idx="6">
                  <c:v>1.3438127403</c:v>
                </c:pt>
                <c:pt idx="7">
                  <c:v>1.3817756503</c:v>
                </c:pt>
                <c:pt idx="8">
                  <c:v>1.4525744644</c:v>
                </c:pt>
                <c:pt idx="9">
                  <c:v>1.4700572999999999</c:v>
                </c:pt>
              </c:numCache>
            </c:numRef>
          </c:val>
        </c:ser>
        <c:ser>
          <c:idx val="3"/>
          <c:order val="3"/>
          <c:tx>
            <c:v>Wind power</c:v>
          </c:tx>
          <c:spPr>
            <a:solidFill>
              <a:schemeClr val="accent2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'Fig26'!$D$30:$M$30</c:f>
              <c:numCache>
                <c:formatCode>0.000</c:formatCode>
                <c:ptCount val="10"/>
                <c:pt idx="0">
                  <c:v>0.54554798857999998</c:v>
                </c:pt>
                <c:pt idx="1">
                  <c:v>0.72112661688000002</c:v>
                </c:pt>
                <c:pt idx="2">
                  <c:v>0.92327053465999998</c:v>
                </c:pt>
                <c:pt idx="3">
                  <c:v>1.1670944041</c:v>
                </c:pt>
                <c:pt idx="4">
                  <c:v>1.3393646844</c:v>
                </c:pt>
                <c:pt idx="5">
                  <c:v>1.6004236409000001</c:v>
                </c:pt>
                <c:pt idx="6">
                  <c:v>1.7260260421</c:v>
                </c:pt>
                <c:pt idx="7">
                  <c:v>1.8120999200000001</c:v>
                </c:pt>
                <c:pt idx="8">
                  <c:v>2.1033244037999999</c:v>
                </c:pt>
                <c:pt idx="9">
                  <c:v>2.2438847000000002</c:v>
                </c:pt>
              </c:numCache>
            </c:numRef>
          </c:val>
        </c:ser>
        <c:ser>
          <c:idx val="4"/>
          <c:order val="4"/>
          <c:tx>
            <c:v>Other biomass</c:v>
          </c:tx>
          <c:spPr>
            <a:solidFill>
              <a:schemeClr val="accent5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'Fig26'!$D$31:$M$31</c:f>
              <c:numCache>
                <c:formatCode>0.000</c:formatCode>
                <c:ptCount val="10"/>
                <c:pt idx="0">
                  <c:v>0.43526335900000002</c:v>
                </c:pt>
                <c:pt idx="1">
                  <c:v>0.45168690700000003</c:v>
                </c:pt>
                <c:pt idx="2">
                  <c:v>0.467912094</c:v>
                </c:pt>
                <c:pt idx="3">
                  <c:v>0.46179330699999999</c:v>
                </c:pt>
                <c:pt idx="4">
                  <c:v>0.46660426199999999</c:v>
                </c:pt>
                <c:pt idx="5">
                  <c:v>0.49643562200000002</c:v>
                </c:pt>
                <c:pt idx="6">
                  <c:v>0.51587706200000005</c:v>
                </c:pt>
                <c:pt idx="7">
                  <c:v>0.51384227500000001</c:v>
                </c:pt>
                <c:pt idx="8">
                  <c:v>0.52055016499999995</c:v>
                </c:pt>
                <c:pt idx="9">
                  <c:v>0.51555070000000003</c:v>
                </c:pt>
              </c:numCache>
            </c:numRef>
          </c:val>
        </c:ser>
        <c:ser>
          <c:idx val="5"/>
          <c:order val="5"/>
          <c:tx>
            <c:v>Geothermal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'Fig26'!$D$32:$M$32</c:f>
              <c:numCache>
                <c:formatCode>0.000</c:formatCode>
                <c:ptCount val="10"/>
                <c:pt idx="0">
                  <c:v>0.19243312900000001</c:v>
                </c:pt>
                <c:pt idx="1">
                  <c:v>0.20018450300000001</c:v>
                </c:pt>
                <c:pt idx="2">
                  <c:v>0.20797864399999999</c:v>
                </c:pt>
                <c:pt idx="3">
                  <c:v>0.21231091899999999</c:v>
                </c:pt>
                <c:pt idx="4">
                  <c:v>0.21159204200000001</c:v>
                </c:pt>
                <c:pt idx="5">
                  <c:v>0.214006166</c:v>
                </c:pt>
                <c:pt idx="6">
                  <c:v>0.214489708</c:v>
                </c:pt>
                <c:pt idx="7">
                  <c:v>0.22406632900000001</c:v>
                </c:pt>
                <c:pt idx="8">
                  <c:v>0.228751924</c:v>
                </c:pt>
                <c:pt idx="9">
                  <c:v>0.2302071</c:v>
                </c:pt>
              </c:numCache>
            </c:numRef>
          </c:val>
        </c:ser>
        <c:ser>
          <c:idx val="6"/>
          <c:order val="6"/>
          <c:tx>
            <c:v>Solar</c:v>
          </c:tx>
          <c:spPr>
            <a:solidFill>
              <a:schemeClr val="accent6"/>
            </a:solidFill>
          </c:spPr>
          <c:invertIfNegative val="0"/>
          <c:cat>
            <c:numRef>
              <c:f>'Fig26'!$D$26:$M$26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'Fig26'!$D$33:$M$33</c:f>
              <c:numCache>
                <c:formatCode>0.000</c:formatCode>
                <c:ptCount val="10"/>
                <c:pt idx="0">
                  <c:v>7.3783614999999997E-2</c:v>
                </c:pt>
                <c:pt idx="1">
                  <c:v>7.7613890000000005E-2</c:v>
                </c:pt>
                <c:pt idx="2">
                  <c:v>9.0339735000000004E-2</c:v>
                </c:pt>
                <c:pt idx="3">
                  <c:v>0.110679501</c:v>
                </c:pt>
                <c:pt idx="4">
                  <c:v>0.156692107</c:v>
                </c:pt>
                <c:pt idx="5">
                  <c:v>0.224552008</c:v>
                </c:pt>
                <c:pt idx="6">
                  <c:v>0.33731089400000003</c:v>
                </c:pt>
                <c:pt idx="7">
                  <c:v>0.44989575100000001</c:v>
                </c:pt>
                <c:pt idx="8">
                  <c:v>0.59406320800000001</c:v>
                </c:pt>
                <c:pt idx="9">
                  <c:v>0.74371889999999996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994096"/>
        <c:axId val="567994656"/>
      </c:barChart>
      <c:scatterChart>
        <c:scatterStyle val="lineMarker"/>
        <c:varyColors val="0"/>
        <c:ser>
          <c:idx val="7"/>
          <c:order val="7"/>
          <c:tx>
            <c:strRef>
              <c:f>'Fig26'!$B$37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880443331495158E-3"/>
                  <c:y val="3.968662208681201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'Fig26'!$A$38:$A$39</c:f>
              <c:numCache>
                <c:formatCode>General</c:formatCode>
                <c:ptCount val="2"/>
                <c:pt idx="0">
                  <c:v>8.5</c:v>
                </c:pt>
                <c:pt idx="1">
                  <c:v>8.5</c:v>
                </c:pt>
              </c:numCache>
            </c:numRef>
          </c:xVal>
          <c:yVal>
            <c:numRef>
              <c:f>'Fig26'!$B$38:$B$39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995216"/>
        <c:axId val="567995776"/>
      </c:scatterChart>
      <c:catAx>
        <c:axId val="5679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67994656"/>
        <c:crosses val="autoZero"/>
        <c:auto val="1"/>
        <c:lblAlgn val="ctr"/>
        <c:lblOffset val="100"/>
        <c:noMultiLvlLbl val="0"/>
      </c:catAx>
      <c:valAx>
        <c:axId val="567994656"/>
        <c:scaling>
          <c:orientation val="minMax"/>
          <c:max val="1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7994096"/>
        <c:crosses val="autoZero"/>
        <c:crossBetween val="between"/>
      </c:valAx>
      <c:valAx>
        <c:axId val="56799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7995776"/>
        <c:crosses val="autoZero"/>
        <c:crossBetween val="midCat"/>
      </c:valAx>
      <c:valAx>
        <c:axId val="5679957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7995216"/>
        <c:crosses val="max"/>
        <c:crossBetween val="midCat"/>
      </c:valAx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8128377115253556"/>
          <c:y val="0.30953892574453418"/>
          <c:w val="0.18466114812571741"/>
          <c:h val="0.354150494967678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/>
            </a:pPr>
            <a:r>
              <a:rPr lang="en-US" sz="1400" b="0"/>
              <a:t>U.S. diesel fuel and crude oil prices</a:t>
            </a:r>
          </a:p>
          <a:p>
            <a:pPr algn="l">
              <a:defRPr sz="1400"/>
            </a:pPr>
            <a:r>
              <a:rPr lang="en-US" sz="1000" b="0"/>
              <a:t>dollars per gallon</a:t>
            </a:r>
          </a:p>
        </c:rich>
      </c:tx>
      <c:layout>
        <c:manualLayout>
          <c:xMode val="edge"/>
          <c:yMode val="edge"/>
          <c:x val="1.084520417853752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96661088095691E-2"/>
          <c:y val="0.17117395828480017"/>
          <c:w val="0.89581058465252816"/>
          <c:h val="0.59379086489928401"/>
        </c:manualLayout>
      </c:layout>
      <c:barChart>
        <c:barDir val="col"/>
        <c:grouping val="clustered"/>
        <c:varyColors val="0"/>
        <c:ser>
          <c:idx val="2"/>
          <c:order val="2"/>
          <c:tx>
            <c:v>Price difference</c:v>
          </c:tx>
          <c:spPr>
            <a:solidFill>
              <a:schemeClr val="accent3"/>
            </a:solidFill>
          </c:spPr>
          <c:invertIfNegative val="0"/>
          <c:cat>
            <c:numRef>
              <c:f>'Fig3'!$A$28:$A$99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'Fig3'!$E$28:$E$99</c:f>
              <c:numCache>
                <c:formatCode>0.00</c:formatCode>
                <c:ptCount val="72"/>
                <c:pt idx="0">
                  <c:v>1.3395047619047618</c:v>
                </c:pt>
                <c:pt idx="1">
                  <c:v>1.4005952380952382</c:v>
                </c:pt>
                <c:pt idx="2">
                  <c:v>1.4855476190476189</c:v>
                </c:pt>
                <c:pt idx="3">
                  <c:v>1.503571428571429</c:v>
                </c:pt>
                <c:pt idx="4">
                  <c:v>1.522071428571429</c:v>
                </c:pt>
                <c:pt idx="5">
                  <c:v>1.5689761904761905</c:v>
                </c:pt>
                <c:pt idx="6">
                  <c:v>1.5105238095238098</c:v>
                </c:pt>
                <c:pt idx="7">
                  <c:v>1.6563095238095236</c:v>
                </c:pt>
                <c:pt idx="8">
                  <c:v>1.6921428571428572</c:v>
                </c:pt>
                <c:pt idx="9">
                  <c:v>1.7123714285714287</c:v>
                </c:pt>
                <c:pt idx="10">
                  <c:v>1.6957142857142857</c:v>
                </c:pt>
                <c:pt idx="11">
                  <c:v>1.6974666666666667</c:v>
                </c:pt>
                <c:pt idx="12">
                  <c:v>1.5089761904761905</c:v>
                </c:pt>
                <c:pt idx="13">
                  <c:v>1.6950238095238097</c:v>
                </c:pt>
                <c:pt idx="14">
                  <c:v>1.6575119047619049</c:v>
                </c:pt>
                <c:pt idx="15">
                  <c:v>1.5609523809523811</c:v>
                </c:pt>
                <c:pt idx="16">
                  <c:v>1.4852500000000002</c:v>
                </c:pt>
                <c:pt idx="17">
                  <c:v>1.4999642857142859</c:v>
                </c:pt>
                <c:pt idx="18">
                  <c:v>1.3933809523809524</c:v>
                </c:pt>
                <c:pt idx="19">
                  <c:v>1.3759285714285716</c:v>
                </c:pt>
                <c:pt idx="20">
                  <c:v>1.4441333333333333</c:v>
                </c:pt>
                <c:pt idx="21">
                  <c:v>1.4940357142857148</c:v>
                </c:pt>
                <c:pt idx="22">
                  <c:v>1.6168452380952383</c:v>
                </c:pt>
                <c:pt idx="23">
                  <c:v>1.6360857142857146</c:v>
                </c:pt>
                <c:pt idx="24">
                  <c:v>1.6651547619047622</c:v>
                </c:pt>
                <c:pt idx="25">
                  <c:v>1.6177857142857146</c:v>
                </c:pt>
                <c:pt idx="26">
                  <c:v>1.6175047619047622</c:v>
                </c:pt>
                <c:pt idx="27">
                  <c:v>1.5797261904761908</c:v>
                </c:pt>
                <c:pt idx="28">
                  <c:v>1.5472738095238094</c:v>
                </c:pt>
                <c:pt idx="29">
                  <c:v>1.4654857142857143</c:v>
                </c:pt>
                <c:pt idx="30">
                  <c:v>1.4735</c:v>
                </c:pt>
                <c:pt idx="31">
                  <c:v>1.5615714285714288</c:v>
                </c:pt>
                <c:pt idx="32">
                  <c:v>1.5957333333333334</c:v>
                </c:pt>
                <c:pt idx="33">
                  <c:v>1.6569285714285718</c:v>
                </c:pt>
                <c:pt idx="34">
                  <c:v>1.8458214285714287</c:v>
                </c:pt>
                <c:pt idx="35">
                  <c:v>1.9653619047619049</c:v>
                </c:pt>
                <c:pt idx="36">
                  <c:v>1.8782023809523811</c:v>
                </c:pt>
                <c:pt idx="37">
                  <c:v>1.6929880952380951</c:v>
                </c:pt>
                <c:pt idx="38">
                  <c:v>1.7543809523809522</c:v>
                </c:pt>
                <c:pt idx="39">
                  <c:v>1.5082023809523812</c:v>
                </c:pt>
                <c:pt idx="40">
                  <c:v>1.4910714285714288</c:v>
                </c:pt>
                <c:pt idx="41">
                  <c:v>1.4415714285714287</c:v>
                </c:pt>
                <c:pt idx="42">
                  <c:v>1.5163214285714286</c:v>
                </c:pt>
                <c:pt idx="43">
                  <c:v>1.5242857142857145</c:v>
                </c:pt>
                <c:pt idx="44">
                  <c:v>1.4483333333333333</c:v>
                </c:pt>
                <c:pt idx="45">
                  <c:v>1.453297619047619</c:v>
                </c:pt>
                <c:pt idx="46">
                  <c:v>1.4805714285714286</c:v>
                </c:pt>
                <c:pt idx="47">
                  <c:v>1.4606666666666666</c:v>
                </c:pt>
                <c:pt idx="48">
                  <c:v>1.4287023809523809</c:v>
                </c:pt>
                <c:pt idx="49">
                  <c:v>1.3189142857142857</c:v>
                </c:pt>
                <c:pt idx="50">
                  <c:v>1.2847619047619045</c:v>
                </c:pt>
                <c:pt idx="51">
                  <c:v>1.2536428571428571</c:v>
                </c:pt>
                <c:pt idx="52">
                  <c:v>1.2936476190476189</c:v>
                </c:pt>
                <c:pt idx="53">
                  <c:v>1.3282142857142856</c:v>
                </c:pt>
                <c:pt idx="54">
                  <c:v>1.3745000000000001</c:v>
                </c:pt>
                <c:pt idx="55">
                  <c:v>1.3339333333333334</c:v>
                </c:pt>
                <c:pt idx="56">
                  <c:v>1.3561547619047618</c:v>
                </c:pt>
                <c:pt idx="57">
                  <c:v>1.2929714285714287</c:v>
                </c:pt>
                <c:pt idx="58">
                  <c:v>1.3739761904761905</c:v>
                </c:pt>
                <c:pt idx="59">
                  <c:v>1.4060958571428572</c:v>
                </c:pt>
                <c:pt idx="60">
                  <c:v>1.4423218571428573</c:v>
                </c:pt>
                <c:pt idx="61">
                  <c:v>1.4888558571428567</c:v>
                </c:pt>
                <c:pt idx="62">
                  <c:v>1.546601857142857</c:v>
                </c:pt>
                <c:pt idx="63">
                  <c:v>1.5109438571428573</c:v>
                </c:pt>
                <c:pt idx="64">
                  <c:v>1.5011708571428573</c:v>
                </c:pt>
                <c:pt idx="65">
                  <c:v>1.5032168571428572</c:v>
                </c:pt>
                <c:pt idx="66">
                  <c:v>1.4881253333333333</c:v>
                </c:pt>
                <c:pt idx="67">
                  <c:v>1.5046438095238097</c:v>
                </c:pt>
                <c:pt idx="68">
                  <c:v>1.5310662857142854</c:v>
                </c:pt>
                <c:pt idx="69">
                  <c:v>1.540321761904762</c:v>
                </c:pt>
                <c:pt idx="70">
                  <c:v>1.559217238095238</c:v>
                </c:pt>
                <c:pt idx="71">
                  <c:v>1.569139238095238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61688784"/>
        <c:axId val="561689344"/>
      </c:barChart>
      <c:lineChart>
        <c:grouping val="standard"/>
        <c:varyColors val="0"/>
        <c:ser>
          <c:idx val="0"/>
          <c:order val="0"/>
          <c:tx>
            <c:v>Retail diesel fuel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'Fig3'!$A$28:$A$99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'Fig3'!$B$28:$B$99</c:f>
              <c:numCache>
                <c:formatCode>0.00</c:formatCode>
                <c:ptCount val="72"/>
                <c:pt idx="0">
                  <c:v>3.8325999999999998</c:v>
                </c:pt>
                <c:pt idx="1">
                  <c:v>3.9525000000000001</c:v>
                </c:pt>
                <c:pt idx="2">
                  <c:v>4.1265000000000001</c:v>
                </c:pt>
                <c:pt idx="3">
                  <c:v>4.1150000000000002</c:v>
                </c:pt>
                <c:pt idx="4">
                  <c:v>3.9785000000000004</c:v>
                </c:pt>
                <c:pt idx="5">
                  <c:v>3.7585000000000002</c:v>
                </c:pt>
                <c:pt idx="6">
                  <c:v>3.7210000000000001</c:v>
                </c:pt>
                <c:pt idx="7">
                  <c:v>3.9824999999999999</c:v>
                </c:pt>
                <c:pt idx="8">
                  <c:v>4.12</c:v>
                </c:pt>
                <c:pt idx="9">
                  <c:v>4.0937999999999999</c:v>
                </c:pt>
                <c:pt idx="10">
                  <c:v>4</c:v>
                </c:pt>
                <c:pt idx="11">
                  <c:v>3.9607999999999999</c:v>
                </c:pt>
                <c:pt idx="12">
                  <c:v>3.9085000000000001</c:v>
                </c:pt>
                <c:pt idx="13">
                  <c:v>4.1105</c:v>
                </c:pt>
                <c:pt idx="14">
                  <c:v>4.0677500000000002</c:v>
                </c:pt>
                <c:pt idx="15">
                  <c:v>3.93</c:v>
                </c:pt>
                <c:pt idx="16">
                  <c:v>3.87025</c:v>
                </c:pt>
                <c:pt idx="17">
                  <c:v>3.8492500000000001</c:v>
                </c:pt>
                <c:pt idx="18">
                  <c:v>3.8660000000000001</c:v>
                </c:pt>
                <c:pt idx="19">
                  <c:v>3.9045000000000001</c:v>
                </c:pt>
                <c:pt idx="20">
                  <c:v>3.9607999999999999</c:v>
                </c:pt>
                <c:pt idx="21">
                  <c:v>3.8847500000000004</c:v>
                </c:pt>
                <c:pt idx="22">
                  <c:v>3.8387500000000001</c:v>
                </c:pt>
                <c:pt idx="23">
                  <c:v>3.8818000000000001</c:v>
                </c:pt>
                <c:pt idx="24">
                  <c:v>3.8932500000000001</c:v>
                </c:pt>
                <c:pt idx="25">
                  <c:v>3.9835000000000003</c:v>
                </c:pt>
                <c:pt idx="26">
                  <c:v>4.0006000000000004</c:v>
                </c:pt>
                <c:pt idx="27">
                  <c:v>3.9642500000000003</c:v>
                </c:pt>
                <c:pt idx="28">
                  <c:v>3.9427499999999998</c:v>
                </c:pt>
                <c:pt idx="29">
                  <c:v>3.9062000000000001</c:v>
                </c:pt>
                <c:pt idx="30">
                  <c:v>3.8835000000000002</c:v>
                </c:pt>
                <c:pt idx="31">
                  <c:v>3.8380000000000001</c:v>
                </c:pt>
                <c:pt idx="32">
                  <c:v>3.7924000000000002</c:v>
                </c:pt>
                <c:pt idx="33">
                  <c:v>3.6805000000000003</c:v>
                </c:pt>
                <c:pt idx="34">
                  <c:v>3.6472500000000001</c:v>
                </c:pt>
                <c:pt idx="35">
                  <c:v>3.4106000000000001</c:v>
                </c:pt>
                <c:pt idx="36">
                  <c:v>2.9972500000000002</c:v>
                </c:pt>
                <c:pt idx="37">
                  <c:v>2.8577499999999998</c:v>
                </c:pt>
                <c:pt idx="38">
                  <c:v>2.8969999999999998</c:v>
                </c:pt>
                <c:pt idx="39">
                  <c:v>2.7822500000000003</c:v>
                </c:pt>
                <c:pt idx="40">
                  <c:v>2.8875000000000002</c:v>
                </c:pt>
                <c:pt idx="41">
                  <c:v>2.8730000000000002</c:v>
                </c:pt>
                <c:pt idx="42">
                  <c:v>2.78775</c:v>
                </c:pt>
                <c:pt idx="43">
                  <c:v>2.5950000000000002</c:v>
                </c:pt>
                <c:pt idx="44">
                  <c:v>2.5049999999999999</c:v>
                </c:pt>
                <c:pt idx="45">
                  <c:v>2.51925</c:v>
                </c:pt>
                <c:pt idx="46">
                  <c:v>2.4670000000000001</c:v>
                </c:pt>
                <c:pt idx="47">
                  <c:v>2.3090000000000002</c:v>
                </c:pt>
                <c:pt idx="48">
                  <c:v>2.1427499999999999</c:v>
                </c:pt>
                <c:pt idx="49">
                  <c:v>1.9982</c:v>
                </c:pt>
                <c:pt idx="50">
                  <c:v>2.09</c:v>
                </c:pt>
                <c:pt idx="51">
                  <c:v>2.1515</c:v>
                </c:pt>
                <c:pt idx="52">
                  <c:v>2.3146</c:v>
                </c:pt>
                <c:pt idx="53">
                  <c:v>2.4224999999999999</c:v>
                </c:pt>
                <c:pt idx="54">
                  <c:v>2.4045000000000001</c:v>
                </c:pt>
                <c:pt idx="55">
                  <c:v>2.3506</c:v>
                </c:pt>
                <c:pt idx="56">
                  <c:v>2.39425</c:v>
                </c:pt>
                <c:pt idx="57">
                  <c:v>2.4544000000000001</c:v>
                </c:pt>
                <c:pt idx="58">
                  <c:v>2.4384999999999999</c:v>
                </c:pt>
                <c:pt idx="59">
                  <c:v>2.548953</c:v>
                </c:pt>
                <c:pt idx="60">
                  <c:v>2.5851790000000001</c:v>
                </c:pt>
                <c:pt idx="61">
                  <c:v>2.6317129999999995</c:v>
                </c:pt>
                <c:pt idx="62">
                  <c:v>2.6894589999999998</c:v>
                </c:pt>
                <c:pt idx="63">
                  <c:v>2.6538010000000001</c:v>
                </c:pt>
                <c:pt idx="64">
                  <c:v>2.644028</c:v>
                </c:pt>
                <c:pt idx="65">
                  <c:v>2.646074</c:v>
                </c:pt>
                <c:pt idx="66">
                  <c:v>2.654792</c:v>
                </c:pt>
                <c:pt idx="67">
                  <c:v>2.6951200000000002</c:v>
                </c:pt>
                <c:pt idx="68">
                  <c:v>2.7453519999999996</c:v>
                </c:pt>
                <c:pt idx="69">
                  <c:v>2.7784170000000001</c:v>
                </c:pt>
                <c:pt idx="70">
                  <c:v>2.8211219999999999</c:v>
                </c:pt>
                <c:pt idx="71">
                  <c:v>2.8310439999999999</c:v>
                </c:pt>
              </c:numCache>
            </c:numRef>
          </c:val>
          <c:smooth val="0"/>
        </c:ser>
        <c:ser>
          <c:idx val="1"/>
          <c:order val="1"/>
          <c:tx>
            <c:v>Crude oil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'Fig3'!$A$28:$A$99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'Fig3'!$C$28:$C$99</c:f>
              <c:numCache>
                <c:formatCode>0.00</c:formatCode>
                <c:ptCount val="72"/>
                <c:pt idx="0">
                  <c:v>2.493095238095238</c:v>
                </c:pt>
                <c:pt idx="1">
                  <c:v>2.5519047619047619</c:v>
                </c:pt>
                <c:pt idx="2">
                  <c:v>2.6409523809523812</c:v>
                </c:pt>
                <c:pt idx="3">
                  <c:v>2.6114285714285712</c:v>
                </c:pt>
                <c:pt idx="4">
                  <c:v>2.4564285714285714</c:v>
                </c:pt>
                <c:pt idx="5">
                  <c:v>2.1895238095238096</c:v>
                </c:pt>
                <c:pt idx="6">
                  <c:v>2.2104761904761903</c:v>
                </c:pt>
                <c:pt idx="7">
                  <c:v>2.3261904761904764</c:v>
                </c:pt>
                <c:pt idx="8">
                  <c:v>2.4278571428571429</c:v>
                </c:pt>
                <c:pt idx="9">
                  <c:v>2.3814285714285712</c:v>
                </c:pt>
                <c:pt idx="10">
                  <c:v>2.3042857142857143</c:v>
                </c:pt>
                <c:pt idx="11">
                  <c:v>2.2633333333333332</c:v>
                </c:pt>
                <c:pt idx="12">
                  <c:v>2.3995238095238096</c:v>
                </c:pt>
                <c:pt idx="13">
                  <c:v>2.4154761904761903</c:v>
                </c:pt>
                <c:pt idx="14">
                  <c:v>2.4102380952380953</c:v>
                </c:pt>
                <c:pt idx="15">
                  <c:v>2.3690476190476191</c:v>
                </c:pt>
                <c:pt idx="16">
                  <c:v>2.3849999999999998</c:v>
                </c:pt>
                <c:pt idx="17">
                  <c:v>2.3492857142857142</c:v>
                </c:pt>
                <c:pt idx="18">
                  <c:v>2.4726190476190477</c:v>
                </c:pt>
                <c:pt idx="19">
                  <c:v>2.5285714285714285</c:v>
                </c:pt>
                <c:pt idx="20">
                  <c:v>2.5166666666666666</c:v>
                </c:pt>
                <c:pt idx="21">
                  <c:v>2.3907142857142856</c:v>
                </c:pt>
                <c:pt idx="22">
                  <c:v>2.2219047619047618</c:v>
                </c:pt>
                <c:pt idx="23">
                  <c:v>2.2457142857142856</c:v>
                </c:pt>
                <c:pt idx="24">
                  <c:v>2.2280952380952379</c:v>
                </c:pt>
                <c:pt idx="25">
                  <c:v>2.3657142857142857</c:v>
                </c:pt>
                <c:pt idx="26">
                  <c:v>2.3830952380952382</c:v>
                </c:pt>
                <c:pt idx="27">
                  <c:v>2.3845238095238095</c:v>
                </c:pt>
                <c:pt idx="28">
                  <c:v>2.3954761904761903</c:v>
                </c:pt>
                <c:pt idx="29">
                  <c:v>2.4407142857142858</c:v>
                </c:pt>
                <c:pt idx="30">
                  <c:v>2.41</c:v>
                </c:pt>
                <c:pt idx="31">
                  <c:v>2.2764285714285712</c:v>
                </c:pt>
                <c:pt idx="32">
                  <c:v>2.1966666666666668</c:v>
                </c:pt>
                <c:pt idx="33">
                  <c:v>2.0235714285714286</c:v>
                </c:pt>
                <c:pt idx="34">
                  <c:v>1.8014285714285714</c:v>
                </c:pt>
                <c:pt idx="35">
                  <c:v>1.4452380952380952</c:v>
                </c:pt>
                <c:pt idx="36">
                  <c:v>1.1190476190476191</c:v>
                </c:pt>
                <c:pt idx="37">
                  <c:v>1.1647619047619047</c:v>
                </c:pt>
                <c:pt idx="38">
                  <c:v>1.1426190476190476</c:v>
                </c:pt>
                <c:pt idx="39">
                  <c:v>1.2740476190476191</c:v>
                </c:pt>
                <c:pt idx="40">
                  <c:v>1.3964285714285714</c:v>
                </c:pt>
                <c:pt idx="41">
                  <c:v>1.4314285714285715</c:v>
                </c:pt>
                <c:pt idx="42">
                  <c:v>1.2714285714285714</c:v>
                </c:pt>
                <c:pt idx="43">
                  <c:v>1.0707142857142857</c:v>
                </c:pt>
                <c:pt idx="44">
                  <c:v>1.0566666666666666</c:v>
                </c:pt>
                <c:pt idx="45">
                  <c:v>1.065952380952381</c:v>
                </c:pt>
                <c:pt idx="46">
                  <c:v>0.98642857142857143</c:v>
                </c:pt>
                <c:pt idx="47">
                  <c:v>0.84833333333333349</c:v>
                </c:pt>
                <c:pt idx="48">
                  <c:v>0.71404761904761904</c:v>
                </c:pt>
                <c:pt idx="49">
                  <c:v>0.67928571428571427</c:v>
                </c:pt>
                <c:pt idx="50">
                  <c:v>0.8052380952380952</c:v>
                </c:pt>
                <c:pt idx="51">
                  <c:v>0.89785714285714291</c:v>
                </c:pt>
                <c:pt idx="52">
                  <c:v>1.0209523809523811</c:v>
                </c:pt>
                <c:pt idx="53">
                  <c:v>1.0942857142857143</c:v>
                </c:pt>
                <c:pt idx="54">
                  <c:v>1.03</c:v>
                </c:pt>
                <c:pt idx="55">
                  <c:v>1.0166666666666666</c:v>
                </c:pt>
                <c:pt idx="56">
                  <c:v>1.0380952380952382</c:v>
                </c:pt>
                <c:pt idx="57">
                  <c:v>1.1614285714285715</c:v>
                </c:pt>
                <c:pt idx="58">
                  <c:v>1.0645238095238094</c:v>
                </c:pt>
                <c:pt idx="59">
                  <c:v>1.1428571428571428</c:v>
                </c:pt>
                <c:pt idx="60">
                  <c:v>1.1428571428571428</c:v>
                </c:pt>
                <c:pt idx="61">
                  <c:v>1.1428571428571428</c:v>
                </c:pt>
                <c:pt idx="62">
                  <c:v>1.1428571428571428</c:v>
                </c:pt>
                <c:pt idx="63">
                  <c:v>1.1428571428571428</c:v>
                </c:pt>
                <c:pt idx="64">
                  <c:v>1.1428571428571428</c:v>
                </c:pt>
                <c:pt idx="65">
                  <c:v>1.1428571428571428</c:v>
                </c:pt>
                <c:pt idx="66">
                  <c:v>1.1666666666666667</c:v>
                </c:pt>
                <c:pt idx="67">
                  <c:v>1.1904761904761905</c:v>
                </c:pt>
                <c:pt idx="68">
                  <c:v>1.2142857142857142</c:v>
                </c:pt>
                <c:pt idx="69">
                  <c:v>1.2380952380952381</c:v>
                </c:pt>
                <c:pt idx="70">
                  <c:v>1.2619047619047619</c:v>
                </c:pt>
                <c:pt idx="71">
                  <c:v>1.2619047619047619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688784"/>
        <c:axId val="561689344"/>
      </c:lineChart>
      <c:scatterChart>
        <c:scatterStyle val="lineMarker"/>
        <c:varyColors val="0"/>
        <c:ser>
          <c:idx val="3"/>
          <c:order val="3"/>
          <c:tx>
            <c:strRef>
              <c:f>'Fig3'!$B$103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447991946212203E-2"/>
                  <c:y val="3.026692517706639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'Fig3'!$A$104:$A$105</c:f>
              <c:numCache>
                <c:formatCode>General</c:formatCod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xVal>
          <c:yVal>
            <c:numRef>
              <c:f>'Fig3'!$B$104:$B$105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50992"/>
        <c:axId val="561751552"/>
      </c:scatterChart>
      <c:dateAx>
        <c:axId val="56168878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61689344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1689344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noFill/>
          </a:ln>
        </c:spPr>
        <c:crossAx val="561688784"/>
        <c:crosses val="autoZero"/>
        <c:crossBetween val="between"/>
      </c:valAx>
      <c:valAx>
        <c:axId val="561750992"/>
        <c:scaling>
          <c:orientation val="minMax"/>
          <c:max val="72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1751552"/>
        <c:crosses val="max"/>
        <c:crossBetween val="midCat"/>
      </c:valAx>
      <c:valAx>
        <c:axId val="56175155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1750992"/>
        <c:crosses val="max"/>
        <c:crossBetween val="midCat"/>
      </c:valAx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51320965016359255"/>
          <c:y val="0.18451913108851342"/>
          <c:w val="0.28926682945119664"/>
          <c:h val="0.1912264517231204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annual energy expenditures</a:t>
            </a:r>
          </a:p>
          <a:p>
            <a:pPr algn="l">
              <a:defRPr/>
            </a:pPr>
            <a:r>
              <a:rPr lang="en-US" sz="1000" b="0"/>
              <a:t>share of gross domestic product</a:t>
            </a:r>
          </a:p>
        </c:rich>
      </c:tx>
      <c:layout>
        <c:manualLayout>
          <c:xMode val="edge"/>
          <c:yMode val="edge"/>
          <c:x val="1.0564940066252401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27404501266602E-2"/>
          <c:y val="0.17117395828480017"/>
          <c:w val="0.8890416746687152"/>
          <c:h val="0.62528692789140949"/>
        </c:manualLayout>
      </c:layout>
      <c:lineChart>
        <c:grouping val="standard"/>
        <c:varyColors val="0"/>
        <c:ser>
          <c:idx val="1"/>
          <c:order val="0"/>
          <c:tx>
            <c:v>Energy expenditures as share of GDP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'Fig27'!$A$28:$A$54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'Fig27'!$B$28:$B$54</c:f>
              <c:numCache>
                <c:formatCode>0.0%</c:formatCode>
                <c:ptCount val="27"/>
                <c:pt idx="0">
                  <c:v>7.6469496144999996E-2</c:v>
                </c:pt>
                <c:pt idx="1">
                  <c:v>7.2881288321999999E-2</c:v>
                </c:pt>
                <c:pt idx="2">
                  <c:v>7.1514968456E-2</c:v>
                </c:pt>
                <c:pt idx="3">
                  <c:v>6.9032029191999994E-2</c:v>
                </c:pt>
                <c:pt idx="4">
                  <c:v>6.7103571109000004E-2</c:v>
                </c:pt>
                <c:pt idx="5">
                  <c:v>6.9123188879E-2</c:v>
                </c:pt>
                <c:pt idx="6">
                  <c:v>6.5925483497000004E-2</c:v>
                </c:pt>
                <c:pt idx="7">
                  <c:v>5.7858326957000002E-2</c:v>
                </c:pt>
                <c:pt idx="8">
                  <c:v>5.7837297287000003E-2</c:v>
                </c:pt>
                <c:pt idx="9">
                  <c:v>6.6875827641999994E-2</c:v>
                </c:pt>
                <c:pt idx="10">
                  <c:v>6.5557104739000005E-2</c:v>
                </c:pt>
                <c:pt idx="11">
                  <c:v>6.0492917303E-2</c:v>
                </c:pt>
                <c:pt idx="12">
                  <c:v>6.5609354374000006E-2</c:v>
                </c:pt>
                <c:pt idx="13">
                  <c:v>7.0987272382999997E-2</c:v>
                </c:pt>
                <c:pt idx="14">
                  <c:v>7.9881360686999997E-2</c:v>
                </c:pt>
                <c:pt idx="15">
                  <c:v>8.365065361E-2</c:v>
                </c:pt>
                <c:pt idx="16">
                  <c:v>8.5235634211E-2</c:v>
                </c:pt>
                <c:pt idx="17">
                  <c:v>9.5756089934000005E-2</c:v>
                </c:pt>
                <c:pt idx="18">
                  <c:v>7.3967990728000005E-2</c:v>
                </c:pt>
                <c:pt idx="19">
                  <c:v>8.0994808306000005E-2</c:v>
                </c:pt>
                <c:pt idx="20">
                  <c:v>8.9763438776999993E-2</c:v>
                </c:pt>
                <c:pt idx="21">
                  <c:v>8.3937369945999998E-2</c:v>
                </c:pt>
                <c:pt idx="22">
                  <c:v>8.2575531234999999E-2</c:v>
                </c:pt>
                <c:pt idx="23">
                  <c:v>8.0194880247E-2</c:v>
                </c:pt>
                <c:pt idx="24">
                  <c:v>6.0563814649999999E-2</c:v>
                </c:pt>
                <c:pt idx="25">
                  <c:v>5.4398643995000003E-2</c:v>
                </c:pt>
                <c:pt idx="26">
                  <c:v>5.6915154850000003E-2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000256"/>
        <c:axId val="568000816"/>
      </c:lineChart>
      <c:scatterChart>
        <c:scatterStyle val="lineMarker"/>
        <c:varyColors val="0"/>
        <c:ser>
          <c:idx val="0"/>
          <c:order val="1"/>
          <c:tx>
            <c:strRef>
              <c:f>'Fig27'!$B$57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6495285650269333E-3"/>
                  <c:y val="-2.347168915443358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'Fig27'!$A$58:$A$59</c:f>
              <c:numCache>
                <c:formatCode>General</c:formatCode>
                <c:ptCount val="2"/>
                <c:pt idx="0">
                  <c:v>25.5</c:v>
                </c:pt>
                <c:pt idx="1">
                  <c:v>25.5</c:v>
                </c:pt>
              </c:numCache>
            </c:numRef>
          </c:xVal>
          <c:yVal>
            <c:numRef>
              <c:f>'Fig27'!$B$58:$B$59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01376"/>
        <c:axId val="568001936"/>
      </c:scatterChart>
      <c:catAx>
        <c:axId val="56800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6800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8000816"/>
        <c:scaling>
          <c:orientation val="minMax"/>
          <c:max val="0.12000000000000002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68000256"/>
        <c:crosses val="autoZero"/>
        <c:crossBetween val="between"/>
      </c:valAx>
      <c:valAx>
        <c:axId val="56800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8001936"/>
        <c:crosses val="autoZero"/>
        <c:crossBetween val="midCat"/>
      </c:valAx>
      <c:valAx>
        <c:axId val="56800193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68001376"/>
        <c:crosses val="max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energy-related carbon dioxide emissions</a:t>
            </a:r>
          </a:p>
          <a:p>
            <a:pPr algn="l">
              <a:defRPr/>
            </a:pPr>
            <a:r>
              <a:rPr lang="en-US" sz="1000" b="0"/>
              <a:t>annual growth</a:t>
            </a:r>
          </a:p>
        </c:rich>
      </c:tx>
      <c:layout>
        <c:manualLayout>
          <c:xMode val="edge"/>
          <c:yMode val="edge"/>
          <c:x val="1.2744539411206804E-2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69482019875717E-2"/>
          <c:y val="0.17117395828480017"/>
          <c:w val="0.8939378304208021"/>
          <c:h val="0.5930668281849073"/>
        </c:manualLayout>
      </c:layout>
      <c:barChart>
        <c:barDir val="col"/>
        <c:grouping val="clustered"/>
        <c:varyColors val="0"/>
        <c:ser>
          <c:idx val="0"/>
          <c:order val="0"/>
          <c:tx>
            <c:v>All fossil fuels</c:v>
          </c:tx>
          <c:spPr>
            <a:solidFill>
              <a:schemeClr val="accent1"/>
            </a:solidFill>
          </c:spPr>
          <c:invertIfNegative val="0"/>
          <c:cat>
            <c:numRef>
              <c:f>'Fig28'!$J$26:$M$26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'Fig28'!$J$27:$M$27</c:f>
              <c:numCache>
                <c:formatCode>0.0%</c:formatCode>
                <c:ptCount val="4"/>
                <c:pt idx="0">
                  <c:v>8.6430606000174048E-3</c:v>
                </c:pt>
                <c:pt idx="1">
                  <c:v>-2.6328778924703089E-2</c:v>
                </c:pt>
                <c:pt idx="2">
                  <c:v>-1.2838244284837375E-2</c:v>
                </c:pt>
                <c:pt idx="3">
                  <c:v>8.7309934813306622E-3</c:v>
                </c:pt>
              </c:numCache>
            </c:numRef>
          </c:val>
        </c:ser>
        <c:ser>
          <c:idx val="1"/>
          <c:order val="1"/>
          <c:tx>
            <c:v>Coal</c:v>
          </c:tx>
          <c:spPr>
            <a:solidFill>
              <a:schemeClr val="accent4"/>
            </a:solidFill>
          </c:spPr>
          <c:invertIfNegative val="0"/>
          <c:cat>
            <c:numRef>
              <c:f>'Fig28'!$J$26:$M$26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'Fig28'!$J$28:$M$28</c:f>
              <c:numCache>
                <c:formatCode>0.0%</c:formatCode>
                <c:ptCount val="4"/>
                <c:pt idx="0">
                  <c:v>-2.4958924088591683E-3</c:v>
                </c:pt>
                <c:pt idx="1">
                  <c:v>-0.13475990172925423</c:v>
                </c:pt>
                <c:pt idx="2">
                  <c:v>-6.8058174080371514E-2</c:v>
                </c:pt>
                <c:pt idx="3">
                  <c:v>1.7265995674887735E-2</c:v>
                </c:pt>
              </c:numCache>
            </c:numRef>
          </c:val>
        </c:ser>
        <c:ser>
          <c:idx val="2"/>
          <c:order val="2"/>
          <c:tx>
            <c:v>Petroleum</c:v>
          </c:tx>
          <c:spPr>
            <a:solidFill>
              <a:schemeClr val="accent3"/>
            </a:solidFill>
          </c:spPr>
          <c:invertIfNegative val="0"/>
          <c:cat>
            <c:numRef>
              <c:f>'Fig28'!$J$26:$M$26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'Fig28'!$J$29:$M$29</c:f>
              <c:numCache>
                <c:formatCode>0.0%</c:formatCode>
                <c:ptCount val="4"/>
                <c:pt idx="0">
                  <c:v>9.5235441441026136E-3</c:v>
                </c:pt>
                <c:pt idx="1">
                  <c:v>1.9031424001521691E-2</c:v>
                </c:pt>
                <c:pt idx="2">
                  <c:v>8.6531572467722917E-3</c:v>
                </c:pt>
                <c:pt idx="3">
                  <c:v>4.1761220290164047E-3</c:v>
                </c:pt>
              </c:numCache>
            </c:numRef>
          </c:val>
        </c:ser>
        <c:ser>
          <c:idx val="3"/>
          <c:order val="3"/>
          <c:tx>
            <c:v>Natural gas</c:v>
          </c:tx>
          <c:spPr>
            <a:solidFill>
              <a:schemeClr val="accent2"/>
            </a:solidFill>
          </c:spPr>
          <c:invertIfNegative val="0"/>
          <c:cat>
            <c:numRef>
              <c:f>'Fig28'!$J$26:$M$26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'Fig28'!$J$30:$M$30</c:f>
              <c:numCache>
                <c:formatCode>0.0%</c:formatCode>
                <c:ptCount val="4"/>
                <c:pt idx="0">
                  <c:v>2.0904891693972916E-2</c:v>
                </c:pt>
                <c:pt idx="1">
                  <c:v>3.2183890762661482E-2</c:v>
                </c:pt>
                <c:pt idx="2">
                  <c:v>9.2208990961901716E-3</c:v>
                </c:pt>
                <c:pt idx="3">
                  <c:v>7.8918463354600288E-3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604208"/>
        <c:axId val="571604768"/>
      </c:barChart>
      <c:scatterChart>
        <c:scatterStyle val="lineMarker"/>
        <c:varyColors val="0"/>
        <c:ser>
          <c:idx val="4"/>
          <c:order val="4"/>
          <c:tx>
            <c:strRef>
              <c:f>'Fig28'!$D$33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0123972308339492"/>
                  <c:y val="4.355636449966367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'Fig28'!$C$34:$C$35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'Fig28'!$D$34:$D$35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05328"/>
        <c:axId val="571605888"/>
      </c:scatterChart>
      <c:catAx>
        <c:axId val="57160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71604768"/>
        <c:crosses val="autoZero"/>
        <c:auto val="1"/>
        <c:lblAlgn val="ctr"/>
        <c:lblOffset val="100"/>
        <c:noMultiLvlLbl val="0"/>
      </c:catAx>
      <c:valAx>
        <c:axId val="571604768"/>
        <c:scaling>
          <c:orientation val="minMax"/>
          <c:max val="6.0000000000000012E-2"/>
          <c:min val="-0.1500000000000000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71604208"/>
        <c:crosses val="autoZero"/>
        <c:crossBetween val="between"/>
        <c:majorUnit val="3.0000000000000006E-2"/>
        <c:minorUnit val="1.0000000000000005E-2"/>
      </c:valAx>
      <c:valAx>
        <c:axId val="57160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1605888"/>
        <c:crosses val="autoZero"/>
        <c:crossBetween val="midCat"/>
      </c:valAx>
      <c:valAx>
        <c:axId val="57160588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71605328"/>
        <c:crosses val="max"/>
        <c:crossBetween val="midCat"/>
      </c:valAx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0174783707593369"/>
          <c:y val="0.84704486742312635"/>
          <c:w val="0.59650432584812396"/>
          <c:h val="5.84823494696298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total industrial production index</a:t>
            </a:r>
          </a:p>
          <a:p>
            <a:pPr algn="l">
              <a:defRPr/>
            </a:pPr>
            <a:r>
              <a:rPr lang="en-US" sz="1000" b="0"/>
              <a:t>index (2007 = 100)</a:t>
            </a:r>
          </a:p>
        </c:rich>
      </c:tx>
      <c:layout>
        <c:manualLayout>
          <c:xMode val="edge"/>
          <c:yMode val="edge"/>
          <c:x val="1.1475029036004667E-2"/>
          <c:y val="1.1834319526627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34673104886533E-2"/>
          <c:y val="0.16925064840267748"/>
          <c:w val="0.83686027051496614"/>
          <c:h val="0.62942117442420364"/>
        </c:manualLayout>
      </c:layout>
      <c:barChart>
        <c:barDir val="col"/>
        <c:grouping val="clustered"/>
        <c:varyColors val="0"/>
        <c:ser>
          <c:idx val="2"/>
          <c:order val="2"/>
          <c:tx>
            <c:v>Change from prior year (right axis)</c:v>
          </c:tx>
          <c:invertIfNegative val="0"/>
          <c:val>
            <c:numRef>
              <c:f>'Fig33'!$C$28:$C$99</c:f>
              <c:numCache>
                <c:formatCode>0.0%</c:formatCode>
                <c:ptCount val="72"/>
                <c:pt idx="0">
                  <c:v>3.0596826864999999E-2</c:v>
                </c:pt>
                <c:pt idx="1">
                  <c:v>3.7982066656999998E-2</c:v>
                </c:pt>
                <c:pt idx="2">
                  <c:v>2.1862708551000001E-2</c:v>
                </c:pt>
                <c:pt idx="3">
                  <c:v>3.5318566019999997E-2</c:v>
                </c:pt>
                <c:pt idx="4">
                  <c:v>3.4996952062E-2</c:v>
                </c:pt>
                <c:pt idx="5">
                  <c:v>3.2775020571999998E-2</c:v>
                </c:pt>
                <c:pt idx="6">
                  <c:v>3.0789102406999998E-2</c:v>
                </c:pt>
                <c:pt idx="7">
                  <c:v>2.0893578034E-2</c:v>
                </c:pt>
                <c:pt idx="8">
                  <c:v>2.2634873152999998E-2</c:v>
                </c:pt>
                <c:pt idx="9">
                  <c:v>1.8341706499999999E-2</c:v>
                </c:pt>
                <c:pt idx="10">
                  <c:v>2.5275485597000002E-2</c:v>
                </c:pt>
                <c:pt idx="11">
                  <c:v>2.3960743417999999E-2</c:v>
                </c:pt>
                <c:pt idx="12">
                  <c:v>1.5925947914E-2</c:v>
                </c:pt>
                <c:pt idx="13">
                  <c:v>1.8265504557E-2</c:v>
                </c:pt>
                <c:pt idx="14">
                  <c:v>2.7004412988E-2</c:v>
                </c:pt>
                <c:pt idx="15">
                  <c:v>1.7457001029999999E-2</c:v>
                </c:pt>
                <c:pt idx="16">
                  <c:v>1.5973329120000001E-2</c:v>
                </c:pt>
                <c:pt idx="17">
                  <c:v>1.7897308655999998E-2</c:v>
                </c:pt>
                <c:pt idx="18">
                  <c:v>9.2819289983999999E-3</c:v>
                </c:pt>
                <c:pt idx="19">
                  <c:v>2.1573755320000002E-2</c:v>
                </c:pt>
                <c:pt idx="20">
                  <c:v>2.5258128509999998E-2</c:v>
                </c:pt>
                <c:pt idx="21">
                  <c:v>2.2093587162000002E-2</c:v>
                </c:pt>
                <c:pt idx="22">
                  <c:v>1.9928526841000001E-2</c:v>
                </c:pt>
                <c:pt idx="23">
                  <c:v>1.8934422822000002E-2</c:v>
                </c:pt>
                <c:pt idx="24">
                  <c:v>1.4864096576000001E-2</c:v>
                </c:pt>
                <c:pt idx="25">
                  <c:v>1.7873807254999999E-2</c:v>
                </c:pt>
                <c:pt idx="26">
                  <c:v>2.4199499754999999E-2</c:v>
                </c:pt>
                <c:pt idx="27">
                  <c:v>2.6169861934999997E-2</c:v>
                </c:pt>
                <c:pt idx="28">
                  <c:v>3.0043818207999999E-2</c:v>
                </c:pt>
                <c:pt idx="29">
                  <c:v>3.2411431309999995E-2</c:v>
                </c:pt>
                <c:pt idx="30">
                  <c:v>3.9142944344000001E-2</c:v>
                </c:pt>
                <c:pt idx="31">
                  <c:v>3.1434571852E-2</c:v>
                </c:pt>
                <c:pt idx="32">
                  <c:v>3.0153769293999998E-2</c:v>
                </c:pt>
                <c:pt idx="33">
                  <c:v>3.1391592395000001E-2</c:v>
                </c:pt>
                <c:pt idx="34">
                  <c:v>3.8079966372999999E-2</c:v>
                </c:pt>
                <c:pt idx="35">
                  <c:v>3.4646478480999998E-2</c:v>
                </c:pt>
                <c:pt idx="36">
                  <c:v>3.4437123579999999E-2</c:v>
                </c:pt>
                <c:pt idx="37">
                  <c:v>2.4839314602999998E-2</c:v>
                </c:pt>
                <c:pt idx="38">
                  <c:v>1.3693971348E-2</c:v>
                </c:pt>
                <c:pt idx="39">
                  <c:v>9.9030227099000008E-3</c:v>
                </c:pt>
                <c:pt idx="40">
                  <c:v>3.5526558443000002E-3</c:v>
                </c:pt>
                <c:pt idx="41">
                  <c:v>-2.49614021E-3</c:v>
                </c:pt>
                <c:pt idx="42">
                  <c:v>2.5492527609999997E-3</c:v>
                </c:pt>
                <c:pt idx="43">
                  <c:v>3.6065015889000002E-3</c:v>
                </c:pt>
                <c:pt idx="44">
                  <c:v>-2.5365853659E-3</c:v>
                </c:pt>
                <c:pt idx="45">
                  <c:v>-4.5359844989000002E-3</c:v>
                </c:pt>
                <c:pt idx="46">
                  <c:v>-2.0618295796999999E-2</c:v>
                </c:pt>
                <c:pt idx="47">
                  <c:v>-2.321668973E-2</c:v>
                </c:pt>
                <c:pt idx="48">
                  <c:v>-1.3596488745E-2</c:v>
                </c:pt>
                <c:pt idx="49">
                  <c:v>-1.3637188071999999E-2</c:v>
                </c:pt>
                <c:pt idx="50">
                  <c:v>-1.980287163E-2</c:v>
                </c:pt>
                <c:pt idx="51">
                  <c:v>-1.3628349854999999E-2</c:v>
                </c:pt>
                <c:pt idx="52">
                  <c:v>-1.2869206548000001E-2</c:v>
                </c:pt>
                <c:pt idx="53">
                  <c:v>-6.0833550289000008E-3</c:v>
                </c:pt>
                <c:pt idx="54">
                  <c:v>-7.1827106769000006E-3</c:v>
                </c:pt>
                <c:pt idx="55">
                  <c:v>-1.3388167834E-2</c:v>
                </c:pt>
                <c:pt idx="56">
                  <c:v>-1.0267104244E-2</c:v>
                </c:pt>
                <c:pt idx="57">
                  <c:v>-1.0899238091000001E-2</c:v>
                </c:pt>
                <c:pt idx="58">
                  <c:v>-5.2811292164000002E-3</c:v>
                </c:pt>
                <c:pt idx="59">
                  <c:v>-1.327047E-3</c:v>
                </c:pt>
                <c:pt idx="60">
                  <c:v>-5.778231E-3</c:v>
                </c:pt>
                <c:pt idx="61">
                  <c:v>-3.7802510000000001E-3</c:v>
                </c:pt>
                <c:pt idx="62">
                  <c:v>6.9085689999999998E-3</c:v>
                </c:pt>
                <c:pt idx="63">
                  <c:v>4.4718299999999996E-3</c:v>
                </c:pt>
                <c:pt idx="64">
                  <c:v>8.1650290000000007E-3</c:v>
                </c:pt>
                <c:pt idx="65">
                  <c:v>5.4417320000000003E-3</c:v>
                </c:pt>
                <c:pt idx="66">
                  <c:v>4.5152350000000003E-3</c:v>
                </c:pt>
                <c:pt idx="67">
                  <c:v>1.2796209999999999E-2</c:v>
                </c:pt>
                <c:pt idx="68">
                  <c:v>1.5034250000000001E-2</c:v>
                </c:pt>
                <c:pt idx="69">
                  <c:v>1.9873479999999999E-2</c:v>
                </c:pt>
                <c:pt idx="70">
                  <c:v>2.3238340000000003E-2</c:v>
                </c:pt>
                <c:pt idx="71">
                  <c:v>2.5881789999999998E-2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1612048"/>
        <c:axId val="571611488"/>
      </c:barChart>
      <c:lineChart>
        <c:grouping val="standard"/>
        <c:varyColors val="0"/>
        <c:ser>
          <c:idx val="0"/>
          <c:order val="0"/>
          <c:tx>
            <c:v>Industrial production index (left axis)</c:v>
          </c:tx>
          <c:marker>
            <c:symbol val="none"/>
          </c:marker>
          <c:cat>
            <c:numRef>
              <c:f>'Fig33'!$A$28:$A$99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'Fig33'!$B$28:$B$99</c:f>
              <c:numCache>
                <c:formatCode>0</c:formatCode>
                <c:ptCount val="72"/>
                <c:pt idx="0">
                  <c:v>99.378699999999995</c:v>
                </c:pt>
                <c:pt idx="1">
                  <c:v>99.657799999999995</c:v>
                </c:pt>
                <c:pt idx="2">
                  <c:v>98.957899999999995</c:v>
                </c:pt>
                <c:pt idx="3">
                  <c:v>99.839600000000004</c:v>
                </c:pt>
                <c:pt idx="4">
                  <c:v>100.0042</c:v>
                </c:pt>
                <c:pt idx="5">
                  <c:v>100.0318</c:v>
                </c:pt>
                <c:pt idx="6">
                  <c:v>100.31319999999999</c:v>
                </c:pt>
                <c:pt idx="7">
                  <c:v>99.838899999999995</c:v>
                </c:pt>
                <c:pt idx="8">
                  <c:v>99.959900000000005</c:v>
                </c:pt>
                <c:pt idx="9">
                  <c:v>100.2146</c:v>
                </c:pt>
                <c:pt idx="10">
                  <c:v>100.7651</c:v>
                </c:pt>
                <c:pt idx="11">
                  <c:v>101.0382</c:v>
                </c:pt>
                <c:pt idx="12">
                  <c:v>100.9614</c:v>
                </c:pt>
                <c:pt idx="13">
                  <c:v>101.4781</c:v>
                </c:pt>
                <c:pt idx="14">
                  <c:v>101.6302</c:v>
                </c:pt>
                <c:pt idx="15">
                  <c:v>101.5825</c:v>
                </c:pt>
                <c:pt idx="16">
                  <c:v>101.6016</c:v>
                </c:pt>
                <c:pt idx="17">
                  <c:v>101.82210000000001</c:v>
                </c:pt>
                <c:pt idx="18">
                  <c:v>101.2443</c:v>
                </c:pt>
                <c:pt idx="19">
                  <c:v>101.9928</c:v>
                </c:pt>
                <c:pt idx="20">
                  <c:v>102.4847</c:v>
                </c:pt>
                <c:pt idx="21">
                  <c:v>102.42870000000001</c:v>
                </c:pt>
                <c:pt idx="22">
                  <c:v>102.7732</c:v>
                </c:pt>
                <c:pt idx="23">
                  <c:v>102.9513</c:v>
                </c:pt>
                <c:pt idx="24">
                  <c:v>102.46210000000001</c:v>
                </c:pt>
                <c:pt idx="25">
                  <c:v>103.2919</c:v>
                </c:pt>
                <c:pt idx="26">
                  <c:v>104.0896</c:v>
                </c:pt>
                <c:pt idx="27">
                  <c:v>104.2409</c:v>
                </c:pt>
                <c:pt idx="28">
                  <c:v>104.6541</c:v>
                </c:pt>
                <c:pt idx="29">
                  <c:v>105.1223</c:v>
                </c:pt>
                <c:pt idx="30">
                  <c:v>105.2073</c:v>
                </c:pt>
                <c:pt idx="31">
                  <c:v>105.19889999999999</c:v>
                </c:pt>
                <c:pt idx="32">
                  <c:v>105.575</c:v>
                </c:pt>
                <c:pt idx="33">
                  <c:v>105.64409999999999</c:v>
                </c:pt>
                <c:pt idx="34">
                  <c:v>106.68680000000001</c:v>
                </c:pt>
                <c:pt idx="35">
                  <c:v>106.51819999999999</c:v>
                </c:pt>
                <c:pt idx="36">
                  <c:v>105.9906</c:v>
                </c:pt>
                <c:pt idx="37">
                  <c:v>105.85760000000001</c:v>
                </c:pt>
                <c:pt idx="38">
                  <c:v>105.515</c:v>
                </c:pt>
                <c:pt idx="39">
                  <c:v>105.2732</c:v>
                </c:pt>
                <c:pt idx="40">
                  <c:v>105.02589999999999</c:v>
                </c:pt>
                <c:pt idx="41">
                  <c:v>104.8599</c:v>
                </c:pt>
                <c:pt idx="42">
                  <c:v>105.4755</c:v>
                </c:pt>
                <c:pt idx="43">
                  <c:v>105.5783</c:v>
                </c:pt>
                <c:pt idx="44">
                  <c:v>105.30719999999999</c:v>
                </c:pt>
                <c:pt idx="45">
                  <c:v>105.1649</c:v>
                </c:pt>
                <c:pt idx="46">
                  <c:v>104.4871</c:v>
                </c:pt>
                <c:pt idx="47">
                  <c:v>104.04519999999999</c:v>
                </c:pt>
                <c:pt idx="48">
                  <c:v>104.54949999999999</c:v>
                </c:pt>
                <c:pt idx="49">
                  <c:v>104.414</c:v>
                </c:pt>
                <c:pt idx="50">
                  <c:v>103.4255</c:v>
                </c:pt>
                <c:pt idx="51">
                  <c:v>103.8385</c:v>
                </c:pt>
                <c:pt idx="52">
                  <c:v>103.6743</c:v>
                </c:pt>
                <c:pt idx="53">
                  <c:v>104.22199999999999</c:v>
                </c:pt>
                <c:pt idx="54">
                  <c:v>104.7179</c:v>
                </c:pt>
                <c:pt idx="55">
                  <c:v>104.1648</c:v>
                </c:pt>
                <c:pt idx="56">
                  <c:v>104.226</c:v>
                </c:pt>
                <c:pt idx="57">
                  <c:v>104.01868272</c:v>
                </c:pt>
                <c:pt idx="58">
                  <c:v>103.93529012</c:v>
                </c:pt>
                <c:pt idx="59">
                  <c:v>103.9071</c:v>
                </c:pt>
                <c:pt idx="60">
                  <c:v>103.94540000000001</c:v>
                </c:pt>
                <c:pt idx="61">
                  <c:v>104.0193</c:v>
                </c:pt>
                <c:pt idx="62">
                  <c:v>104.14</c:v>
                </c:pt>
                <c:pt idx="63">
                  <c:v>104.3028</c:v>
                </c:pt>
                <c:pt idx="64">
                  <c:v>104.52079999999999</c:v>
                </c:pt>
                <c:pt idx="65">
                  <c:v>104.7891</c:v>
                </c:pt>
                <c:pt idx="66">
                  <c:v>105.19070000000001</c:v>
                </c:pt>
                <c:pt idx="67">
                  <c:v>105.49769999999999</c:v>
                </c:pt>
                <c:pt idx="68">
                  <c:v>105.79300000000001</c:v>
                </c:pt>
                <c:pt idx="69">
                  <c:v>106.0859</c:v>
                </c:pt>
                <c:pt idx="70">
                  <c:v>106.3506</c:v>
                </c:pt>
                <c:pt idx="71">
                  <c:v>106.5964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610368"/>
        <c:axId val="571610928"/>
      </c:lineChart>
      <c:scatterChart>
        <c:scatterStyle val="lineMarker"/>
        <c:varyColors val="0"/>
        <c:ser>
          <c:idx val="1"/>
          <c:order val="1"/>
          <c:tx>
            <c:strRef>
              <c:f>'Fig33'!$B$102</c:f>
              <c:strCache>
                <c:ptCount val="1"/>
                <c:pt idx="0">
                  <c:v>Forecast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23063275627132E-3"/>
                  <c:y val="-4.06533454674949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'Fig33'!$A$103:$A$104</c:f>
              <c:numCache>
                <c:formatCode>General</c:formatCode>
                <c:ptCount val="2"/>
                <c:pt idx="0">
                  <c:v>59.5</c:v>
                </c:pt>
                <c:pt idx="1">
                  <c:v>59.5</c:v>
                </c:pt>
              </c:numCache>
            </c:numRef>
          </c:xVal>
          <c:yVal>
            <c:numRef>
              <c:f>'Fig33'!$B$103:$B$104</c:f>
              <c:numCache>
                <c:formatCode>General</c:formatCode>
                <c:ptCount val="2"/>
                <c:pt idx="0">
                  <c:v>-0.2</c:v>
                </c:pt>
                <c:pt idx="1">
                  <c:v>0.6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612048"/>
        <c:axId val="571611488"/>
      </c:scatterChart>
      <c:dateAx>
        <c:axId val="571610368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71610928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71610928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71610368"/>
        <c:crosses val="autoZero"/>
        <c:crossBetween val="between"/>
        <c:majorUnit val="5"/>
      </c:valAx>
      <c:valAx>
        <c:axId val="571611488"/>
        <c:scaling>
          <c:orientation val="minMax"/>
          <c:max val="0.18000000000000002"/>
          <c:min val="-6.0000000000000012E-2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71612048"/>
        <c:crosses val="max"/>
        <c:crossBetween val="between"/>
        <c:majorUnit val="3.0000000000000006E-2"/>
      </c:valAx>
      <c:catAx>
        <c:axId val="571612048"/>
        <c:scaling>
          <c:orientation val="minMax"/>
        </c:scaling>
        <c:delete val="0"/>
        <c:axPos val="b"/>
        <c:numFmt formatCode="mmm\ yyyy" sourceLinked="1"/>
        <c:majorTickMark val="cross"/>
        <c:minorTickMark val="none"/>
        <c:tickLblPos val="none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571611488"/>
        <c:crossesAt val="0"/>
        <c:auto val="0"/>
        <c:lblAlgn val="ctr"/>
        <c:lblOffset val="100"/>
        <c:tickLblSkip val="12"/>
        <c:tickMarkSkip val="12"/>
        <c:noMultiLvlLbl val="0"/>
      </c:catAx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6.6976323081566022E-2"/>
          <c:y val="0.17184346931507932"/>
          <c:w val="0.47512195121952361"/>
          <c:h val="0.1316740437031166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disposable income</a:t>
            </a:r>
          </a:p>
          <a:p>
            <a:pPr algn="l">
              <a:defRPr/>
            </a:pPr>
            <a:r>
              <a:rPr lang="en-US" sz="1000" b="0"/>
              <a:t>billion 2009 dollars, seasonally adjusted</a:t>
            </a:r>
          </a:p>
        </c:rich>
      </c:tx>
      <c:layout>
        <c:manualLayout>
          <c:xMode val="edge"/>
          <c:yMode val="edge"/>
          <c:x val="1.1475029036004667E-2"/>
          <c:y val="1.1834319526627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7694952765079"/>
          <c:y val="0.16925064840267748"/>
          <c:w val="0.82083239595050617"/>
          <c:h val="0.62942117442420364"/>
        </c:manualLayout>
      </c:layout>
      <c:barChart>
        <c:barDir val="col"/>
        <c:grouping val="clustered"/>
        <c:varyColors val="0"/>
        <c:ser>
          <c:idx val="2"/>
          <c:order val="2"/>
          <c:tx>
            <c:v>Change from prior year (right axis)</c:v>
          </c:tx>
          <c:invertIfNegative val="0"/>
          <c:val>
            <c:numRef>
              <c:f>'Fig34'!$C$28:$C$99</c:f>
              <c:numCache>
                <c:formatCode>0.0%</c:formatCode>
                <c:ptCount val="72"/>
                <c:pt idx="0">
                  <c:v>1.7508453271999999E-2</c:v>
                </c:pt>
                <c:pt idx="1">
                  <c:v>2.0301880131E-2</c:v>
                </c:pt>
                <c:pt idx="2">
                  <c:v>2.4451044870999999E-2</c:v>
                </c:pt>
                <c:pt idx="3">
                  <c:v>2.9886198461000001E-2</c:v>
                </c:pt>
                <c:pt idx="4">
                  <c:v>3.1479724397000003E-2</c:v>
                </c:pt>
                <c:pt idx="5">
                  <c:v>2.9313602571000002E-2</c:v>
                </c:pt>
                <c:pt idx="6">
                  <c:v>2.2442662163999996E-2</c:v>
                </c:pt>
                <c:pt idx="7">
                  <c:v>2.1305055661000001E-2</c:v>
                </c:pt>
                <c:pt idx="8">
                  <c:v>2.9071204151999999E-2</c:v>
                </c:pt>
                <c:pt idx="9">
                  <c:v>3.4239207111000002E-2</c:v>
                </c:pt>
                <c:pt idx="10">
                  <c:v>4.9023328891000001E-2</c:v>
                </c:pt>
                <c:pt idx="11">
                  <c:v>6.8220042046000004E-2</c:v>
                </c:pt>
                <c:pt idx="12">
                  <c:v>-5.1934720579000001E-3</c:v>
                </c:pt>
                <c:pt idx="13">
                  <c:v>-1.0917899472000002E-2</c:v>
                </c:pt>
                <c:pt idx="14">
                  <c:v>-1.2416947104999999E-2</c:v>
                </c:pt>
                <c:pt idx="15">
                  <c:v>-1.4647160069E-2</c:v>
                </c:pt>
                <c:pt idx="16">
                  <c:v>-9.8176597519E-3</c:v>
                </c:pt>
                <c:pt idx="17">
                  <c:v>-9.6330353925999992E-3</c:v>
                </c:pt>
                <c:pt idx="18">
                  <c:v>-7.5259753663999996E-3</c:v>
                </c:pt>
                <c:pt idx="19">
                  <c:v>-2.7659061143000003E-3</c:v>
                </c:pt>
                <c:pt idx="20">
                  <c:v>-4.9227285981000004E-3</c:v>
                </c:pt>
                <c:pt idx="21">
                  <c:v>-1.3376985446E-2</c:v>
                </c:pt>
                <c:pt idx="22">
                  <c:v>-2.3761643120999997E-2</c:v>
                </c:pt>
                <c:pt idx="23">
                  <c:v>-4.7512054317999999E-2</c:v>
                </c:pt>
                <c:pt idx="24">
                  <c:v>1.9474443618999998E-2</c:v>
                </c:pt>
                <c:pt idx="25">
                  <c:v>2.5461829123000001E-2</c:v>
                </c:pt>
                <c:pt idx="26">
                  <c:v>3.0475924195E-2</c:v>
                </c:pt>
                <c:pt idx="27">
                  <c:v>3.2900137994000003E-2</c:v>
                </c:pt>
                <c:pt idx="28">
                  <c:v>3.1038644196999997E-2</c:v>
                </c:pt>
                <c:pt idx="29">
                  <c:v>3.3484907540000004E-2</c:v>
                </c:pt>
                <c:pt idx="30">
                  <c:v>3.6077962371E-2</c:v>
                </c:pt>
                <c:pt idx="31">
                  <c:v>3.7680908972999999E-2</c:v>
                </c:pt>
                <c:pt idx="32">
                  <c:v>3.6534284828000002E-2</c:v>
                </c:pt>
                <c:pt idx="33">
                  <c:v>4.3889666614999996E-2</c:v>
                </c:pt>
                <c:pt idx="34">
                  <c:v>4.5206553872999995E-2</c:v>
                </c:pt>
                <c:pt idx="35">
                  <c:v>4.7178745458999999E-2</c:v>
                </c:pt>
                <c:pt idx="36">
                  <c:v>4.3994784787000002E-2</c:v>
                </c:pt>
                <c:pt idx="37">
                  <c:v>3.9875809243999999E-2</c:v>
                </c:pt>
                <c:pt idx="38">
                  <c:v>3.3288394848000002E-2</c:v>
                </c:pt>
                <c:pt idx="39">
                  <c:v>3.6680336532E-2</c:v>
                </c:pt>
                <c:pt idx="40">
                  <c:v>3.6099836636999998E-2</c:v>
                </c:pt>
                <c:pt idx="41">
                  <c:v>3.3799582638000002E-2</c:v>
                </c:pt>
                <c:pt idx="42">
                  <c:v>3.4353252141000004E-2</c:v>
                </c:pt>
                <c:pt idx="43">
                  <c:v>3.2765454303E-2</c:v>
                </c:pt>
                <c:pt idx="44">
                  <c:v>3.3334164817000002E-2</c:v>
                </c:pt>
                <c:pt idx="45">
                  <c:v>3.1580864397000002E-2</c:v>
                </c:pt>
                <c:pt idx="46">
                  <c:v>2.8902925751000001E-2</c:v>
                </c:pt>
                <c:pt idx="47">
                  <c:v>3.0476675929E-2</c:v>
                </c:pt>
                <c:pt idx="48">
                  <c:v>3.0786042346000003E-2</c:v>
                </c:pt>
                <c:pt idx="49">
                  <c:v>2.9118887083999997E-2</c:v>
                </c:pt>
                <c:pt idx="50">
                  <c:v>3.1945185245999999E-2</c:v>
                </c:pt>
                <c:pt idx="51">
                  <c:v>2.7854130812000003E-2</c:v>
                </c:pt>
                <c:pt idx="52">
                  <c:v>2.5381783308000002E-2</c:v>
                </c:pt>
                <c:pt idx="53">
                  <c:v>2.5009322761999998E-2</c:v>
                </c:pt>
                <c:pt idx="54">
                  <c:v>2.5675446187E-2</c:v>
                </c:pt>
                <c:pt idx="55">
                  <c:v>2.2945876434E-2</c:v>
                </c:pt>
                <c:pt idx="56">
                  <c:v>2.1444204833999999E-2</c:v>
                </c:pt>
                <c:pt idx="57">
                  <c:v>2.0962470783999997E-2</c:v>
                </c:pt>
                <c:pt idx="58">
                  <c:v>2.154698117E-2</c:v>
                </c:pt>
                <c:pt idx="59">
                  <c:v>1.907085E-2</c:v>
                </c:pt>
                <c:pt idx="60">
                  <c:v>2.1111830000000002E-2</c:v>
                </c:pt>
                <c:pt idx="61">
                  <c:v>2.3387349999999998E-2</c:v>
                </c:pt>
                <c:pt idx="62">
                  <c:v>2.3195199999999999E-2</c:v>
                </c:pt>
                <c:pt idx="63">
                  <c:v>2.3101429999999999E-2</c:v>
                </c:pt>
                <c:pt idx="64">
                  <c:v>2.3919450000000002E-2</c:v>
                </c:pt>
                <c:pt idx="65">
                  <c:v>2.3617159999999998E-2</c:v>
                </c:pt>
                <c:pt idx="66">
                  <c:v>2.2112449999999999E-2</c:v>
                </c:pt>
                <c:pt idx="67">
                  <c:v>2.3660800000000003E-2</c:v>
                </c:pt>
                <c:pt idx="68">
                  <c:v>2.5087860000000003E-2</c:v>
                </c:pt>
                <c:pt idx="69">
                  <c:v>2.4770500000000001E-2</c:v>
                </c:pt>
                <c:pt idx="70">
                  <c:v>2.4922179999999999E-2</c:v>
                </c:pt>
                <c:pt idx="71">
                  <c:v>2.482142E-2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1470384"/>
        <c:axId val="571469824"/>
      </c:barChart>
      <c:lineChart>
        <c:grouping val="standard"/>
        <c:varyColors val="0"/>
        <c:ser>
          <c:idx val="0"/>
          <c:order val="0"/>
          <c:tx>
            <c:v>Real disposable income (left axis)</c:v>
          </c:tx>
          <c:marker>
            <c:symbol val="none"/>
          </c:marker>
          <c:cat>
            <c:numRef>
              <c:f>'Fig34'!$A$28:$A$99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'Fig34'!$B$28:$B$99</c:f>
              <c:numCache>
                <c:formatCode>#,##0</c:formatCode>
                <c:ptCount val="72"/>
                <c:pt idx="0">
                  <c:v>11495.2</c:v>
                </c:pt>
                <c:pt idx="1">
                  <c:v>11559</c:v>
                </c:pt>
                <c:pt idx="2">
                  <c:v>11589</c:v>
                </c:pt>
                <c:pt idx="3">
                  <c:v>11620</c:v>
                </c:pt>
                <c:pt idx="4">
                  <c:v>11632.1</c:v>
                </c:pt>
                <c:pt idx="5">
                  <c:v>11657.8</c:v>
                </c:pt>
                <c:pt idx="6">
                  <c:v>11626.4</c:v>
                </c:pt>
                <c:pt idx="7">
                  <c:v>11605.6</c:v>
                </c:pt>
                <c:pt idx="8">
                  <c:v>11660.2</c:v>
                </c:pt>
                <c:pt idx="9">
                  <c:v>11729.1</c:v>
                </c:pt>
                <c:pt idx="10">
                  <c:v>11884.7</c:v>
                </c:pt>
                <c:pt idx="11">
                  <c:v>12194.8</c:v>
                </c:pt>
                <c:pt idx="12">
                  <c:v>11435.5</c:v>
                </c:pt>
                <c:pt idx="13">
                  <c:v>11432.8</c:v>
                </c:pt>
                <c:pt idx="14">
                  <c:v>11445.1</c:v>
                </c:pt>
                <c:pt idx="15">
                  <c:v>11449.8</c:v>
                </c:pt>
                <c:pt idx="16">
                  <c:v>11517.9</c:v>
                </c:pt>
                <c:pt idx="17">
                  <c:v>11545.5</c:v>
                </c:pt>
                <c:pt idx="18">
                  <c:v>11538.9</c:v>
                </c:pt>
                <c:pt idx="19">
                  <c:v>11573.5</c:v>
                </c:pt>
                <c:pt idx="20">
                  <c:v>11602.8</c:v>
                </c:pt>
                <c:pt idx="21">
                  <c:v>11572.2</c:v>
                </c:pt>
                <c:pt idx="22">
                  <c:v>11602.3</c:v>
                </c:pt>
                <c:pt idx="23">
                  <c:v>11615.4</c:v>
                </c:pt>
                <c:pt idx="24">
                  <c:v>11658.2</c:v>
                </c:pt>
                <c:pt idx="25">
                  <c:v>11723.9</c:v>
                </c:pt>
                <c:pt idx="26">
                  <c:v>11793.9</c:v>
                </c:pt>
                <c:pt idx="27">
                  <c:v>11826.5</c:v>
                </c:pt>
                <c:pt idx="28">
                  <c:v>11875.4</c:v>
                </c:pt>
                <c:pt idx="29">
                  <c:v>11932.1</c:v>
                </c:pt>
                <c:pt idx="30">
                  <c:v>11955.2</c:v>
                </c:pt>
                <c:pt idx="31">
                  <c:v>12009.6</c:v>
                </c:pt>
                <c:pt idx="32">
                  <c:v>12026.7</c:v>
                </c:pt>
                <c:pt idx="33">
                  <c:v>12080.1</c:v>
                </c:pt>
                <c:pt idx="34">
                  <c:v>12126.8</c:v>
                </c:pt>
                <c:pt idx="35">
                  <c:v>12163.4</c:v>
                </c:pt>
                <c:pt idx="36">
                  <c:v>12171.1</c:v>
                </c:pt>
                <c:pt idx="37">
                  <c:v>12191.4</c:v>
                </c:pt>
                <c:pt idx="38">
                  <c:v>12186.5</c:v>
                </c:pt>
                <c:pt idx="39">
                  <c:v>12260.3</c:v>
                </c:pt>
                <c:pt idx="40">
                  <c:v>12304.1</c:v>
                </c:pt>
                <c:pt idx="41">
                  <c:v>12335.4</c:v>
                </c:pt>
                <c:pt idx="42">
                  <c:v>12365.9</c:v>
                </c:pt>
                <c:pt idx="43">
                  <c:v>12403.1</c:v>
                </c:pt>
                <c:pt idx="44">
                  <c:v>12427.6</c:v>
                </c:pt>
                <c:pt idx="45">
                  <c:v>12461.6</c:v>
                </c:pt>
                <c:pt idx="46">
                  <c:v>12477.3</c:v>
                </c:pt>
                <c:pt idx="47">
                  <c:v>12534.1</c:v>
                </c:pt>
                <c:pt idx="48">
                  <c:v>12545.8</c:v>
                </c:pt>
                <c:pt idx="49">
                  <c:v>12546.4</c:v>
                </c:pt>
                <c:pt idx="50">
                  <c:v>12575.8</c:v>
                </c:pt>
                <c:pt idx="51">
                  <c:v>12601.8</c:v>
                </c:pt>
                <c:pt idx="52">
                  <c:v>12616.4</c:v>
                </c:pt>
                <c:pt idx="53">
                  <c:v>12643.9</c:v>
                </c:pt>
                <c:pt idx="54">
                  <c:v>12683.4</c:v>
                </c:pt>
                <c:pt idx="55">
                  <c:v>12687.7</c:v>
                </c:pt>
                <c:pt idx="56">
                  <c:v>12694.1</c:v>
                </c:pt>
                <c:pt idx="57">
                  <c:v>12722.825926</c:v>
                </c:pt>
                <c:pt idx="58">
                  <c:v>12746.148148</c:v>
                </c:pt>
                <c:pt idx="59">
                  <c:v>12773.14</c:v>
                </c:pt>
                <c:pt idx="60">
                  <c:v>12810.66</c:v>
                </c:pt>
                <c:pt idx="61">
                  <c:v>12839.83</c:v>
                </c:pt>
                <c:pt idx="62">
                  <c:v>12867.5</c:v>
                </c:pt>
                <c:pt idx="63">
                  <c:v>12892.92</c:v>
                </c:pt>
                <c:pt idx="64">
                  <c:v>12918.18</c:v>
                </c:pt>
                <c:pt idx="65">
                  <c:v>12942.51</c:v>
                </c:pt>
                <c:pt idx="66">
                  <c:v>12963.86</c:v>
                </c:pt>
                <c:pt idx="67">
                  <c:v>12987.9</c:v>
                </c:pt>
                <c:pt idx="68">
                  <c:v>13012.57</c:v>
                </c:pt>
                <c:pt idx="69">
                  <c:v>13037.98</c:v>
                </c:pt>
                <c:pt idx="70">
                  <c:v>13063.81</c:v>
                </c:pt>
                <c:pt idx="71">
                  <c:v>13090.18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68704"/>
        <c:axId val="571469264"/>
      </c:lineChart>
      <c:scatterChart>
        <c:scatterStyle val="lineMarker"/>
        <c:varyColors val="0"/>
        <c:ser>
          <c:idx val="1"/>
          <c:order val="1"/>
          <c:tx>
            <c:strRef>
              <c:f>'Fig34'!$B$102</c:f>
              <c:strCache>
                <c:ptCount val="1"/>
                <c:pt idx="0">
                  <c:v>Forecast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905740440981476E-2"/>
                  <c:y val="2.76134122287969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'Fig34'!$A$103:$A$104</c:f>
              <c:numCache>
                <c:formatCode>General</c:formatCode>
                <c:ptCount val="2"/>
                <c:pt idx="0">
                  <c:v>59.5</c:v>
                </c:pt>
                <c:pt idx="1">
                  <c:v>59.5</c:v>
                </c:pt>
              </c:numCache>
            </c:numRef>
          </c:xVal>
          <c:yVal>
            <c:numRef>
              <c:f>'Fig34'!$B$103:$B$104</c:f>
              <c:numCache>
                <c:formatCode>General</c:formatCode>
                <c:ptCount val="2"/>
                <c:pt idx="0">
                  <c:v>-1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470384"/>
        <c:axId val="571469824"/>
      </c:scatterChart>
      <c:dateAx>
        <c:axId val="571468704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571469264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71469264"/>
        <c:scaling>
          <c:orientation val="minMax"/>
          <c:max val="13600"/>
          <c:min val="104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1468704"/>
        <c:crosses val="autoZero"/>
        <c:crossBetween val="between"/>
        <c:majorUnit val="400"/>
      </c:valAx>
      <c:valAx>
        <c:axId val="571469824"/>
        <c:scaling>
          <c:orientation val="minMax"/>
          <c:max val="0.18000000000000002"/>
          <c:min val="-6.0000000000000012E-2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571470384"/>
        <c:crosses val="max"/>
        <c:crossBetween val="between"/>
        <c:majorUnit val="3.0000000000000006E-2"/>
      </c:valAx>
      <c:catAx>
        <c:axId val="571470384"/>
        <c:scaling>
          <c:orientation val="minMax"/>
        </c:scaling>
        <c:delete val="0"/>
        <c:axPos val="b"/>
        <c:numFmt formatCode="mmm\ yyyy" sourceLinked="1"/>
        <c:majorTickMark val="cross"/>
        <c:minorTickMark val="none"/>
        <c:tickLblPos val="none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crossAx val="571469824"/>
        <c:crossesAt val="0"/>
        <c:auto val="0"/>
        <c:lblAlgn val="ctr"/>
        <c:lblOffset val="100"/>
        <c:tickLblSkip val="12"/>
        <c:tickMarkSkip val="12"/>
        <c:noMultiLvlLbl val="0"/>
      </c:catAx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8.323648568319203E-2"/>
          <c:y val="0.19186863451113836"/>
          <c:w val="0.47512195121952372"/>
          <c:h val="0.1474531364052866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summer cooling degree days</a:t>
            </a:r>
          </a:p>
          <a:p>
            <a:pPr algn="l">
              <a:defRPr/>
            </a:pPr>
            <a:r>
              <a:rPr lang="en-US" sz="1000" b="0"/>
              <a:t>population</a:t>
            </a:r>
            <a:r>
              <a:rPr lang="en-US" sz="1000" b="0" baseline="0"/>
              <a:t>-weighted</a:t>
            </a:r>
            <a:endParaRPr lang="en-US" sz="1000" b="0"/>
          </a:p>
        </c:rich>
      </c:tx>
      <c:layout>
        <c:manualLayout>
          <c:xMode val="edge"/>
          <c:yMode val="edge"/>
          <c:x val="1.4709502775567701E-2"/>
          <c:y val="1.57790927021696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480433848207992E-2"/>
          <c:y val="0.17357001972386588"/>
          <c:w val="0.89596788206352251"/>
          <c:h val="0.58565407134759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'Fig29'!$B$26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'Fig29'!$B$27:$B$32</c:f>
              <c:numCache>
                <c:formatCode>0</c:formatCode>
                <c:ptCount val="6"/>
                <c:pt idx="0">
                  <c:v>37.355092640000002</c:v>
                </c:pt>
                <c:pt idx="1">
                  <c:v>113.35209454</c:v>
                </c:pt>
                <c:pt idx="2">
                  <c:v>242.63402309</c:v>
                </c:pt>
                <c:pt idx="3">
                  <c:v>300.89480902000003</c:v>
                </c:pt>
                <c:pt idx="4">
                  <c:v>292.00182541999999</c:v>
                </c:pt>
                <c:pt idx="5">
                  <c:v>182.93095965000001</c:v>
                </c:pt>
              </c:numCache>
            </c:numRef>
          </c:val>
        </c:ser>
        <c:ser>
          <c:idx val="1"/>
          <c:order val="1"/>
          <c:tx>
            <c:strRef>
              <c:f>'Fig29'!$C$26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'Fig29'!$C$27:$C$32</c:f>
              <c:numCache>
                <c:formatCode>0</c:formatCode>
                <c:ptCount val="6"/>
                <c:pt idx="0">
                  <c:v>53.173508425999998</c:v>
                </c:pt>
                <c:pt idx="1">
                  <c:v>126.12069492000001</c:v>
                </c:pt>
                <c:pt idx="2">
                  <c:v>255.52557286000001</c:v>
                </c:pt>
                <c:pt idx="3">
                  <c:v>336.39053504999998</c:v>
                </c:pt>
                <c:pt idx="4">
                  <c:v>315.46400557999999</c:v>
                </c:pt>
                <c:pt idx="5">
                  <c:v>223.54921981999999</c:v>
                </c:pt>
              </c:numCache>
            </c:numRef>
          </c:val>
        </c:ser>
        <c:ser>
          <c:idx val="2"/>
          <c:order val="2"/>
          <c:tx>
            <c:strRef>
              <c:f>'Fig29'!$D$26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'Fig29'!$D$27:$D$32</c:f>
              <c:numCache>
                <c:formatCode>0</c:formatCode>
                <c:ptCount val="6"/>
                <c:pt idx="0">
                  <c:v>42.589295168</c:v>
                </c:pt>
                <c:pt idx="1">
                  <c:v>97.713636221000002</c:v>
                </c:pt>
                <c:pt idx="2">
                  <c:v>270.77031491000002</c:v>
                </c:pt>
                <c:pt idx="3">
                  <c:v>383.95521285000001</c:v>
                </c:pt>
                <c:pt idx="4">
                  <c:v>361.96484415999998</c:v>
                </c:pt>
                <c:pt idx="5">
                  <c:v>220.01330225999999</c:v>
                </c:pt>
              </c:numCache>
            </c:numRef>
          </c:val>
        </c:ser>
        <c:ser>
          <c:idx val="3"/>
          <c:order val="3"/>
          <c:tx>
            <c:strRef>
              <c:f>'Fig29'!$E$26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'Fig29'!$E$27:$E$32</c:f>
              <c:numCache>
                <c:formatCode>0</c:formatCode>
                <c:ptCount val="6"/>
                <c:pt idx="0">
                  <c:v>43.272851082000003</c:v>
                </c:pt>
                <c:pt idx="1">
                  <c:v>126.54422971</c:v>
                </c:pt>
                <c:pt idx="2">
                  <c:v>247.11902794</c:v>
                </c:pt>
                <c:pt idx="3">
                  <c:v>356.29843833000001</c:v>
                </c:pt>
                <c:pt idx="4">
                  <c:v>331.59478147999999</c:v>
                </c:pt>
                <c:pt idx="5">
                  <c:v>182.86931426999999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476544"/>
        <c:axId val="571477104"/>
      </c:barChart>
      <c:lineChart>
        <c:grouping val="standard"/>
        <c:varyColors val="0"/>
        <c:ser>
          <c:idx val="4"/>
          <c:order val="4"/>
          <c:tx>
            <c:strRef>
              <c:f>'Fig29'!$F$26</c:f>
              <c:strCache>
                <c:ptCount val="1"/>
                <c:pt idx="0">
                  <c:v>2007-2016 Avg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'Fig29'!$G$27:$G$32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76544"/>
        <c:axId val="571477104"/>
      </c:lineChart>
      <c:scatterChart>
        <c:scatterStyle val="lineMarker"/>
        <c:varyColors val="0"/>
        <c:ser>
          <c:idx val="5"/>
          <c:order val="5"/>
          <c:tx>
            <c:v>Average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0.4"/>
          </c:errBars>
          <c:errBars>
            <c:errDir val="x"/>
            <c:errBarType val="both"/>
            <c:errValType val="fixedVal"/>
            <c:noEndCap val="0"/>
            <c:val val="0.38000000000001088"/>
            <c:spPr>
              <a:ln w="25400">
                <a:solidFill>
                  <a:schemeClr val="tx1"/>
                </a:solidFill>
              </a:ln>
            </c:spPr>
          </c:errBars>
          <c:xVal>
            <c:strRef>
              <c:f>'Fig29'!$A$27:$A$32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xVal>
          <c:yVal>
            <c:numRef>
              <c:f>'Fig29'!$F$27:$F$32</c:f>
              <c:numCache>
                <c:formatCode>0</c:formatCode>
                <c:ptCount val="6"/>
                <c:pt idx="0">
                  <c:v>39.444920000000003</c:v>
                </c:pt>
                <c:pt idx="1">
                  <c:v>115.6653</c:v>
                </c:pt>
                <c:pt idx="2">
                  <c:v>250.50479999999999</c:v>
                </c:pt>
                <c:pt idx="3">
                  <c:v>346.57729999999998</c:v>
                </c:pt>
                <c:pt idx="4">
                  <c:v>323.44690000000003</c:v>
                </c:pt>
                <c:pt idx="5">
                  <c:v>187.48169999999999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478224"/>
        <c:axId val="571477664"/>
      </c:scatterChart>
      <c:catAx>
        <c:axId val="57147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477104"/>
        <c:crosses val="autoZero"/>
        <c:auto val="1"/>
        <c:lblAlgn val="ctr"/>
        <c:lblOffset val="100"/>
        <c:noMultiLvlLbl val="0"/>
      </c:catAx>
      <c:valAx>
        <c:axId val="571477104"/>
        <c:scaling>
          <c:orientation val="minMax"/>
          <c:max val="4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71476544"/>
        <c:crosses val="autoZero"/>
        <c:crossBetween val="between"/>
        <c:majorUnit val="50"/>
      </c:valAx>
      <c:valAx>
        <c:axId val="571477664"/>
        <c:scaling>
          <c:orientation val="minMax"/>
          <c:max val="400"/>
          <c:min val="0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571478224"/>
        <c:crosses val="max"/>
        <c:crossBetween val="midCat"/>
        <c:majorUnit val="50"/>
      </c:valAx>
      <c:valAx>
        <c:axId val="571478224"/>
        <c:scaling>
          <c:orientation val="minMax"/>
        </c:scaling>
        <c:delete val="1"/>
        <c:axPos val="b"/>
        <c:majorTickMark val="out"/>
        <c:minorTickMark val="none"/>
        <c:tickLblPos val="none"/>
        <c:crossAx val="571477664"/>
        <c:crosses val="autoZero"/>
        <c:crossBetween val="midCat"/>
      </c:valAx>
    </c:plotArea>
    <c:legend>
      <c:legendPos val="l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7129322249352983E-2"/>
          <c:y val="0.18422028607370827"/>
          <c:w val="0.12037166085946555"/>
          <c:h val="0.2773812297131497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winter heating degree days</a:t>
            </a:r>
          </a:p>
          <a:p>
            <a:pPr algn="l">
              <a:defRPr/>
            </a:pPr>
            <a:r>
              <a:rPr lang="en-US" sz="1000" b="0"/>
              <a:t>population</a:t>
            </a:r>
            <a:r>
              <a:rPr lang="en-US" sz="1000" b="0" baseline="0"/>
              <a:t>-weighted</a:t>
            </a:r>
            <a:endParaRPr lang="en-US" sz="1000" b="0"/>
          </a:p>
        </c:rich>
      </c:tx>
      <c:layout>
        <c:manualLayout>
          <c:xMode val="edge"/>
          <c:yMode val="edge"/>
          <c:x val="1.4709502775567701E-2"/>
          <c:y val="1.577909270216962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395648714642383E-2"/>
          <c:y val="0.17357001972386588"/>
          <c:w val="0.8843534802052182"/>
          <c:h val="0.58565407134759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'Fig30'!$B$26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'Fig30'!$B$27:$B$32</c:f>
              <c:numCache>
                <c:formatCode>0</c:formatCode>
                <c:ptCount val="6"/>
                <c:pt idx="0">
                  <c:v>257.14112045000002</c:v>
                </c:pt>
                <c:pt idx="1">
                  <c:v>571.66961431000004</c:v>
                </c:pt>
                <c:pt idx="2">
                  <c:v>828.76824576000001</c:v>
                </c:pt>
                <c:pt idx="3">
                  <c:v>969.26911573999996</c:v>
                </c:pt>
                <c:pt idx="4">
                  <c:v>798.42415317999996</c:v>
                </c:pt>
                <c:pt idx="5">
                  <c:v>682.61289827999997</c:v>
                </c:pt>
              </c:numCache>
            </c:numRef>
          </c:val>
        </c:ser>
        <c:ser>
          <c:idx val="1"/>
          <c:order val="1"/>
          <c:tx>
            <c:strRef>
              <c:f>'Fig30'!$C$26</c:f>
              <c:strCache>
                <c:ptCount val="1"/>
                <c:pt idx="0">
                  <c:v>2014/15</c:v>
                </c:pt>
              </c:strCache>
            </c:strRef>
          </c:tx>
          <c:invertIfNegative val="0"/>
          <c:cat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'Fig30'!$C$27:$C$32</c:f>
              <c:numCache>
                <c:formatCode>0</c:formatCode>
                <c:ptCount val="6"/>
                <c:pt idx="0">
                  <c:v>220.44996603999999</c:v>
                </c:pt>
                <c:pt idx="1">
                  <c:v>613.95444449000001</c:v>
                </c:pt>
                <c:pt idx="2">
                  <c:v>705.22987741999998</c:v>
                </c:pt>
                <c:pt idx="3">
                  <c:v>889.99264363999998</c:v>
                </c:pt>
                <c:pt idx="4">
                  <c:v>866.55549809000001</c:v>
                </c:pt>
                <c:pt idx="5">
                  <c:v>583.30477252000003</c:v>
                </c:pt>
              </c:numCache>
            </c:numRef>
          </c:val>
        </c:ser>
        <c:ser>
          <c:idx val="2"/>
          <c:order val="2"/>
          <c:tx>
            <c:strRef>
              <c:f>'Fig30'!$D$26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'Fig30'!$D$27:$D$32</c:f>
              <c:numCache>
                <c:formatCode>0</c:formatCode>
                <c:ptCount val="6"/>
                <c:pt idx="0">
                  <c:v>226.81915982000001</c:v>
                </c:pt>
                <c:pt idx="1">
                  <c:v>444.98398065999999</c:v>
                </c:pt>
                <c:pt idx="2">
                  <c:v>580.67419338000002</c:v>
                </c:pt>
                <c:pt idx="3">
                  <c:v>869.52589971999998</c:v>
                </c:pt>
                <c:pt idx="4">
                  <c:v>627.46765123</c:v>
                </c:pt>
                <c:pt idx="5">
                  <c:v>449.01126934000001</c:v>
                </c:pt>
              </c:numCache>
            </c:numRef>
          </c:val>
        </c:ser>
        <c:ser>
          <c:idx val="3"/>
          <c:order val="3"/>
          <c:tx>
            <c:strRef>
              <c:f>'Fig30'!$E$26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'Fig30'!$E$27:$E$32</c:f>
              <c:numCache>
                <c:formatCode>0</c:formatCode>
                <c:ptCount val="6"/>
                <c:pt idx="0">
                  <c:v>195.79007905</c:v>
                </c:pt>
                <c:pt idx="1">
                  <c:v>404.59683844</c:v>
                </c:pt>
                <c:pt idx="2">
                  <c:v>778.83553893999999</c:v>
                </c:pt>
                <c:pt idx="3">
                  <c:v>852.21325824999997</c:v>
                </c:pt>
                <c:pt idx="4">
                  <c:v>684.27831204999995</c:v>
                </c:pt>
                <c:pt idx="5">
                  <c:v>550.53491445999998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484944"/>
        <c:axId val="571485504"/>
      </c:barChart>
      <c:lineChart>
        <c:grouping val="standard"/>
        <c:varyColors val="0"/>
        <c:ser>
          <c:idx val="4"/>
          <c:order val="4"/>
          <c:tx>
            <c:strRef>
              <c:f>'Fig30'!$F$26</c:f>
              <c:strCache>
                <c:ptCount val="1"/>
                <c:pt idx="0">
                  <c:v>2006-2016 Avg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'Fig30'!$G$27:$G$32</c:f>
              <c:numCache>
                <c:formatCode>General</c:formatCode>
                <c:ptCount val="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84944"/>
        <c:axId val="571485504"/>
      </c:lineChart>
      <c:scatterChart>
        <c:scatterStyle val="lineMarker"/>
        <c:varyColors val="0"/>
        <c:ser>
          <c:idx val="5"/>
          <c:order val="5"/>
          <c:tx>
            <c:v>Average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0.4"/>
          </c:errBars>
          <c:errBars>
            <c:errDir val="x"/>
            <c:errBarType val="both"/>
            <c:errValType val="fixedVal"/>
            <c:noEndCap val="0"/>
            <c:val val="0.38000000000001088"/>
            <c:spPr>
              <a:ln w="25400">
                <a:solidFill>
                  <a:schemeClr val="tx1"/>
                </a:solidFill>
              </a:ln>
            </c:spPr>
          </c:errBars>
          <c:xVal>
            <c:strRef>
              <c:f>'Fig30'!$A$27:$A$32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xVal>
          <c:yVal>
            <c:numRef>
              <c:f>'Fig30'!$F$27:$F$32</c:f>
              <c:numCache>
                <c:formatCode>0</c:formatCode>
                <c:ptCount val="6"/>
                <c:pt idx="0">
                  <c:v>256.93169773</c:v>
                </c:pt>
                <c:pt idx="1">
                  <c:v>514.79796810000005</c:v>
                </c:pt>
                <c:pt idx="2">
                  <c:v>762.34760000000006</c:v>
                </c:pt>
                <c:pt idx="3">
                  <c:v>887.5018</c:v>
                </c:pt>
                <c:pt idx="4">
                  <c:v>746.64290000000005</c:v>
                </c:pt>
                <c:pt idx="5">
                  <c:v>557.45989999999995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486624"/>
        <c:axId val="571486064"/>
      </c:scatterChart>
      <c:catAx>
        <c:axId val="57148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1485504"/>
        <c:crosses val="autoZero"/>
        <c:auto val="1"/>
        <c:lblAlgn val="ctr"/>
        <c:lblOffset val="100"/>
        <c:noMultiLvlLbl val="0"/>
      </c:catAx>
      <c:valAx>
        <c:axId val="571485504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571484944"/>
        <c:crosses val="autoZero"/>
        <c:crossBetween val="between"/>
        <c:majorUnit val="100"/>
      </c:valAx>
      <c:valAx>
        <c:axId val="571486064"/>
        <c:scaling>
          <c:orientation val="minMax"/>
          <c:max val="1000"/>
          <c:min val="0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571486624"/>
        <c:crosses val="max"/>
        <c:crossBetween val="midCat"/>
        <c:majorUnit val="100"/>
      </c:valAx>
      <c:valAx>
        <c:axId val="571486624"/>
        <c:scaling>
          <c:orientation val="minMax"/>
        </c:scaling>
        <c:delete val="1"/>
        <c:axPos val="b"/>
        <c:majorTickMark val="out"/>
        <c:minorTickMark val="none"/>
        <c:tickLblPos val="none"/>
        <c:crossAx val="571486064"/>
        <c:crosses val="autoZero"/>
        <c:crossBetween val="midCat"/>
      </c:valAx>
    </c:plotArea>
    <c:legend>
      <c:legendPos val="l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9452202621013934E-2"/>
          <c:y val="0.17633073972262694"/>
          <c:w val="0.17147502903600464"/>
          <c:h val="0.23398872478218341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89984"/>
        <c:axId val="571490544"/>
      </c:lineChart>
      <c:catAx>
        <c:axId val="57148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571490544"/>
        <c:crosses val="autoZero"/>
        <c:auto val="1"/>
        <c:lblAlgn val="ctr"/>
        <c:lblOffset val="100"/>
        <c:noMultiLvlLbl val="0"/>
      </c:catAx>
      <c:valAx>
        <c:axId val="5714905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7148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Henry hub natural gas price</a:t>
            </a:r>
          </a:p>
          <a:p>
            <a:pPr algn="l">
              <a:defRPr/>
            </a:pPr>
            <a:r>
              <a:rPr lang="en-US" sz="1000" b="0"/>
              <a:t>dollars per million Btu</a:t>
            </a:r>
          </a:p>
        </c:rich>
      </c:tx>
      <c:layout>
        <c:manualLayout>
          <c:xMode val="edge"/>
          <c:yMode val="edge"/>
          <c:x val="8.7984123935727545E-3"/>
          <c:y val="1.5748031496062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42338610112761E-2"/>
          <c:y val="0.17117395828480017"/>
          <c:w val="0.92047006319332036"/>
          <c:h val="0.57274689776204013"/>
        </c:manualLayout>
      </c:layout>
      <c:lineChart>
        <c:grouping val="standard"/>
        <c:varyColors val="0"/>
        <c:ser>
          <c:idx val="0"/>
          <c:order val="0"/>
          <c:tx>
            <c:v>Historical spot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'Fig4'!$B$29:$B$64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'Fig4'!$C$29:$C$64</c:f>
              <c:numCache>
                <c:formatCode>0.00</c:formatCode>
                <c:ptCount val="36"/>
                <c:pt idx="0">
                  <c:v>2.9940000000000002</c:v>
                </c:pt>
                <c:pt idx="1">
                  <c:v>2.8730000000000002</c:v>
                </c:pt>
                <c:pt idx="2">
                  <c:v>2.831</c:v>
                </c:pt>
                <c:pt idx="3">
                  <c:v>2.61</c:v>
                </c:pt>
                <c:pt idx="4">
                  <c:v>2.8490000000000002</c:v>
                </c:pt>
                <c:pt idx="5">
                  <c:v>2.7839999999999998</c:v>
                </c:pt>
                <c:pt idx="6">
                  <c:v>2.839</c:v>
                </c:pt>
                <c:pt idx="7">
                  <c:v>2.774</c:v>
                </c:pt>
                <c:pt idx="8">
                  <c:v>2.66</c:v>
                </c:pt>
                <c:pt idx="9">
                  <c:v>2.3410000000000002</c:v>
                </c:pt>
                <c:pt idx="10">
                  <c:v>2.093</c:v>
                </c:pt>
                <c:pt idx="11">
                  <c:v>1.929</c:v>
                </c:pt>
                <c:pt idx="12">
                  <c:v>2.2829999999999999</c:v>
                </c:pt>
                <c:pt idx="13">
                  <c:v>1.9890000000000001</c:v>
                </c:pt>
                <c:pt idx="14">
                  <c:v>1.7290000000000001</c:v>
                </c:pt>
                <c:pt idx="15">
                  <c:v>1.917</c:v>
                </c:pt>
                <c:pt idx="16">
                  <c:v>1.9219999999999999</c:v>
                </c:pt>
                <c:pt idx="17">
                  <c:v>2.5870000000000002</c:v>
                </c:pt>
                <c:pt idx="18">
                  <c:v>2.8220000000000001</c:v>
                </c:pt>
                <c:pt idx="19">
                  <c:v>2.8220000000000001</c:v>
                </c:pt>
                <c:pt idx="20">
                  <c:v>2.992</c:v>
                </c:pt>
                <c:pt idx="21">
                  <c:v>2.9769999999999999</c:v>
                </c:pt>
                <c:pt idx="22">
                  <c:v>2.548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STEO forecast price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'Fig4'!$B$29:$B$64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'Fig4'!$D$29:$D$64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2.548</c:v>
                </c:pt>
                <c:pt idx="23">
                  <c:v>3.25</c:v>
                </c:pt>
                <c:pt idx="24">
                  <c:v>3.36</c:v>
                </c:pt>
                <c:pt idx="25">
                  <c:v>3.4</c:v>
                </c:pt>
                <c:pt idx="26">
                  <c:v>3.32</c:v>
                </c:pt>
                <c:pt idx="27">
                  <c:v>3.24</c:v>
                </c:pt>
                <c:pt idx="28">
                  <c:v>3.18</c:v>
                </c:pt>
                <c:pt idx="29">
                  <c:v>3.2</c:v>
                </c:pt>
                <c:pt idx="30">
                  <c:v>3.2</c:v>
                </c:pt>
                <c:pt idx="31">
                  <c:v>3.19</c:v>
                </c:pt>
                <c:pt idx="32">
                  <c:v>3.18</c:v>
                </c:pt>
                <c:pt idx="33">
                  <c:v>3.25</c:v>
                </c:pt>
                <c:pt idx="34">
                  <c:v>3.3</c:v>
                </c:pt>
                <c:pt idx="35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'Fig4'!$B$29:$B$64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'Fig4'!$E$29:$E$64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3.3388</c:v>
                </c:pt>
                <c:pt idx="25">
                  <c:v>3.3577999999999997</c:v>
                </c:pt>
                <c:pt idx="26">
                  <c:v>3.3321999999999994</c:v>
                </c:pt>
                <c:pt idx="27">
                  <c:v>3.2374000000000001</c:v>
                </c:pt>
                <c:pt idx="28">
                  <c:v>3.2276000000000002</c:v>
                </c:pt>
                <c:pt idx="29">
                  <c:v>3.2534000000000001</c:v>
                </c:pt>
                <c:pt idx="30">
                  <c:v>3.2798000000000003</c:v>
                </c:pt>
                <c:pt idx="31">
                  <c:v>3.2746000000000004</c:v>
                </c:pt>
                <c:pt idx="32">
                  <c:v>3.2576000000000001</c:v>
                </c:pt>
                <c:pt idx="33">
                  <c:v>3.2759999999999998</c:v>
                </c:pt>
                <c:pt idx="34">
                  <c:v>3.3176000000000001</c:v>
                </c:pt>
                <c:pt idx="35">
                  <c:v>3.4498000000000006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'Fig4'!$B$85</c:f>
              <c:strCache>
                <c:ptCount val="1"/>
                <c:pt idx="0">
                  <c:v>95% NYMEX futures upper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'Fig4'!$B$29:$B$64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'Fig4'!$H$29:$H$64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2.6093554955661</c:v>
                </c:pt>
                <c:pt idx="25">
                  <c:v>2.3439629253561778</c:v>
                </c:pt>
                <c:pt idx="26">
                  <c:v>2.201560818104372</c:v>
                </c:pt>
                <c:pt idx="27">
                  <c:v>2.0988609581137889</c:v>
                </c:pt>
                <c:pt idx="28">
                  <c:v>2.0414826658405718</c:v>
                </c:pt>
                <c:pt idx="29">
                  <c:v>2.0052117280564277</c:v>
                </c:pt>
                <c:pt idx="30">
                  <c:v>1.9681228705720935</c:v>
                </c:pt>
                <c:pt idx="31">
                  <c:v>1.9190691789371359</c:v>
                </c:pt>
                <c:pt idx="32">
                  <c:v>1.8473526791973138</c:v>
                </c:pt>
                <c:pt idx="33">
                  <c:v>1.8102696181378035</c:v>
                </c:pt>
                <c:pt idx="34">
                  <c:v>1.7961738550948421</c:v>
                </c:pt>
                <c:pt idx="35">
                  <c:v>1.8141977217685616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'Fig4'!$B$86</c:f>
              <c:strCache>
                <c:ptCount val="1"/>
                <c:pt idx="0">
                  <c:v>95% NYMEX futures lower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'Fig4'!$B$29:$B$64</c:f>
              <c:numCache>
                <c:formatCode>mmm\ yyyy</c:formatCode>
                <c:ptCount val="3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</c:numCache>
            </c:numRef>
          </c:cat>
          <c:val>
            <c:numRef>
              <c:f>'Fig4'!$I$29:$I$64</c:f>
              <c:numCache>
                <c:formatCode>0.00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4.2721604852011668</c:v>
                </c:pt>
                <c:pt idx="25">
                  <c:v>4.8101532315348923</c:v>
                </c:pt>
                <c:pt idx="26">
                  <c:v>5.0434931202857172</c:v>
                </c:pt>
                <c:pt idx="27">
                  <c:v>4.993546008602153</c:v>
                </c:pt>
                <c:pt idx="28">
                  <c:v>5.1028607464127953</c:v>
                </c:pt>
                <c:pt idx="29">
                  <c:v>5.2785505948836855</c:v>
                </c:pt>
                <c:pt idx="30">
                  <c:v>5.4656587761073752</c:v>
                </c:pt>
                <c:pt idx="31">
                  <c:v>5.5876074076385667</c:v>
                </c:pt>
                <c:pt idx="32">
                  <c:v>5.7444135489120365</c:v>
                </c:pt>
                <c:pt idx="33">
                  <c:v>5.9284958950148123</c:v>
                </c:pt>
                <c:pt idx="34">
                  <c:v>6.1277307476557352</c:v>
                </c:pt>
                <c:pt idx="35">
                  <c:v>6.5599906213079446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021424"/>
        <c:axId val="208428832"/>
      </c:lineChart>
      <c:dateAx>
        <c:axId val="41202142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208428832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208428832"/>
        <c:scaling>
          <c:orientation val="minMax"/>
          <c:max val="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20214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5.1110135623290989E-2"/>
          <c:y val="0.18905994539627274"/>
          <c:w val="0.57776985193923935"/>
          <c:h val="0.2470897202938390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U.S. natural gas prices</a:t>
            </a:r>
          </a:p>
          <a:p>
            <a:pPr algn="l">
              <a:defRPr/>
            </a:pPr>
            <a:r>
              <a:rPr lang="en-US" sz="1000" b="0"/>
              <a:t>dollars per thousand cubic feet</a:t>
            </a:r>
          </a:p>
        </c:rich>
      </c:tx>
      <c:layout>
        <c:manualLayout>
          <c:xMode val="edge"/>
          <c:yMode val="edge"/>
          <c:x val="9.8955365622045502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284342505967249E-2"/>
          <c:y val="0.17511873146035103"/>
          <c:w val="0.91482308613862295"/>
          <c:h val="0.62396682663190062"/>
        </c:manualLayout>
      </c:layout>
      <c:lineChart>
        <c:grouping val="standard"/>
        <c:varyColors val="0"/>
        <c:ser>
          <c:idx val="0"/>
          <c:order val="0"/>
          <c:tx>
            <c:v>Residential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'Fig5'!$A$28:$A$99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'Fig5'!$B$28:$B$99</c:f>
              <c:numCache>
                <c:formatCode>0.00</c:formatCode>
                <c:ptCount val="72"/>
                <c:pt idx="0">
                  <c:v>9.6199999999999992</c:v>
                </c:pt>
                <c:pt idx="1">
                  <c:v>9.4700000000000006</c:v>
                </c:pt>
                <c:pt idx="2">
                  <c:v>10.41</c:v>
                </c:pt>
                <c:pt idx="3">
                  <c:v>10.94</c:v>
                </c:pt>
                <c:pt idx="4">
                  <c:v>12.61</c:v>
                </c:pt>
                <c:pt idx="5">
                  <c:v>14.18</c:v>
                </c:pt>
                <c:pt idx="6">
                  <c:v>15.13</c:v>
                </c:pt>
                <c:pt idx="7">
                  <c:v>15.82</c:v>
                </c:pt>
                <c:pt idx="8">
                  <c:v>14.72</c:v>
                </c:pt>
                <c:pt idx="9">
                  <c:v>11.68</c:v>
                </c:pt>
                <c:pt idx="10">
                  <c:v>9.99</c:v>
                </c:pt>
                <c:pt idx="11">
                  <c:v>9.8000000000000007</c:v>
                </c:pt>
                <c:pt idx="12">
                  <c:v>9.15</c:v>
                </c:pt>
                <c:pt idx="13">
                  <c:v>9.23</c:v>
                </c:pt>
                <c:pt idx="14">
                  <c:v>9.35</c:v>
                </c:pt>
                <c:pt idx="15">
                  <c:v>10.43</c:v>
                </c:pt>
                <c:pt idx="16">
                  <c:v>12.61</c:v>
                </c:pt>
                <c:pt idx="17">
                  <c:v>15.02</c:v>
                </c:pt>
                <c:pt idx="18">
                  <c:v>16.3</c:v>
                </c:pt>
                <c:pt idx="19">
                  <c:v>16.43</c:v>
                </c:pt>
                <c:pt idx="20">
                  <c:v>15.69</c:v>
                </c:pt>
                <c:pt idx="21">
                  <c:v>12.38</c:v>
                </c:pt>
                <c:pt idx="22">
                  <c:v>10.039999999999999</c:v>
                </c:pt>
                <c:pt idx="23">
                  <c:v>9.14</c:v>
                </c:pt>
                <c:pt idx="24">
                  <c:v>9.26</c:v>
                </c:pt>
                <c:pt idx="25">
                  <c:v>9.77</c:v>
                </c:pt>
                <c:pt idx="26">
                  <c:v>10.7</c:v>
                </c:pt>
                <c:pt idx="27">
                  <c:v>11.76</c:v>
                </c:pt>
                <c:pt idx="28">
                  <c:v>13.6</c:v>
                </c:pt>
                <c:pt idx="29">
                  <c:v>16.13</c:v>
                </c:pt>
                <c:pt idx="30">
                  <c:v>17.23</c:v>
                </c:pt>
                <c:pt idx="31">
                  <c:v>17.41</c:v>
                </c:pt>
                <c:pt idx="32">
                  <c:v>16.27</c:v>
                </c:pt>
                <c:pt idx="33">
                  <c:v>13.11</c:v>
                </c:pt>
                <c:pt idx="34">
                  <c:v>10.19</c:v>
                </c:pt>
                <c:pt idx="35">
                  <c:v>10.01</c:v>
                </c:pt>
                <c:pt idx="36">
                  <c:v>9.5</c:v>
                </c:pt>
                <c:pt idx="37">
                  <c:v>9.08</c:v>
                </c:pt>
                <c:pt idx="38">
                  <c:v>9.2799999999999994</c:v>
                </c:pt>
                <c:pt idx="39">
                  <c:v>10.44</c:v>
                </c:pt>
                <c:pt idx="40">
                  <c:v>12.73</c:v>
                </c:pt>
                <c:pt idx="41">
                  <c:v>15.07</c:v>
                </c:pt>
                <c:pt idx="42">
                  <c:v>16.28</c:v>
                </c:pt>
                <c:pt idx="43">
                  <c:v>16.89</c:v>
                </c:pt>
                <c:pt idx="44">
                  <c:v>16.399999999999999</c:v>
                </c:pt>
                <c:pt idx="45">
                  <c:v>12.6</c:v>
                </c:pt>
                <c:pt idx="46">
                  <c:v>10.02</c:v>
                </c:pt>
                <c:pt idx="47">
                  <c:v>9.27</c:v>
                </c:pt>
                <c:pt idx="48">
                  <c:v>8.3000000000000007</c:v>
                </c:pt>
                <c:pt idx="49">
                  <c:v>8.3800000000000008</c:v>
                </c:pt>
                <c:pt idx="50">
                  <c:v>9.2100000000000009</c:v>
                </c:pt>
                <c:pt idx="51">
                  <c:v>9.65</c:v>
                </c:pt>
                <c:pt idx="52">
                  <c:v>11.63</c:v>
                </c:pt>
                <c:pt idx="53">
                  <c:v>14.48</c:v>
                </c:pt>
                <c:pt idx="54">
                  <c:v>16.59</c:v>
                </c:pt>
                <c:pt idx="55">
                  <c:v>17.62</c:v>
                </c:pt>
                <c:pt idx="56">
                  <c:v>16.79</c:v>
                </c:pt>
                <c:pt idx="57">
                  <c:v>13.59301</c:v>
                </c:pt>
                <c:pt idx="58">
                  <c:v>11.194290000000001</c:v>
                </c:pt>
                <c:pt idx="59">
                  <c:v>9.8650020000000005</c:v>
                </c:pt>
                <c:pt idx="60">
                  <c:v>9.6549469999999999</c:v>
                </c:pt>
                <c:pt idx="61">
                  <c:v>9.7942110000000007</c:v>
                </c:pt>
                <c:pt idx="62">
                  <c:v>10.175990000000001</c:v>
                </c:pt>
                <c:pt idx="63">
                  <c:v>11.07117</c:v>
                </c:pt>
                <c:pt idx="64">
                  <c:v>13.01057</c:v>
                </c:pt>
                <c:pt idx="65">
                  <c:v>15.27773</c:v>
                </c:pt>
                <c:pt idx="66">
                  <c:v>16.44275</c:v>
                </c:pt>
                <c:pt idx="67">
                  <c:v>17.305540000000001</c:v>
                </c:pt>
                <c:pt idx="68">
                  <c:v>16.336359999999999</c:v>
                </c:pt>
                <c:pt idx="69">
                  <c:v>13.33005</c:v>
                </c:pt>
                <c:pt idx="70">
                  <c:v>10.976520000000001</c:v>
                </c:pt>
                <c:pt idx="71">
                  <c:v>10.11931</c:v>
                </c:pt>
              </c:numCache>
            </c:numRef>
          </c:val>
          <c:smooth val="0"/>
        </c:ser>
        <c:ser>
          <c:idx val="1"/>
          <c:order val="1"/>
          <c:tx>
            <c:v>Henry Hub spot price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'Fig5'!$A$28:$A$99</c:f>
              <c:numCache>
                <c:formatCode>mmm\ yyyy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'Fig5'!$C$28:$C$99</c:f>
              <c:numCache>
                <c:formatCode>0.00</c:formatCode>
                <c:ptCount val="72"/>
                <c:pt idx="0">
                  <c:v>2.7377750000000001</c:v>
                </c:pt>
                <c:pt idx="1">
                  <c:v>2.567625</c:v>
                </c:pt>
                <c:pt idx="2">
                  <c:v>2.2263000000000002</c:v>
                </c:pt>
                <c:pt idx="3">
                  <c:v>1.993625</c:v>
                </c:pt>
                <c:pt idx="4">
                  <c:v>2.4927999999999999</c:v>
                </c:pt>
                <c:pt idx="5">
                  <c:v>2.516375</c:v>
                </c:pt>
                <c:pt idx="6">
                  <c:v>3.0268250000000001</c:v>
                </c:pt>
                <c:pt idx="7">
                  <c:v>2.9089499999999999</c:v>
                </c:pt>
                <c:pt idx="8">
                  <c:v>2.9192</c:v>
                </c:pt>
                <c:pt idx="9">
                  <c:v>3.3999250000000001</c:v>
                </c:pt>
                <c:pt idx="10">
                  <c:v>3.6284999999999998</c:v>
                </c:pt>
                <c:pt idx="11">
                  <c:v>3.4255499999999999</c:v>
                </c:pt>
                <c:pt idx="12">
                  <c:v>3.422212</c:v>
                </c:pt>
                <c:pt idx="13">
                  <c:v>3.4232399999999998</c:v>
                </c:pt>
                <c:pt idx="14">
                  <c:v>3.9166799999999999</c:v>
                </c:pt>
                <c:pt idx="15">
                  <c:v>4.282648</c:v>
                </c:pt>
                <c:pt idx="16">
                  <c:v>4.1541480000000002</c:v>
                </c:pt>
                <c:pt idx="17">
                  <c:v>3.933128</c:v>
                </c:pt>
                <c:pt idx="18">
                  <c:v>3.7244440000000001</c:v>
                </c:pt>
                <c:pt idx="19">
                  <c:v>3.5209000000000001</c:v>
                </c:pt>
                <c:pt idx="20">
                  <c:v>3.720332</c:v>
                </c:pt>
                <c:pt idx="21">
                  <c:v>3.7799559999999999</c:v>
                </c:pt>
                <c:pt idx="22">
                  <c:v>3.7398639999999999</c:v>
                </c:pt>
                <c:pt idx="23">
                  <c:v>4.3587199999999999</c:v>
                </c:pt>
                <c:pt idx="24">
                  <c:v>4.8638159999999999</c:v>
                </c:pt>
                <c:pt idx="25">
                  <c:v>6.1909679999999998</c:v>
                </c:pt>
                <c:pt idx="26">
                  <c:v>5.0598960000000002</c:v>
                </c:pt>
                <c:pt idx="27">
                  <c:v>4.8070560000000002</c:v>
                </c:pt>
                <c:pt idx="28">
                  <c:v>4.7275919999999996</c:v>
                </c:pt>
                <c:pt idx="29">
                  <c:v>4.7348160000000004</c:v>
                </c:pt>
                <c:pt idx="30">
                  <c:v>4.1785680000000003</c:v>
                </c:pt>
                <c:pt idx="31">
                  <c:v>4.0371839999999999</c:v>
                </c:pt>
                <c:pt idx="32">
                  <c:v>4.0495679999999998</c:v>
                </c:pt>
                <c:pt idx="33">
                  <c:v>3.9019919999999999</c:v>
                </c:pt>
                <c:pt idx="34">
                  <c:v>4.2539040000000004</c:v>
                </c:pt>
                <c:pt idx="35">
                  <c:v>3.5934240000000002</c:v>
                </c:pt>
                <c:pt idx="36">
                  <c:v>3.0898080000000001</c:v>
                </c:pt>
                <c:pt idx="37">
                  <c:v>2.9649359999999998</c:v>
                </c:pt>
                <c:pt idx="38">
                  <c:v>2.921592</c:v>
                </c:pt>
                <c:pt idx="39">
                  <c:v>2.6935199999999999</c:v>
                </c:pt>
                <c:pt idx="40">
                  <c:v>2.9401679999999999</c:v>
                </c:pt>
                <c:pt idx="41">
                  <c:v>2.8730880000000001</c:v>
                </c:pt>
                <c:pt idx="42">
                  <c:v>2.9298479999999998</c:v>
                </c:pt>
                <c:pt idx="43">
                  <c:v>2.862768</c:v>
                </c:pt>
                <c:pt idx="44">
                  <c:v>2.74512</c:v>
                </c:pt>
                <c:pt idx="45">
                  <c:v>2.4159120000000001</c:v>
                </c:pt>
                <c:pt idx="46">
                  <c:v>2.1599759999999999</c:v>
                </c:pt>
                <c:pt idx="47">
                  <c:v>1.9907280000000001</c:v>
                </c:pt>
                <c:pt idx="48">
                  <c:v>2.3560560000000002</c:v>
                </c:pt>
                <c:pt idx="49">
                  <c:v>2.052648</c:v>
                </c:pt>
                <c:pt idx="50">
                  <c:v>1.7843279999999999</c:v>
                </c:pt>
                <c:pt idx="51">
                  <c:v>1.9783440000000001</c:v>
                </c:pt>
                <c:pt idx="52">
                  <c:v>1.9835039999999999</c:v>
                </c:pt>
                <c:pt idx="53">
                  <c:v>2.6697839999999999</c:v>
                </c:pt>
                <c:pt idx="54">
                  <c:v>2.9123039999999998</c:v>
                </c:pt>
                <c:pt idx="55">
                  <c:v>2.9123039999999998</c:v>
                </c:pt>
                <c:pt idx="56">
                  <c:v>3.0877439999999998</c:v>
                </c:pt>
                <c:pt idx="57">
                  <c:v>3.0722640000000001</c:v>
                </c:pt>
                <c:pt idx="58">
                  <c:v>2.6295359999999999</c:v>
                </c:pt>
                <c:pt idx="59">
                  <c:v>3.3540000000000001</c:v>
                </c:pt>
                <c:pt idx="60">
                  <c:v>3.4675199999999999</c:v>
                </c:pt>
                <c:pt idx="61">
                  <c:v>3.5087999999999999</c:v>
                </c:pt>
                <c:pt idx="62">
                  <c:v>3.42624</c:v>
                </c:pt>
                <c:pt idx="63">
                  <c:v>3.34368</c:v>
                </c:pt>
                <c:pt idx="64">
                  <c:v>3.2817599999999998</c:v>
                </c:pt>
                <c:pt idx="65">
                  <c:v>3.3024</c:v>
                </c:pt>
                <c:pt idx="66">
                  <c:v>3.3024</c:v>
                </c:pt>
                <c:pt idx="67">
                  <c:v>3.2920799999999999</c:v>
                </c:pt>
                <c:pt idx="68">
                  <c:v>3.2817599999999998</c:v>
                </c:pt>
                <c:pt idx="69">
                  <c:v>3.3540000000000001</c:v>
                </c:pt>
                <c:pt idx="70">
                  <c:v>3.4056000000000002</c:v>
                </c:pt>
                <c:pt idx="71">
                  <c:v>3.5087999999999999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75600"/>
        <c:axId val="410776160"/>
      </c:lineChart>
      <c:scatterChart>
        <c:scatterStyle val="lineMarker"/>
        <c:varyColors val="0"/>
        <c:ser>
          <c:idx val="3"/>
          <c:order val="2"/>
          <c:tx>
            <c:strRef>
              <c:f>'Fig5'!$B$102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83042973286876E-2"/>
                  <c:y val="2.88712855616666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'Fig5'!$A$103:$A$104</c:f>
              <c:numCache>
                <c:formatCode>General</c:formatCod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xVal>
          <c:yVal>
            <c:numRef>
              <c:f>'Fig5'!$B$103:$B$104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76720"/>
        <c:axId val="410777280"/>
      </c:scatterChart>
      <c:dateAx>
        <c:axId val="410775600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41077616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410776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0775600"/>
        <c:crosses val="autoZero"/>
        <c:crossBetween val="between"/>
      </c:valAx>
      <c:valAx>
        <c:axId val="410776720"/>
        <c:scaling>
          <c:orientation val="minMax"/>
          <c:max val="72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10777280"/>
        <c:crosses val="max"/>
        <c:crossBetween val="midCat"/>
      </c:valAx>
      <c:valAx>
        <c:axId val="4107772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10776720"/>
        <c:crosses val="max"/>
        <c:crossBetween val="midCat"/>
      </c:valAx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3.4466057596458981E-2"/>
          <c:y val="0.16971249950540102"/>
          <c:w val="0.36907112220728538"/>
          <c:h val="0.1162757613878172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World liquid fuels</a:t>
            </a:r>
            <a:r>
              <a:rPr lang="en-US" sz="1400" b="0" baseline="0"/>
              <a:t> production and</a:t>
            </a:r>
          </a:p>
          <a:p>
            <a:pPr algn="l">
              <a:defRPr/>
            </a:pPr>
            <a:r>
              <a:rPr lang="en-US" sz="1400" b="0" baseline="0"/>
              <a:t>consumption balance</a:t>
            </a:r>
          </a:p>
          <a:p>
            <a:pPr algn="l">
              <a:defRPr/>
            </a:pPr>
            <a:r>
              <a:rPr lang="en-US" sz="1000" b="0" baseline="0"/>
              <a:t>million barrels per day (MMb/d)</a:t>
            </a:r>
            <a:endParaRPr lang="en-US" sz="1000" b="0"/>
          </a:p>
        </c:rich>
      </c:tx>
      <c:layout>
        <c:manualLayout>
          <c:xMode val="edge"/>
          <c:yMode val="edge"/>
          <c:x val="1.0534171033498865E-2"/>
          <c:y val="3.94477317554247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511792733225416E-2"/>
          <c:y val="0.2165879265091864"/>
          <c:w val="0.87404958526525645"/>
          <c:h val="0.5860286694932364"/>
        </c:manualLayout>
      </c:layout>
      <c:barChart>
        <c:barDir val="col"/>
        <c:grouping val="clustered"/>
        <c:varyColors val="0"/>
        <c:ser>
          <c:idx val="2"/>
          <c:order val="2"/>
          <c:tx>
            <c:v>Implied stock change and balance (right axis)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'Fig32'!$A$28:$A$55</c:f>
              <c:strCache>
                <c:ptCount val="28"/>
                <c:pt idx="0">
                  <c:v>2011-Q1</c:v>
                </c:pt>
                <c:pt idx="1">
                  <c:v>2011-Q2</c:v>
                </c:pt>
                <c:pt idx="2">
                  <c:v>2011-Q3</c:v>
                </c:pt>
                <c:pt idx="3">
                  <c:v>2011-Q4</c:v>
                </c:pt>
                <c:pt idx="4">
                  <c:v>2012-Q1</c:v>
                </c:pt>
                <c:pt idx="5">
                  <c:v>2012-Q2</c:v>
                </c:pt>
                <c:pt idx="6">
                  <c:v>2012-Q3</c:v>
                </c:pt>
                <c:pt idx="7">
                  <c:v>2012-Q4</c:v>
                </c:pt>
                <c:pt idx="8">
                  <c:v>2013-Q1</c:v>
                </c:pt>
                <c:pt idx="9">
                  <c:v>2013-Q2</c:v>
                </c:pt>
                <c:pt idx="10">
                  <c:v>2013-Q3</c:v>
                </c:pt>
                <c:pt idx="11">
                  <c:v>2013-Q4</c:v>
                </c:pt>
                <c:pt idx="12">
                  <c:v>2014-Q1</c:v>
                </c:pt>
                <c:pt idx="13">
                  <c:v>2014-Q2</c:v>
                </c:pt>
                <c:pt idx="14">
                  <c:v>2014-Q3</c:v>
                </c:pt>
                <c:pt idx="15">
                  <c:v>2014-Q4</c:v>
                </c:pt>
                <c:pt idx="16">
                  <c:v>2015-Q1</c:v>
                </c:pt>
                <c:pt idx="17">
                  <c:v>2015-Q2</c:v>
                </c:pt>
                <c:pt idx="18">
                  <c:v>2015-Q3</c:v>
                </c:pt>
                <c:pt idx="19">
                  <c:v>2015-Q4</c:v>
                </c:pt>
                <c:pt idx="20">
                  <c:v>2016-Q1</c:v>
                </c:pt>
                <c:pt idx="21">
                  <c:v>2016-Q2</c:v>
                </c:pt>
                <c:pt idx="22">
                  <c:v>2016-Q3</c:v>
                </c:pt>
                <c:pt idx="23">
                  <c:v>2016-Q4</c:v>
                </c:pt>
                <c:pt idx="24">
                  <c:v>2017-Q1</c:v>
                </c:pt>
                <c:pt idx="25">
                  <c:v>2017-Q2</c:v>
                </c:pt>
                <c:pt idx="26">
                  <c:v>2017-Q3</c:v>
                </c:pt>
                <c:pt idx="27">
                  <c:v>2017-Q4</c:v>
                </c:pt>
              </c:strCache>
            </c:strRef>
          </c:cat>
          <c:val>
            <c:numRef>
              <c:f>'Fig32'!$E$28:$E$55</c:f>
              <c:numCache>
                <c:formatCode>0.00</c:formatCode>
                <c:ptCount val="28"/>
                <c:pt idx="0">
                  <c:v>-0.26712993955999997</c:v>
                </c:pt>
                <c:pt idx="1">
                  <c:v>-0.48307221700000003</c:v>
                </c:pt>
                <c:pt idx="2">
                  <c:v>-1.3396958222999999</c:v>
                </c:pt>
                <c:pt idx="3">
                  <c:v>-0.36469159088999997</c:v>
                </c:pt>
                <c:pt idx="4">
                  <c:v>1.3222679766000001</c:v>
                </c:pt>
                <c:pt idx="5">
                  <c:v>0.37578415298000001</c:v>
                </c:pt>
                <c:pt idx="6">
                  <c:v>-0.71547485981000003</c:v>
                </c:pt>
                <c:pt idx="7">
                  <c:v>-0.84308667876999999</c:v>
                </c:pt>
                <c:pt idx="8">
                  <c:v>-0.52232066148</c:v>
                </c:pt>
                <c:pt idx="9">
                  <c:v>-0.10996257278</c:v>
                </c:pt>
                <c:pt idx="10">
                  <c:v>-0.53904894153000005</c:v>
                </c:pt>
                <c:pt idx="11">
                  <c:v>-0.70050074552999997</c:v>
                </c:pt>
                <c:pt idx="12">
                  <c:v>2.5856493344E-2</c:v>
                </c:pt>
                <c:pt idx="13">
                  <c:v>0.81829955622999995</c:v>
                </c:pt>
                <c:pt idx="14">
                  <c:v>0.66842686416999997</c:v>
                </c:pt>
                <c:pt idx="15">
                  <c:v>1.5119229278999999</c:v>
                </c:pt>
                <c:pt idx="16">
                  <c:v>1.3793753071999999</c:v>
                </c:pt>
                <c:pt idx="17">
                  <c:v>2.0001138442999999</c:v>
                </c:pt>
                <c:pt idx="18">
                  <c:v>1.2498439175</c:v>
                </c:pt>
                <c:pt idx="19">
                  <c:v>2.2240331197000001</c:v>
                </c:pt>
                <c:pt idx="20">
                  <c:v>1.3396073152000001</c:v>
                </c:pt>
                <c:pt idx="21">
                  <c:v>0.21047523170999999</c:v>
                </c:pt>
                <c:pt idx="22">
                  <c:v>0.15275787525000001</c:v>
                </c:pt>
                <c:pt idx="23">
                  <c:v>1.1473046093999999</c:v>
                </c:pt>
                <c:pt idx="24">
                  <c:v>0.60056688418000004</c:v>
                </c:pt>
                <c:pt idx="25">
                  <c:v>0.94653438521</c:v>
                </c:pt>
                <c:pt idx="26">
                  <c:v>-3.5061119506000001E-2</c:v>
                </c:pt>
                <c:pt idx="27">
                  <c:v>0.22594963344999999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6886336"/>
        <c:axId val="566885776"/>
      </c:barChart>
      <c:lineChart>
        <c:grouping val="standard"/>
        <c:varyColors val="0"/>
        <c:ser>
          <c:idx val="0"/>
          <c:order val="0"/>
          <c:tx>
            <c:v>World production (left axis)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'Fig32'!$A$28:$A$55</c:f>
              <c:strCache>
                <c:ptCount val="28"/>
                <c:pt idx="0">
                  <c:v>2011-Q1</c:v>
                </c:pt>
                <c:pt idx="1">
                  <c:v>2011-Q2</c:v>
                </c:pt>
                <c:pt idx="2">
                  <c:v>2011-Q3</c:v>
                </c:pt>
                <c:pt idx="3">
                  <c:v>2011-Q4</c:v>
                </c:pt>
                <c:pt idx="4">
                  <c:v>2012-Q1</c:v>
                </c:pt>
                <c:pt idx="5">
                  <c:v>2012-Q2</c:v>
                </c:pt>
                <c:pt idx="6">
                  <c:v>2012-Q3</c:v>
                </c:pt>
                <c:pt idx="7">
                  <c:v>2012-Q4</c:v>
                </c:pt>
                <c:pt idx="8">
                  <c:v>2013-Q1</c:v>
                </c:pt>
                <c:pt idx="9">
                  <c:v>2013-Q2</c:v>
                </c:pt>
                <c:pt idx="10">
                  <c:v>2013-Q3</c:v>
                </c:pt>
                <c:pt idx="11">
                  <c:v>2013-Q4</c:v>
                </c:pt>
                <c:pt idx="12">
                  <c:v>2014-Q1</c:v>
                </c:pt>
                <c:pt idx="13">
                  <c:v>2014-Q2</c:v>
                </c:pt>
                <c:pt idx="14">
                  <c:v>2014-Q3</c:v>
                </c:pt>
                <c:pt idx="15">
                  <c:v>2014-Q4</c:v>
                </c:pt>
                <c:pt idx="16">
                  <c:v>2015-Q1</c:v>
                </c:pt>
                <c:pt idx="17">
                  <c:v>2015-Q2</c:v>
                </c:pt>
                <c:pt idx="18">
                  <c:v>2015-Q3</c:v>
                </c:pt>
                <c:pt idx="19">
                  <c:v>2015-Q4</c:v>
                </c:pt>
                <c:pt idx="20">
                  <c:v>2016-Q1</c:v>
                </c:pt>
                <c:pt idx="21">
                  <c:v>2016-Q2</c:v>
                </c:pt>
                <c:pt idx="22">
                  <c:v>2016-Q3</c:v>
                </c:pt>
                <c:pt idx="23">
                  <c:v>2016-Q4</c:v>
                </c:pt>
                <c:pt idx="24">
                  <c:v>2017-Q1</c:v>
                </c:pt>
                <c:pt idx="25">
                  <c:v>2017-Q2</c:v>
                </c:pt>
                <c:pt idx="26">
                  <c:v>2017-Q3</c:v>
                </c:pt>
                <c:pt idx="27">
                  <c:v>2017-Q4</c:v>
                </c:pt>
              </c:strCache>
            </c:strRef>
          </c:cat>
          <c:val>
            <c:numRef>
              <c:f>'Fig32'!$C$28:$C$55</c:f>
              <c:numCache>
                <c:formatCode>0.00</c:formatCode>
                <c:ptCount val="28"/>
                <c:pt idx="0">
                  <c:v>88.340942874999996</c:v>
                </c:pt>
                <c:pt idx="1">
                  <c:v>87.560056775000007</c:v>
                </c:pt>
                <c:pt idx="2">
                  <c:v>88.630715586999997</c:v>
                </c:pt>
                <c:pt idx="3">
                  <c:v>89.536505551000005</c:v>
                </c:pt>
                <c:pt idx="4">
                  <c:v>90.477174477999995</c:v>
                </c:pt>
                <c:pt idx="5">
                  <c:v>90.302759039999998</c:v>
                </c:pt>
                <c:pt idx="6">
                  <c:v>90.325618453000004</c:v>
                </c:pt>
                <c:pt idx="7">
                  <c:v>90.786177443</c:v>
                </c:pt>
                <c:pt idx="8">
                  <c:v>89.788399814000002</c:v>
                </c:pt>
                <c:pt idx="9">
                  <c:v>90.922070962000006</c:v>
                </c:pt>
                <c:pt idx="10">
                  <c:v>91.519639205000004</c:v>
                </c:pt>
                <c:pt idx="11">
                  <c:v>91.602374024</c:v>
                </c:pt>
                <c:pt idx="12">
                  <c:v>91.899789967999993</c:v>
                </c:pt>
                <c:pt idx="13">
                  <c:v>92.546852427999994</c:v>
                </c:pt>
                <c:pt idx="14">
                  <c:v>93.742572706999994</c:v>
                </c:pt>
                <c:pt idx="15">
                  <c:v>95.118836126000005</c:v>
                </c:pt>
                <c:pt idx="16">
                  <c:v>94.718916207000007</c:v>
                </c:pt>
                <c:pt idx="17">
                  <c:v>95.460469079999996</c:v>
                </c:pt>
                <c:pt idx="18">
                  <c:v>96.442917500999997</c:v>
                </c:pt>
                <c:pt idx="19">
                  <c:v>96.488654956999994</c:v>
                </c:pt>
                <c:pt idx="20">
                  <c:v>95.520410263000002</c:v>
                </c:pt>
                <c:pt idx="21">
                  <c:v>95.498179205</c:v>
                </c:pt>
                <c:pt idx="22">
                  <c:v>96.310332470999995</c:v>
                </c:pt>
                <c:pt idx="23">
                  <c:v>97.211188957999994</c:v>
                </c:pt>
                <c:pt idx="24">
                  <c:v>96.412488256000003</c:v>
                </c:pt>
                <c:pt idx="25">
                  <c:v>97.465399235999996</c:v>
                </c:pt>
                <c:pt idx="26">
                  <c:v>97.745575478000006</c:v>
                </c:pt>
                <c:pt idx="27">
                  <c:v>98.052783001999998</c:v>
                </c:pt>
              </c:numCache>
            </c:numRef>
          </c:val>
          <c:smooth val="0"/>
        </c:ser>
        <c:ser>
          <c:idx val="1"/>
          <c:order val="1"/>
          <c:tx>
            <c:v>World consumption (left axis)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'Fig32'!$A$28:$A$55</c:f>
              <c:strCache>
                <c:ptCount val="28"/>
                <c:pt idx="0">
                  <c:v>2011-Q1</c:v>
                </c:pt>
                <c:pt idx="1">
                  <c:v>2011-Q2</c:v>
                </c:pt>
                <c:pt idx="2">
                  <c:v>2011-Q3</c:v>
                </c:pt>
                <c:pt idx="3">
                  <c:v>2011-Q4</c:v>
                </c:pt>
                <c:pt idx="4">
                  <c:v>2012-Q1</c:v>
                </c:pt>
                <c:pt idx="5">
                  <c:v>2012-Q2</c:v>
                </c:pt>
                <c:pt idx="6">
                  <c:v>2012-Q3</c:v>
                </c:pt>
                <c:pt idx="7">
                  <c:v>2012-Q4</c:v>
                </c:pt>
                <c:pt idx="8">
                  <c:v>2013-Q1</c:v>
                </c:pt>
                <c:pt idx="9">
                  <c:v>2013-Q2</c:v>
                </c:pt>
                <c:pt idx="10">
                  <c:v>2013-Q3</c:v>
                </c:pt>
                <c:pt idx="11">
                  <c:v>2013-Q4</c:v>
                </c:pt>
                <c:pt idx="12">
                  <c:v>2014-Q1</c:v>
                </c:pt>
                <c:pt idx="13">
                  <c:v>2014-Q2</c:v>
                </c:pt>
                <c:pt idx="14">
                  <c:v>2014-Q3</c:v>
                </c:pt>
                <c:pt idx="15">
                  <c:v>2014-Q4</c:v>
                </c:pt>
                <c:pt idx="16">
                  <c:v>2015-Q1</c:v>
                </c:pt>
                <c:pt idx="17">
                  <c:v>2015-Q2</c:v>
                </c:pt>
                <c:pt idx="18">
                  <c:v>2015-Q3</c:v>
                </c:pt>
                <c:pt idx="19">
                  <c:v>2015-Q4</c:v>
                </c:pt>
                <c:pt idx="20">
                  <c:v>2016-Q1</c:v>
                </c:pt>
                <c:pt idx="21">
                  <c:v>2016-Q2</c:v>
                </c:pt>
                <c:pt idx="22">
                  <c:v>2016-Q3</c:v>
                </c:pt>
                <c:pt idx="23">
                  <c:v>2016-Q4</c:v>
                </c:pt>
                <c:pt idx="24">
                  <c:v>2017-Q1</c:v>
                </c:pt>
                <c:pt idx="25">
                  <c:v>2017-Q2</c:v>
                </c:pt>
                <c:pt idx="26">
                  <c:v>2017-Q3</c:v>
                </c:pt>
                <c:pt idx="27">
                  <c:v>2017-Q4</c:v>
                </c:pt>
              </c:strCache>
            </c:strRef>
          </c:cat>
          <c:val>
            <c:numRef>
              <c:f>'Fig32'!$D$28:$D$55</c:f>
              <c:numCache>
                <c:formatCode>0.00</c:formatCode>
                <c:ptCount val="28"/>
                <c:pt idx="0">
                  <c:v>88.608072815</c:v>
                </c:pt>
                <c:pt idx="1">
                  <c:v>88.043128992000007</c:v>
                </c:pt>
                <c:pt idx="2">
                  <c:v>89.970411409999997</c:v>
                </c:pt>
                <c:pt idx="3">
                  <c:v>89.901197142000001</c:v>
                </c:pt>
                <c:pt idx="4">
                  <c:v>89.154906500999999</c:v>
                </c:pt>
                <c:pt idx="5">
                  <c:v>89.926974887</c:v>
                </c:pt>
                <c:pt idx="6">
                  <c:v>91.041093312000001</c:v>
                </c:pt>
                <c:pt idx="7">
                  <c:v>91.629264121999995</c:v>
                </c:pt>
                <c:pt idx="8">
                  <c:v>90.310720476</c:v>
                </c:pt>
                <c:pt idx="9">
                  <c:v>91.032033534999997</c:v>
                </c:pt>
                <c:pt idx="10">
                  <c:v>92.058688145999994</c:v>
                </c:pt>
                <c:pt idx="11">
                  <c:v>92.302874768999999</c:v>
                </c:pt>
                <c:pt idx="12">
                  <c:v>91.873933475000001</c:v>
                </c:pt>
                <c:pt idx="13">
                  <c:v>91.728552871000005</c:v>
                </c:pt>
                <c:pt idx="14">
                  <c:v>93.074145842999997</c:v>
                </c:pt>
                <c:pt idx="15">
                  <c:v>93.606913198000001</c:v>
                </c:pt>
                <c:pt idx="16">
                  <c:v>93.339540898999999</c:v>
                </c:pt>
                <c:pt idx="17">
                  <c:v>93.460355235999998</c:v>
                </c:pt>
                <c:pt idx="18">
                  <c:v>95.193073584000004</c:v>
                </c:pt>
                <c:pt idx="19">
                  <c:v>94.264621837000007</c:v>
                </c:pt>
                <c:pt idx="20">
                  <c:v>94.180802947000004</c:v>
                </c:pt>
                <c:pt idx="21">
                  <c:v>95.287703973999996</c:v>
                </c:pt>
                <c:pt idx="22">
                  <c:v>96.157574596000003</c:v>
                </c:pt>
                <c:pt idx="23">
                  <c:v>96.063884349000006</c:v>
                </c:pt>
                <c:pt idx="24">
                  <c:v>95.811921372</c:v>
                </c:pt>
                <c:pt idx="25">
                  <c:v>96.518864851000004</c:v>
                </c:pt>
                <c:pt idx="26">
                  <c:v>97.780636598000001</c:v>
                </c:pt>
                <c:pt idx="27">
                  <c:v>97.826833368999999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782320"/>
        <c:axId val="410782880"/>
      </c:lineChart>
      <c:scatterChart>
        <c:scatterStyle val="lineMarker"/>
        <c:varyColors val="0"/>
        <c:ser>
          <c:idx val="3"/>
          <c:order val="3"/>
          <c:tx>
            <c:strRef>
              <c:f>'Fig32'!$B$58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82860069320604E-2"/>
                  <c:y val="2.761334230206145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'Fig32'!$A$59:$A$60</c:f>
              <c:numCache>
                <c:formatCode>General</c:formatCode>
                <c:ptCount val="2"/>
                <c:pt idx="0">
                  <c:v>23.5</c:v>
                </c:pt>
                <c:pt idx="1">
                  <c:v>23.5</c:v>
                </c:pt>
              </c:numCache>
            </c:numRef>
          </c:xVal>
          <c:yVal>
            <c:numRef>
              <c:f>'Fig32'!$B$59:$B$60</c:f>
              <c:numCache>
                <c:formatCode>0</c:formatCode>
                <c:ptCount val="2"/>
                <c:pt idx="0">
                  <c:v>78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782320"/>
        <c:axId val="410782880"/>
      </c:scatterChart>
      <c:catAx>
        <c:axId val="41078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0782880"/>
        <c:crosses val="autoZero"/>
        <c:auto val="1"/>
        <c:lblAlgn val="ctr"/>
        <c:lblOffset val="100"/>
        <c:tickLblSkip val="4"/>
        <c:noMultiLvlLbl val="0"/>
      </c:catAx>
      <c:valAx>
        <c:axId val="410782880"/>
        <c:scaling>
          <c:orientation val="minMax"/>
          <c:max val="100"/>
          <c:min val="8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0782320"/>
        <c:crosses val="autoZero"/>
        <c:crossBetween val="between"/>
        <c:majorUnit val="2"/>
      </c:valAx>
      <c:valAx>
        <c:axId val="566885776"/>
        <c:scaling>
          <c:orientation val="minMax"/>
          <c:max val="6"/>
          <c:min val="-3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6886336"/>
        <c:crosses val="max"/>
        <c:crossBetween val="between"/>
      </c:valAx>
      <c:catAx>
        <c:axId val="5668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tx1"/>
            </a:solidFill>
          </a:ln>
        </c:spPr>
        <c:crossAx val="566885776"/>
        <c:crossesAt val="0"/>
        <c:auto val="1"/>
        <c:lblAlgn val="ctr"/>
        <c:lblOffset val="100"/>
        <c:tickLblSkip val="1"/>
        <c:noMultiLvlLbl val="0"/>
      </c:catAx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3.0197444831591175E-2"/>
          <c:y val="0.22771178728287106"/>
          <c:w val="0.54332171893147563"/>
          <c:h val="0.19084564133625309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 i="0" u="none" strike="noStrike" kern="1200" baseline="0">
                <a:solidFill>
                  <a:srgbClr val="000000"/>
                </a:solidFill>
                <a:latin typeface="Arial" pitchFamily="34" charset="0"/>
                <a:ea typeface="+mn-ea"/>
                <a:cs typeface="Arial" pitchFamily="34" charset="0"/>
              </a:rPr>
              <a:t>Estimated historical unplanned OPEC </a:t>
            </a:r>
          </a:p>
          <a:p>
            <a:pPr algn="l">
              <a:defRPr/>
            </a:pPr>
            <a:r>
              <a:rPr lang="en-US" sz="1400" b="0" i="0" u="none" strike="noStrike" kern="1200" baseline="0">
                <a:solidFill>
                  <a:srgbClr val="000000"/>
                </a:solidFill>
                <a:latin typeface="Arial" pitchFamily="34" charset="0"/>
                <a:ea typeface="+mn-ea"/>
                <a:cs typeface="Arial" pitchFamily="34" charset="0"/>
              </a:rPr>
              <a:t>crude oil production o</a:t>
            </a:r>
            <a:r>
              <a:rPr lang="en-US" sz="1400" b="0" i="0" u="none" strike="noStrike" baseline="0"/>
              <a:t>utages</a:t>
            </a:r>
            <a:endParaRPr lang="en-US" sz="1400" b="0"/>
          </a:p>
          <a:p>
            <a:pPr algn="l">
              <a:defRPr/>
            </a:pPr>
            <a:r>
              <a:rPr lang="en-US" sz="1000" b="0" baseline="0"/>
              <a:t>million barrels per day</a:t>
            </a:r>
            <a:endParaRPr lang="en-US" sz="1000" b="0"/>
          </a:p>
        </c:rich>
      </c:tx>
      <c:layout>
        <c:manualLayout>
          <c:xMode val="edge"/>
          <c:yMode val="edge"/>
          <c:x val="7.5598305228568924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194506623127046E-2"/>
          <c:y val="0.2170138888888922"/>
          <c:w val="0.72163390215855128"/>
          <c:h val="0.58555597808795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'Fig35'!$B$27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'Fig35'!$B$52:$B$99</c:f>
              <c:numCache>
                <c:formatCode>0.000</c:formatCode>
                <c:ptCount val="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'Fig35'!$C$27</c:f>
              <c:strCache>
                <c:ptCount val="1"/>
                <c:pt idx="0">
                  <c:v>Libya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'Fig35'!$C$52:$C$99</c:f>
              <c:numCache>
                <c:formatCode>0.000</c:formatCode>
                <c:ptCount val="48"/>
                <c:pt idx="0">
                  <c:v>0.215</c:v>
                </c:pt>
                <c:pt idx="1">
                  <c:v>0.16500000000000001</c:v>
                </c:pt>
                <c:pt idx="2">
                  <c:v>0.215</c:v>
                </c:pt>
                <c:pt idx="3">
                  <c:v>0.115</c:v>
                </c:pt>
                <c:pt idx="4">
                  <c:v>0.14499999999999999</c:v>
                </c:pt>
                <c:pt idx="5">
                  <c:v>0.435</c:v>
                </c:pt>
                <c:pt idx="6">
                  <c:v>0.57999999999999996</c:v>
                </c:pt>
                <c:pt idx="7">
                  <c:v>0.98</c:v>
                </c:pt>
                <c:pt idx="8">
                  <c:v>1.22</c:v>
                </c:pt>
                <c:pt idx="9">
                  <c:v>1.03</c:v>
                </c:pt>
                <c:pt idx="10">
                  <c:v>1.36</c:v>
                </c:pt>
                <c:pt idx="11">
                  <c:v>1.35</c:v>
                </c:pt>
                <c:pt idx="12">
                  <c:v>1.07</c:v>
                </c:pt>
                <c:pt idx="13">
                  <c:v>1.2</c:v>
                </c:pt>
                <c:pt idx="14">
                  <c:v>1.33</c:v>
                </c:pt>
                <c:pt idx="15">
                  <c:v>1.37</c:v>
                </c:pt>
                <c:pt idx="16">
                  <c:v>1.35</c:v>
                </c:pt>
                <c:pt idx="17">
                  <c:v>1.345</c:v>
                </c:pt>
                <c:pt idx="18">
                  <c:v>1.145</c:v>
                </c:pt>
                <c:pt idx="19">
                  <c:v>1.05</c:v>
                </c:pt>
                <c:pt idx="20">
                  <c:v>0.79500000000000004</c:v>
                </c:pt>
                <c:pt idx="21">
                  <c:v>0.63</c:v>
                </c:pt>
                <c:pt idx="22">
                  <c:v>0.96499999999999997</c:v>
                </c:pt>
                <c:pt idx="23">
                  <c:v>1.07</c:v>
                </c:pt>
                <c:pt idx="24">
                  <c:v>1.06</c:v>
                </c:pt>
                <c:pt idx="25">
                  <c:v>1.07</c:v>
                </c:pt>
                <c:pt idx="26">
                  <c:v>0.95499999999999996</c:v>
                </c:pt>
                <c:pt idx="27">
                  <c:v>0.92500000000000004</c:v>
                </c:pt>
                <c:pt idx="28">
                  <c:v>1.0649999999999999</c:v>
                </c:pt>
                <c:pt idx="29">
                  <c:v>1.02</c:v>
                </c:pt>
                <c:pt idx="30">
                  <c:v>1.03</c:v>
                </c:pt>
                <c:pt idx="31">
                  <c:v>1.07</c:v>
                </c:pt>
                <c:pt idx="32">
                  <c:v>1.0549999999999999</c:v>
                </c:pt>
                <c:pt idx="33">
                  <c:v>1.0149999999999999</c:v>
                </c:pt>
                <c:pt idx="34">
                  <c:v>1.0549999999999999</c:v>
                </c:pt>
                <c:pt idx="35">
                  <c:v>1.06</c:v>
                </c:pt>
                <c:pt idx="36">
                  <c:v>0.93</c:v>
                </c:pt>
                <c:pt idx="37">
                  <c:v>0.94</c:v>
                </c:pt>
                <c:pt idx="38">
                  <c:v>0.98</c:v>
                </c:pt>
                <c:pt idx="39">
                  <c:v>0.97</c:v>
                </c:pt>
                <c:pt idx="40">
                  <c:v>1.0149999999999999</c:v>
                </c:pt>
                <c:pt idx="41">
                  <c:v>0.96</c:v>
                </c:pt>
                <c:pt idx="42">
                  <c:v>0.99</c:v>
                </c:pt>
                <c:pt idx="43">
                  <c:v>1.05</c:v>
                </c:pt>
                <c:pt idx="44">
                  <c:v>0.99</c:v>
                </c:pt>
                <c:pt idx="45">
                  <c:v>0.75</c:v>
                </c:pt>
                <c:pt idx="46">
                  <c:v>0.71499999999999997</c:v>
                </c:pt>
                <c:pt idx="4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'Fig35'!$D$27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'Fig35'!$D$52:$D$99</c:f>
              <c:numCache>
                <c:formatCode>0.000</c:formatCode>
                <c:ptCount val="48"/>
                <c:pt idx="0">
                  <c:v>0.25524999999999998</c:v>
                </c:pt>
                <c:pt idx="1">
                  <c:v>0.35525000000000001</c:v>
                </c:pt>
                <c:pt idx="2">
                  <c:v>0.2601</c:v>
                </c:pt>
                <c:pt idx="3">
                  <c:v>0.28300999999999998</c:v>
                </c:pt>
                <c:pt idx="4">
                  <c:v>0.26591999999999999</c:v>
                </c:pt>
                <c:pt idx="5">
                  <c:v>0.41882999999999998</c:v>
                </c:pt>
                <c:pt idx="6">
                  <c:v>0.29174</c:v>
                </c:pt>
                <c:pt idx="7">
                  <c:v>0.32464999999999999</c:v>
                </c:pt>
                <c:pt idx="8">
                  <c:v>0.27465000000000001</c:v>
                </c:pt>
                <c:pt idx="9">
                  <c:v>0.32464999999999999</c:v>
                </c:pt>
                <c:pt idx="10">
                  <c:v>0.30464999999999998</c:v>
                </c:pt>
                <c:pt idx="11">
                  <c:v>0.34465000000000001</c:v>
                </c:pt>
                <c:pt idx="12">
                  <c:v>0.20119999999999999</c:v>
                </c:pt>
                <c:pt idx="13">
                  <c:v>0.25119999999999998</c:v>
                </c:pt>
                <c:pt idx="14">
                  <c:v>0.30120000000000002</c:v>
                </c:pt>
                <c:pt idx="15">
                  <c:v>0.25119999999999998</c:v>
                </c:pt>
                <c:pt idx="16">
                  <c:v>0.35120000000000001</c:v>
                </c:pt>
                <c:pt idx="17">
                  <c:v>0.25119999999999998</c:v>
                </c:pt>
                <c:pt idx="18">
                  <c:v>0.20119999999999999</c:v>
                </c:pt>
                <c:pt idx="19">
                  <c:v>0.156</c:v>
                </c:pt>
                <c:pt idx="20">
                  <c:v>0.21560000000000001</c:v>
                </c:pt>
                <c:pt idx="21">
                  <c:v>0.32519999999999999</c:v>
                </c:pt>
                <c:pt idx="22">
                  <c:v>0.2848</c:v>
                </c:pt>
                <c:pt idx="23">
                  <c:v>0.28960000000000002</c:v>
                </c:pt>
                <c:pt idx="24">
                  <c:v>0.19075</c:v>
                </c:pt>
                <c:pt idx="25">
                  <c:v>0.16689999999999999</c:v>
                </c:pt>
                <c:pt idx="26">
                  <c:v>0.2419</c:v>
                </c:pt>
                <c:pt idx="27">
                  <c:v>0.16805</c:v>
                </c:pt>
                <c:pt idx="28">
                  <c:v>0.39305000000000001</c:v>
                </c:pt>
                <c:pt idx="29">
                  <c:v>0.34305000000000002</c:v>
                </c:pt>
                <c:pt idx="30">
                  <c:v>0.29304999999999998</c:v>
                </c:pt>
                <c:pt idx="31">
                  <c:v>0.29188750000000002</c:v>
                </c:pt>
                <c:pt idx="32">
                  <c:v>0.29538662500000001</c:v>
                </c:pt>
                <c:pt idx="33">
                  <c:v>0.24424725875</c:v>
                </c:pt>
                <c:pt idx="34">
                  <c:v>0.24311928616</c:v>
                </c:pt>
                <c:pt idx="35">
                  <c:v>0.32165259330000001</c:v>
                </c:pt>
                <c:pt idx="36">
                  <c:v>0.34191651681000002</c:v>
                </c:pt>
                <c:pt idx="37">
                  <c:v>0.40385735163999997</c:v>
                </c:pt>
                <c:pt idx="38">
                  <c:v>0.48262877811999999</c:v>
                </c:pt>
                <c:pt idx="39">
                  <c:v>0.5</c:v>
                </c:pt>
                <c:pt idx="40">
                  <c:v>0.75020836544000002</c:v>
                </c:pt>
                <c:pt idx="41">
                  <c:v>0.61901628178000001</c:v>
                </c:pt>
                <c:pt idx="42">
                  <c:v>0.71783611896999999</c:v>
                </c:pt>
                <c:pt idx="43">
                  <c:v>0.67666775777999999</c:v>
                </c:pt>
                <c:pt idx="44">
                  <c:v>0.64551108020000003</c:v>
                </c:pt>
                <c:pt idx="45">
                  <c:v>0.59936596939999998</c:v>
                </c:pt>
                <c:pt idx="46">
                  <c:v>0.56323230970000004</c:v>
                </c:pt>
                <c:pt idx="47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'Fig35'!$F$27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'Fig35'!$F$52:$F$99</c:f>
              <c:numCache>
                <c:formatCode>0.000</c:formatCode>
                <c:ptCount val="48"/>
                <c:pt idx="0">
                  <c:v>0.20516999999999999</c:v>
                </c:pt>
                <c:pt idx="1">
                  <c:v>0.06</c:v>
                </c:pt>
                <c:pt idx="2">
                  <c:v>0.13548499999999999</c:v>
                </c:pt>
                <c:pt idx="3">
                  <c:v>0.09</c:v>
                </c:pt>
                <c:pt idx="4">
                  <c:v>0.12</c:v>
                </c:pt>
                <c:pt idx="5">
                  <c:v>0.232125</c:v>
                </c:pt>
                <c:pt idx="6">
                  <c:v>0.232125</c:v>
                </c:pt>
                <c:pt idx="7">
                  <c:v>0.13</c:v>
                </c:pt>
                <c:pt idx="8">
                  <c:v>0.48212500000000003</c:v>
                </c:pt>
                <c:pt idx="9">
                  <c:v>0.30212499999999998</c:v>
                </c:pt>
                <c:pt idx="10">
                  <c:v>0.172125</c:v>
                </c:pt>
                <c:pt idx="11">
                  <c:v>0.21212500000000001</c:v>
                </c:pt>
                <c:pt idx="12">
                  <c:v>0.32264112902999997</c:v>
                </c:pt>
                <c:pt idx="13">
                  <c:v>0.107</c:v>
                </c:pt>
                <c:pt idx="14">
                  <c:v>0.374</c:v>
                </c:pt>
                <c:pt idx="15">
                  <c:v>0.3</c:v>
                </c:pt>
                <c:pt idx="16">
                  <c:v>0.3</c:v>
                </c:pt>
                <c:pt idx="17">
                  <c:v>0.4</c:v>
                </c:pt>
                <c:pt idx="18">
                  <c:v>0.5</c:v>
                </c:pt>
                <c:pt idx="19">
                  <c:v>0.45</c:v>
                </c:pt>
                <c:pt idx="20">
                  <c:v>0.45</c:v>
                </c:pt>
                <c:pt idx="21">
                  <c:v>0.42499999999999999</c:v>
                </c:pt>
                <c:pt idx="22">
                  <c:v>0.4</c:v>
                </c:pt>
                <c:pt idx="23">
                  <c:v>0.35</c:v>
                </c:pt>
                <c:pt idx="24">
                  <c:v>0.3</c:v>
                </c:pt>
                <c:pt idx="25">
                  <c:v>0.25700000000000001</c:v>
                </c:pt>
                <c:pt idx="26">
                  <c:v>0.15</c:v>
                </c:pt>
                <c:pt idx="27">
                  <c:v>0.1</c:v>
                </c:pt>
                <c:pt idx="28">
                  <c:v>0.1</c:v>
                </c:pt>
                <c:pt idx="29">
                  <c:v>0.127</c:v>
                </c:pt>
                <c:pt idx="30">
                  <c:v>0.127</c:v>
                </c:pt>
                <c:pt idx="31">
                  <c:v>8.8999999999999996E-2</c:v>
                </c:pt>
                <c:pt idx="32">
                  <c:v>7.9000000000000001E-2</c:v>
                </c:pt>
                <c:pt idx="33">
                  <c:v>0.28399999999999997</c:v>
                </c:pt>
                <c:pt idx="34">
                  <c:v>0.109</c:v>
                </c:pt>
                <c:pt idx="35">
                  <c:v>0.109</c:v>
                </c:pt>
                <c:pt idx="36">
                  <c:v>0.109</c:v>
                </c:pt>
                <c:pt idx="37">
                  <c:v>0.309</c:v>
                </c:pt>
                <c:pt idx="38">
                  <c:v>0.28899999999999998</c:v>
                </c:pt>
                <c:pt idx="39">
                  <c:v>0.24399999999999999</c:v>
                </c:pt>
                <c:pt idx="40">
                  <c:v>0.31900000000000001</c:v>
                </c:pt>
                <c:pt idx="41">
                  <c:v>0.21</c:v>
                </c:pt>
                <c:pt idx="42">
                  <c:v>0.11</c:v>
                </c:pt>
                <c:pt idx="43">
                  <c:v>0.18</c:v>
                </c:pt>
                <c:pt idx="44">
                  <c:v>0.158</c:v>
                </c:pt>
                <c:pt idx="45">
                  <c:v>0.13800000000000001</c:v>
                </c:pt>
                <c:pt idx="46">
                  <c:v>0.13100000000000001</c:v>
                </c:pt>
                <c:pt idx="47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'Fig35'!$G$27</c:f>
              <c:strCache>
                <c:ptCount val="1"/>
                <c:pt idx="0">
                  <c:v>Kuwait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'Fig35'!$G$52:$G$99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0.48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0.26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#N/A</c:v>
                </c:pt>
              </c:numCache>
            </c:numRef>
          </c:val>
        </c:ser>
        <c:ser>
          <c:idx val="5"/>
          <c:order val="5"/>
          <c:tx>
            <c:v>Saudi Arabia</c:v>
          </c:tx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'Fig35'!$H$52:$H$99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'Fig35'!$E$27</c:f>
              <c:strCache>
                <c:ptCount val="1"/>
                <c:pt idx="0">
                  <c:v>Indonesia</c:v>
                </c:pt>
              </c:strCache>
            </c:strRef>
          </c:tx>
          <c:invertIfNegative val="0"/>
          <c:cat>
            <c:numRef>
              <c:f>'Fig35'!$A$52:$A$99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'Fig35'!$E$52:$E$99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66893056"/>
        <c:axId val="565844880"/>
      </c:barChart>
      <c:dateAx>
        <c:axId val="566893056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extTo"/>
        <c:crossAx val="565844880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5844880"/>
        <c:scaling>
          <c:orientation val="minMax"/>
          <c:max val="3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6689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50585211129545"/>
          <c:y val="0.31420348912351864"/>
          <c:w val="0.17026077739446449"/>
          <c:h val="0.348719105424321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Estimated historical unplanned non-OPEC </a:t>
            </a:r>
          </a:p>
          <a:p>
            <a:pPr algn="l">
              <a:defRPr/>
            </a:pPr>
            <a:r>
              <a:rPr lang="en-US" sz="1400" b="0"/>
              <a:t>liquid fuels production outages</a:t>
            </a:r>
          </a:p>
          <a:p>
            <a:pPr algn="l">
              <a:defRPr/>
            </a:pPr>
            <a:r>
              <a:rPr lang="en-US" sz="1000" b="0"/>
              <a:t>million</a:t>
            </a:r>
            <a:r>
              <a:rPr lang="en-US" sz="1000" b="0" baseline="0"/>
              <a:t> </a:t>
            </a:r>
            <a:r>
              <a:rPr lang="en-US" sz="1000" b="0"/>
              <a:t>barrels per day</a:t>
            </a:r>
          </a:p>
        </c:rich>
      </c:tx>
      <c:layout>
        <c:manualLayout>
          <c:xMode val="edge"/>
          <c:yMode val="edge"/>
          <c:x val="8.9010612803834301E-3"/>
          <c:y val="3.945707070707134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140532600649E-2"/>
          <c:y val="0.21470580559532881"/>
          <c:w val="0.70759633306706227"/>
          <c:h val="0.583918354310824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'Fig36'!$B$26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rgbClr val="594620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'Fig36'!$B$27:$B$74</c:f>
              <c:numCache>
                <c:formatCode>0.000</c:formatCode>
                <c:ptCount val="48"/>
                <c:pt idx="0">
                  <c:v>0.24</c:v>
                </c:pt>
                <c:pt idx="1">
                  <c:v>0.25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0.26500000000000001</c:v>
                </c:pt>
                <c:pt idx="7">
                  <c:v>0.27</c:v>
                </c:pt>
                <c:pt idx="8">
                  <c:v>0.28000000000000003</c:v>
                </c:pt>
                <c:pt idx="9">
                  <c:v>0.28499999999999998</c:v>
                </c:pt>
                <c:pt idx="10">
                  <c:v>0.28999999999999998</c:v>
                </c:pt>
                <c:pt idx="11">
                  <c:v>0.29599999999999999</c:v>
                </c:pt>
                <c:pt idx="12">
                  <c:v>0.29480099999999998</c:v>
                </c:pt>
                <c:pt idx="13">
                  <c:v>0.29480099999999998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0.27</c:v>
                </c:pt>
                <c:pt idx="20">
                  <c:v>0.22</c:v>
                </c:pt>
                <c:pt idx="21">
                  <c:v>0.17</c:v>
                </c:pt>
                <c:pt idx="22">
                  <c:v>0.12</c:v>
                </c:pt>
                <c:pt idx="23">
                  <c:v>7.0000000000000007E-2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'Fig36'!$C$26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A27D33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'Fig36'!$C$27:$C$74</c:f>
              <c:numCache>
                <c:formatCode>0.000</c:formatCode>
                <c:ptCount val="48"/>
                <c:pt idx="0">
                  <c:v>0.06</c:v>
                </c:pt>
                <c:pt idx="1">
                  <c:v>0.06</c:v>
                </c:pt>
                <c:pt idx="2">
                  <c:v>0.05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'Fig36'!$D$26</c:f>
              <c:strCache>
                <c:ptCount val="1"/>
                <c:pt idx="0">
                  <c:v>Yemen</c:v>
                </c:pt>
              </c:strCache>
            </c:strRef>
          </c:tx>
          <c:spPr>
            <a:solidFill>
              <a:srgbClr val="D1BA8D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'Fig36'!$D$27:$D$74</c:f>
              <c:numCache>
                <c:formatCode>0.000</c:formatCode>
                <c:ptCount val="48"/>
                <c:pt idx="0">
                  <c:v>7.9000000000000001E-2</c:v>
                </c:pt>
                <c:pt idx="1">
                  <c:v>5.6000000000000001E-2</c:v>
                </c:pt>
                <c:pt idx="2">
                  <c:v>3.3000000000000002E-2</c:v>
                </c:pt>
                <c:pt idx="3">
                  <c:v>0.12</c:v>
                </c:pt>
                <c:pt idx="4">
                  <c:v>0.127</c:v>
                </c:pt>
                <c:pt idx="5">
                  <c:v>7.3999999999999996E-2</c:v>
                </c:pt>
                <c:pt idx="6">
                  <c:v>7.0999999999999994E-2</c:v>
                </c:pt>
                <c:pt idx="7">
                  <c:v>7.8E-2</c:v>
                </c:pt>
                <c:pt idx="8">
                  <c:v>9.5000000000000001E-2</c:v>
                </c:pt>
                <c:pt idx="9">
                  <c:v>6.2E-2</c:v>
                </c:pt>
                <c:pt idx="10">
                  <c:v>6.9000000000000006E-2</c:v>
                </c:pt>
                <c:pt idx="11">
                  <c:v>7.5999999999999998E-2</c:v>
                </c:pt>
                <c:pt idx="12">
                  <c:v>7.4999999999999997E-2</c:v>
                </c:pt>
                <c:pt idx="13">
                  <c:v>5.3999999999999999E-2</c:v>
                </c:pt>
                <c:pt idx="14">
                  <c:v>6.3E-2</c:v>
                </c:pt>
                <c:pt idx="15">
                  <c:v>6.2E-2</c:v>
                </c:pt>
                <c:pt idx="16">
                  <c:v>7.0999999999999994E-2</c:v>
                </c:pt>
                <c:pt idx="17">
                  <c:v>0.06</c:v>
                </c:pt>
                <c:pt idx="18">
                  <c:v>5.8999999999999997E-2</c:v>
                </c:pt>
                <c:pt idx="19">
                  <c:v>5.8000000000000003E-2</c:v>
                </c:pt>
                <c:pt idx="20">
                  <c:v>5.7000000000000002E-2</c:v>
                </c:pt>
                <c:pt idx="21">
                  <c:v>5.6000000000000001E-2</c:v>
                </c:pt>
                <c:pt idx="22">
                  <c:v>5.5E-2</c:v>
                </c:pt>
                <c:pt idx="23">
                  <c:v>6.4000000000000001E-2</c:v>
                </c:pt>
                <c:pt idx="24">
                  <c:v>6.3E-2</c:v>
                </c:pt>
                <c:pt idx="25">
                  <c:v>6.2E-2</c:v>
                </c:pt>
                <c:pt idx="26">
                  <c:v>8.1000000000000003E-2</c:v>
                </c:pt>
                <c:pt idx="27">
                  <c:v>0.1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0.13</c:v>
                </c:pt>
                <c:pt idx="33">
                  <c:v>0.13</c:v>
                </c:pt>
                <c:pt idx="34">
                  <c:v>0.13</c:v>
                </c:pt>
                <c:pt idx="35">
                  <c:v>0.13</c:v>
                </c:pt>
                <c:pt idx="36">
                  <c:v>0.13</c:v>
                </c:pt>
                <c:pt idx="37">
                  <c:v>0.13</c:v>
                </c:pt>
                <c:pt idx="38">
                  <c:v>0.13</c:v>
                </c:pt>
                <c:pt idx="39">
                  <c:v>0.13</c:v>
                </c:pt>
                <c:pt idx="40">
                  <c:v>0.13</c:v>
                </c:pt>
                <c:pt idx="41">
                  <c:v>0.13</c:v>
                </c:pt>
                <c:pt idx="42">
                  <c:v>0.13</c:v>
                </c:pt>
                <c:pt idx="43">
                  <c:v>0.13</c:v>
                </c:pt>
                <c:pt idx="44">
                  <c:v>0.13</c:v>
                </c:pt>
                <c:pt idx="45">
                  <c:v>0.13</c:v>
                </c:pt>
                <c:pt idx="46">
                  <c:v>0.13</c:v>
                </c:pt>
                <c:pt idx="47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'Fig36'!$E$26</c:f>
              <c:strCache>
                <c:ptCount val="1"/>
                <c:pt idx="0">
                  <c:v>North Sea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'Fig36'!$E$27:$E$74</c:f>
              <c:numCache>
                <c:formatCode>0.000</c:formatCode>
                <c:ptCount val="48"/>
                <c:pt idx="0">
                  <c:v>0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0.02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1.1290322581E-2</c:v>
                </c:pt>
                <c:pt idx="31">
                  <c:v>0</c:v>
                </c:pt>
                <c:pt idx="32">
                  <c:v>0</c:v>
                </c:pt>
                <c:pt idx="33">
                  <c:v>2.4677419355000001E-2</c:v>
                </c:pt>
                <c:pt idx="34">
                  <c:v>2E-3</c:v>
                </c:pt>
                <c:pt idx="35">
                  <c:v>2E-3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1.3935483871E-2</c:v>
                </c:pt>
                <c:pt idx="44">
                  <c:v>7.1999999999999995E-2</c:v>
                </c:pt>
                <c:pt idx="45">
                  <c:v>0.01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'Fig36'!$F$26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'Fig36'!$F$27:$F$74</c:f>
              <c:numCache>
                <c:formatCode>0.000</c:formatCode>
                <c:ptCount val="48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5.7000000000000002E-2</c:v>
                </c:pt>
                <c:pt idx="7">
                  <c:v>0.109</c:v>
                </c:pt>
                <c:pt idx="8">
                  <c:v>0.05</c:v>
                </c:pt>
                <c:pt idx="9">
                  <c:v>7.2999999999999995E-2</c:v>
                </c:pt>
                <c:pt idx="10">
                  <c:v>0.05</c:v>
                </c:pt>
                <c:pt idx="11">
                  <c:v>7.5999999999999998E-2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0.05</c:v>
                </c:pt>
                <c:pt idx="15">
                  <c:v>0.05</c:v>
                </c:pt>
                <c:pt idx="16">
                  <c:v>9.6000000000000002E-2</c:v>
                </c:pt>
                <c:pt idx="17">
                  <c:v>0.03</c:v>
                </c:pt>
                <c:pt idx="18">
                  <c:v>0.02</c:v>
                </c:pt>
                <c:pt idx="19">
                  <c:v>1.2E-2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3.5000000000000003E-2</c:v>
                </c:pt>
                <c:pt idx="29">
                  <c:v>4.8000000000000001E-2</c:v>
                </c:pt>
                <c:pt idx="30">
                  <c:v>0.01</c:v>
                </c:pt>
                <c:pt idx="31">
                  <c:v>0.01</c:v>
                </c:pt>
                <c:pt idx="32">
                  <c:v>0</c:v>
                </c:pt>
                <c:pt idx="33">
                  <c:v>0</c:v>
                </c:pt>
                <c:pt idx="34">
                  <c:v>0.09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2.5000000000000001E-2</c:v>
                </c:pt>
                <c:pt idx="39">
                  <c:v>0.05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'Fig36'!$G$26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76D5FF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'Fig36'!$G$27:$G$74</c:f>
              <c:numCache>
                <c:formatCode>0.000</c:formatCode>
                <c:ptCount val="48"/>
                <c:pt idx="0">
                  <c:v>2.5000000000000001E-2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5.1999999999999998E-2</c:v>
                </c:pt>
                <c:pt idx="6">
                  <c:v>5.8000000000000003E-2</c:v>
                </c:pt>
                <c:pt idx="7">
                  <c:v>0</c:v>
                </c:pt>
                <c:pt idx="8">
                  <c:v>0</c:v>
                </c:pt>
                <c:pt idx="9">
                  <c:v>3.7999999999999999E-2</c:v>
                </c:pt>
                <c:pt idx="10">
                  <c:v>2.5000000000000001E-2</c:v>
                </c:pt>
                <c:pt idx="11">
                  <c:v>2.7E-2</c:v>
                </c:pt>
                <c:pt idx="12">
                  <c:v>0.02</c:v>
                </c:pt>
                <c:pt idx="13">
                  <c:v>0.02</c:v>
                </c:pt>
                <c:pt idx="14">
                  <c:v>1.4999999999999999E-2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7.0000000000000007E-2</c:v>
                </c:pt>
                <c:pt idx="18">
                  <c:v>7.0000000000000007E-2</c:v>
                </c:pt>
                <c:pt idx="19">
                  <c:v>0.05</c:v>
                </c:pt>
                <c:pt idx="20">
                  <c:v>0.02</c:v>
                </c:pt>
                <c:pt idx="21">
                  <c:v>3.5000000000000003E-2</c:v>
                </c:pt>
                <c:pt idx="22">
                  <c:v>0.05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0.08</c:v>
                </c:pt>
                <c:pt idx="31">
                  <c:v>0.05</c:v>
                </c:pt>
                <c:pt idx="32">
                  <c:v>0.04</c:v>
                </c:pt>
                <c:pt idx="33">
                  <c:v>0.04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0.04</c:v>
                </c:pt>
                <c:pt idx="38">
                  <c:v>0.03</c:v>
                </c:pt>
                <c:pt idx="39">
                  <c:v>0.02</c:v>
                </c:pt>
                <c:pt idx="40">
                  <c:v>0.04</c:v>
                </c:pt>
                <c:pt idx="41">
                  <c:v>0.04</c:v>
                </c:pt>
                <c:pt idx="42">
                  <c:v>0.04</c:v>
                </c:pt>
                <c:pt idx="43">
                  <c:v>0.02</c:v>
                </c:pt>
                <c:pt idx="44">
                  <c:v>7.0000000000000007E-2</c:v>
                </c:pt>
                <c:pt idx="45">
                  <c:v>0.02</c:v>
                </c:pt>
                <c:pt idx="46">
                  <c:v>0.08</c:v>
                </c:pt>
                <c:pt idx="47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'Fig36'!$H$26</c:f>
              <c:strCache>
                <c:ptCount val="1"/>
                <c:pt idx="0">
                  <c:v>Sudan / S. Sudan</c:v>
                </c:pt>
              </c:strCache>
            </c:strRef>
          </c:tx>
          <c:spPr>
            <a:solidFill>
              <a:srgbClr val="C8858C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'Fig36'!$H$27:$H$74</c:f>
              <c:numCache>
                <c:formatCode>0.000</c:formatCode>
                <c:ptCount val="48"/>
                <c:pt idx="0">
                  <c:v>0.33</c:v>
                </c:pt>
                <c:pt idx="1">
                  <c:v>0.33</c:v>
                </c:pt>
                <c:pt idx="2">
                  <c:v>0.33</c:v>
                </c:pt>
                <c:pt idx="3">
                  <c:v>0.31666666666999999</c:v>
                </c:pt>
                <c:pt idx="4">
                  <c:v>0.15411290322999999</c:v>
                </c:pt>
                <c:pt idx="5">
                  <c:v>6.6000000000000003E-2</c:v>
                </c:pt>
                <c:pt idx="6">
                  <c:v>0.10129032257999999</c:v>
                </c:pt>
                <c:pt idx="7">
                  <c:v>0.13</c:v>
                </c:pt>
                <c:pt idx="8">
                  <c:v>9.0333333333000004E-2</c:v>
                </c:pt>
                <c:pt idx="9">
                  <c:v>6.5000000000000002E-2</c:v>
                </c:pt>
                <c:pt idx="10">
                  <c:v>4.4999999999999998E-2</c:v>
                </c:pt>
                <c:pt idx="11">
                  <c:v>7.1999999999999995E-2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0.13500000000000001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#N/A</c:v>
                </c:pt>
              </c:numCache>
            </c:numRef>
          </c:val>
        </c:ser>
        <c:ser>
          <c:idx val="9"/>
          <c:order val="7"/>
          <c:tx>
            <c:strRef>
              <c:f>'Fig36'!$I$26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2A4B11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'Fig36'!$I$27:$I$74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0.19</c:v>
                </c:pt>
                <c:pt idx="6">
                  <c:v>0.17699999999999999</c:v>
                </c:pt>
                <c:pt idx="7">
                  <c:v>0</c:v>
                </c:pt>
                <c:pt idx="8">
                  <c:v>0</c:v>
                </c:pt>
                <c:pt idx="9">
                  <c:v>3.5000000000000003E-2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0.16</c:v>
                </c:pt>
                <c:pt idx="28">
                  <c:v>5.8000000000000003E-2</c:v>
                </c:pt>
                <c:pt idx="29">
                  <c:v>5.8000000000000003E-2</c:v>
                </c:pt>
                <c:pt idx="30">
                  <c:v>0</c:v>
                </c:pt>
                <c:pt idx="31">
                  <c:v>0.02</c:v>
                </c:pt>
                <c:pt idx="32">
                  <c:v>0.2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2.5000000000000001E-2</c:v>
                </c:pt>
                <c:pt idx="37">
                  <c:v>0.05</c:v>
                </c:pt>
                <c:pt idx="38">
                  <c:v>0.05</c:v>
                </c:pt>
                <c:pt idx="39">
                  <c:v>0</c:v>
                </c:pt>
                <c:pt idx="40">
                  <c:v>0.75</c:v>
                </c:pt>
                <c:pt idx="41">
                  <c:v>0.4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10"/>
          <c:order val="8"/>
          <c:tx>
            <c:strRef>
              <c:f>'Fig36'!$J$26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5D9732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'Fig36'!$J$27:$J$74</c:f>
              <c:numCache>
                <c:formatCode>0.000</c:formatCode>
                <c:ptCount val="48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2.8000000000000001E-2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0.04</c:v>
                </c:pt>
                <c:pt idx="28">
                  <c:v>0.04</c:v>
                </c:pt>
                <c:pt idx="29">
                  <c:v>0.03</c:v>
                </c:pt>
                <c:pt idx="30">
                  <c:v>0.01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11"/>
          <c:order val="9"/>
          <c:tx>
            <c:strRef>
              <c:f>'Fig36'!$K$26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BED5AD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'Fig36'!$K$27:$K$74</c:f>
              <c:numCache>
                <c:formatCode>0.000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8.5000000000000006E-2</c:v>
                </c:pt>
                <c:pt idx="3">
                  <c:v>0</c:v>
                </c:pt>
                <c:pt idx="4">
                  <c:v>0.1</c:v>
                </c:pt>
                <c:pt idx="5">
                  <c:v>0.16400000000000001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5.0000000000000001E-3</c:v>
                </c:pt>
                <c:pt idx="41">
                  <c:v>0.05</c:v>
                </c:pt>
                <c:pt idx="42">
                  <c:v>7.0000000000000007E-2</c:v>
                </c:pt>
                <c:pt idx="43">
                  <c:v>2.8200838709999999E-2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#N/A</c:v>
                </c:pt>
              </c:numCache>
            </c:numRef>
          </c:val>
        </c:ser>
        <c:ser>
          <c:idx val="7"/>
          <c:order val="10"/>
          <c:tx>
            <c:strRef>
              <c:f>'Fig36'!$L$26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702"/>
            </a:solidFill>
          </c:spPr>
          <c:invertIfNegative val="0"/>
          <c:cat>
            <c:numRef>
              <c:f>'Fig36'!$A$27:$A$74</c:f>
              <c:numCache>
                <c:formatCode>mmm\ yyyy</c:formatCode>
                <c:ptCount val="4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</c:numCache>
            </c:numRef>
          </c:cat>
          <c:val>
            <c:numRef>
              <c:f>'Fig36'!$L$27:$L$74</c:f>
              <c:numCache>
                <c:formatCode>0.000</c:formatCode>
                <c:ptCount val="48"/>
                <c:pt idx="0">
                  <c:v>0.05</c:v>
                </c:pt>
                <c:pt idx="1">
                  <c:v>0.04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</c:v>
                </c:pt>
                <c:pt idx="17">
                  <c:v>0</c:v>
                </c:pt>
                <c:pt idx="18">
                  <c:v>1.4999999999999999E-2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1.7000000000000001E-2</c:v>
                </c:pt>
                <c:pt idx="26">
                  <c:v>0.04</c:v>
                </c:pt>
                <c:pt idx="27">
                  <c:v>4.5000000000000005E-2</c:v>
                </c:pt>
                <c:pt idx="28">
                  <c:v>3.5000000000000003E-2</c:v>
                </c:pt>
                <c:pt idx="29">
                  <c:v>0</c:v>
                </c:pt>
                <c:pt idx="30">
                  <c:v>0.04</c:v>
                </c:pt>
                <c:pt idx="31">
                  <c:v>0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3.7499999999999999E-2</c:v>
                </c:pt>
                <c:pt idx="38">
                  <c:v>3.9E-2</c:v>
                </c:pt>
                <c:pt idx="39">
                  <c:v>5.3999999999999999E-2</c:v>
                </c:pt>
                <c:pt idx="40">
                  <c:v>4.3999999999999997E-2</c:v>
                </c:pt>
                <c:pt idx="41">
                  <c:v>5.3999999999999999E-2</c:v>
                </c:pt>
                <c:pt idx="42">
                  <c:v>3.5000000000000003E-2</c:v>
                </c:pt>
                <c:pt idx="43">
                  <c:v>3.5000000000000003E-2</c:v>
                </c:pt>
                <c:pt idx="44">
                  <c:v>3.5000000000000003E-2</c:v>
                </c:pt>
                <c:pt idx="45">
                  <c:v>4.4999999999999998E-2</c:v>
                </c:pt>
                <c:pt idx="46">
                  <c:v>3.5000000000000003E-2</c:v>
                </c:pt>
                <c:pt idx="47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64034976"/>
        <c:axId val="564035536"/>
      </c:barChart>
      <c:dateAx>
        <c:axId val="564034976"/>
        <c:scaling>
          <c:orientation val="minMax"/>
        </c:scaling>
        <c:delete val="0"/>
        <c:axPos val="b"/>
        <c:numFmt formatCode="mmm\ yyyy" sourceLinked="1"/>
        <c:majorTickMark val="cross"/>
        <c:minorTickMark val="out"/>
        <c:tickLblPos val="nextTo"/>
        <c:crossAx val="564035536"/>
        <c:crosses val="autoZero"/>
        <c:auto val="1"/>
        <c:lblOffset val="100"/>
        <c:baseTimeUnit val="months"/>
        <c:majorUnit val="12"/>
        <c:majorTimeUnit val="months"/>
        <c:minorUnit val="1"/>
        <c:minorTimeUnit val="months"/>
      </c:dateAx>
      <c:valAx>
        <c:axId val="56403553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6403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22082795670624"/>
          <c:y val="0.15707455957209893"/>
          <c:w val="0.1783068817902779"/>
          <c:h val="0.64433986767279094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77" l="0.70000000000000062" r="0.70000000000000062" t="0.75000000000000977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 b="0"/>
              <a:t>World liquid fuels consumption</a:t>
            </a:r>
          </a:p>
          <a:p>
            <a:pPr algn="l">
              <a:defRPr/>
            </a:pPr>
            <a:r>
              <a:rPr lang="en-US" sz="1000" b="0"/>
              <a:t>million barrels per day (MMb/d)</a:t>
            </a:r>
          </a:p>
        </c:rich>
      </c:tx>
      <c:layout>
        <c:manualLayout>
          <c:xMode val="edge"/>
          <c:yMode val="edge"/>
          <c:x val="9.3731445962427808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34673104886284E-2"/>
          <c:y val="0.17171442327105571"/>
          <c:w val="0.86756874902832271"/>
          <c:h val="0.63137803040894869"/>
        </c:manualLayout>
      </c:layout>
      <c:barChart>
        <c:barDir val="col"/>
        <c:grouping val="stacked"/>
        <c:varyColors val="0"/>
        <c:ser>
          <c:idx val="3"/>
          <c:order val="1"/>
          <c:tx>
            <c:v>Change in other consumption (right axis)</c:v>
          </c:tx>
          <c:spPr>
            <a:solidFill>
              <a:srgbClr val="5D9732"/>
            </a:solidFill>
          </c:spPr>
          <c:invertIfNegative val="0"/>
          <c:cat>
            <c:numRef>
              <c:f>'Fig6'!$A$28:$A$36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'Fig6'!$I$28:$I$36</c:f>
              <c:numCache>
                <c:formatCode>0.000</c:formatCode>
                <c:ptCount val="9"/>
                <c:pt idx="0">
                  <c:v>-0.64214123300001091</c:v>
                </c:pt>
                <c:pt idx="1">
                  <c:v>1.9616617920000081</c:v>
                </c:pt>
                <c:pt idx="2">
                  <c:v>0.65174426099999749</c:v>
                </c:pt>
                <c:pt idx="3">
                  <c:v>1.0271862080000105</c:v>
                </c:pt>
                <c:pt idx="4">
                  <c:v>0.21452828199997498</c:v>
                </c:pt>
                <c:pt idx="5">
                  <c:v>0.62925816700002457</c:v>
                </c:pt>
                <c:pt idx="6">
                  <c:v>0.63793834199999111</c:v>
                </c:pt>
                <c:pt idx="7">
                  <c:v>0.84934721499999455</c:v>
                </c:pt>
                <c:pt idx="8">
                  <c:v>0.98058810899999571</c:v>
                </c:pt>
              </c:numCache>
            </c:numRef>
          </c:val>
        </c:ser>
        <c:ser>
          <c:idx val="0"/>
          <c:order val="2"/>
          <c:tx>
            <c:v>Change in China consumption (right axis)</c:v>
          </c:tx>
          <c:spPr>
            <a:solidFill>
              <a:schemeClr val="accent1"/>
            </a:solidFill>
          </c:spPr>
          <c:invertIfNegative val="0"/>
          <c:cat>
            <c:numRef>
              <c:f>'Fig6'!$A$28:$A$36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'Fig6'!$G$28:$G$36</c:f>
              <c:numCache>
                <c:formatCode>0.000</c:formatCode>
                <c:ptCount val="9"/>
                <c:pt idx="0">
                  <c:v>0.37268884000000035</c:v>
                </c:pt>
                <c:pt idx="1">
                  <c:v>0.8685359100000003</c:v>
                </c:pt>
                <c:pt idx="2">
                  <c:v>0.56569105999999891</c:v>
                </c:pt>
                <c:pt idx="3">
                  <c:v>0.67108916000000107</c:v>
                </c:pt>
                <c:pt idx="4">
                  <c:v>0.30486256000000012</c:v>
                </c:pt>
                <c:pt idx="5">
                  <c:v>0.36999999999999922</c:v>
                </c:pt>
                <c:pt idx="6">
                  <c:v>0.42999999999999972</c:v>
                </c:pt>
                <c:pt idx="7">
                  <c:v>0.374638268</c:v>
                </c:pt>
                <c:pt idx="8">
                  <c:v>0.34656803600000075</c:v>
                </c:pt>
              </c:numCache>
            </c:numRef>
          </c:val>
        </c:ser>
        <c:ser>
          <c:idx val="2"/>
          <c:order val="3"/>
          <c:tx>
            <c:v>Change in U.S. consumption (right axis)</c:v>
          </c:tx>
          <c:spPr>
            <a:solidFill>
              <a:schemeClr val="accent4"/>
            </a:solidFill>
          </c:spPr>
          <c:invertIfNegative val="0"/>
          <c:cat>
            <c:numRef>
              <c:f>'Fig6'!$A$28:$A$36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'Fig6'!$H$28:$H$36</c:f>
              <c:numCache>
                <c:formatCode>0.000</c:formatCode>
                <c:ptCount val="9"/>
                <c:pt idx="0">
                  <c:v>-0.72651993700000261</c:v>
                </c:pt>
                <c:pt idx="1">
                  <c:v>0.40866078900000247</c:v>
                </c:pt>
                <c:pt idx="2">
                  <c:v>-0.29805311500000187</c:v>
                </c:pt>
                <c:pt idx="3">
                  <c:v>-0.39185934099999997</c:v>
                </c:pt>
                <c:pt idx="4">
                  <c:v>0.470917527000001</c:v>
                </c:pt>
                <c:pt idx="5">
                  <c:v>0.14448449900000071</c:v>
                </c:pt>
                <c:pt idx="6">
                  <c:v>0.42507324700000026</c:v>
                </c:pt>
                <c:pt idx="7">
                  <c:v>0.13224222799999907</c:v>
                </c:pt>
                <c:pt idx="8">
                  <c:v>0.23885690000000181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4181872"/>
        <c:axId val="564182432"/>
      </c:barChart>
      <c:lineChart>
        <c:grouping val="standard"/>
        <c:varyColors val="0"/>
        <c:ser>
          <c:idx val="1"/>
          <c:order val="0"/>
          <c:tx>
            <c:v>Total world consumption (left axis)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'Fig6'!$A$28:$A$36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'Fig6'!$E$28:$E$36</c:f>
              <c:numCache>
                <c:formatCode>0.000</c:formatCode>
                <c:ptCount val="9"/>
                <c:pt idx="0">
                  <c:v>84.978305270999996</c:v>
                </c:pt>
                <c:pt idx="1">
                  <c:v>88.217163761999998</c:v>
                </c:pt>
                <c:pt idx="2">
                  <c:v>89.136545967999993</c:v>
                </c:pt>
                <c:pt idx="3">
                  <c:v>90.442961995000005</c:v>
                </c:pt>
                <c:pt idx="4">
                  <c:v>91.433270363999995</c:v>
                </c:pt>
                <c:pt idx="5">
                  <c:v>92.577013030000003</c:v>
                </c:pt>
                <c:pt idx="6">
                  <c:v>94.070024618999994</c:v>
                </c:pt>
                <c:pt idx="7">
                  <c:v>95.426252329999997</c:v>
                </c:pt>
                <c:pt idx="8">
                  <c:v>96.992265375000002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180752"/>
        <c:axId val="564181312"/>
      </c:lineChart>
      <c:scatterChart>
        <c:scatterStyle val="lineMarker"/>
        <c:varyColors val="0"/>
        <c:ser>
          <c:idx val="4"/>
          <c:order val="4"/>
          <c:tx>
            <c:strRef>
              <c:f>'Fig6'!$B$41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625888227386212E-2"/>
                  <c:y val="2.74914731135994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'Fig6'!$A$42:$A$43</c:f>
              <c:numCache>
                <c:formatCode>General</c:formatCod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xVal>
          <c:yVal>
            <c:numRef>
              <c:f>'Fig6'!$B$42:$B$43</c:f>
              <c:numCache>
                <c:formatCode>General</c:formatCode>
                <c:ptCount val="2"/>
                <c:pt idx="0">
                  <c:v>-2</c:v>
                </c:pt>
                <c:pt idx="1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181872"/>
        <c:axId val="564182432"/>
      </c:scatterChart>
      <c:catAx>
        <c:axId val="56418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64181312"/>
        <c:crossesAt val="80"/>
        <c:auto val="0"/>
        <c:lblAlgn val="ctr"/>
        <c:lblOffset val="100"/>
        <c:noMultiLvlLbl val="0"/>
      </c:catAx>
      <c:valAx>
        <c:axId val="564181312"/>
        <c:scaling>
          <c:orientation val="minMax"/>
          <c:max val="100"/>
          <c:min val="76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4180752"/>
        <c:crosses val="autoZero"/>
        <c:crossBetween val="between"/>
        <c:majorUnit val="2"/>
      </c:valAx>
      <c:catAx>
        <c:axId val="56418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4182432"/>
        <c:crosses val="autoZero"/>
        <c:auto val="0"/>
        <c:lblAlgn val="ctr"/>
        <c:lblOffset val="100"/>
        <c:noMultiLvlLbl val="0"/>
      </c:catAx>
      <c:valAx>
        <c:axId val="564182432"/>
        <c:scaling>
          <c:orientation val="minMax"/>
          <c:max val="10"/>
          <c:min val="-2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6418187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1.8583042973286876E-2"/>
          <c:y val="0.17207422941479047"/>
          <c:w val="0.56027874564460001"/>
          <c:h val="0.23398872478218324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doe.gov/emeu/steo/pub/contents.html" TargetMode="External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104775</xdr:rowOff>
    </xdr:from>
    <xdr:to>
      <xdr:col>0</xdr:col>
      <xdr:colOff>581025</xdr:colOff>
      <xdr:row>4</xdr:row>
      <xdr:rowOff>123825</xdr:rowOff>
    </xdr:to>
    <xdr:pic>
      <xdr:nvPicPr>
        <xdr:cNvPr id="483329" name="Picture 4" descr="STEO_logo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62865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685800</xdr:colOff>
      <xdr:row>1</xdr:row>
      <xdr:rowOff>219075</xdr:rowOff>
    </xdr:to>
    <xdr:pic>
      <xdr:nvPicPr>
        <xdr:cNvPr id="483330" name="Picture 6" descr="just%20EIA%20logo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47625"/>
          <a:ext cx="590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904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0.91463</cdr:x>
      <cdr:y>0.02367</cdr:y>
    </cdr:from>
    <cdr:ext cx="371452" cy="285726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10" y="76192"/>
          <a:ext cx="371452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0.00712</cdr:x>
      <cdr:y>0.90237</cdr:y>
    </cdr:from>
    <cdr:ext cx="3450226" cy="238207"/>
    <cdr:sp macro="" textlink="'Fig5'!$A$100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928" y="2905125"/>
          <a:ext cx="3450225" cy="238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A4AE757A-2196-46E8-839F-C35475256945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absSizeAnchor xmlns:cdr="http://schemas.openxmlformats.org/drawingml/2006/chartDrawing">
    <cdr:from>
      <cdr:x>0.00871</cdr:x>
      <cdr:y>0.90237</cdr:y>
    </cdr:from>
    <cdr:ext cx="3600469" cy="209554"/>
    <cdr:sp macro="" textlink="'Fig32'!$A$5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7625" y="2905125"/>
          <a:ext cx="36004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EC04801-DBB9-4723-9C59-083D281348BF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/>
            <a:t>Source: Short-Term Energy Outlook, December 2016.</a:t>
          </a:fld>
          <a:endParaRPr lang="en-US" sz="900"/>
        </a:p>
      </cdr:txBody>
    </cdr:sp>
  </cdr:absSizeAnchor>
  <cdr:absSizeAnchor xmlns:cdr="http://schemas.openxmlformats.org/drawingml/2006/chartDrawing">
    <cdr:from>
      <cdr:x>0.91812</cdr:x>
      <cdr:y>0.02071</cdr:y>
    </cdr:from>
    <cdr:ext cx="371397" cy="285726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9676" y="66675"/>
          <a:ext cx="371429" cy="28571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0.84669</cdr:x>
      <cdr:y>0.1213</cdr:y>
    </cdr:from>
    <cdr:to>
      <cdr:x>0.99303</cdr:x>
      <cdr:y>0.18343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29150" y="390525"/>
          <a:ext cx="8001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MMb/d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600837</xdr:colOff>
      <xdr:row>22</xdr:row>
      <xdr:rowOff>151638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0.00871</cdr:x>
      <cdr:y>0.90258</cdr:y>
    </cdr:from>
    <cdr:to>
      <cdr:x>0.67238</cdr:x>
      <cdr:y>0.97952</cdr:y>
    </cdr:to>
    <cdr:sp macro="" textlink="'Fig35'!$A$100">
      <cdr:nvSpPr>
        <cdr:cNvPr id="3" name="TextBox 2"/>
        <cdr:cNvSpPr txBox="1"/>
      </cdr:nvSpPr>
      <cdr:spPr>
        <a:xfrm xmlns:a="http://schemas.openxmlformats.org/drawingml/2006/main">
          <a:off x="47624" y="2905125"/>
          <a:ext cx="3629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D55A243-49EA-45B5-B800-10837959DD7A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Source: Short-Term Energy Outlook, December 2016.</a:t>
          </a:fld>
          <a:endParaRPr lang="en-US" sz="900"/>
        </a:p>
      </cdr:txBody>
    </cdr:sp>
  </cdr:relSizeAnchor>
  <cdr:relSizeAnchor xmlns:cdr="http://schemas.openxmlformats.org/drawingml/2006/chartDrawing">
    <cdr:from>
      <cdr:x>0.91451</cdr:x>
      <cdr:y>0.02368</cdr:y>
    </cdr:from>
    <cdr:to>
      <cdr:x>0.98244</cdr:x>
      <cdr:y>0.11245</cdr:y>
    </cdr:to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64" y="76225"/>
          <a:ext cx="371429" cy="285714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600837</xdr:colOff>
      <xdr:row>22</xdr:row>
      <xdr:rowOff>151638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0.00697</cdr:x>
      <cdr:y>0.90258</cdr:y>
    </cdr:from>
    <cdr:to>
      <cdr:x>0.6689</cdr:x>
      <cdr:y>0.98544</cdr:y>
    </cdr:to>
    <cdr:sp macro="" textlink="'Fig36'!$A$75">
      <cdr:nvSpPr>
        <cdr:cNvPr id="2" name="TextBox 1"/>
        <cdr:cNvSpPr txBox="1"/>
      </cdr:nvSpPr>
      <cdr:spPr>
        <a:xfrm xmlns:a="http://schemas.openxmlformats.org/drawingml/2006/main">
          <a:off x="38100" y="2905125"/>
          <a:ext cx="3619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C796914-C605-4AB5-8A14-9041447E6D71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/>
            <a:t>Source: Short-Term Energy Outlook, December 2016.</a:t>
          </a:fld>
          <a:endParaRPr lang="en-US" sz="900"/>
        </a:p>
      </cdr:txBody>
    </cdr:sp>
  </cdr:relSizeAnchor>
  <cdr:relSizeAnchor xmlns:cdr="http://schemas.openxmlformats.org/drawingml/2006/chartDrawing">
    <cdr:from>
      <cdr:x>0.91625</cdr:x>
      <cdr:y>0.02071</cdr:y>
    </cdr:from>
    <cdr:to>
      <cdr:x>0.98418</cdr:x>
      <cdr:y>0.10948</cdr:y>
    </cdr:to>
    <cdr:pic>
      <cdr:nvPicPr>
        <cdr:cNvPr id="3" name="Picture 2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0151" y="66675"/>
          <a:ext cx="371429" cy="285714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925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absSizeAnchor xmlns:cdr="http://schemas.openxmlformats.org/drawingml/2006/chartDrawing">
    <cdr:from>
      <cdr:x>0.90941</cdr:x>
      <cdr:y>0.00296</cdr:y>
    </cdr:from>
    <cdr:ext cx="371452" cy="285694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72047" y="9540"/>
          <a:ext cx="371451" cy="285694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0.62647</cdr:x>
      <cdr:y>0.0768</cdr:y>
    </cdr:from>
    <cdr:ext cx="2032706" cy="304781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425119" y="247240"/>
          <a:ext cx="2032706" cy="304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 change</a:t>
          </a:r>
          <a:r>
            <a:rPr lang="en-US" sz="1000" baseline="0">
              <a:latin typeface="Arial" pitchFamily="34" charset="0"/>
              <a:cs typeface="Arial" pitchFamily="34" charset="0"/>
            </a:rPr>
            <a:t> (MMb/d)</a:t>
          </a:r>
          <a:endParaRPr lang="en-US" sz="10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0.00744</cdr:x>
      <cdr:y>0.90237</cdr:y>
    </cdr:from>
    <cdr:ext cx="3434589" cy="228678"/>
    <cdr:sp macro="" textlink="'Fig6'!$A$37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0689" y="2905125"/>
          <a:ext cx="3434589" cy="22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E3FC11D-5BAD-4885-96B4-24A16683F626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25</xdr:row>
      <xdr:rowOff>66675</xdr:rowOff>
    </xdr:from>
    <xdr:to>
      <xdr:col>7</xdr:col>
      <xdr:colOff>9525</xdr:colOff>
      <xdr:row>25</xdr:row>
      <xdr:rowOff>76200</xdr:rowOff>
    </xdr:to>
    <xdr:sp macro="" textlink="">
      <xdr:nvSpPr>
        <xdr:cNvPr id="478213" name="Line 2"/>
        <xdr:cNvSpPr>
          <a:spLocks noChangeShapeType="1"/>
        </xdr:cNvSpPr>
      </xdr:nvSpPr>
      <xdr:spPr bwMode="auto">
        <a:xfrm flipH="1">
          <a:off x="3676650" y="5772150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9524</xdr:colOff>
      <xdr:row>3</xdr:row>
      <xdr:rowOff>9524</xdr:rowOff>
    </xdr:from>
    <xdr:to>
      <xdr:col>11</xdr:col>
      <xdr:colOff>600074</xdr:colOff>
      <xdr:row>22</xdr:row>
      <xdr:rowOff>152399</xdr:rowOff>
    </xdr:to>
    <xdr:graphicFrame macro="">
      <xdr:nvGraphicFramePr>
        <xdr:cNvPr id="478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69</xdr:row>
          <xdr:rowOff>12700</xdr:rowOff>
        </xdr:from>
        <xdr:to>
          <xdr:col>6</xdr:col>
          <xdr:colOff>495300</xdr:colOff>
          <xdr:row>72</xdr:row>
          <xdr:rowOff>127000</xdr:rowOff>
        </xdr:to>
        <xdr:sp macro="" textlink="">
          <xdr:nvSpPr>
            <xdr:cNvPr id="478211" name="Object 3" hidden="1">
              <a:extLst>
                <a:ext uri="{63B3BB69-23CF-44E3-9099-C40C66FF867C}">
                  <a14:compatExt spid="_x0000_s47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74</xdr:row>
          <xdr:rowOff>12700</xdr:rowOff>
        </xdr:from>
        <xdr:to>
          <xdr:col>11</xdr:col>
          <xdr:colOff>431800</xdr:colOff>
          <xdr:row>82</xdr:row>
          <xdr:rowOff>127000</xdr:rowOff>
        </xdr:to>
        <xdr:sp macro="" textlink="">
          <xdr:nvSpPr>
            <xdr:cNvPr id="478212" name="Object 4" hidden="1">
              <a:extLst>
                <a:ext uri="{63B3BB69-23CF-44E3-9099-C40C66FF867C}">
                  <a14:compatExt spid="_x0000_s47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94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absSizeAnchor xmlns:cdr="http://schemas.openxmlformats.org/drawingml/2006/chartDrawing">
    <cdr:from>
      <cdr:x>0.91463</cdr:x>
      <cdr:y>0.02366</cdr:y>
    </cdr:from>
    <cdr:ext cx="371452" cy="285726"/>
    <cdr:pic>
      <cdr:nvPicPr>
        <cdr:cNvPr id="7" name="Picture 6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22" y="76187"/>
          <a:ext cx="371451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0.0057</cdr:x>
      <cdr:y>0.91124</cdr:y>
    </cdr:from>
    <cdr:ext cx="4219575" cy="228604"/>
    <cdr:sp macro="" textlink="'Fig7'!$C$32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64" y="2933701"/>
          <a:ext cx="4219575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469F91F4-BED2-4B04-98A1-990459B50E64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0.03558</cdr:x>
      <cdr:y>0.84741</cdr:y>
    </cdr:from>
    <cdr:ext cx="5015638" cy="238122"/>
    <cdr:sp macro="" textlink="'Fig7'!$C$33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94537" y="2728185"/>
          <a:ext cx="5015638" cy="238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D5421F3-5C26-4696-85B6-F3DD4253B0FE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ctr"/>
            <a:t>*  Countries belonging to the Organization for Economic Cooperation and Development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0.78582</cdr:x>
      <cdr:y>0.16833</cdr:y>
    </cdr:from>
    <cdr:ext cx="1082589" cy="190109"/>
    <cdr:sp macro="" textlink="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296372" y="531775"/>
          <a:ext cx="1082589" cy="190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Arial" pitchFamily="34" charset="0"/>
              <a:cs typeface="Arial" pitchFamily="34" charset="0"/>
            </a:rPr>
            <a:t>Forecast</a:t>
          </a:r>
        </a:p>
      </cdr:txBody>
    </cdr:sp>
  </cdr:abs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3</xdr:row>
      <xdr:rowOff>3175</xdr:rowOff>
    </xdr:from>
    <xdr:to>
      <xdr:col>10</xdr:col>
      <xdr:colOff>3175</xdr:colOff>
      <xdr:row>22</xdr:row>
      <xdr:rowOff>146050</xdr:rowOff>
    </xdr:to>
    <xdr:graphicFrame macro="">
      <xdr:nvGraphicFramePr>
        <xdr:cNvPr id="496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absSizeAnchor xmlns:cdr="http://schemas.openxmlformats.org/drawingml/2006/chartDrawing">
    <cdr:from>
      <cdr:x>0.91464</cdr:x>
      <cdr:y>0.01776</cdr:y>
    </cdr:from>
    <cdr:ext cx="371397" cy="285694"/>
    <cdr:pic>
      <cdr:nvPicPr>
        <cdr:cNvPr id="7" name="Picture 6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33" y="57165"/>
          <a:ext cx="371397" cy="285694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0.00997</cdr:x>
      <cdr:y>0.01181</cdr:y>
    </cdr:from>
    <cdr:ext cx="6505575" cy="561975"/>
    <cdr:sp macro="" textlink="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675" y="57150"/>
          <a:ext cx="650557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latin typeface="Arial" pitchFamily="34" charset="0"/>
              <a:cs typeface="Arial" pitchFamily="34" charset="0"/>
            </a:rPr>
            <a:t>World crude oil and liquid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fuels production growth</a:t>
          </a:r>
        </a:p>
        <a:p xmlns:a="http://schemas.openxmlformats.org/drawingml/2006/main">
          <a:r>
            <a:rPr lang="en-US" sz="1000" b="0" baseline="0">
              <a:latin typeface="Arial" pitchFamily="34" charset="0"/>
              <a:cs typeface="Arial" pitchFamily="34" charset="0"/>
            </a:rPr>
            <a:t>million barrels per day</a:t>
          </a:r>
          <a:endParaRPr lang="en-US" sz="1000" b="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0.00886</cdr:x>
      <cdr:y>0.91124</cdr:y>
    </cdr:from>
    <cdr:ext cx="4210050" cy="228604"/>
    <cdr:sp macro="" textlink="'Fig8'!$B$54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8441" y="2933701"/>
          <a:ext cx="4210050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A6DC4A9F-CD69-47D3-872E-239ED799DE5D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0.75747</cdr:x>
      <cdr:y>0.16059</cdr:y>
    </cdr:from>
    <cdr:ext cx="989095" cy="303028"/>
    <cdr:sp macro="" textlink="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141340" y="507325"/>
          <a:ext cx="989095" cy="303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Arial" pitchFamily="34" charset="0"/>
              <a:cs typeface="Arial" pitchFamily="34" charset="0"/>
            </a:rPr>
            <a:t>Forecast</a:t>
          </a:r>
        </a:p>
      </cdr:txBody>
    </cdr:sp>
  </cdr:abs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986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absSizeAnchor xmlns:cdr="http://schemas.openxmlformats.org/drawingml/2006/chartDrawing">
    <cdr:from>
      <cdr:x>0.92334</cdr:x>
      <cdr:y>0.02367</cdr:y>
    </cdr:from>
    <cdr:ext cx="371452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48247" y="76192"/>
          <a:ext cx="371451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0.0152</cdr:x>
      <cdr:y>0</cdr:y>
    </cdr:from>
    <cdr:ext cx="5066126" cy="523875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83089" y="0"/>
          <a:ext cx="5066126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latin typeface="Arial" pitchFamily="34" charset="0"/>
              <a:cs typeface="Arial" pitchFamily="34" charset="0"/>
            </a:rPr>
            <a:t>Non-OPEC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crude oil and liquid fuels production growth</a:t>
          </a:r>
        </a:p>
        <a:p xmlns:a="http://schemas.openxmlformats.org/drawingml/2006/main">
          <a:r>
            <a:rPr lang="en-US" sz="1000" b="0" baseline="0">
              <a:latin typeface="Arial" pitchFamily="34" charset="0"/>
              <a:cs typeface="Arial" pitchFamily="34" charset="0"/>
            </a:rPr>
            <a:t>million barrels per day</a:t>
          </a:r>
          <a:endParaRPr lang="en-US" sz="1000" b="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0.00855</cdr:x>
      <cdr:y>0.92012</cdr:y>
    </cdr:from>
    <cdr:ext cx="4200525" cy="200020"/>
    <cdr:sp macro="" textlink="'Fig9'!$B$49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746" y="2962276"/>
          <a:ext cx="4200525" cy="20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83D0CD04-6B6E-4283-A2EB-89D1C570336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007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absSizeAnchor xmlns:cdr="http://schemas.openxmlformats.org/drawingml/2006/chartDrawing">
    <cdr:from>
      <cdr:x>0.91289</cdr:x>
      <cdr:y>0</cdr:y>
    </cdr:from>
    <cdr:ext cx="371452" cy="285694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097" y="0"/>
          <a:ext cx="371451" cy="285694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0.0057</cdr:x>
      <cdr:y>0.00984</cdr:y>
    </cdr:from>
    <cdr:ext cx="4927551" cy="480089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64" y="31086"/>
          <a:ext cx="4927551" cy="480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latin typeface="Arial" pitchFamily="34" charset="0"/>
              <a:cs typeface="Arial" pitchFamily="34" charset="0"/>
            </a:rPr>
            <a:t>World consumption and non-OPEC production growth</a:t>
          </a:r>
        </a:p>
        <a:p xmlns:a="http://schemas.openxmlformats.org/drawingml/2006/main">
          <a:r>
            <a:rPr lang="en-US" sz="1000" b="0">
              <a:latin typeface="Arial" pitchFamily="34" charset="0"/>
              <a:cs typeface="Arial" pitchFamily="34" charset="0"/>
            </a:rPr>
            <a:t>million barrels per day</a:t>
          </a:r>
        </a:p>
      </cdr:txBody>
    </cdr:sp>
  </cdr:absSizeAnchor>
  <cdr:absSizeAnchor xmlns:cdr="http://schemas.openxmlformats.org/drawingml/2006/chartDrawing">
    <cdr:from>
      <cdr:x>0.71083</cdr:x>
      <cdr:y>0.07384</cdr:y>
    </cdr:from>
    <cdr:ext cx="1580994" cy="276225"/>
    <cdr:sp macro="" textlink="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86356" y="237710"/>
          <a:ext cx="15809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dollars per barrel</a:t>
          </a:r>
        </a:p>
      </cdr:txBody>
    </cdr:sp>
  </cdr:absSizeAnchor>
  <cdr:absSizeAnchor xmlns:cdr="http://schemas.openxmlformats.org/drawingml/2006/chartDrawing">
    <cdr:from>
      <cdr:x>0.00681</cdr:x>
      <cdr:y>0.9142</cdr:y>
    </cdr:from>
    <cdr:ext cx="4200525" cy="228600"/>
    <cdr:sp macro="" textlink="'Fig10'!$A$52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7221" y="2943226"/>
          <a:ext cx="4200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22F9700-ADC9-4638-99A6-176C1950F924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027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absSizeAnchor xmlns:cdr="http://schemas.openxmlformats.org/drawingml/2006/chartDrawing">
    <cdr:from>
      <cdr:x>0.00712</cdr:x>
      <cdr:y>0.91124</cdr:y>
    </cdr:from>
    <cdr:ext cx="3940866" cy="247737"/>
    <cdr:sp macro="" textlink="'Fig11'!$B$4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928" y="2933701"/>
          <a:ext cx="3940865" cy="247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CFC2C35-A6F6-409E-9D34-26215F93938F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0.05271</cdr:x>
      <cdr:y>0.85039</cdr:y>
    </cdr:from>
    <cdr:ext cx="4672944" cy="205433"/>
    <cdr:sp macro="" textlink="'Fig11'!$B$44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88184" y="2737787"/>
          <a:ext cx="4672944" cy="205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03CF86C-11AC-43BD-8E52-D6F3498C7679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Shaded area represents 2005-2015 average (2.3 million barrels per day).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0.84473</cdr:x>
      <cdr:y>0.17323</cdr:y>
    </cdr:from>
    <cdr:ext cx="700914" cy="232863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18435" y="557705"/>
          <a:ext cx="700914" cy="232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latin typeface="Arial" pitchFamily="34" charset="0"/>
              <a:cs typeface="Arial" pitchFamily="34" charset="0"/>
            </a:rPr>
            <a:t>Forecast</a:t>
          </a:r>
        </a:p>
      </cdr:txBody>
    </cdr:sp>
  </cdr:absSizeAnchor>
  <cdr:absSizeAnchor xmlns:cdr="http://schemas.openxmlformats.org/drawingml/2006/chartDrawing">
    <cdr:from>
      <cdr:x>0.91115</cdr:x>
      <cdr:y>0.02367</cdr:y>
    </cdr:from>
    <cdr:ext cx="371429" cy="285714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81576" y="76200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0.91464</cdr:x>
      <cdr:y>0.02367</cdr:y>
    </cdr:from>
    <cdr:ext cx="371397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53" y="76201"/>
          <a:ext cx="371397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0.00997</cdr:x>
      <cdr:y>0.92321</cdr:y>
    </cdr:from>
    <cdr:ext cx="4191000" cy="209135"/>
    <cdr:sp macro="" textlink="'Fig1'!$B$65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4509" y="2972215"/>
          <a:ext cx="419100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53D2551-A50C-47B6-8645-978CE5E94D0A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0.01045</cdr:x>
      <cdr:y>0.83267</cdr:y>
    </cdr:from>
    <cdr:ext cx="5410199" cy="395837"/>
    <cdr:sp macro="" textlink="'Fig1'!$B$66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7151" y="2680739"/>
          <a:ext cx="5410199" cy="395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60427B-599B-4BA4-8C53-02A7D8E25CA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Confidence interval derived from options market information for the 5 trading days ending Dec 1, 2016.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048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absSizeAnchor xmlns:cdr="http://schemas.openxmlformats.org/drawingml/2006/chartDrawing">
    <cdr:from>
      <cdr:x>0.0106</cdr:x>
      <cdr:y>0.90828</cdr:y>
    </cdr:from>
    <cdr:ext cx="3940866" cy="225522"/>
    <cdr:sp macro="" textlink="'Fig12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7978" y="2924175"/>
          <a:ext cx="3940865" cy="225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4C09DF6-3487-46E4-8025-668F94ABC5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0.00883</cdr:x>
      <cdr:y>0.81688</cdr:y>
    </cdr:from>
    <cdr:ext cx="5314319" cy="379992"/>
    <cdr:sp macro="" textlink="'Fig12'!$A$114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8297" y="2629908"/>
          <a:ext cx="5314277" cy="379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4B82C80-563C-430A-B67F-00109FB5EB3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 Colored band around days of supply of crude oil and other liquids stocks represents the range between the minimum and maximum from Jan. 2011 - Dec. 2015.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0.90767</cdr:x>
      <cdr:y>0.02367</cdr:y>
    </cdr:from>
    <cdr:ext cx="371397" cy="28569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2533" y="76210"/>
          <a:ext cx="371397" cy="285694"/>
        </a:xfrm>
        <a:prstGeom xmlns:a="http://schemas.openxmlformats.org/drawingml/2006/main" prst="rect">
          <a:avLst/>
        </a:prstGeom>
      </cdr:spPr>
    </cdr:pic>
  </cdr:abs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068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absSizeAnchor xmlns:cdr="http://schemas.openxmlformats.org/drawingml/2006/chartDrawing">
    <cdr:from>
      <cdr:x>0.56806</cdr:x>
      <cdr:y>0.08272</cdr:y>
    </cdr:from>
    <cdr:ext cx="2352054" cy="295275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05771" y="266299"/>
          <a:ext cx="235205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0">
              <a:latin typeface="Arial" pitchFamily="34" charset="0"/>
              <a:cs typeface="Arial" pitchFamily="34" charset="0"/>
            </a:rPr>
            <a:t>annual change (MMb/d)</a:t>
          </a:r>
        </a:p>
      </cdr:txBody>
    </cdr:sp>
  </cdr:absSizeAnchor>
  <cdr:absSizeAnchor xmlns:cdr="http://schemas.openxmlformats.org/drawingml/2006/chartDrawing">
    <cdr:from>
      <cdr:x>0.00507</cdr:x>
      <cdr:y>0.92616</cdr:y>
    </cdr:from>
    <cdr:ext cx="4810125" cy="209135"/>
    <cdr:sp macro="" textlink="'Fig13'!$B$31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7696" y="2981740"/>
          <a:ext cx="4810125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BB2E301-E2B4-4FBC-ABF1-BAC0BC0206C8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0.91464</cdr:x>
      <cdr:y>0.00296</cdr:y>
    </cdr:from>
    <cdr:ext cx="371397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41" y="9517"/>
          <a:ext cx="371397" cy="285726"/>
        </a:xfrm>
        <a:prstGeom xmlns:a="http://schemas.openxmlformats.org/drawingml/2006/main" prst="rect">
          <a:avLst/>
        </a:prstGeom>
      </cdr:spPr>
    </cdr:pic>
  </cdr:abs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08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absSizeAnchor xmlns:cdr="http://schemas.openxmlformats.org/drawingml/2006/chartDrawing">
    <cdr:from>
      <cdr:x>0.00855</cdr:x>
      <cdr:y>0.91716</cdr:y>
    </cdr:from>
    <cdr:ext cx="3940811" cy="222335"/>
    <cdr:sp macro="" textlink="'Fig14'!$A$112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746" y="2952751"/>
          <a:ext cx="3940811" cy="222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A839FD0-706E-456E-AC49-2B800F31027C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0.01216</cdr:x>
      <cdr:y>0.8169</cdr:y>
    </cdr:from>
    <cdr:ext cx="5315139" cy="370398"/>
    <cdr:sp macro="" textlink="'Fig14'!$A$11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467" y="2629963"/>
          <a:ext cx="5315157" cy="37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BB020AE-B1C5-4CD3-B669-D1DA48329E70}" type="TxLink">
            <a:rPr lang="en-US" sz="9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Note:  Colored band around storage levels represents the range between the minimum and maximum from Jan. 2011 - Dec. 2015.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0.90941</cdr:x>
      <cdr:y>0.02662</cdr:y>
    </cdr:from>
    <cdr:ext cx="371452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72047" y="85712"/>
          <a:ext cx="371451" cy="285726"/>
        </a:xfrm>
        <a:prstGeom xmlns:a="http://schemas.openxmlformats.org/drawingml/2006/main" prst="rect">
          <a:avLst/>
        </a:prstGeom>
      </cdr:spPr>
    </cdr:pic>
  </cdr:abs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109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absSizeAnchor xmlns:cdr="http://schemas.openxmlformats.org/drawingml/2006/chartDrawing">
    <cdr:from>
      <cdr:x>0.57265</cdr:x>
      <cdr:y>0.07384</cdr:y>
    </cdr:from>
    <cdr:ext cx="2336472" cy="276225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30878" y="237710"/>
          <a:ext cx="2336472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0">
              <a:latin typeface="Arial" pitchFamily="34" charset="0"/>
              <a:cs typeface="Arial" pitchFamily="34" charset="0"/>
            </a:rPr>
            <a:t>annual change (MMb/d)</a:t>
          </a:r>
        </a:p>
      </cdr:txBody>
    </cdr:sp>
  </cdr:absSizeAnchor>
  <cdr:absSizeAnchor xmlns:cdr="http://schemas.openxmlformats.org/drawingml/2006/chartDrawing">
    <cdr:from>
      <cdr:x>0.00712</cdr:x>
      <cdr:y>0.92308</cdr:y>
    </cdr:from>
    <cdr:ext cx="3952074" cy="209618"/>
    <cdr:sp macro="" textlink="'Fig15'!$B$32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928" y="2971801"/>
          <a:ext cx="3952047" cy="209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10E687D9-2C40-4483-B461-5086C8B65E9B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0.91637</cdr:x>
      <cdr:y>0.00296</cdr:y>
    </cdr:from>
    <cdr:ext cx="371452" cy="285726"/>
    <cdr:pic>
      <cdr:nvPicPr>
        <cdr:cNvPr id="7" name="Picture 6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0135" y="9517"/>
          <a:ext cx="371452" cy="285726"/>
        </a:xfrm>
        <a:prstGeom xmlns:a="http://schemas.openxmlformats.org/drawingml/2006/main" prst="rect">
          <a:avLst/>
        </a:prstGeom>
      </cdr:spPr>
    </cdr:pic>
  </cdr:abs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13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absSizeAnchor xmlns:cdr="http://schemas.openxmlformats.org/drawingml/2006/chartDrawing">
    <cdr:from>
      <cdr:x>0.00886</cdr:x>
      <cdr:y>0.92616</cdr:y>
    </cdr:from>
    <cdr:ext cx="4210050" cy="209135"/>
    <cdr:sp macro="" textlink="'Fig16'!$A$111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8453" y="2981740"/>
          <a:ext cx="421005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4CAD6D71-5D1C-4992-9130-CC1D93B7727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0.01327</cdr:x>
      <cdr:y>0.82477</cdr:y>
    </cdr:from>
    <cdr:ext cx="5118588" cy="364120"/>
    <cdr:sp macro="" textlink="'Fig16'!$A$112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72525" y="2655301"/>
          <a:ext cx="5118600" cy="364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7777D1E-F6EE-4DC7-BF02-FF6946EE3C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 Colored bands around storage levels represent the range between the minimum and maximum from Jan. 2011 - Dec. 2015.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0.1396</cdr:x>
      <cdr:y>0.19768</cdr:y>
    </cdr:from>
    <cdr:ext cx="2733673" cy="314327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763242" y="624499"/>
          <a:ext cx="2733673" cy="314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Total motor gasoline inventory</a:t>
          </a:r>
        </a:p>
      </cdr:txBody>
    </cdr:sp>
  </cdr:absSizeAnchor>
  <cdr:absSizeAnchor xmlns:cdr="http://schemas.openxmlformats.org/drawingml/2006/chartDrawing">
    <cdr:from>
      <cdr:x>0.12566</cdr:x>
      <cdr:y>0.63463</cdr:y>
    </cdr:from>
    <cdr:ext cx="2367636" cy="202793"/>
    <cdr:sp macro="" textlink="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87027" y="2004879"/>
          <a:ext cx="2367636" cy="202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000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Total distillate fuel inventory</a:t>
          </a:r>
        </a:p>
      </cdr:txBody>
    </cdr:sp>
  </cdr:absSizeAnchor>
  <cdr:absSizeAnchor xmlns:cdr="http://schemas.openxmlformats.org/drawingml/2006/chartDrawing">
    <cdr:from>
      <cdr:x>0.91115</cdr:x>
      <cdr:y>0.02663</cdr:y>
    </cdr:from>
    <cdr:ext cx="371452" cy="285694"/>
    <cdr:pic>
      <cdr:nvPicPr>
        <cdr:cNvPr id="7" name="Picture 6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81560" y="85740"/>
          <a:ext cx="371452" cy="285694"/>
        </a:xfrm>
        <a:prstGeom xmlns:a="http://schemas.openxmlformats.org/drawingml/2006/main" prst="rect">
          <a:avLst/>
        </a:prstGeom>
      </cdr:spPr>
    </cdr:pic>
  </cdr:abs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85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15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absSizeAnchor xmlns:cdr="http://schemas.openxmlformats.org/drawingml/2006/chartDrawing">
    <cdr:from>
      <cdr:x>0.59054</cdr:x>
      <cdr:y>0.0858</cdr:y>
    </cdr:from>
    <cdr:ext cx="2219635" cy="282150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228665" y="276215"/>
          <a:ext cx="2219635" cy="282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0">
              <a:latin typeface="Arial" pitchFamily="34" charset="0"/>
              <a:cs typeface="Arial" pitchFamily="34" charset="0"/>
            </a:rPr>
            <a:t>annual change (Bcf/d)</a:t>
          </a:r>
        </a:p>
      </cdr:txBody>
    </cdr:sp>
  </cdr:absSizeAnchor>
  <cdr:absSizeAnchor xmlns:cdr="http://schemas.openxmlformats.org/drawingml/2006/chartDrawing">
    <cdr:from>
      <cdr:x>0.01583</cdr:x>
      <cdr:y>0.92235</cdr:y>
    </cdr:from>
    <cdr:ext cx="3442408" cy="200121"/>
    <cdr:sp macro="" textlink="'Fig17'!$B$32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86572" y="2913820"/>
          <a:ext cx="3442408" cy="200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C538102B-7E90-41E4-B016-B4FAA2DBF776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0.91638</cdr:x>
      <cdr:y>0.00295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0147" y="9512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17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absSizeAnchor xmlns:cdr="http://schemas.openxmlformats.org/drawingml/2006/chartDrawing">
    <cdr:from>
      <cdr:x>0.53561</cdr:x>
      <cdr:y>0.08284</cdr:y>
    </cdr:from>
    <cdr:ext cx="2538983" cy="272628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928367" y="266686"/>
          <a:ext cx="2538983" cy="272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 change (Bcf/d)</a:t>
          </a:r>
        </a:p>
      </cdr:txBody>
    </cdr:sp>
  </cdr:absSizeAnchor>
  <cdr:absSizeAnchor xmlns:cdr="http://schemas.openxmlformats.org/drawingml/2006/chartDrawing">
    <cdr:from>
      <cdr:x>0.00712</cdr:x>
      <cdr:y>0.91532</cdr:y>
    </cdr:from>
    <cdr:ext cx="4210050" cy="215478"/>
    <cdr:sp macro="" textlink="'Fig18'!$B$30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928" y="2946822"/>
          <a:ext cx="4210050" cy="2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240280B-68C9-4AB0-ABBB-BCD4897C9166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0.91463</cdr:x>
      <cdr:y>0.00591</cdr:y>
    </cdr:from>
    <cdr:ext cx="371429" cy="285714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10" y="19037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19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absSizeAnchor xmlns:cdr="http://schemas.openxmlformats.org/drawingml/2006/chartDrawing">
    <cdr:from>
      <cdr:x>0.66028</cdr:x>
      <cdr:y>0.07384</cdr:y>
    </cdr:from>
    <cdr:ext cx="1857375" cy="276225"/>
    <cdr:sp macro="" textlink="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609975" y="237724"/>
          <a:ext cx="18573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deviation from average</a:t>
          </a:r>
        </a:p>
      </cdr:txBody>
    </cdr:sp>
  </cdr:absSizeAnchor>
  <cdr:absSizeAnchor xmlns:cdr="http://schemas.openxmlformats.org/drawingml/2006/chartDrawing">
    <cdr:from>
      <cdr:x>0.00712</cdr:x>
      <cdr:y>0.92616</cdr:y>
    </cdr:from>
    <cdr:ext cx="4210050" cy="209135"/>
    <cdr:sp macro="" textlink="'Fig19'!$A$112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8928" y="2981740"/>
          <a:ext cx="421005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0A84FE8D-E011-4434-80C7-5034634BF26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0.02735</cdr:x>
      <cdr:y>0.83364</cdr:y>
    </cdr:from>
    <cdr:ext cx="5070147" cy="428625"/>
    <cdr:sp macro="" textlink="'Fig19'!$A$113">
      <cdr:nvSpPr>
        <cdr:cNvPr id="6" name="TextBox 5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49553" y="2683876"/>
          <a:ext cx="5070147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5FE529B-B094-43D4-B910-DB1258ACF826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Note:  Colored band around storage levels represents the range between the minimum and maximum from Jan. 2011 - Dec. 2015.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0.91638</cdr:x>
      <cdr:y>0.00591</cdr:y>
    </cdr:from>
    <cdr:ext cx="371429" cy="285714"/>
    <cdr:pic>
      <cdr:nvPicPr>
        <cdr:cNvPr id="7" name="Picture 6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0170" y="19037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21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absSizeAnchor xmlns:cdr="http://schemas.openxmlformats.org/drawingml/2006/chartDrawing">
    <cdr:from>
      <cdr:x>0.67664</cdr:x>
      <cdr:y>0.0858</cdr:y>
    </cdr:from>
    <cdr:ext cx="1767921" cy="263103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699428" y="276215"/>
          <a:ext cx="1767921" cy="263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0">
              <a:latin typeface="Arial" pitchFamily="34" charset="0"/>
              <a:cs typeface="Arial" pitchFamily="34" charset="0"/>
            </a:rPr>
            <a:t>annual change (MMst)</a:t>
          </a:r>
        </a:p>
      </cdr:txBody>
    </cdr:sp>
  </cdr:absSizeAnchor>
  <cdr:absSizeAnchor xmlns:cdr="http://schemas.openxmlformats.org/drawingml/2006/chartDrawing">
    <cdr:from>
      <cdr:x>0.00886</cdr:x>
      <cdr:y>0.92025</cdr:y>
    </cdr:from>
    <cdr:ext cx="4210050" cy="209135"/>
    <cdr:sp macro="" textlink="'Fig20'!$B$31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8453" y="2962690"/>
          <a:ext cx="421005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8618973-4DE2-4841-9637-68587C89691A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0.90592</cdr:x>
      <cdr:y>0.00888</cdr:y>
    </cdr:from>
    <cdr:ext cx="371429" cy="28571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52977" y="2858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23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absSizeAnchor xmlns:cdr="http://schemas.openxmlformats.org/drawingml/2006/chartDrawing">
    <cdr:from>
      <cdr:x>0.55128</cdr:x>
      <cdr:y>0.08173</cdr:y>
    </cdr:from>
    <cdr:ext cx="2453309" cy="308374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014053" y="263112"/>
          <a:ext cx="2453309" cy="30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 change (MMst)</a:t>
          </a:r>
        </a:p>
      </cdr:txBody>
    </cdr:sp>
  </cdr:absSizeAnchor>
  <cdr:absSizeAnchor xmlns:cdr="http://schemas.openxmlformats.org/drawingml/2006/chartDrawing">
    <cdr:from>
      <cdr:x>0.00855</cdr:x>
      <cdr:y>0.91828</cdr:y>
    </cdr:from>
    <cdr:ext cx="4200525" cy="215478"/>
    <cdr:sp macro="" textlink="'Fig21'!$B$31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746" y="2956347"/>
          <a:ext cx="4200525" cy="2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02A1234C-687C-4E70-9FDB-4D51F3EBBCD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0.91289</cdr:x>
      <cdr:y>0.00591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08" y="19037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0.91812</cdr:x>
      <cdr:y>0.02071</cdr:y>
    </cdr:from>
    <cdr:ext cx="371452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9672" y="66667"/>
          <a:ext cx="371451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0.00681</cdr:x>
      <cdr:y>0.92124</cdr:y>
    </cdr:from>
    <cdr:ext cx="4210050" cy="215478"/>
    <cdr:sp macro="" textlink="'Fig2'!$A$100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7221" y="2965872"/>
          <a:ext cx="4210050" cy="2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775E55C-5B7A-4130-BE15-A70478C8E8E4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0.04114</cdr:x>
      <cdr:y>0.84449</cdr:y>
    </cdr:from>
    <cdr:ext cx="5109075" cy="247650"/>
    <cdr:sp macro="" textlink="'Fig2'!$A$101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24925" y="2718793"/>
          <a:ext cx="51090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DD3749C-1874-406D-871D-DBE4CF2BE829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Crude oil price is composite refiner acquisition cost.  Retail prices include state and federal taxes.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25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absSizeAnchor xmlns:cdr="http://schemas.openxmlformats.org/drawingml/2006/chartDrawing">
    <cdr:from>
      <cdr:x>0.0057</cdr:x>
      <cdr:y>0.91828</cdr:y>
    </cdr:from>
    <cdr:ext cx="4229100" cy="215478"/>
    <cdr:sp macro="" textlink="'Fig22'!$A$148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64" y="2956347"/>
          <a:ext cx="4229100" cy="2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58ECE484-E076-425A-BF6D-4C910A4C72FD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0.03354</cdr:x>
      <cdr:y>0.80998</cdr:y>
    </cdr:from>
    <cdr:ext cx="5093493" cy="400049"/>
    <cdr:sp macro="" textlink="'Fig22'!$A$149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83357" y="2607699"/>
          <a:ext cx="5093493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AD05990-75FA-4929-9655-D77D1AA5AB88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 Colored band around stock levels represents the range between the minimum and maximum from Jan. 2008 - Dec. 2015.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0.91289</cdr:x>
      <cdr:y>0.02662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08" y="85717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27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absSizeAnchor xmlns:cdr="http://schemas.openxmlformats.org/drawingml/2006/chartDrawing">
    <cdr:from>
      <cdr:x>0.56969</cdr:x>
      <cdr:y>0.0858</cdr:y>
    </cdr:from>
    <cdr:ext cx="2343162" cy="253693"/>
    <cdr:sp macro="" textlink="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4695" y="276225"/>
          <a:ext cx="2343162" cy="253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 change (million kWh/d)</a:t>
          </a:r>
        </a:p>
      </cdr:txBody>
    </cdr:sp>
  </cdr:absSizeAnchor>
  <cdr:absSizeAnchor xmlns:cdr="http://schemas.openxmlformats.org/drawingml/2006/chartDrawing">
    <cdr:from>
      <cdr:x>0.00855</cdr:x>
      <cdr:y>0.91729</cdr:y>
    </cdr:from>
    <cdr:ext cx="4200525" cy="209135"/>
    <cdr:sp macro="" textlink="'Fig23'!$B$32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746" y="2953165"/>
          <a:ext cx="4200525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A44D5DFE-2448-489F-A8A3-B780747A3EE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0.91289</cdr:x>
      <cdr:y>0.00887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08" y="28567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29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absSizeAnchor xmlns:cdr="http://schemas.openxmlformats.org/drawingml/2006/chartDrawing">
    <cdr:from>
      <cdr:x>0.01029</cdr:x>
      <cdr:y>0.91729</cdr:y>
    </cdr:from>
    <cdr:ext cx="3590925" cy="209135"/>
    <cdr:sp macro="" textlink="'Fig24'!$A$184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271" y="2953165"/>
          <a:ext cx="3590925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326F51B-47AA-4660-A05A-BCC4C493EFED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0.91463</cdr:x>
      <cdr:y>0.02071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00602" y="66662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31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absSizeAnchor xmlns:cdr="http://schemas.openxmlformats.org/drawingml/2006/chartDrawing">
    <cdr:from>
      <cdr:x>0.0057</cdr:x>
      <cdr:y>0.92025</cdr:y>
    </cdr:from>
    <cdr:ext cx="4229100" cy="209135"/>
    <cdr:sp macro="" textlink="'Fig25'!$A$38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1164" y="2962690"/>
          <a:ext cx="4229100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7AD152F-55F7-4C7D-B322-22F8D9187EE4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0.00517</cdr:x>
      <cdr:y>0.83364</cdr:y>
    </cdr:from>
    <cdr:ext cx="5229535" cy="285749"/>
    <cdr:sp macro="" textlink="'Fig25'!$A$39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8264" y="2683876"/>
          <a:ext cx="522953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AF1EB48-D8E1-43AC-9D05-9582C5210417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Labels show percentage share of total generation provided by coal and natural gas.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0.90767</cdr:x>
      <cdr:y>0.01479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2533" y="47612"/>
          <a:ext cx="371429" cy="28571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0.81707</cdr:x>
      <cdr:y>0.57212</cdr:y>
    </cdr:from>
    <cdr:to>
      <cdr:x>0.83798</cdr:x>
      <cdr:y>0.60503</cdr:y>
    </cdr:to>
    <cdr:sp macro="" textlink="">
      <cdr:nvSpPr>
        <cdr:cNvPr id="4" name="Rectangle 3"/>
        <cdr:cNvSpPr/>
      </cdr:nvSpPr>
      <cdr:spPr bwMode="auto">
        <a:xfrm xmlns:a="http://schemas.openxmlformats.org/drawingml/2006/main">
          <a:off x="4467225" y="1876425"/>
          <a:ext cx="114300" cy="1079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33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absSizeAnchor xmlns:cdr="http://schemas.openxmlformats.org/drawingml/2006/chartDrawing">
    <cdr:from>
      <cdr:x>0.00396</cdr:x>
      <cdr:y>0.92321</cdr:y>
    </cdr:from>
    <cdr:ext cx="4219575" cy="209135"/>
    <cdr:sp macro="" textlink="'Fig26'!$A$3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1639" y="2972215"/>
          <a:ext cx="4219575" cy="20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FE9DFCF-4617-43C0-AD55-A51A19351ADE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0.02389</cdr:x>
      <cdr:y>0.83136</cdr:y>
    </cdr:from>
    <cdr:ext cx="5241494" cy="361950"/>
    <cdr:sp macro="" textlink="'Fig26'!$A$35:$M$3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30606" y="2676526"/>
          <a:ext cx="5241494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C217CF9-8A02-4FCC-BBCA-78DFC97356D0}" type="TxLink">
            <a:rPr lang="en-US" sz="8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/>
            <a:t>Note: Hydropower excludes pumped storage generation.  Liquid biofuels include ethanol and biodiesel.  Other biomass includes municipal waste from biogenic sources, landfill gas, and other non-wood waste.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0.90592</cdr:x>
      <cdr:y>0.01776</cdr:y>
    </cdr:from>
    <cdr:ext cx="371429" cy="285714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52997" y="5716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487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35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absSizeAnchor xmlns:cdr="http://schemas.openxmlformats.org/drawingml/2006/chartDrawing">
    <cdr:from>
      <cdr:x>0.00744</cdr:x>
      <cdr:y>0.90828</cdr:y>
    </cdr:from>
    <cdr:ext cx="4229100" cy="238125"/>
    <cdr:sp macro="" textlink="'Fig27'!$A$55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0689" y="2924175"/>
          <a:ext cx="4229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210FA31A-C0D9-439B-BFA5-2895FEC1A02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0.9129</cdr:x>
      <cdr:y>0.02071</cdr:y>
    </cdr:from>
    <cdr:ext cx="371429" cy="28571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20" y="6668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9</xdr:col>
      <xdr:colOff>600075</xdr:colOff>
      <xdr:row>22</xdr:row>
      <xdr:rowOff>152400</xdr:rowOff>
    </xdr:to>
    <xdr:graphicFrame macro="">
      <xdr:nvGraphicFramePr>
        <xdr:cNvPr id="537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absSizeAnchor xmlns:cdr="http://schemas.openxmlformats.org/drawingml/2006/chartDrawing">
    <cdr:from>
      <cdr:x>0.00744</cdr:x>
      <cdr:y>0.91532</cdr:y>
    </cdr:from>
    <cdr:ext cx="4219575" cy="215478"/>
    <cdr:sp macro="" textlink="'Fig28'!$C$31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0689" y="2946822"/>
          <a:ext cx="4219575" cy="2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0543455-5BC2-4AD0-8AD6-14D10D955A8E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0.9129</cdr:x>
      <cdr:y>0.02071</cdr:y>
    </cdr:from>
    <cdr:ext cx="371429" cy="28571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20" y="66690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3</xdr:row>
      <xdr:rowOff>9525</xdr:rowOff>
    </xdr:from>
    <xdr:to>
      <xdr:col>9</xdr:col>
      <xdr:colOff>595313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absSizeAnchor xmlns:cdr="http://schemas.openxmlformats.org/drawingml/2006/chartDrawing">
    <cdr:from>
      <cdr:x>0.00784</cdr:x>
      <cdr:y>0.90828</cdr:y>
    </cdr:from>
    <cdr:ext cx="4124350" cy="238143"/>
    <cdr:sp macro="" textlink="'Fig33'!$A$100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2862" y="2924175"/>
          <a:ext cx="4124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427BEF1-696B-43E3-95DF-13875552106C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Source: Short-Term Energy Outlook, December 2016.</a:t>
          </a:fld>
          <a:endParaRPr lang="en-US" sz="900"/>
        </a:p>
      </cdr:txBody>
    </cdr:sp>
  </cdr:absSizeAnchor>
  <cdr:absSizeAnchor xmlns:cdr="http://schemas.openxmlformats.org/drawingml/2006/chartDrawing">
    <cdr:from>
      <cdr:x>0.80226</cdr:x>
      <cdr:y>0.07692</cdr:y>
    </cdr:from>
    <cdr:ext cx="1028711" cy="285758"/>
    <cdr:sp macro="" textlink="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386262" y="247640"/>
          <a:ext cx="1028711" cy="285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</a:t>
          </a:r>
          <a:r>
            <a:rPr lang="en-US" sz="1000" baseline="0">
              <a:latin typeface="Arial" pitchFamily="34" charset="0"/>
              <a:cs typeface="Arial" pitchFamily="34" charset="0"/>
            </a:rPr>
            <a:t> </a:t>
          </a:r>
          <a:r>
            <a:rPr lang="en-US" sz="1000">
              <a:latin typeface="Arial" pitchFamily="34" charset="0"/>
              <a:cs typeface="Arial" pitchFamily="34" charset="0"/>
            </a:rPr>
            <a:t>change</a:t>
          </a:r>
        </a:p>
      </cdr:txBody>
    </cdr:sp>
  </cdr:absSizeAnchor>
  <cdr:absSizeAnchor xmlns:cdr="http://schemas.openxmlformats.org/drawingml/2006/chartDrawing">
    <cdr:from>
      <cdr:x>0.91812</cdr:x>
      <cdr:y>0.00888</cdr:y>
    </cdr:from>
    <cdr:ext cx="371397" cy="28569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9676" y="28575"/>
          <a:ext cx="371429" cy="28571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0.7587</cdr:x>
      <cdr:y>0.16985</cdr:y>
    </cdr:from>
    <cdr:to>
      <cdr:x>0.91084</cdr:x>
      <cdr:y>0.23618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48096" y="536578"/>
          <a:ext cx="831802" cy="2095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3</xdr:row>
      <xdr:rowOff>9525</xdr:rowOff>
    </xdr:from>
    <xdr:to>
      <xdr:col>9</xdr:col>
      <xdr:colOff>595313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552450</xdr:colOff>
      <xdr:row>6</xdr:row>
      <xdr:rowOff>76200</xdr:rowOff>
    </xdr:from>
    <xdr:ext cx="683520" cy="239809"/>
    <xdr:sp macro="" textlink="">
      <xdr:nvSpPr>
        <xdr:cNvPr id="6" name="TextBox 5"/>
        <xdr:cNvSpPr txBox="1"/>
      </xdr:nvSpPr>
      <xdr:spPr>
        <a:xfrm>
          <a:off x="4819650" y="1066800"/>
          <a:ext cx="6835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xdr:txBody>
    </xdr:sp>
    <xdr:clientData/>
  </xdr:oneCellAnchor>
</xdr:wsDr>
</file>

<file path=xl/drawings/drawing67.xml><?xml version="1.0" encoding="utf-8"?>
<c:userShapes xmlns:c="http://schemas.openxmlformats.org/drawingml/2006/chart">
  <cdr:absSizeAnchor xmlns:cdr="http://schemas.openxmlformats.org/drawingml/2006/chartDrawing">
    <cdr:from>
      <cdr:x>0.00784</cdr:x>
      <cdr:y>0.90828</cdr:y>
    </cdr:from>
    <cdr:ext cx="4124350" cy="238143"/>
    <cdr:sp macro="" textlink="'Fig34'!$A$100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2862" y="2924175"/>
          <a:ext cx="41243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427BEF1-696B-43E3-95DF-13875552106C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Source: Short-Term Energy Outlook, December 2016.</a:t>
          </a:fld>
          <a:endParaRPr lang="en-US" sz="900"/>
        </a:p>
      </cdr:txBody>
    </cdr:sp>
  </cdr:absSizeAnchor>
  <cdr:absSizeAnchor xmlns:cdr="http://schemas.openxmlformats.org/drawingml/2006/chartDrawing">
    <cdr:from>
      <cdr:x>0.79007</cdr:x>
      <cdr:y>0.07692</cdr:y>
    </cdr:from>
    <cdr:ext cx="1095386" cy="285758"/>
    <cdr:sp macro="" textlink="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319587" y="247640"/>
          <a:ext cx="1095386" cy="285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>
              <a:latin typeface="Arial" pitchFamily="34" charset="0"/>
              <a:cs typeface="Arial" pitchFamily="34" charset="0"/>
            </a:rPr>
            <a:t>annual change</a:t>
          </a:r>
        </a:p>
      </cdr:txBody>
    </cdr:sp>
  </cdr:absSizeAnchor>
  <cdr:absSizeAnchor xmlns:cdr="http://schemas.openxmlformats.org/drawingml/2006/chartDrawing">
    <cdr:from>
      <cdr:x>0.91812</cdr:x>
      <cdr:y>0.00888</cdr:y>
    </cdr:from>
    <cdr:ext cx="371397" cy="28569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9676" y="2857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3</xdr:row>
      <xdr:rowOff>9525</xdr:rowOff>
    </xdr:from>
    <xdr:to>
      <xdr:col>9</xdr:col>
      <xdr:colOff>604837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absSizeAnchor xmlns:cdr="http://schemas.openxmlformats.org/drawingml/2006/chartDrawing">
    <cdr:from>
      <cdr:x>0.0122</cdr:x>
      <cdr:y>0.91716</cdr:y>
    </cdr:from>
    <cdr:ext cx="4190997" cy="219470"/>
    <cdr:sp macro="" textlink="'Fig29'!$A$3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675" y="2952750"/>
          <a:ext cx="4191000" cy="219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2A86F8F-AED2-490A-BD31-C42A0B06EA5F}" type="TxLink">
            <a:rPr lang="en-US" sz="9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0.0061</cdr:x>
      <cdr:y>0.8284</cdr:y>
    </cdr:from>
    <cdr:ext cx="5362574" cy="352433"/>
    <cdr:sp macro="" textlink="'Fig29'!$A$35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3339" y="2666992"/>
          <a:ext cx="5362574" cy="352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EB1BEF9-8216-4989-B11D-DC0D8A44F86F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Note: EIA calculations based on from the National Oceanic and Atmospheric Administration data. Horizontal lines indicate each month's prior 10-year average (2007-2016). Projections reflect NOAA's 14-16 month outlook.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0.9007</cdr:x>
      <cdr:y>0.02663</cdr:y>
    </cdr:from>
    <cdr:ext cx="371429" cy="28571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24426" y="8572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0.91638</cdr:x>
      <cdr:y>0.02071</cdr:y>
    </cdr:from>
    <cdr:ext cx="371397" cy="285726"/>
    <cdr:pic>
      <cdr:nvPicPr>
        <cdr:cNvPr id="5" name="Picture 4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10178" y="66667"/>
          <a:ext cx="371397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0.00997</cdr:x>
      <cdr:y>0.91716</cdr:y>
    </cdr:from>
    <cdr:ext cx="3426826" cy="222335"/>
    <cdr:sp macro="" textlink="'Fig3'!$A$100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4509" y="2952751"/>
          <a:ext cx="3426826" cy="222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D2750BA6-0886-4B1E-9EF8-4CAFECFC83ED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0.03833</cdr:x>
      <cdr:y>0.84547</cdr:y>
    </cdr:from>
    <cdr:ext cx="5143464" cy="221273"/>
    <cdr:sp macro="" textlink="'Fig3'!$A$101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09564" y="2721948"/>
          <a:ext cx="5143486" cy="221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368969C7-1257-4E6F-B04F-BC2759C1B282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Crude oil price is composite refiner acquisition cost.  Retail prices include state and federal taxes.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3</xdr:row>
      <xdr:rowOff>14287</xdr:rowOff>
    </xdr:from>
    <xdr:to>
      <xdr:col>9</xdr:col>
      <xdr:colOff>595313</xdr:colOff>
      <xdr:row>22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absSizeAnchor xmlns:cdr="http://schemas.openxmlformats.org/drawingml/2006/chartDrawing">
    <cdr:from>
      <cdr:x>0.0122</cdr:x>
      <cdr:y>0.91716</cdr:y>
    </cdr:from>
    <cdr:ext cx="4190997" cy="219470"/>
    <cdr:sp macro="" textlink="'Fig30'!$A$3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66675" y="2952750"/>
          <a:ext cx="4191000" cy="219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2A86F8F-AED2-490A-BD31-C42A0B06EA5F}" type="TxLink">
            <a:rPr lang="en-US" sz="9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0.00261</cdr:x>
      <cdr:y>0.8284</cdr:y>
    </cdr:from>
    <cdr:ext cx="5438775" cy="352433"/>
    <cdr:sp macro="" textlink="'Fig30'!$A$35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4287" y="2666992"/>
          <a:ext cx="5438775" cy="352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EB1BEF9-8216-4989-B11D-DC0D8A44F86F}" type="TxLink">
            <a:rPr lang="en-US" sz="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Note: EIA calculations based on National Oceanic and Atmospheric Administration (NOAA) data. Horizontal lines indicate each month's prior 10-year average (Oct 2006 - Mar 2016). Projections reflect NOAA's 14-16 month outlook.</a:t>
          </a:fld>
          <a:endParaRPr lang="en-US" sz="8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0.90767</cdr:x>
      <cdr:y>0.02071</cdr:y>
    </cdr:from>
    <cdr:ext cx="371429" cy="285714"/>
    <cdr:pic>
      <cdr:nvPicPr>
        <cdr:cNvPr id="4" name="Picture 3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62526" y="66675"/>
          <a:ext cx="371429" cy="285714"/>
        </a:xfrm>
        <a:prstGeom xmlns:a="http://schemas.openxmlformats.org/drawingml/2006/main" prst="rect">
          <a:avLst/>
        </a:prstGeom>
      </cdr:spPr>
    </cdr:pic>
  </cdr:abs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4763</xdr:colOff>
      <xdr:row>3</xdr:row>
      <xdr:rowOff>14288</xdr:rowOff>
    </xdr:from>
    <xdr:to>
      <xdr:col>9</xdr:col>
      <xdr:colOff>596075</xdr:colOff>
      <xdr:row>22</xdr:row>
      <xdr:rowOff>156401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0.00997</cdr:x>
      <cdr:y>0.02362</cdr:y>
    </cdr:from>
    <cdr:to>
      <cdr:x>0.74501</cdr:x>
      <cdr:y>0.12992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114300"/>
          <a:ext cx="49149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latin typeface="Arial" pitchFamily="34" charset="0"/>
              <a:cs typeface="Arial" pitchFamily="34" charset="0"/>
            </a:rPr>
            <a:t>U.S. census regions and divisions</a:t>
          </a:r>
        </a:p>
      </cdr:txBody>
    </cdr:sp>
  </cdr:relSizeAnchor>
  <cdr:relSizeAnchor xmlns:cdr="http://schemas.openxmlformats.org/drawingml/2006/chartDrawing">
    <cdr:from>
      <cdr:x>0.00958</cdr:x>
      <cdr:y>0.9011</cdr:y>
    </cdr:from>
    <cdr:to>
      <cdr:x>0.71332</cdr:x>
      <cdr:y>0.97804</cdr:y>
    </cdr:to>
    <cdr:sp macro="" textlink="'Fig31'!$A$77">
      <cdr:nvSpPr>
        <cdr:cNvPr id="6" name="TextBox 5"/>
        <cdr:cNvSpPr txBox="1"/>
      </cdr:nvSpPr>
      <cdr:spPr>
        <a:xfrm xmlns:a="http://schemas.openxmlformats.org/drawingml/2006/main">
          <a:off x="52388" y="2900362"/>
          <a:ext cx="38481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5CD0DD9F-ADED-49FC-B8E2-02BF0AA2DCAC}" type="TxLink">
            <a:rPr lang="en-US" sz="900" b="0" i="0" u="none" strike="noStrike">
              <a:solidFill>
                <a:srgbClr val="000000"/>
              </a:solidFill>
              <a:latin typeface="Arialri"/>
              <a:cs typeface="Arial"/>
            </a:rPr>
            <a:pPr algn="l"/>
            <a:t>Source: Short-Term Energy Outlook, December 2016.</a:t>
          </a:fld>
          <a:endParaRPr lang="en-US" sz="900"/>
        </a:p>
      </cdr:txBody>
    </cdr:sp>
  </cdr:relSizeAnchor>
  <cdr:relSizeAnchor xmlns:cdr="http://schemas.openxmlformats.org/drawingml/2006/chartDrawing">
    <cdr:from>
      <cdr:x>0.11671</cdr:x>
      <cdr:y>0.11245</cdr:y>
    </cdr:from>
    <cdr:to>
      <cdr:x>0.90068</cdr:x>
      <cdr:y>0.90491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38175" y="361950"/>
          <a:ext cx="4286849" cy="25506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25</xdr:row>
      <xdr:rowOff>66675</xdr:rowOff>
    </xdr:from>
    <xdr:to>
      <xdr:col>7</xdr:col>
      <xdr:colOff>9525</xdr:colOff>
      <xdr:row>25</xdr:row>
      <xdr:rowOff>76200</xdr:rowOff>
    </xdr:to>
    <xdr:sp macro="" textlink="">
      <xdr:nvSpPr>
        <xdr:cNvPr id="482309" name="Line 2"/>
        <xdr:cNvSpPr>
          <a:spLocks noChangeShapeType="1"/>
        </xdr:cNvSpPr>
      </xdr:nvSpPr>
      <xdr:spPr bwMode="auto">
        <a:xfrm flipH="1">
          <a:off x="3676650" y="5772150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9524</xdr:colOff>
      <xdr:row>3</xdr:row>
      <xdr:rowOff>9525</xdr:rowOff>
    </xdr:from>
    <xdr:to>
      <xdr:col>11</xdr:col>
      <xdr:colOff>600074</xdr:colOff>
      <xdr:row>22</xdr:row>
      <xdr:rowOff>152400</xdr:rowOff>
    </xdr:to>
    <xdr:graphicFrame macro="">
      <xdr:nvGraphicFramePr>
        <xdr:cNvPr id="482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68</xdr:row>
          <xdr:rowOff>12700</xdr:rowOff>
        </xdr:from>
        <xdr:to>
          <xdr:col>6</xdr:col>
          <xdr:colOff>495300</xdr:colOff>
          <xdr:row>71</xdr:row>
          <xdr:rowOff>127000</xdr:rowOff>
        </xdr:to>
        <xdr:sp macro="" textlink="">
          <xdr:nvSpPr>
            <xdr:cNvPr id="482307" name="Object 3" hidden="1">
              <a:extLst>
                <a:ext uri="{63B3BB69-23CF-44E3-9099-C40C66FF867C}">
                  <a14:compatExt spid="_x0000_s48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73</xdr:row>
          <xdr:rowOff>12700</xdr:rowOff>
        </xdr:from>
        <xdr:to>
          <xdr:col>9</xdr:col>
          <xdr:colOff>0</xdr:colOff>
          <xdr:row>81</xdr:row>
          <xdr:rowOff>127000</xdr:rowOff>
        </xdr:to>
        <xdr:sp macro="" textlink="">
          <xdr:nvSpPr>
            <xdr:cNvPr id="482308" name="Object 4" hidden="1">
              <a:extLst>
                <a:ext uri="{63B3BB69-23CF-44E3-9099-C40C66FF867C}">
                  <a14:compatExt spid="_x0000_s48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0.91289</cdr:x>
      <cdr:y>0.02663</cdr:y>
    </cdr:from>
    <cdr:ext cx="371397" cy="285726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91116" y="85726"/>
          <a:ext cx="371397" cy="28572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0.00856</cdr:x>
      <cdr:y>0.91124</cdr:y>
    </cdr:from>
    <cdr:ext cx="3437870" cy="203308"/>
    <cdr:sp macro="" textlink="'Fig4'!$B$65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801" y="2933700"/>
          <a:ext cx="3437869" cy="203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BA8A61B4-6495-49F1-9E64-A795F7416099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Source: Short-Term Energy Outlook, December 2016.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0.00381</cdr:x>
      <cdr:y>0.81953</cdr:y>
    </cdr:from>
    <cdr:ext cx="5436995" cy="380990"/>
    <cdr:sp macro="" textlink="'Fig4'!$B$66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20830" y="2638436"/>
          <a:ext cx="5436995" cy="380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FB1A4CB7-367C-4E94-B949-B692590B7DF8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Note: Confidence interval derived from options market information for the 5 trading days ending Dec 1, 2016.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8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eia.gov/forecasts/steo/special/pdf/2012_sp_04.pdf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www.eia.gov/forecasts/steo/special/pdf/2012_sp_04.pdf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0"/>
  <sheetViews>
    <sheetView tabSelected="1" workbookViewId="0"/>
  </sheetViews>
  <sheetFormatPr defaultColWidth="9.1796875" defaultRowHeight="12.5" x14ac:dyDescent="0.25"/>
  <cols>
    <col min="1" max="1" width="10.453125" style="28" customWidth="1"/>
    <col min="2" max="2" width="4.1796875" style="28" customWidth="1"/>
    <col min="3" max="3" width="85.81640625" style="28" customWidth="1"/>
    <col min="4" max="16384" width="9.1796875" style="28"/>
  </cols>
  <sheetData>
    <row r="1" spans="1:8" ht="22" customHeight="1" x14ac:dyDescent="0.4">
      <c r="A1" s="177"/>
      <c r="B1" s="196" t="s">
        <v>112</v>
      </c>
      <c r="C1" s="197"/>
      <c r="D1" s="175"/>
    </row>
    <row r="2" spans="1:8" ht="19.5" customHeight="1" x14ac:dyDescent="0.5">
      <c r="A2" s="176"/>
      <c r="B2" s="198" t="s">
        <v>113</v>
      </c>
      <c r="C2" s="199"/>
    </row>
    <row r="3" spans="1:8" ht="12.75" customHeight="1" x14ac:dyDescent="0.25">
      <c r="B3" s="200"/>
      <c r="C3" s="201"/>
    </row>
    <row r="4" spans="1:8" ht="19.5" customHeight="1" x14ac:dyDescent="0.4">
      <c r="B4" s="202" t="s">
        <v>359</v>
      </c>
      <c r="C4" s="201"/>
    </row>
    <row r="5" spans="1:8" ht="12.75" customHeight="1" x14ac:dyDescent="0.25">
      <c r="B5" s="200"/>
      <c r="C5" s="201"/>
    </row>
    <row r="6" spans="1:8" ht="15" customHeight="1" x14ac:dyDescent="0.3">
      <c r="B6" s="152" t="s">
        <v>356</v>
      </c>
      <c r="C6" s="151"/>
    </row>
    <row r="7" spans="1:8" ht="15" customHeight="1" x14ac:dyDescent="0.25">
      <c r="C7" s="149" t="s">
        <v>314</v>
      </c>
    </row>
    <row r="8" spans="1:8" ht="15" customHeight="1" x14ac:dyDescent="0.25">
      <c r="C8" s="150" t="s">
        <v>315</v>
      </c>
    </row>
    <row r="9" spans="1:8" ht="15" customHeight="1" x14ac:dyDescent="0.25">
      <c r="C9" s="183" t="s">
        <v>316</v>
      </c>
    </row>
    <row r="10" spans="1:8" ht="15" customHeight="1" x14ac:dyDescent="0.25">
      <c r="C10" s="150" t="s">
        <v>317</v>
      </c>
      <c r="H10" s="182"/>
    </row>
    <row r="11" spans="1:8" ht="15" customHeight="1" x14ac:dyDescent="0.25">
      <c r="C11" s="150" t="s">
        <v>318</v>
      </c>
    </row>
    <row r="12" spans="1:8" ht="15" customHeight="1" x14ac:dyDescent="0.3">
      <c r="B12" s="152" t="s">
        <v>319</v>
      </c>
      <c r="C12" s="150"/>
    </row>
    <row r="13" spans="1:8" ht="15" customHeight="1" x14ac:dyDescent="0.3">
      <c r="B13" s="152"/>
      <c r="C13" s="183" t="s">
        <v>320</v>
      </c>
    </row>
    <row r="14" spans="1:8" ht="15" customHeight="1" x14ac:dyDescent="0.3">
      <c r="B14" s="152"/>
      <c r="C14" s="184" t="s">
        <v>321</v>
      </c>
    </row>
    <row r="15" spans="1:8" ht="15" customHeight="1" x14ac:dyDescent="0.3">
      <c r="B15" s="152"/>
      <c r="C15" s="183" t="s">
        <v>322</v>
      </c>
      <c r="E15" s="182"/>
    </row>
    <row r="16" spans="1:8" ht="15" customHeight="1" x14ac:dyDescent="0.25">
      <c r="C16" s="150" t="s">
        <v>323</v>
      </c>
    </row>
    <row r="17" spans="2:3" ht="15" customHeight="1" x14ac:dyDescent="0.25">
      <c r="C17" s="150" t="s">
        <v>324</v>
      </c>
    </row>
    <row r="18" spans="2:3" ht="15" customHeight="1" x14ac:dyDescent="0.25">
      <c r="C18" s="150" t="s">
        <v>325</v>
      </c>
    </row>
    <row r="19" spans="2:3" ht="15" customHeight="1" x14ac:dyDescent="0.25">
      <c r="C19" s="150" t="s">
        <v>326</v>
      </c>
    </row>
    <row r="20" spans="2:3" ht="15" customHeight="1" x14ac:dyDescent="0.25">
      <c r="C20" s="149" t="s">
        <v>357</v>
      </c>
    </row>
    <row r="21" spans="2:3" ht="15" customHeight="1" x14ac:dyDescent="0.25">
      <c r="C21" s="150" t="s">
        <v>327</v>
      </c>
    </row>
    <row r="22" spans="2:3" ht="15" customHeight="1" x14ac:dyDescent="0.25">
      <c r="C22" s="149" t="s">
        <v>328</v>
      </c>
    </row>
    <row r="23" spans="2:3" ht="15" customHeight="1" x14ac:dyDescent="0.3">
      <c r="B23" s="152" t="s">
        <v>355</v>
      </c>
      <c r="C23" s="149"/>
    </row>
    <row r="24" spans="2:3" ht="15" customHeight="1" x14ac:dyDescent="0.25">
      <c r="C24" s="150" t="s">
        <v>329</v>
      </c>
    </row>
    <row r="25" spans="2:3" ht="15" customHeight="1" x14ac:dyDescent="0.25">
      <c r="C25" s="149" t="s">
        <v>330</v>
      </c>
    </row>
    <row r="26" spans="2:3" ht="15" customHeight="1" x14ac:dyDescent="0.25">
      <c r="C26" s="150" t="s">
        <v>331</v>
      </c>
    </row>
    <row r="27" spans="2:3" ht="15" customHeight="1" x14ac:dyDescent="0.25">
      <c r="C27" s="150" t="s">
        <v>332</v>
      </c>
    </row>
    <row r="28" spans="2:3" ht="15" customHeight="1" x14ac:dyDescent="0.3">
      <c r="B28" s="152" t="s">
        <v>354</v>
      </c>
      <c r="C28" s="150"/>
    </row>
    <row r="29" spans="2:3" ht="15" customHeight="1" x14ac:dyDescent="0.25">
      <c r="C29" s="149" t="s">
        <v>333</v>
      </c>
    </row>
    <row r="30" spans="2:3" ht="15" customHeight="1" x14ac:dyDescent="0.25">
      <c r="C30" s="150" t="s">
        <v>334</v>
      </c>
    </row>
    <row r="31" spans="2:3" ht="15" customHeight="1" x14ac:dyDescent="0.25">
      <c r="C31" s="150" t="s">
        <v>335</v>
      </c>
    </row>
    <row r="32" spans="2:3" ht="15" customHeight="1" x14ac:dyDescent="0.3">
      <c r="B32" s="152" t="s">
        <v>353</v>
      </c>
      <c r="C32" s="150"/>
    </row>
    <row r="33" spans="2:3" ht="15" customHeight="1" x14ac:dyDescent="0.25">
      <c r="C33" s="149" t="s">
        <v>336</v>
      </c>
    </row>
    <row r="34" spans="2:3" ht="15" customHeight="1" x14ac:dyDescent="0.25">
      <c r="C34" s="149" t="s">
        <v>337</v>
      </c>
    </row>
    <row r="35" spans="2:3" ht="15" customHeight="1" x14ac:dyDescent="0.25">
      <c r="C35" s="150" t="s">
        <v>338</v>
      </c>
    </row>
    <row r="36" spans="2:3" ht="15" customHeight="1" x14ac:dyDescent="0.3">
      <c r="B36" s="152" t="s">
        <v>352</v>
      </c>
      <c r="C36" s="145"/>
    </row>
    <row r="37" spans="2:3" ht="15" customHeight="1" x14ac:dyDescent="0.25">
      <c r="C37" s="149" t="s">
        <v>339</v>
      </c>
    </row>
    <row r="38" spans="2:3" ht="15" customHeight="1" x14ac:dyDescent="0.25">
      <c r="C38" s="150" t="s">
        <v>340</v>
      </c>
    </row>
    <row r="39" spans="2:3" ht="15" customHeight="1" x14ac:dyDescent="0.25">
      <c r="C39" s="153" t="s">
        <v>341</v>
      </c>
    </row>
    <row r="40" spans="2:3" ht="15" customHeight="1" x14ac:dyDescent="0.3">
      <c r="B40" s="152" t="s">
        <v>351</v>
      </c>
      <c r="C40" s="146"/>
    </row>
    <row r="41" spans="2:3" ht="15" customHeight="1" x14ac:dyDescent="0.25">
      <c r="C41" s="153" t="s">
        <v>342</v>
      </c>
    </row>
    <row r="42" spans="2:3" ht="15" customHeight="1" x14ac:dyDescent="0.25">
      <c r="C42" s="150" t="s">
        <v>343</v>
      </c>
    </row>
    <row r="43" spans="2:3" ht="15" customHeight="1" x14ac:dyDescent="0.3">
      <c r="B43" s="152" t="s">
        <v>344</v>
      </c>
      <c r="C43" s="150"/>
    </row>
    <row r="44" spans="2:3" ht="15" customHeight="1" x14ac:dyDescent="0.25">
      <c r="C44" s="173" t="s">
        <v>345</v>
      </c>
    </row>
    <row r="45" spans="2:3" ht="15" customHeight="1" x14ac:dyDescent="0.25">
      <c r="C45" s="173" t="s">
        <v>346</v>
      </c>
    </row>
    <row r="46" spans="2:3" ht="15" customHeight="1" x14ac:dyDescent="0.3">
      <c r="B46" s="152" t="s">
        <v>11</v>
      </c>
      <c r="C46" s="145"/>
    </row>
    <row r="47" spans="2:3" ht="15" customHeight="1" x14ac:dyDescent="0.25">
      <c r="C47" s="153" t="s">
        <v>347</v>
      </c>
    </row>
    <row r="48" spans="2:3" ht="15" customHeight="1" x14ac:dyDescent="0.25">
      <c r="C48" s="150" t="s">
        <v>348</v>
      </c>
    </row>
    <row r="49" spans="2:3" ht="15" customHeight="1" x14ac:dyDescent="0.25">
      <c r="C49" s="150" t="s">
        <v>349</v>
      </c>
    </row>
    <row r="50" spans="2:3" ht="15" customHeight="1" x14ac:dyDescent="0.25">
      <c r="B50" s="19"/>
      <c r="C50" s="29" t="s">
        <v>350</v>
      </c>
    </row>
  </sheetData>
  <mergeCells count="5">
    <mergeCell ref="B1:C1"/>
    <mergeCell ref="B2:C2"/>
    <mergeCell ref="B3:C3"/>
    <mergeCell ref="B4:C4"/>
    <mergeCell ref="B5:C5"/>
  </mergeCells>
  <phoneticPr fontId="0" type="noConversion"/>
  <hyperlinks>
    <hyperlink ref="C9" location="Fig3!A1" display="Figure 3 - U.S. Distillate Fuel Prices"/>
    <hyperlink ref="C17" location="Fig7!A1" display="Figure 7 - World Liquid Fuels Consumption Growth"/>
    <hyperlink ref="C16" location="Fig6!A1" display="Figure 6 - World Liquid Fuels Consumption"/>
    <hyperlink ref="C19" location="Fig9!A1" display="Figure 9 - Non-OPEC Crude Oil and Liquid Fuels Production Growth"/>
    <hyperlink ref="C21" location="Fig11!A1" display="Figure 11 - OPEC Surplus Crude Oil Production Capacity"/>
    <hyperlink ref="C22" location="'Fig12'!A1" display="Figure 12 - OECD Commercial Oil Stocks Days of Supply"/>
    <hyperlink ref="C24" location="Fig13!A1" display="Figure 13 - U.S. Crude Oil and Liquid Fuels Production"/>
    <hyperlink ref="C25" location="'Fig14'!A1" display="U.S. Commercial Crude Oil Stocks"/>
    <hyperlink ref="C26" location="Fig15!A1" display="Figure 15 - U.S. Liquid Fuels Consumption Growth"/>
    <hyperlink ref="C27" location="Fig16!A1" display="Figure 16 - U.S. Gasoline and Distillate Inventories"/>
    <hyperlink ref="C29" location="'Fig17'!A1" display="Figure 17 - U.S. Natural Gas Consumption"/>
    <hyperlink ref="C31" location="Fig19!A1" display="Figure 19 - U.S. Working Natural Gas in Storage"/>
    <hyperlink ref="C33" location="'Fig20'!A1" display="Figure 20 - U.S. Coal Consumption"/>
    <hyperlink ref="C34" location="'Fig21'!A1" display="Figure 21 - U.S. Coal Production"/>
    <hyperlink ref="C35" location="Fig22!A1" display="Figure 22 - U.S. Electric Power Sector Coal Stocks"/>
    <hyperlink ref="C38" location="Fig24!A1" display="Figure 24 - U.S. Residential Electricity Price"/>
    <hyperlink ref="C47" location="Fig27!A1" display="Figure 27 - U.S. Annual Energy Expenditures Share of Gross Domestic Product"/>
    <hyperlink ref="C48" location="Fig29!A1" display="Figure 29 - U.S. Summer Cooling Degree-Days"/>
    <hyperlink ref="C49" location="Fig30!A1" display="Figure 30 - U.S. Winter Heating Degree-Days"/>
    <hyperlink ref="C20" location="'Fig10'!A1" display="Figure 10 - World Consumption and Non-OPEC Production Growth"/>
    <hyperlink ref="C18" location="Fig8!A1" display="Figure 8 - World Crude Oil and Liquid Fuels Production Growth"/>
    <hyperlink ref="C42" location="Fig28!A1" display="Figure 28 - U.S. Carbon Dioxide Emissions Growth"/>
    <hyperlink ref="C11" location="Fig5!A1" display="Figure 5 - Natural Gas Prices"/>
    <hyperlink ref="C7" location="'Fig1'!A1" display="West Texas Intermediate (WTI) Crude Oil Price"/>
    <hyperlink ref="C8" location="Fig2!A1" display="Figure 2 - Gasoline and Crude Oil Prices"/>
    <hyperlink ref="C10" location="Fig4!A1" display="Figure 4 - Henry Hub Natural Gas Price"/>
    <hyperlink ref="B2" r:id="rId1"/>
    <hyperlink ref="C39" location="Fig25!A1" display="Figure 25 - U.S. Electricity Generation by Fuel, All Sectors"/>
    <hyperlink ref="C37" location="'Fig23'!A1" display="Figure 23 - U.S. Electricity Consumption"/>
    <hyperlink ref="C30" location="Fig18!A1" display="Figure 18 - U.S. Natural Gas Production and Imports"/>
    <hyperlink ref="C41" location="Fig26!A1" display="Figure 26 - U.S. Renewable Energy Supply"/>
    <hyperlink ref="C50" location="'Fig31'!A1" display="Figure 31 - U.S. Census Regions and Census Divisions"/>
    <hyperlink ref="C13" location="'Fig32'!A1" display="World Liquid Fuels Production and Consumption Balance"/>
    <hyperlink ref="C44" location="'Fig33'!A1" display="U.S. Total Industrial Production Index"/>
    <hyperlink ref="C45" location="'Fig34'!A1" display="U.S. Disposable Income"/>
    <hyperlink ref="C15" location="'Fig36'!A1" display="Estimated Unplanned Crude Oil Production Disruptions Among non-OPEC Producers"/>
    <hyperlink ref="C14" location="'Fig35'!A1" display="Estimated Unplanned Crude Oil Production Outages Among OPEC Producers"/>
  </hyperlinks>
  <pageMargins left="0.75" right="0.75" top="1" bottom="1" header="0.5" footer="0.5"/>
  <pageSetup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L43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4" spans="1:12" x14ac:dyDescent="0.25">
      <c r="L24" s="4"/>
    </row>
    <row r="25" spans="1:12" x14ac:dyDescent="0.25">
      <c r="B25" s="211" t="s">
        <v>75</v>
      </c>
      <c r="C25" s="211"/>
      <c r="D25" s="211"/>
      <c r="E25" s="211"/>
      <c r="F25" s="47"/>
      <c r="G25" s="211" t="s">
        <v>77</v>
      </c>
      <c r="H25" s="211"/>
      <c r="I25" s="211"/>
      <c r="J25" s="211"/>
    </row>
    <row r="26" spans="1:12" x14ac:dyDescent="0.25">
      <c r="A26" s="12"/>
      <c r="B26" s="48" t="s">
        <v>26</v>
      </c>
      <c r="C26" s="48" t="s">
        <v>27</v>
      </c>
      <c r="D26" s="48" t="s">
        <v>11</v>
      </c>
      <c r="E26" s="48" t="s">
        <v>25</v>
      </c>
      <c r="F26" s="49"/>
      <c r="G26" s="48" t="s">
        <v>26</v>
      </c>
      <c r="H26" s="48" t="s">
        <v>27</v>
      </c>
      <c r="I26" s="48" t="s">
        <v>11</v>
      </c>
      <c r="J26" s="48" t="s">
        <v>25</v>
      </c>
    </row>
    <row r="27" spans="1:12" x14ac:dyDescent="0.25">
      <c r="A27">
        <v>2008</v>
      </c>
      <c r="B27" s="27">
        <v>7.6971324699999997</v>
      </c>
      <c r="C27" s="27">
        <v>19.497975093000001</v>
      </c>
      <c r="D27" s="27">
        <f>E27-C27-B27</f>
        <v>58.779170038000004</v>
      </c>
      <c r="E27" s="39">
        <v>85.974277600999997</v>
      </c>
      <c r="G27" s="40"/>
      <c r="H27" s="40"/>
      <c r="I27" s="40"/>
      <c r="J27" s="40"/>
    </row>
    <row r="28" spans="1:12" x14ac:dyDescent="0.25">
      <c r="A28">
        <v>2009</v>
      </c>
      <c r="B28" s="27">
        <v>8.06982131</v>
      </c>
      <c r="C28" s="27">
        <v>18.771455155999998</v>
      </c>
      <c r="D28" s="27">
        <f t="shared" ref="D28:D36" si="0">E28-C28-B28</f>
        <v>58.137028804999993</v>
      </c>
      <c r="E28" s="39">
        <v>84.978305270999996</v>
      </c>
      <c r="G28" s="39">
        <f>B28-B27</f>
        <v>0.37268884000000035</v>
      </c>
      <c r="H28" s="39">
        <f>C28-C27</f>
        <v>-0.72651993700000261</v>
      </c>
      <c r="I28" s="39">
        <f>D28-D27</f>
        <v>-0.64214123300001091</v>
      </c>
      <c r="J28" s="39">
        <f>E28-E27</f>
        <v>-0.99597233000000074</v>
      </c>
    </row>
    <row r="29" spans="1:12" x14ac:dyDescent="0.25">
      <c r="A29">
        <v>2010</v>
      </c>
      <c r="B29" s="27">
        <v>8.9383572200000003</v>
      </c>
      <c r="C29" s="27">
        <v>19.180115945000001</v>
      </c>
      <c r="D29" s="27">
        <f t="shared" si="0"/>
        <v>60.098690597000001</v>
      </c>
      <c r="E29" s="39">
        <v>88.217163761999998</v>
      </c>
      <c r="G29" s="39">
        <f t="shared" ref="G29:J36" si="1">B29-B28</f>
        <v>0.8685359100000003</v>
      </c>
      <c r="H29" s="39">
        <f t="shared" si="1"/>
        <v>0.40866078900000247</v>
      </c>
      <c r="I29" s="39">
        <f t="shared" si="1"/>
        <v>1.9616617920000081</v>
      </c>
      <c r="J29" s="39">
        <f t="shared" si="1"/>
        <v>3.238858491000002</v>
      </c>
    </row>
    <row r="30" spans="1:12" x14ac:dyDescent="0.25">
      <c r="A30">
        <v>2011</v>
      </c>
      <c r="B30" s="27">
        <v>9.5040482799999992</v>
      </c>
      <c r="C30" s="27">
        <v>18.882062829999999</v>
      </c>
      <c r="D30" s="27">
        <f t="shared" si="0"/>
        <v>60.750434857999998</v>
      </c>
      <c r="E30" s="39">
        <v>89.136545967999993</v>
      </c>
      <c r="G30" s="39">
        <f t="shared" si="1"/>
        <v>0.56569105999999891</v>
      </c>
      <c r="H30" s="39">
        <f t="shared" si="1"/>
        <v>-0.29805311500000187</v>
      </c>
      <c r="I30" s="39">
        <f t="shared" si="1"/>
        <v>0.65174426099999749</v>
      </c>
      <c r="J30" s="39">
        <f t="shared" si="1"/>
        <v>0.91938220599999454</v>
      </c>
    </row>
    <row r="31" spans="1:12" x14ac:dyDescent="0.25">
      <c r="A31">
        <v>2012</v>
      </c>
      <c r="B31" s="27">
        <v>10.17513744</v>
      </c>
      <c r="C31" s="27">
        <v>18.490203488999999</v>
      </c>
      <c r="D31" s="27">
        <f t="shared" si="0"/>
        <v>61.777621066000009</v>
      </c>
      <c r="E31" s="39">
        <v>90.442961995000005</v>
      </c>
      <c r="G31" s="39">
        <f t="shared" si="1"/>
        <v>0.67108916000000107</v>
      </c>
      <c r="H31" s="39">
        <f t="shared" si="1"/>
        <v>-0.39185934099999997</v>
      </c>
      <c r="I31" s="39">
        <f t="shared" si="1"/>
        <v>1.0271862080000105</v>
      </c>
      <c r="J31" s="39">
        <f t="shared" si="1"/>
        <v>1.3064160270000116</v>
      </c>
    </row>
    <row r="32" spans="1:12" x14ac:dyDescent="0.25">
      <c r="A32">
        <v>2013</v>
      </c>
      <c r="B32" s="27">
        <v>10.48</v>
      </c>
      <c r="C32" s="27">
        <v>18.961121016</v>
      </c>
      <c r="D32" s="27">
        <f t="shared" si="0"/>
        <v>61.992149347999984</v>
      </c>
      <c r="E32" s="39">
        <v>91.433270363999995</v>
      </c>
      <c r="G32" s="39">
        <f t="shared" si="1"/>
        <v>0.30486256000000012</v>
      </c>
      <c r="H32" s="39">
        <f t="shared" si="1"/>
        <v>0.470917527000001</v>
      </c>
      <c r="I32" s="39">
        <f t="shared" si="1"/>
        <v>0.21452828199997498</v>
      </c>
      <c r="J32" s="39">
        <f t="shared" si="1"/>
        <v>0.99030836899999031</v>
      </c>
    </row>
    <row r="33" spans="1:10" x14ac:dyDescent="0.25">
      <c r="A33">
        <v>2014</v>
      </c>
      <c r="B33" s="27">
        <v>10.85</v>
      </c>
      <c r="C33" s="27">
        <v>19.105605515000001</v>
      </c>
      <c r="D33" s="27">
        <f t="shared" si="0"/>
        <v>62.621407515000008</v>
      </c>
      <c r="E33" s="39">
        <v>92.577013030000003</v>
      </c>
      <c r="G33" s="39">
        <f t="shared" si="1"/>
        <v>0.36999999999999922</v>
      </c>
      <c r="H33" s="39">
        <f t="shared" si="1"/>
        <v>0.14448449900000071</v>
      </c>
      <c r="I33" s="39">
        <f t="shared" si="1"/>
        <v>0.62925816700002457</v>
      </c>
      <c r="J33" s="39">
        <f t="shared" si="1"/>
        <v>1.1437426660000085</v>
      </c>
    </row>
    <row r="34" spans="1:10" x14ac:dyDescent="0.25">
      <c r="A34">
        <v>2015</v>
      </c>
      <c r="B34" s="27">
        <v>11.28</v>
      </c>
      <c r="C34" s="27">
        <v>19.530678762000001</v>
      </c>
      <c r="D34" s="27">
        <f t="shared" si="0"/>
        <v>63.259345857</v>
      </c>
      <c r="E34" s="39">
        <v>94.070024618999994</v>
      </c>
      <c r="G34" s="39">
        <f t="shared" si="1"/>
        <v>0.42999999999999972</v>
      </c>
      <c r="H34" s="39">
        <f t="shared" si="1"/>
        <v>0.42507324700000026</v>
      </c>
      <c r="I34" s="39">
        <f t="shared" si="1"/>
        <v>0.63793834199999111</v>
      </c>
      <c r="J34" s="39">
        <f t="shared" si="1"/>
        <v>1.4930115889999911</v>
      </c>
    </row>
    <row r="35" spans="1:10" x14ac:dyDescent="0.25">
      <c r="A35">
        <v>2016</v>
      </c>
      <c r="B35" s="27">
        <v>11.654638267999999</v>
      </c>
      <c r="C35" s="27">
        <v>19.66292099</v>
      </c>
      <c r="D35" s="27">
        <f t="shared" si="0"/>
        <v>64.108693071999994</v>
      </c>
      <c r="E35" s="39">
        <v>95.426252329999997</v>
      </c>
      <c r="G35" s="39">
        <f t="shared" si="1"/>
        <v>0.374638268</v>
      </c>
      <c r="H35" s="39">
        <f t="shared" si="1"/>
        <v>0.13224222799999907</v>
      </c>
      <c r="I35" s="39">
        <f t="shared" si="1"/>
        <v>0.84934721499999455</v>
      </c>
      <c r="J35" s="39">
        <f t="shared" si="1"/>
        <v>1.3562277110000025</v>
      </c>
    </row>
    <row r="36" spans="1:10" x14ac:dyDescent="0.25">
      <c r="A36" s="12">
        <v>2017</v>
      </c>
      <c r="B36" s="87">
        <v>12.001206304</v>
      </c>
      <c r="C36" s="87">
        <v>19.901777890000002</v>
      </c>
      <c r="D36" s="87">
        <f t="shared" si="0"/>
        <v>65.08928118099999</v>
      </c>
      <c r="E36" s="88">
        <v>96.992265375000002</v>
      </c>
      <c r="F36" s="12"/>
      <c r="G36" s="88">
        <f t="shared" si="1"/>
        <v>0.34656803600000075</v>
      </c>
      <c r="H36" s="88">
        <f t="shared" si="1"/>
        <v>0.23885690000000181</v>
      </c>
      <c r="I36" s="88">
        <f t="shared" si="1"/>
        <v>0.98058810899999571</v>
      </c>
      <c r="J36" s="88">
        <f t="shared" si="1"/>
        <v>1.5660130450000054</v>
      </c>
    </row>
    <row r="37" spans="1:10" x14ac:dyDescent="0.25">
      <c r="A37" t="s">
        <v>361</v>
      </c>
    </row>
    <row r="41" spans="1:10" x14ac:dyDescent="0.25">
      <c r="A41" s="12"/>
      <c r="B41" s="6" t="s">
        <v>0</v>
      </c>
    </row>
    <row r="42" spans="1:10" x14ac:dyDescent="0.25">
      <c r="A42">
        <v>7.5</v>
      </c>
      <c r="B42">
        <v>-2</v>
      </c>
    </row>
    <row r="43" spans="1:10" x14ac:dyDescent="0.25">
      <c r="A43">
        <v>7.5</v>
      </c>
      <c r="B43">
        <v>10</v>
      </c>
    </row>
  </sheetData>
  <mergeCells count="2">
    <mergeCell ref="B25:E25"/>
    <mergeCell ref="G25:J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K38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1" x14ac:dyDescent="0.25">
      <c r="D25" s="54" t="s">
        <v>75</v>
      </c>
      <c r="E25" s="54"/>
      <c r="F25" s="54"/>
      <c r="G25" s="54"/>
      <c r="H25" s="50"/>
      <c r="I25" s="54" t="s">
        <v>77</v>
      </c>
      <c r="J25" s="54"/>
      <c r="K25" s="54"/>
    </row>
    <row r="26" spans="1:11" x14ac:dyDescent="0.25">
      <c r="A26" s="13"/>
      <c r="B26" s="12"/>
      <c r="C26" s="13"/>
      <c r="D26" s="49">
        <v>2014</v>
      </c>
      <c r="E26" s="49">
        <v>2015</v>
      </c>
      <c r="F26" s="49">
        <v>2016</v>
      </c>
      <c r="G26" s="49">
        <v>2017</v>
      </c>
      <c r="H26" s="49"/>
      <c r="I26" s="51">
        <v>2015</v>
      </c>
      <c r="J26" s="51">
        <v>2016</v>
      </c>
      <c r="K26" s="51">
        <v>2017</v>
      </c>
    </row>
    <row r="27" spans="1:11" x14ac:dyDescent="0.25">
      <c r="A27" s="3"/>
      <c r="C27" s="14" t="s">
        <v>151</v>
      </c>
      <c r="D27" s="7">
        <v>45.856406483999997</v>
      </c>
      <c r="E27" s="7">
        <v>46.410858933999997</v>
      </c>
      <c r="F27" s="7">
        <v>46.616628595999998</v>
      </c>
      <c r="G27" s="7">
        <v>46.866149018000002</v>
      </c>
      <c r="I27" s="7">
        <f t="shared" ref="I27:K31" si="0">E27-D27</f>
        <v>0.55445244999999943</v>
      </c>
      <c r="J27" s="7">
        <f t="shared" si="0"/>
        <v>0.20576966200000157</v>
      </c>
      <c r="K27" s="7">
        <f t="shared" si="0"/>
        <v>0.24952042200000335</v>
      </c>
    </row>
    <row r="28" spans="1:11" x14ac:dyDescent="0.25">
      <c r="A28" s="3"/>
      <c r="C28" s="14" t="s">
        <v>55</v>
      </c>
      <c r="D28" s="7">
        <v>22.695167083999998</v>
      </c>
      <c r="E28" s="7">
        <v>23.546937909</v>
      </c>
      <c r="F28" s="7">
        <v>24.485105412999999</v>
      </c>
      <c r="G28" s="7">
        <v>25.372134127999999</v>
      </c>
      <c r="I28" s="7">
        <f t="shared" si="0"/>
        <v>0.85177082500000267</v>
      </c>
      <c r="J28" s="7">
        <f t="shared" si="0"/>
        <v>0.93816750399999904</v>
      </c>
      <c r="K28" s="7">
        <f t="shared" si="0"/>
        <v>0.88702871499999958</v>
      </c>
    </row>
    <row r="29" spans="1:11" x14ac:dyDescent="0.25">
      <c r="A29" s="3"/>
      <c r="C29" s="14" t="s">
        <v>18</v>
      </c>
      <c r="D29" s="7">
        <v>5.6063253538</v>
      </c>
      <c r="E29" s="7">
        <v>5.5320438215399994</v>
      </c>
      <c r="F29" s="7">
        <v>5.5563168398</v>
      </c>
      <c r="G29" s="7">
        <v>5.61145463156</v>
      </c>
      <c r="I29" s="7">
        <f t="shared" si="0"/>
        <v>-7.428153226000056E-2</v>
      </c>
      <c r="J29" s="7">
        <f t="shared" si="0"/>
        <v>2.4273018260000612E-2</v>
      </c>
      <c r="K29" s="7">
        <f t="shared" si="0"/>
        <v>5.5137791759999999E-2</v>
      </c>
    </row>
    <row r="30" spans="1:11" x14ac:dyDescent="0.25">
      <c r="A30" s="3"/>
      <c r="C30" s="14" t="s">
        <v>11</v>
      </c>
      <c r="D30" s="7">
        <f>D31-D27-D28-D29</f>
        <v>18.419114108200009</v>
      </c>
      <c r="E30" s="7">
        <f t="shared" ref="E30:G30" si="1">E31-E27-E28-E29</f>
        <v>18.580183954459997</v>
      </c>
      <c r="F30" s="7">
        <f t="shared" si="1"/>
        <v>18.768201481199998</v>
      </c>
      <c r="G30" s="7">
        <f t="shared" si="1"/>
        <v>19.142527597440001</v>
      </c>
      <c r="I30" s="7">
        <f t="shared" si="0"/>
        <v>0.16106984625998777</v>
      </c>
      <c r="J30" s="7">
        <f t="shared" si="0"/>
        <v>0.18801752674000127</v>
      </c>
      <c r="K30" s="7">
        <f t="shared" si="0"/>
        <v>0.37432611624000245</v>
      </c>
    </row>
    <row r="31" spans="1:11" x14ac:dyDescent="0.25">
      <c r="A31" s="12"/>
      <c r="B31" s="12"/>
      <c r="C31" s="89" t="s">
        <v>25</v>
      </c>
      <c r="D31" s="85">
        <v>92.577013030000003</v>
      </c>
      <c r="E31" s="85">
        <v>94.070024618999994</v>
      </c>
      <c r="F31" s="85">
        <v>95.426252329999997</v>
      </c>
      <c r="G31" s="85">
        <v>96.992265375000002</v>
      </c>
      <c r="H31" s="12"/>
      <c r="I31" s="85">
        <f t="shared" si="0"/>
        <v>1.4930115889999911</v>
      </c>
      <c r="J31" s="85">
        <f t="shared" si="0"/>
        <v>1.3562277110000025</v>
      </c>
      <c r="K31" s="85">
        <f t="shared" si="0"/>
        <v>1.5660130450000054</v>
      </c>
    </row>
    <row r="32" spans="1:11" x14ac:dyDescent="0.25">
      <c r="C32" t="s">
        <v>361</v>
      </c>
    </row>
    <row r="33" spans="3:4" x14ac:dyDescent="0.25">
      <c r="C33" s="40" t="s">
        <v>283</v>
      </c>
    </row>
    <row r="36" spans="3:4" x14ac:dyDescent="0.25">
      <c r="C36" s="6"/>
      <c r="D36" s="6" t="s">
        <v>0</v>
      </c>
    </row>
    <row r="37" spans="3:4" x14ac:dyDescent="0.25">
      <c r="C37">
        <v>1.5</v>
      </c>
      <c r="D37">
        <v>0</v>
      </c>
    </row>
    <row r="38" spans="3:4" x14ac:dyDescent="0.25">
      <c r="C38">
        <v>1.5</v>
      </c>
      <c r="D38">
        <v>1</v>
      </c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2:L59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2" x14ac:dyDescent="0.25">
      <c r="B25" s="47"/>
      <c r="C25" s="47"/>
      <c r="D25" s="52"/>
      <c r="E25" s="211" t="s">
        <v>76</v>
      </c>
      <c r="F25" s="211"/>
      <c r="G25" s="211"/>
      <c r="H25" s="211"/>
      <c r="I25" s="52"/>
      <c r="J25" s="54" t="s">
        <v>78</v>
      </c>
      <c r="K25" s="54"/>
      <c r="L25" s="54"/>
    </row>
    <row r="26" spans="2:12" x14ac:dyDescent="0.25">
      <c r="B26" s="49" t="s">
        <v>33</v>
      </c>
      <c r="C26" s="49"/>
      <c r="D26" s="53"/>
      <c r="E26" s="53">
        <v>2014</v>
      </c>
      <c r="F26" s="53">
        <v>2015</v>
      </c>
      <c r="G26" s="53">
        <v>2016</v>
      </c>
      <c r="H26" s="53">
        <v>2017</v>
      </c>
      <c r="I26" s="53"/>
      <c r="J26" s="53">
        <v>2015</v>
      </c>
      <c r="K26" s="53">
        <v>2016</v>
      </c>
      <c r="L26" s="53">
        <v>2017</v>
      </c>
    </row>
    <row r="27" spans="2:12" x14ac:dyDescent="0.25">
      <c r="B27" s="31" t="s">
        <v>34</v>
      </c>
      <c r="E27" s="27">
        <v>37.452659586999999</v>
      </c>
      <c r="F27" s="27">
        <v>38.307414227000002</v>
      </c>
      <c r="G27" s="27">
        <v>39.291346007000001</v>
      </c>
      <c r="H27" s="27">
        <v>40.224347412</v>
      </c>
      <c r="J27" s="32">
        <f>F27-E27</f>
        <v>0.85475464000000301</v>
      </c>
      <c r="K27" s="32">
        <f>G27-F27</f>
        <v>0.98393177999999892</v>
      </c>
      <c r="L27" s="32">
        <f>H27-G27</f>
        <v>0.93300140499999884</v>
      </c>
    </row>
    <row r="28" spans="2:12" x14ac:dyDescent="0.25">
      <c r="B28" s="31"/>
      <c r="E28" s="27"/>
      <c r="F28" s="27"/>
      <c r="G28" s="27"/>
      <c r="H28" s="27"/>
      <c r="J28" s="32"/>
      <c r="K28" s="32"/>
      <c r="L28" s="32"/>
    </row>
    <row r="29" spans="2:12" x14ac:dyDescent="0.25">
      <c r="B29" s="31" t="s">
        <v>35</v>
      </c>
      <c r="E29" s="32">
        <f>SUM(E30:E32)</f>
        <v>21.3470698215</v>
      </c>
      <c r="F29" s="32">
        <f>SUM(F30:F32)</f>
        <v>22.254182547399999</v>
      </c>
      <c r="G29" s="32">
        <f>SUM(G30:G32)</f>
        <v>21.8263738743</v>
      </c>
      <c r="H29" s="32">
        <f>SUM(H30:H32)</f>
        <v>22.229360481900002</v>
      </c>
      <c r="I29" s="30"/>
      <c r="J29" s="32">
        <f t="shared" ref="J29:L32" si="0">F29-E29</f>
        <v>0.90711272589999936</v>
      </c>
      <c r="K29" s="32">
        <f t="shared" si="0"/>
        <v>-0.42780867309999948</v>
      </c>
      <c r="L29" s="32">
        <f t="shared" si="0"/>
        <v>0.4029866076000026</v>
      </c>
    </row>
    <row r="30" spans="2:12" x14ac:dyDescent="0.25">
      <c r="B30" s="31" t="s">
        <v>36</v>
      </c>
      <c r="E30" s="32">
        <v>4.3936493699000003</v>
      </c>
      <c r="F30" s="32">
        <v>4.5059315615999997</v>
      </c>
      <c r="G30" s="32">
        <v>4.5160248129999996</v>
      </c>
      <c r="H30" s="32">
        <v>4.7923506104999998</v>
      </c>
      <c r="I30" s="30"/>
      <c r="J30" s="32">
        <f t="shared" si="0"/>
        <v>0.11228219169999942</v>
      </c>
      <c r="K30" s="32">
        <f t="shared" si="0"/>
        <v>1.0093251399999836E-2</v>
      </c>
      <c r="L30" s="32">
        <f t="shared" si="0"/>
        <v>0.27632579750000019</v>
      </c>
    </row>
    <row r="31" spans="2:12" x14ac:dyDescent="0.25">
      <c r="B31" s="31" t="s">
        <v>37</v>
      </c>
      <c r="E31" s="32">
        <v>2.8214169725999998</v>
      </c>
      <c r="F31" s="32">
        <v>2.6246649178000001</v>
      </c>
      <c r="G31" s="32">
        <v>2.5137468083000001</v>
      </c>
      <c r="H31" s="32">
        <v>2.4346442723999999</v>
      </c>
      <c r="I31" s="30"/>
      <c r="J31" s="32">
        <f t="shared" si="0"/>
        <v>-0.19675205479999969</v>
      </c>
      <c r="K31" s="32">
        <f t="shared" si="0"/>
        <v>-0.11091810950000003</v>
      </c>
      <c r="L31" s="32">
        <f t="shared" si="0"/>
        <v>-7.9102535900000159E-2</v>
      </c>
    </row>
    <row r="32" spans="2:12" x14ac:dyDescent="0.25">
      <c r="B32" s="31" t="s">
        <v>38</v>
      </c>
      <c r="E32" s="32">
        <v>14.132003479</v>
      </c>
      <c r="F32" s="32">
        <v>15.123586068</v>
      </c>
      <c r="G32" s="32">
        <v>14.796602253</v>
      </c>
      <c r="H32" s="32">
        <v>15.002365599000001</v>
      </c>
      <c r="I32" s="30"/>
      <c r="J32" s="32">
        <f t="shared" si="0"/>
        <v>0.99158258900000007</v>
      </c>
      <c r="K32" s="32">
        <f t="shared" si="0"/>
        <v>-0.32698381500000018</v>
      </c>
      <c r="L32" s="32">
        <f t="shared" si="0"/>
        <v>0.20576334600000123</v>
      </c>
    </row>
    <row r="33" spans="2:12" x14ac:dyDescent="0.25">
      <c r="B33" s="31"/>
      <c r="E33" s="32"/>
      <c r="F33" s="32"/>
      <c r="G33" s="32"/>
      <c r="H33" s="32"/>
      <c r="I33" s="30"/>
      <c r="J33" s="32"/>
      <c r="K33" s="32"/>
      <c r="L33" s="32"/>
    </row>
    <row r="34" spans="2:12" x14ac:dyDescent="0.25">
      <c r="B34" s="7" t="s">
        <v>39</v>
      </c>
      <c r="C34" s="7"/>
      <c r="D34" s="7"/>
      <c r="E34" s="27">
        <f>SUM(E35:E38)</f>
        <v>13.69638059679</v>
      </c>
      <c r="F34" s="27">
        <f>SUM(F35:F38)</f>
        <v>13.91895144631</v>
      </c>
      <c r="G34" s="27">
        <f>SUM(G35:G38)</f>
        <v>14.11646821918</v>
      </c>
      <c r="H34" s="27">
        <f>SUM(H35:H38)</f>
        <v>14.308204814509999</v>
      </c>
      <c r="J34" s="32">
        <f t="shared" ref="J34:L38" si="1">F34-E34</f>
        <v>0.22257084952000028</v>
      </c>
      <c r="K34" s="32">
        <f t="shared" si="1"/>
        <v>0.19751677286999936</v>
      </c>
      <c r="L34" s="32">
        <f t="shared" si="1"/>
        <v>0.1917365953299992</v>
      </c>
    </row>
    <row r="35" spans="2:12" x14ac:dyDescent="0.25">
      <c r="B35" s="31" t="s">
        <v>42</v>
      </c>
      <c r="E35" s="27">
        <v>10.847100068</v>
      </c>
      <c r="F35" s="27">
        <v>11.029721986</v>
      </c>
      <c r="G35" s="27">
        <v>11.254084293</v>
      </c>
      <c r="H35" s="27">
        <v>11.388315357</v>
      </c>
      <c r="J35" s="32">
        <f>F35-E35</f>
        <v>0.1826219180000006</v>
      </c>
      <c r="K35" s="32">
        <f>G35-F35</f>
        <v>0.22436230699999982</v>
      </c>
      <c r="L35" s="32">
        <f>H35-G35</f>
        <v>0.13423106399999973</v>
      </c>
    </row>
    <row r="36" spans="2:12" x14ac:dyDescent="0.25">
      <c r="B36" s="31" t="s">
        <v>40</v>
      </c>
      <c r="E36" s="32">
        <v>0.85657089863000002</v>
      </c>
      <c r="F36" s="32">
        <v>0.85822120000000002</v>
      </c>
      <c r="G36" s="32">
        <v>0.86177072155000001</v>
      </c>
      <c r="H36" s="32">
        <v>0.82640342988000004</v>
      </c>
      <c r="J36" s="32">
        <f t="shared" si="1"/>
        <v>1.6503013699999958E-3</v>
      </c>
      <c r="K36" s="32">
        <f t="shared" si="1"/>
        <v>3.5495215499999899E-3</v>
      </c>
      <c r="L36" s="32">
        <f t="shared" si="1"/>
        <v>-3.5367291669999967E-2</v>
      </c>
    </row>
    <row r="37" spans="2:12" x14ac:dyDescent="0.25">
      <c r="B37" s="31" t="s">
        <v>41</v>
      </c>
      <c r="E37" s="32">
        <v>1.7190672466000001</v>
      </c>
      <c r="F37" s="32">
        <v>1.7515083425</v>
      </c>
      <c r="G37" s="32">
        <v>1.7196461331999999</v>
      </c>
      <c r="H37" s="32">
        <v>1.8079029615</v>
      </c>
      <c r="J37" s="32">
        <f t="shared" si="1"/>
        <v>3.2441095899999883E-2</v>
      </c>
      <c r="K37" s="32">
        <f t="shared" si="1"/>
        <v>-3.1862209300000055E-2</v>
      </c>
      <c r="L37" s="32">
        <f t="shared" si="1"/>
        <v>8.8256828300000034E-2</v>
      </c>
    </row>
    <row r="38" spans="2:12" x14ac:dyDescent="0.25">
      <c r="B38" s="31" t="s">
        <v>58</v>
      </c>
      <c r="E38" s="32">
        <v>0.27364238355999998</v>
      </c>
      <c r="F38" s="32">
        <v>0.27949991781</v>
      </c>
      <c r="G38" s="32">
        <v>0.28096707142999999</v>
      </c>
      <c r="H38" s="32">
        <v>0.28558306613000001</v>
      </c>
      <c r="J38" s="32">
        <f t="shared" si="1"/>
        <v>5.8575342500000183E-3</v>
      </c>
      <c r="K38" s="32">
        <f t="shared" si="1"/>
        <v>1.4671536199999946E-3</v>
      </c>
      <c r="L38" s="32">
        <f t="shared" si="1"/>
        <v>4.6159947000000146E-3</v>
      </c>
    </row>
    <row r="39" spans="2:12" x14ac:dyDescent="0.25">
      <c r="B39" s="31"/>
      <c r="E39" s="27"/>
      <c r="F39" s="27"/>
      <c r="G39" s="27"/>
      <c r="H39" s="27"/>
      <c r="J39" s="32"/>
      <c r="K39" s="32"/>
      <c r="L39" s="32"/>
    </row>
    <row r="40" spans="2:12" x14ac:dyDescent="0.25">
      <c r="B40" s="31" t="s">
        <v>43</v>
      </c>
      <c r="E40" s="32">
        <f>SUM(E41:E44)</f>
        <v>5.1530967899500002</v>
      </c>
      <c r="F40" s="32">
        <f>SUM(F41:F44)</f>
        <v>5.3508620484499998</v>
      </c>
      <c r="G40" s="32">
        <f>SUM(G41:G44)</f>
        <v>5.2490936759100002</v>
      </c>
      <c r="H40" s="32">
        <f>SUM(H41:H44)</f>
        <v>5.2710848519399995</v>
      </c>
      <c r="I40" s="30"/>
      <c r="J40" s="32">
        <f t="shared" ref="J40:L44" si="2">F40-E40</f>
        <v>0.1977652584999996</v>
      </c>
      <c r="K40" s="32">
        <f t="shared" si="2"/>
        <v>-0.1017683725399996</v>
      </c>
      <c r="L40" s="32">
        <f t="shared" si="2"/>
        <v>2.1991176029999338E-2</v>
      </c>
    </row>
    <row r="41" spans="2:12" x14ac:dyDescent="0.25">
      <c r="B41" s="31" t="s">
        <v>44</v>
      </c>
      <c r="E41" s="32">
        <v>0.71772345327999998</v>
      </c>
      <c r="F41" s="32">
        <v>0.71029187881</v>
      </c>
      <c r="G41" s="32">
        <v>0.70178529663</v>
      </c>
      <c r="H41" s="32">
        <v>0.70674407191999999</v>
      </c>
      <c r="I41" s="30"/>
      <c r="J41" s="32">
        <f t="shared" si="2"/>
        <v>-7.4315744699999797E-3</v>
      </c>
      <c r="K41" s="32">
        <f t="shared" si="2"/>
        <v>-8.5065821799999997E-3</v>
      </c>
      <c r="L41" s="32">
        <f t="shared" si="2"/>
        <v>4.9587752899999948E-3</v>
      </c>
    </row>
    <row r="42" spans="2:12" x14ac:dyDescent="0.25">
      <c r="B42" s="31" t="s">
        <v>45</v>
      </c>
      <c r="E42" s="32">
        <v>2.9664315847</v>
      </c>
      <c r="F42" s="32">
        <v>3.1831543781999998</v>
      </c>
      <c r="G42" s="32">
        <v>3.2091893390999999</v>
      </c>
      <c r="H42" s="32">
        <v>3.2492803617999999</v>
      </c>
      <c r="I42" s="30"/>
      <c r="J42" s="32">
        <f t="shared" si="2"/>
        <v>0.21672279349999979</v>
      </c>
      <c r="K42" s="32">
        <f t="shared" si="2"/>
        <v>2.6034960900000126E-2</v>
      </c>
      <c r="L42" s="32">
        <f t="shared" si="2"/>
        <v>4.0091022699999979E-2</v>
      </c>
    </row>
    <row r="43" spans="2:12" x14ac:dyDescent="0.25">
      <c r="B43" s="31" t="s">
        <v>46</v>
      </c>
      <c r="E43" s="32">
        <v>1.0139634666999999</v>
      </c>
      <c r="F43" s="32">
        <v>1.0292200718</v>
      </c>
      <c r="G43" s="32">
        <v>0.92423229451</v>
      </c>
      <c r="H43" s="32">
        <v>0.90841038003999997</v>
      </c>
      <c r="I43" s="30"/>
      <c r="J43" s="32">
        <f t="shared" si="2"/>
        <v>1.5256605100000042E-2</v>
      </c>
      <c r="K43" s="32">
        <f t="shared" si="2"/>
        <v>-0.10498777728999997</v>
      </c>
      <c r="L43" s="32">
        <f t="shared" si="2"/>
        <v>-1.5821914470000031E-2</v>
      </c>
    </row>
    <row r="44" spans="2:12" x14ac:dyDescent="0.25">
      <c r="B44" s="31" t="s">
        <v>47</v>
      </c>
      <c r="E44" s="32">
        <v>0.45497828527</v>
      </c>
      <c r="F44" s="32">
        <v>0.42819571964000003</v>
      </c>
      <c r="G44" s="32">
        <v>0.41388674567</v>
      </c>
      <c r="H44" s="32">
        <v>0.40665003818000001</v>
      </c>
      <c r="I44" s="30"/>
      <c r="J44" s="32">
        <f t="shared" si="2"/>
        <v>-2.6782565629999977E-2</v>
      </c>
      <c r="K44" s="32">
        <f t="shared" si="2"/>
        <v>-1.4308973970000027E-2</v>
      </c>
      <c r="L44" s="32">
        <f t="shared" si="2"/>
        <v>-7.2367074899999939E-3</v>
      </c>
    </row>
    <row r="45" spans="2:12" x14ac:dyDescent="0.25">
      <c r="B45" s="31"/>
      <c r="E45" s="32"/>
      <c r="F45" s="32"/>
      <c r="G45" s="32"/>
      <c r="H45" s="32"/>
      <c r="I45" s="30"/>
      <c r="J45" s="32"/>
      <c r="K45" s="32"/>
      <c r="L45" s="32"/>
    </row>
    <row r="46" spans="2:12" x14ac:dyDescent="0.25">
      <c r="B46" s="31" t="s">
        <v>48</v>
      </c>
      <c r="E46" s="27">
        <f>SUM(E47:E49)</f>
        <v>2.9006049890200001</v>
      </c>
      <c r="F46" s="27">
        <f>SUM(F47:F49)</f>
        <v>3.0619061589200003</v>
      </c>
      <c r="G46" s="27">
        <f>SUM(G47:G49)</f>
        <v>3.11626936555</v>
      </c>
      <c r="H46" s="27">
        <f>SUM(H47:H49)</f>
        <v>2.9597731356899999</v>
      </c>
      <c r="J46" s="32">
        <f t="shared" ref="J46:L49" si="3">F46-E46</f>
        <v>0.16130116990000021</v>
      </c>
      <c r="K46" s="32">
        <f t="shared" si="3"/>
        <v>5.4363206629999716E-2</v>
      </c>
      <c r="L46" s="32">
        <f t="shared" si="3"/>
        <v>-0.15649622986000011</v>
      </c>
    </row>
    <row r="47" spans="2:12" x14ac:dyDescent="0.25">
      <c r="B47" s="31" t="s">
        <v>49</v>
      </c>
      <c r="E47" s="32">
        <v>1.8984187670999999</v>
      </c>
      <c r="F47" s="32">
        <v>1.9577091781</v>
      </c>
      <c r="G47" s="32">
        <v>2.0018815587000001</v>
      </c>
      <c r="H47" s="32">
        <v>1.9680251467000001</v>
      </c>
      <c r="J47" s="32">
        <f t="shared" si="3"/>
        <v>5.9290411000000098E-2</v>
      </c>
      <c r="K47" s="32">
        <f t="shared" si="3"/>
        <v>4.4172380600000061E-2</v>
      </c>
      <c r="L47" s="32">
        <f t="shared" si="3"/>
        <v>-3.3856412000000002E-2</v>
      </c>
    </row>
    <row r="48" spans="2:12" x14ac:dyDescent="0.25">
      <c r="B48" s="31" t="s">
        <v>50</v>
      </c>
      <c r="E48" s="32">
        <v>0.81956249588999996</v>
      </c>
      <c r="F48" s="32">
        <v>0.92537488492999997</v>
      </c>
      <c r="G48" s="32">
        <v>0.95485750380000001</v>
      </c>
      <c r="H48" s="32">
        <v>0.83987145014999998</v>
      </c>
      <c r="J48" s="32">
        <f t="shared" si="3"/>
        <v>0.10581238904000001</v>
      </c>
      <c r="K48" s="32">
        <f t="shared" si="3"/>
        <v>2.9482618870000032E-2</v>
      </c>
      <c r="L48" s="32">
        <f t="shared" si="3"/>
        <v>-0.11498605365000003</v>
      </c>
    </row>
    <row r="49" spans="2:12" x14ac:dyDescent="0.25">
      <c r="B49" s="31" t="s">
        <v>51</v>
      </c>
      <c r="E49" s="32">
        <v>0.18262372602999999</v>
      </c>
      <c r="F49" s="32">
        <v>0.17882209589</v>
      </c>
      <c r="G49" s="32">
        <v>0.15953030304999999</v>
      </c>
      <c r="H49" s="32">
        <v>0.15187653883999999</v>
      </c>
      <c r="J49" s="32">
        <f t="shared" si="3"/>
        <v>-3.8016301399999841E-3</v>
      </c>
      <c r="K49" s="32">
        <f t="shared" si="3"/>
        <v>-1.9291792840000016E-2</v>
      </c>
      <c r="L49" s="32">
        <f t="shared" si="3"/>
        <v>-7.653764209999997E-3</v>
      </c>
    </row>
    <row r="50" spans="2:12" x14ac:dyDescent="0.25">
      <c r="B50" s="31"/>
      <c r="E50" s="27"/>
      <c r="F50" s="27"/>
      <c r="G50" s="27"/>
      <c r="H50" s="27"/>
      <c r="J50" s="32"/>
      <c r="K50" s="32"/>
      <c r="L50" s="32"/>
    </row>
    <row r="51" spans="2:12" x14ac:dyDescent="0.25">
      <c r="B51" s="31" t="s">
        <v>52</v>
      </c>
      <c r="E51" s="27">
        <f>E53-E27-E29-E34-E40-E46</f>
        <v>12.787158847740004</v>
      </c>
      <c r="F51" s="27">
        <f>F53-F27-F29-F34-F40-F46</f>
        <v>12.891094012920004</v>
      </c>
      <c r="G51" s="27">
        <f>G53-G27-G29-G34-G40-G46</f>
        <v>12.53889588805999</v>
      </c>
      <c r="H51" s="27">
        <f>H53-H27-H29-H34-H40-H46</f>
        <v>12.43167931396</v>
      </c>
      <c r="J51" s="32">
        <f>F51-E51</f>
        <v>0.10393516517999934</v>
      </c>
      <c r="K51" s="32">
        <f>G51-F51</f>
        <v>-0.35219812486001345</v>
      </c>
      <c r="L51" s="32">
        <f>H51-G51</f>
        <v>-0.10721657409998997</v>
      </c>
    </row>
    <row r="52" spans="2:12" x14ac:dyDescent="0.25">
      <c r="E52" s="27"/>
      <c r="F52" s="27"/>
      <c r="G52" s="27"/>
      <c r="H52" s="27"/>
    </row>
    <row r="53" spans="2:12" x14ac:dyDescent="0.25">
      <c r="B53" s="90" t="s">
        <v>53</v>
      </c>
      <c r="C53" s="12"/>
      <c r="D53" s="12"/>
      <c r="E53" s="91">
        <v>93.336970632000003</v>
      </c>
      <c r="F53" s="91">
        <v>95.784410441000006</v>
      </c>
      <c r="G53" s="91">
        <v>96.138447029999995</v>
      </c>
      <c r="H53" s="91">
        <v>97.424450010000001</v>
      </c>
      <c r="I53" s="12"/>
      <c r="J53" s="91">
        <f>F53-E53</f>
        <v>2.4474398090000022</v>
      </c>
      <c r="K53" s="91">
        <f>G53-F53</f>
        <v>0.35403658899998902</v>
      </c>
      <c r="L53" s="91">
        <f>H53-G53</f>
        <v>1.2860029800000063</v>
      </c>
    </row>
    <row r="54" spans="2:12" x14ac:dyDescent="0.25">
      <c r="B54" t="s">
        <v>361</v>
      </c>
    </row>
    <row r="57" spans="2:12" x14ac:dyDescent="0.25">
      <c r="B57" s="6"/>
      <c r="C57" s="6" t="s">
        <v>0</v>
      </c>
    </row>
    <row r="58" spans="2:12" x14ac:dyDescent="0.25">
      <c r="B58">
        <v>1.5</v>
      </c>
      <c r="C58">
        <v>0</v>
      </c>
    </row>
    <row r="59" spans="2:12" x14ac:dyDescent="0.25">
      <c r="B59">
        <v>1.5</v>
      </c>
      <c r="C59">
        <v>1</v>
      </c>
    </row>
  </sheetData>
  <mergeCells count="1">
    <mergeCell ref="E25:H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6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2:K49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1" x14ac:dyDescent="0.25">
      <c r="C25" s="211" t="s">
        <v>76</v>
      </c>
      <c r="D25" s="211"/>
      <c r="E25" s="211"/>
      <c r="F25" s="211"/>
      <c r="G25" s="47"/>
      <c r="H25" s="54" t="s">
        <v>78</v>
      </c>
      <c r="I25" s="54"/>
      <c r="J25" s="54"/>
      <c r="K25" s="47"/>
    </row>
    <row r="26" spans="1:11" x14ac:dyDescent="0.25">
      <c r="A26" s="19"/>
      <c r="B26" s="12"/>
      <c r="C26" s="49">
        <v>2014</v>
      </c>
      <c r="D26" s="49">
        <v>2015</v>
      </c>
      <c r="E26" s="49">
        <v>2016</v>
      </c>
      <c r="F26" s="49">
        <v>2017</v>
      </c>
      <c r="G26" s="49"/>
      <c r="H26" s="49">
        <v>2015</v>
      </c>
      <c r="I26" s="49">
        <v>2016</v>
      </c>
      <c r="J26" s="49">
        <v>2017</v>
      </c>
      <c r="K26" s="47"/>
    </row>
    <row r="27" spans="1:11" x14ac:dyDescent="0.25">
      <c r="B27" s="4" t="s">
        <v>192</v>
      </c>
      <c r="C27" s="7">
        <v>14.132003479</v>
      </c>
      <c r="D27" s="7">
        <v>15.123586068</v>
      </c>
      <c r="E27" s="7">
        <v>14.796602253</v>
      </c>
      <c r="F27" s="7">
        <v>15.002365599000001</v>
      </c>
      <c r="H27" s="27">
        <f t="shared" ref="H27:H46" si="0">D27-C27</f>
        <v>0.99158258900000007</v>
      </c>
      <c r="I27" s="27">
        <f t="shared" ref="I27:I46" si="1">E27-D27</f>
        <v>-0.32698381500000018</v>
      </c>
      <c r="J27" s="27">
        <f t="shared" ref="J27:J46" si="2">F27-E27</f>
        <v>0.20576334600000123</v>
      </c>
      <c r="K27" s="27"/>
    </row>
    <row r="28" spans="1:11" x14ac:dyDescent="0.25">
      <c r="B28" s="4" t="s">
        <v>196</v>
      </c>
      <c r="C28" s="7">
        <v>10.847100068</v>
      </c>
      <c r="D28" s="7">
        <v>11.029721986</v>
      </c>
      <c r="E28" s="7">
        <v>11.254084293</v>
      </c>
      <c r="F28" s="7">
        <v>11.388315357</v>
      </c>
      <c r="H28" s="27">
        <f t="shared" si="0"/>
        <v>0.1826219180000006</v>
      </c>
      <c r="I28" s="27">
        <f t="shared" si="1"/>
        <v>0.22436230699999982</v>
      </c>
      <c r="J28" s="27">
        <f t="shared" si="2"/>
        <v>0.13423106399999973</v>
      </c>
      <c r="K28" s="27"/>
    </row>
    <row r="29" spans="1:11" x14ac:dyDescent="0.25">
      <c r="B29" s="4" t="s">
        <v>193</v>
      </c>
      <c r="C29" s="7">
        <v>4.3936493699000003</v>
      </c>
      <c r="D29" s="7">
        <v>4.5059315615999997</v>
      </c>
      <c r="E29" s="7">
        <v>4.5160248129999996</v>
      </c>
      <c r="F29" s="7">
        <v>4.7923506104999998</v>
      </c>
      <c r="H29" s="27">
        <f t="shared" si="0"/>
        <v>0.11228219169999942</v>
      </c>
      <c r="I29" s="27">
        <f t="shared" si="1"/>
        <v>1.0093251399999836E-2</v>
      </c>
      <c r="J29" s="27">
        <f t="shared" si="2"/>
        <v>0.27632579750000019</v>
      </c>
      <c r="K29" s="27"/>
    </row>
    <row r="30" spans="1:11" x14ac:dyDescent="0.25">
      <c r="B30" s="4" t="s">
        <v>194</v>
      </c>
      <c r="C30" s="7">
        <v>2.9664315847</v>
      </c>
      <c r="D30" s="7">
        <v>3.1831543781999998</v>
      </c>
      <c r="E30" s="7">
        <v>3.2091893390999999</v>
      </c>
      <c r="F30" s="7">
        <v>3.2492803617999999</v>
      </c>
      <c r="H30" s="27">
        <f t="shared" si="0"/>
        <v>0.21672279349999979</v>
      </c>
      <c r="I30" s="27">
        <f t="shared" si="1"/>
        <v>2.6034960900000126E-2</v>
      </c>
      <c r="J30" s="27">
        <f t="shared" si="2"/>
        <v>4.0091022699999979E-2</v>
      </c>
      <c r="K30" s="27"/>
    </row>
    <row r="31" spans="1:11" x14ac:dyDescent="0.25">
      <c r="B31" s="4" t="s">
        <v>198</v>
      </c>
      <c r="C31" s="7">
        <v>1.7190672466000001</v>
      </c>
      <c r="D31" s="7">
        <v>1.7515083425</v>
      </c>
      <c r="E31" s="7">
        <v>1.7196461331999999</v>
      </c>
      <c r="F31" s="7">
        <v>1.8079029615</v>
      </c>
      <c r="H31" s="27">
        <f t="shared" si="0"/>
        <v>3.2441095899999883E-2</v>
      </c>
      <c r="I31" s="27">
        <f t="shared" si="1"/>
        <v>-3.1862209300000055E-2</v>
      </c>
      <c r="J31" s="27">
        <f t="shared" si="2"/>
        <v>8.8256828300000034E-2</v>
      </c>
      <c r="K31" s="27"/>
    </row>
    <row r="32" spans="1:11" x14ac:dyDescent="0.25">
      <c r="B32" s="4" t="s">
        <v>203</v>
      </c>
      <c r="C32" s="7">
        <v>0.95176464110000003</v>
      </c>
      <c r="D32" s="7">
        <v>0.99025742466</v>
      </c>
      <c r="E32" s="7">
        <v>1.0193483063</v>
      </c>
      <c r="F32" s="7">
        <v>1.0267922026</v>
      </c>
      <c r="H32" s="27">
        <f t="shared" si="0"/>
        <v>3.8492783559999966E-2</v>
      </c>
      <c r="I32" s="27">
        <f t="shared" si="1"/>
        <v>2.9090881639999955E-2</v>
      </c>
      <c r="J32" s="27">
        <f t="shared" si="2"/>
        <v>7.4438963000000857E-3</v>
      </c>
      <c r="K32" s="27"/>
    </row>
    <row r="33" spans="2:11" x14ac:dyDescent="0.25">
      <c r="B33" s="4" t="s">
        <v>199</v>
      </c>
      <c r="C33" s="7">
        <v>0.67997534247000002</v>
      </c>
      <c r="D33" s="7">
        <v>0.73517808219000003</v>
      </c>
      <c r="E33" s="7">
        <v>0.75159166327000004</v>
      </c>
      <c r="F33" s="7">
        <v>0.75149750724999997</v>
      </c>
      <c r="H33" s="27">
        <f t="shared" si="0"/>
        <v>5.5202739720000005E-2</v>
      </c>
      <c r="I33" s="27">
        <f t="shared" si="1"/>
        <v>1.6413581080000017E-2</v>
      </c>
      <c r="J33" s="27">
        <f t="shared" si="2"/>
        <v>-9.4156020000069063E-5</v>
      </c>
      <c r="K33" s="27"/>
    </row>
    <row r="34" spans="2:11" x14ac:dyDescent="0.25">
      <c r="B34" s="4" t="s">
        <v>210</v>
      </c>
      <c r="C34" s="7">
        <v>1.8984187670999999</v>
      </c>
      <c r="D34" s="7">
        <v>1.9577091781</v>
      </c>
      <c r="E34" s="7">
        <v>2.0018815587000001</v>
      </c>
      <c r="F34" s="7">
        <v>1.9680251467000001</v>
      </c>
      <c r="H34" s="27">
        <f t="shared" si="0"/>
        <v>5.9290411000000098E-2</v>
      </c>
      <c r="I34" s="27">
        <f t="shared" si="1"/>
        <v>4.4172380600000061E-2</v>
      </c>
      <c r="J34" s="27">
        <f t="shared" si="2"/>
        <v>-3.3856412000000002E-2</v>
      </c>
      <c r="K34" s="27"/>
    </row>
    <row r="35" spans="2:11" x14ac:dyDescent="0.25">
      <c r="B35" s="20" t="s">
        <v>207</v>
      </c>
      <c r="C35" s="115">
        <v>0.81956249588999996</v>
      </c>
      <c r="D35" s="115">
        <v>0.92537488492999997</v>
      </c>
      <c r="E35" s="115">
        <v>0.95485750380000001</v>
      </c>
      <c r="F35" s="115">
        <v>0.83987145014999998</v>
      </c>
      <c r="G35" s="19"/>
      <c r="H35" s="116">
        <f t="shared" si="0"/>
        <v>0.10581238904000001</v>
      </c>
      <c r="I35" s="116">
        <f t="shared" si="1"/>
        <v>2.9482618870000032E-2</v>
      </c>
      <c r="J35" s="116">
        <f t="shared" si="2"/>
        <v>-0.11498605365000003</v>
      </c>
      <c r="K35" s="27"/>
    </row>
    <row r="36" spans="2:11" x14ac:dyDescent="0.25">
      <c r="B36" s="4" t="s">
        <v>209</v>
      </c>
      <c r="C36" s="7">
        <v>2.9287219178E-2</v>
      </c>
      <c r="D36" s="7">
        <v>3.4879E-2</v>
      </c>
      <c r="E36" s="7">
        <v>3.4050547760000001E-2</v>
      </c>
      <c r="F36" s="7">
        <v>3.1200386109E-2</v>
      </c>
      <c r="H36" s="27">
        <f t="shared" si="0"/>
        <v>5.5917808220000004E-3</v>
      </c>
      <c r="I36" s="27">
        <f t="shared" si="1"/>
        <v>-8.284522399999994E-4</v>
      </c>
      <c r="J36" s="27">
        <f t="shared" si="2"/>
        <v>-2.8501616510000008E-3</v>
      </c>
      <c r="K36" s="27"/>
    </row>
    <row r="37" spans="2:11" x14ac:dyDescent="0.25">
      <c r="B37" s="4" t="s">
        <v>302</v>
      </c>
      <c r="C37" s="7">
        <v>0.26144375341999998</v>
      </c>
      <c r="D37" s="7">
        <v>0.26100813698999997</v>
      </c>
      <c r="E37" s="7">
        <v>0.25740970691999998</v>
      </c>
      <c r="F37" s="7">
        <v>0.25247443031</v>
      </c>
      <c r="H37" s="27">
        <f t="shared" si="0"/>
        <v>-4.356164300000076E-4</v>
      </c>
      <c r="I37" s="27">
        <f t="shared" si="1"/>
        <v>-3.5984300699999916E-3</v>
      </c>
      <c r="J37" s="27">
        <f t="shared" si="2"/>
        <v>-4.9352766099999834E-3</v>
      </c>
      <c r="K37" s="27"/>
    </row>
    <row r="38" spans="2:11" x14ac:dyDescent="0.25">
      <c r="B38" s="4" t="s">
        <v>197</v>
      </c>
      <c r="C38" s="7">
        <v>0.32499639726000001</v>
      </c>
      <c r="D38" s="7">
        <v>0.35269502740000003</v>
      </c>
      <c r="E38" s="7">
        <v>0.32257716483999999</v>
      </c>
      <c r="F38" s="7">
        <v>0.31186088615000002</v>
      </c>
      <c r="H38" s="27">
        <f t="shared" si="0"/>
        <v>2.7698630140000013E-2</v>
      </c>
      <c r="I38" s="27">
        <f t="shared" si="1"/>
        <v>-3.0117862560000042E-2</v>
      </c>
      <c r="J38" s="27">
        <f t="shared" si="2"/>
        <v>-1.071627868999997E-2</v>
      </c>
      <c r="K38" s="27"/>
    </row>
    <row r="39" spans="2:11" x14ac:dyDescent="0.25">
      <c r="B39" s="4" t="s">
        <v>200</v>
      </c>
      <c r="C39" s="7">
        <v>1.0127732330999999</v>
      </c>
      <c r="D39" s="7">
        <v>1.0097811739</v>
      </c>
      <c r="E39" s="7">
        <v>0.99469192692999997</v>
      </c>
      <c r="F39" s="7">
        <v>0.99836606919000004</v>
      </c>
      <c r="H39" s="27">
        <f t="shared" si="0"/>
        <v>-2.9920591999998969E-3</v>
      </c>
      <c r="I39" s="27">
        <f t="shared" si="1"/>
        <v>-1.5089246970000025E-2</v>
      </c>
      <c r="J39" s="27">
        <f t="shared" si="2"/>
        <v>3.6741422600000684E-3</v>
      </c>
      <c r="K39" s="27"/>
    </row>
    <row r="40" spans="2:11" x14ac:dyDescent="0.25">
      <c r="B40" s="4" t="s">
        <v>205</v>
      </c>
      <c r="C40" s="7">
        <v>0.70328226026999996</v>
      </c>
      <c r="D40" s="7">
        <v>0.70725760274000005</v>
      </c>
      <c r="E40" s="7">
        <v>0.68896547021999999</v>
      </c>
      <c r="F40" s="7">
        <v>0.67872145981999998</v>
      </c>
      <c r="H40" s="27">
        <f t="shared" si="0"/>
        <v>3.9753424700000872E-3</v>
      </c>
      <c r="I40" s="27">
        <f t="shared" si="1"/>
        <v>-1.829213252000006E-2</v>
      </c>
      <c r="J40" s="27">
        <f t="shared" si="2"/>
        <v>-1.0244010400000003E-2</v>
      </c>
      <c r="K40" s="27"/>
    </row>
    <row r="41" spans="2:11" x14ac:dyDescent="0.25">
      <c r="B41" s="4" t="s">
        <v>206</v>
      </c>
      <c r="C41" s="7">
        <v>0.85657089863000002</v>
      </c>
      <c r="D41" s="7">
        <v>0.85822120000000002</v>
      </c>
      <c r="E41" s="7">
        <v>0.86177072155000001</v>
      </c>
      <c r="F41" s="7">
        <v>0.82640342988000004</v>
      </c>
      <c r="H41" s="27">
        <f t="shared" si="0"/>
        <v>1.6503013699999958E-3</v>
      </c>
      <c r="I41" s="27">
        <f t="shared" si="1"/>
        <v>3.5495215499999899E-3</v>
      </c>
      <c r="J41" s="27">
        <f t="shared" si="2"/>
        <v>-3.5367291669999967E-2</v>
      </c>
      <c r="K41" s="27"/>
    </row>
    <row r="42" spans="2:11" x14ac:dyDescent="0.25">
      <c r="B42" s="4" t="s">
        <v>201</v>
      </c>
      <c r="C42" s="7">
        <v>0.18262372602999999</v>
      </c>
      <c r="D42" s="7">
        <v>0.17882209589</v>
      </c>
      <c r="E42" s="7">
        <v>0.15953030304999999</v>
      </c>
      <c r="F42" s="7">
        <v>0.15187653883999999</v>
      </c>
      <c r="H42" s="27">
        <f t="shared" si="0"/>
        <v>-3.8016301399999841E-3</v>
      </c>
      <c r="I42" s="27">
        <f t="shared" si="1"/>
        <v>-1.9291792840000016E-2</v>
      </c>
      <c r="J42" s="27">
        <f t="shared" si="2"/>
        <v>-7.653764209999997E-3</v>
      </c>
      <c r="K42" s="27"/>
    </row>
    <row r="43" spans="2:11" x14ac:dyDescent="0.25">
      <c r="B43" s="4" t="s">
        <v>204</v>
      </c>
      <c r="C43" s="7">
        <v>0.46654017807999998</v>
      </c>
      <c r="D43" s="7">
        <v>0.41624702740000002</v>
      </c>
      <c r="E43" s="7">
        <v>0.38642246197000002</v>
      </c>
      <c r="F43" s="7">
        <v>0.3849645236</v>
      </c>
      <c r="H43" s="27">
        <f t="shared" si="0"/>
        <v>-5.0293150679999954E-2</v>
      </c>
      <c r="I43" s="27">
        <f t="shared" si="1"/>
        <v>-2.9824565430000005E-2</v>
      </c>
      <c r="J43" s="27">
        <f t="shared" si="2"/>
        <v>-1.4579383700000226E-3</v>
      </c>
      <c r="K43" s="27"/>
    </row>
    <row r="44" spans="2:11" x14ac:dyDescent="0.25">
      <c r="B44" s="4" t="s">
        <v>195</v>
      </c>
      <c r="C44" s="7">
        <v>1.0139634666999999</v>
      </c>
      <c r="D44" s="7">
        <v>1.0292200718</v>
      </c>
      <c r="E44" s="7">
        <v>0.92423229451</v>
      </c>
      <c r="F44" s="7">
        <v>0.90841038003999997</v>
      </c>
      <c r="H44" s="27">
        <f t="shared" si="0"/>
        <v>1.5256605100000042E-2</v>
      </c>
      <c r="I44" s="27">
        <f t="shared" si="1"/>
        <v>-0.10498777728999997</v>
      </c>
      <c r="J44" s="27">
        <f t="shared" si="2"/>
        <v>-1.5821914470000031E-2</v>
      </c>
      <c r="K44" s="27"/>
    </row>
    <row r="45" spans="2:11" x14ac:dyDescent="0.25">
      <c r="B45" s="4" t="s">
        <v>26</v>
      </c>
      <c r="C45" s="7">
        <v>4.6202547945000001</v>
      </c>
      <c r="D45" s="7">
        <v>4.7216931507000002</v>
      </c>
      <c r="E45" s="7">
        <v>4.4587980561</v>
      </c>
      <c r="F45" s="7">
        <v>4.3290418062000002</v>
      </c>
      <c r="H45" s="27">
        <f t="shared" si="0"/>
        <v>0.10143835620000008</v>
      </c>
      <c r="I45" s="27">
        <f t="shared" si="1"/>
        <v>-0.26289509460000016</v>
      </c>
      <c r="J45" s="27">
        <f t="shared" si="2"/>
        <v>-0.12975624989999979</v>
      </c>
      <c r="K45" s="27"/>
    </row>
    <row r="46" spans="2:11" x14ac:dyDescent="0.25">
      <c r="B46" s="6" t="s">
        <v>208</v>
      </c>
      <c r="C46" s="85">
        <v>2.8214169725999998</v>
      </c>
      <c r="D46" s="85">
        <v>2.6246649178000001</v>
      </c>
      <c r="E46" s="85">
        <v>2.5137468083000001</v>
      </c>
      <c r="F46" s="85">
        <v>2.4346442723999999</v>
      </c>
      <c r="G46" s="12"/>
      <c r="H46" s="87">
        <f t="shared" si="0"/>
        <v>-0.19675205479999969</v>
      </c>
      <c r="I46" s="87">
        <f t="shared" si="1"/>
        <v>-0.11091810950000003</v>
      </c>
      <c r="J46" s="87">
        <f t="shared" si="2"/>
        <v>-7.9102535900000159E-2</v>
      </c>
      <c r="K46" s="27"/>
    </row>
    <row r="47" spans="2:11" x14ac:dyDescent="0.25">
      <c r="B47" s="20" t="s">
        <v>52</v>
      </c>
      <c r="C47" s="115">
        <f>C48-SUM(C27:C46)</f>
        <v>5.1831851504720063</v>
      </c>
      <c r="D47" s="115">
        <f>D48-SUM(D27:D46)</f>
        <v>5.0800849031999959</v>
      </c>
      <c r="E47" s="115">
        <f>E48-SUM(E27:E46)</f>
        <v>5.0216796974799962</v>
      </c>
      <c r="F47" s="115">
        <f>F48-SUM(F27:F46)</f>
        <v>5.0657372189610044</v>
      </c>
      <c r="G47" s="19"/>
      <c r="H47" s="116">
        <f t="shared" ref="H47:J48" si="3">D47-C47</f>
        <v>-0.10310024727201039</v>
      </c>
      <c r="I47" s="116">
        <f t="shared" si="3"/>
        <v>-5.8405205719999742E-2</v>
      </c>
      <c r="J47" s="116">
        <f t="shared" si="3"/>
        <v>4.4057521481008166E-2</v>
      </c>
      <c r="K47" s="27"/>
    </row>
    <row r="48" spans="2:11" x14ac:dyDescent="0.25">
      <c r="B48" s="6" t="s">
        <v>111</v>
      </c>
      <c r="C48" s="85">
        <v>55.884311044999997</v>
      </c>
      <c r="D48" s="85">
        <v>57.476996214000003</v>
      </c>
      <c r="E48" s="85">
        <v>56.847101023</v>
      </c>
      <c r="F48" s="85">
        <v>57.200102598000001</v>
      </c>
      <c r="G48" s="12"/>
      <c r="H48" s="87">
        <f t="shared" si="3"/>
        <v>1.5926851690000063</v>
      </c>
      <c r="I48" s="87">
        <f t="shared" si="3"/>
        <v>-0.6298951910000028</v>
      </c>
      <c r="J48" s="87">
        <f t="shared" si="3"/>
        <v>0.3530015750000004</v>
      </c>
      <c r="K48" s="27"/>
    </row>
    <row r="49" spans="2:2" x14ac:dyDescent="0.25">
      <c r="B49" t="s">
        <v>361</v>
      </c>
    </row>
  </sheetData>
  <sortState ref="B27:K46">
    <sortCondition descending="1" ref="K27:K46"/>
    <sortCondition ref="B27:B46"/>
  </sortState>
  <mergeCells count="1">
    <mergeCell ref="C25:F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J56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9" x14ac:dyDescent="0.25">
      <c r="A25" s="4"/>
      <c r="B25" s="4"/>
      <c r="C25" s="4" t="s">
        <v>29</v>
      </c>
      <c r="D25" s="4" t="s">
        <v>25</v>
      </c>
      <c r="E25" s="4" t="s">
        <v>3</v>
      </c>
      <c r="G25" s="212" t="s">
        <v>65</v>
      </c>
      <c r="H25" s="212"/>
      <c r="I25" s="212"/>
    </row>
    <row r="26" spans="1:9" x14ac:dyDescent="0.25">
      <c r="A26" s="4"/>
      <c r="B26" s="4"/>
      <c r="C26" s="4" t="s">
        <v>24</v>
      </c>
      <c r="D26" s="4" t="s">
        <v>28</v>
      </c>
      <c r="E26" s="4" t="s">
        <v>8</v>
      </c>
      <c r="G26" s="26" t="s">
        <v>29</v>
      </c>
      <c r="H26" s="26" t="s">
        <v>25</v>
      </c>
      <c r="I26" s="26" t="s">
        <v>3</v>
      </c>
    </row>
    <row r="27" spans="1:9" x14ac:dyDescent="0.25">
      <c r="A27" s="6" t="s">
        <v>30</v>
      </c>
      <c r="B27" s="6" t="s">
        <v>121</v>
      </c>
      <c r="C27" s="209" t="s">
        <v>63</v>
      </c>
      <c r="D27" s="209"/>
      <c r="E27" s="46" t="s">
        <v>64</v>
      </c>
      <c r="F27" s="12"/>
      <c r="G27" s="6" t="s">
        <v>24</v>
      </c>
      <c r="H27" s="6" t="s">
        <v>28</v>
      </c>
      <c r="I27" s="6" t="s">
        <v>8</v>
      </c>
    </row>
    <row r="28" spans="1:9" x14ac:dyDescent="0.25">
      <c r="A28" s="4" t="s">
        <v>366</v>
      </c>
      <c r="B28" s="123">
        <v>40909</v>
      </c>
      <c r="C28" s="7">
        <v>51.726105961000002</v>
      </c>
      <c r="D28" s="7">
        <v>89.154906500999999</v>
      </c>
      <c r="E28" s="7">
        <v>102.94142857</v>
      </c>
      <c r="G28" s="41"/>
      <c r="H28" s="41"/>
      <c r="I28" s="41"/>
    </row>
    <row r="29" spans="1:9" x14ac:dyDescent="0.25">
      <c r="A29" s="4" t="s">
        <v>367</v>
      </c>
      <c r="B29" s="124">
        <v>41000</v>
      </c>
      <c r="C29" s="7">
        <v>51.395643325999998</v>
      </c>
      <c r="D29" s="7">
        <v>89.926974887</v>
      </c>
      <c r="E29" s="7">
        <v>93.288777777999996</v>
      </c>
      <c r="G29" s="41"/>
      <c r="H29" s="41"/>
      <c r="I29" s="41"/>
    </row>
    <row r="30" spans="1:9" x14ac:dyDescent="0.25">
      <c r="A30" s="4" t="s">
        <v>368</v>
      </c>
      <c r="B30" s="124">
        <v>41091</v>
      </c>
      <c r="C30" s="7">
        <v>51.515280539000003</v>
      </c>
      <c r="D30" s="7">
        <v>91.041093312000001</v>
      </c>
      <c r="E30" s="7">
        <v>92.167841269999997</v>
      </c>
      <c r="G30" s="41"/>
      <c r="H30" s="41"/>
      <c r="I30" s="41"/>
    </row>
    <row r="31" spans="1:9" x14ac:dyDescent="0.25">
      <c r="A31" s="4" t="s">
        <v>369</v>
      </c>
      <c r="B31" s="124">
        <v>41183</v>
      </c>
      <c r="C31" s="7">
        <v>52.753402035999997</v>
      </c>
      <c r="D31" s="7">
        <v>91.629264121999995</v>
      </c>
      <c r="E31" s="7">
        <v>88.010062500000004</v>
      </c>
      <c r="G31" s="41"/>
      <c r="H31" s="41"/>
      <c r="I31" s="41"/>
    </row>
    <row r="32" spans="1:9" x14ac:dyDescent="0.25">
      <c r="A32" s="4" t="s">
        <v>370</v>
      </c>
      <c r="B32" s="124">
        <v>41275</v>
      </c>
      <c r="C32" s="7">
        <v>52.247099059</v>
      </c>
      <c r="D32" s="7">
        <v>90.310720476</v>
      </c>
      <c r="E32" s="7">
        <v>94.325800000000001</v>
      </c>
      <c r="G32" s="38">
        <f>C32-C28</f>
        <v>0.52099309799999816</v>
      </c>
      <c r="H32" s="38">
        <f>D32-D28</f>
        <v>1.1558139750000009</v>
      </c>
      <c r="I32" s="38">
        <f>E32-E28</f>
        <v>-8.6156285699999984</v>
      </c>
    </row>
    <row r="33" spans="1:10" x14ac:dyDescent="0.25">
      <c r="A33" s="4" t="s">
        <v>371</v>
      </c>
      <c r="B33" s="124">
        <v>41365</v>
      </c>
      <c r="C33" s="7">
        <v>52.906622001999999</v>
      </c>
      <c r="D33" s="7">
        <v>91.032033534999997</v>
      </c>
      <c r="E33" s="7">
        <v>94.049093749999997</v>
      </c>
      <c r="G33" s="38">
        <f t="shared" ref="G33:G51" si="0">C33-C29</f>
        <v>1.5109786760000006</v>
      </c>
      <c r="H33" s="38">
        <f t="shared" ref="H33:H51" si="1">D33-D29</f>
        <v>1.1050586479999964</v>
      </c>
      <c r="I33" s="38">
        <f t="shared" ref="I33:I51" si="2">E33-E29</f>
        <v>0.76031597200000078</v>
      </c>
    </row>
    <row r="34" spans="1:10" x14ac:dyDescent="0.25">
      <c r="A34" s="4" t="s">
        <v>372</v>
      </c>
      <c r="B34" s="124">
        <v>41456</v>
      </c>
      <c r="C34" s="7">
        <v>53.805403824000003</v>
      </c>
      <c r="D34" s="7">
        <v>92.058688145999994</v>
      </c>
      <c r="E34" s="7">
        <v>105.83074999999999</v>
      </c>
      <c r="G34" s="38">
        <f t="shared" si="0"/>
        <v>2.290123285</v>
      </c>
      <c r="H34" s="38">
        <f t="shared" si="1"/>
        <v>1.0175948339999934</v>
      </c>
      <c r="I34" s="38">
        <f t="shared" si="2"/>
        <v>13.662908729999998</v>
      </c>
      <c r="J34" t="s">
        <v>168</v>
      </c>
    </row>
    <row r="35" spans="1:10" x14ac:dyDescent="0.25">
      <c r="A35" s="4" t="s">
        <v>373</v>
      </c>
      <c r="B35" s="124">
        <v>41548</v>
      </c>
      <c r="C35" s="7">
        <v>54.647129327999998</v>
      </c>
      <c r="D35" s="7">
        <v>92.302874768999999</v>
      </c>
      <c r="E35" s="7">
        <v>97.496546875000007</v>
      </c>
      <c r="G35" s="38">
        <f t="shared" si="0"/>
        <v>1.8937272920000012</v>
      </c>
      <c r="H35" s="38">
        <f t="shared" si="1"/>
        <v>0.67361064700000384</v>
      </c>
      <c r="I35" s="38">
        <f t="shared" si="2"/>
        <v>9.4864843750000034</v>
      </c>
    </row>
    <row r="36" spans="1:10" x14ac:dyDescent="0.25">
      <c r="A36" s="4" t="s">
        <v>374</v>
      </c>
      <c r="B36" s="124">
        <v>41640</v>
      </c>
      <c r="C36" s="7">
        <v>54.526613691000001</v>
      </c>
      <c r="D36" s="7">
        <v>91.873933475000001</v>
      </c>
      <c r="E36" s="7">
        <v>98.678098360999996</v>
      </c>
      <c r="G36" s="38">
        <f t="shared" si="0"/>
        <v>2.2795146320000015</v>
      </c>
      <c r="H36" s="38">
        <f t="shared" si="1"/>
        <v>1.563212999000001</v>
      </c>
      <c r="I36" s="38">
        <f t="shared" si="2"/>
        <v>4.3522983609999955</v>
      </c>
    </row>
    <row r="37" spans="1:10" x14ac:dyDescent="0.25">
      <c r="A37" s="4" t="s">
        <v>375</v>
      </c>
      <c r="B37" s="124">
        <v>41730</v>
      </c>
      <c r="C37" s="7">
        <v>55.496011955</v>
      </c>
      <c r="D37" s="7">
        <v>91.728552871000005</v>
      </c>
      <c r="E37" s="7">
        <v>103.34666667</v>
      </c>
      <c r="G37" s="38">
        <f t="shared" si="0"/>
        <v>2.5893899530000013</v>
      </c>
      <c r="H37" s="38">
        <f t="shared" si="1"/>
        <v>0.69651933600000859</v>
      </c>
      <c r="I37" s="38">
        <f t="shared" si="2"/>
        <v>9.2975729200000075</v>
      </c>
    </row>
    <row r="38" spans="1:10" x14ac:dyDescent="0.25">
      <c r="A38" s="4" t="s">
        <v>376</v>
      </c>
      <c r="B38" s="124">
        <v>41821</v>
      </c>
      <c r="C38" s="7">
        <v>56.117390254</v>
      </c>
      <c r="D38" s="7">
        <v>93.074145842999997</v>
      </c>
      <c r="E38" s="7">
        <v>97.869109374999994</v>
      </c>
      <c r="G38" s="38">
        <f t="shared" si="0"/>
        <v>2.3119864299999975</v>
      </c>
      <c r="H38" s="38">
        <f t="shared" si="1"/>
        <v>1.0154576970000022</v>
      </c>
      <c r="I38" s="38">
        <f t="shared" si="2"/>
        <v>-7.9616406250000011</v>
      </c>
    </row>
    <row r="39" spans="1:10" x14ac:dyDescent="0.25">
      <c r="A39" s="4" t="s">
        <v>377</v>
      </c>
      <c r="B39" s="124">
        <v>41913</v>
      </c>
      <c r="C39" s="7">
        <v>57.363492477000001</v>
      </c>
      <c r="D39" s="7">
        <v>93.606913198000001</v>
      </c>
      <c r="E39" s="7">
        <v>73.210968750000006</v>
      </c>
      <c r="G39" s="38">
        <f t="shared" si="0"/>
        <v>2.7163631490000029</v>
      </c>
      <c r="H39" s="38">
        <f t="shared" si="1"/>
        <v>1.304038429000002</v>
      </c>
      <c r="I39" s="38">
        <f t="shared" si="2"/>
        <v>-24.285578125000001</v>
      </c>
    </row>
    <row r="40" spans="1:10" x14ac:dyDescent="0.25">
      <c r="A40" s="4" t="s">
        <v>378</v>
      </c>
      <c r="B40" s="124">
        <v>42005</v>
      </c>
      <c r="C40" s="7">
        <v>57.129001039999999</v>
      </c>
      <c r="D40" s="7">
        <v>93.339540898999999</v>
      </c>
      <c r="E40" s="7">
        <v>48.484295082000003</v>
      </c>
      <c r="G40" s="38">
        <f t="shared" si="0"/>
        <v>2.6023873489999971</v>
      </c>
      <c r="H40" s="38">
        <f t="shared" si="1"/>
        <v>1.4656074239999981</v>
      </c>
      <c r="I40" s="38">
        <f t="shared" si="2"/>
        <v>-50.193803278999994</v>
      </c>
    </row>
    <row r="41" spans="1:10" x14ac:dyDescent="0.25">
      <c r="A41" s="4" t="s">
        <v>379</v>
      </c>
      <c r="B41" s="124">
        <v>42095</v>
      </c>
      <c r="C41" s="7">
        <v>57.163603651000003</v>
      </c>
      <c r="D41" s="7">
        <v>93.460355235999998</v>
      </c>
      <c r="E41" s="7">
        <v>57.854460316999997</v>
      </c>
      <c r="G41" s="38">
        <f t="shared" si="0"/>
        <v>1.6675916960000023</v>
      </c>
      <c r="H41" s="38">
        <f t="shared" si="1"/>
        <v>1.731802364999993</v>
      </c>
      <c r="I41" s="38">
        <f t="shared" si="2"/>
        <v>-45.492206353000007</v>
      </c>
    </row>
    <row r="42" spans="1:10" x14ac:dyDescent="0.25">
      <c r="A42" s="4" t="s">
        <v>380</v>
      </c>
      <c r="B42" s="124">
        <v>42186</v>
      </c>
      <c r="C42" s="7">
        <v>57.679542490999999</v>
      </c>
      <c r="D42" s="7">
        <v>95.193073584000004</v>
      </c>
      <c r="E42" s="7">
        <v>46.553676922999998</v>
      </c>
      <c r="G42" s="38">
        <f t="shared" si="0"/>
        <v>1.5621522369999994</v>
      </c>
      <c r="H42" s="38">
        <f t="shared" si="1"/>
        <v>2.1189277410000074</v>
      </c>
      <c r="I42" s="38">
        <f t="shared" si="2"/>
        <v>-51.315432451999996</v>
      </c>
    </row>
    <row r="43" spans="1:10" x14ac:dyDescent="0.25">
      <c r="A43" s="4" t="s">
        <v>381</v>
      </c>
      <c r="B43" s="124">
        <v>42278</v>
      </c>
      <c r="C43" s="7">
        <v>57.924866119999997</v>
      </c>
      <c r="D43" s="7">
        <v>94.264621837000007</v>
      </c>
      <c r="E43" s="7">
        <v>41.9363125</v>
      </c>
      <c r="G43" s="38">
        <f t="shared" si="0"/>
        <v>0.56137364299999604</v>
      </c>
      <c r="H43" s="38">
        <f t="shared" si="1"/>
        <v>0.6577086390000062</v>
      </c>
      <c r="I43" s="38">
        <f t="shared" si="2"/>
        <v>-31.274656250000007</v>
      </c>
    </row>
    <row r="44" spans="1:10" x14ac:dyDescent="0.25">
      <c r="A44" s="4" t="s">
        <v>382</v>
      </c>
      <c r="B44" s="124">
        <v>42370</v>
      </c>
      <c r="C44" s="7">
        <v>57.144488602999999</v>
      </c>
      <c r="D44" s="7">
        <v>94.180802947000004</v>
      </c>
      <c r="E44" s="7">
        <v>33.351262294999998</v>
      </c>
      <c r="G44" s="38">
        <f t="shared" si="0"/>
        <v>1.5487563000000648E-2</v>
      </c>
      <c r="H44" s="38">
        <f t="shared" si="1"/>
        <v>0.84126204800000437</v>
      </c>
      <c r="I44" s="38">
        <f t="shared" si="2"/>
        <v>-15.133032787000005</v>
      </c>
    </row>
    <row r="45" spans="1:10" x14ac:dyDescent="0.25">
      <c r="A45" s="4" t="s">
        <v>383</v>
      </c>
      <c r="B45" s="124">
        <v>42461</v>
      </c>
      <c r="C45" s="7">
        <v>56.423644602000003</v>
      </c>
      <c r="D45" s="7">
        <v>95.287703973999996</v>
      </c>
      <c r="E45" s="7">
        <v>45.46</v>
      </c>
      <c r="G45" s="38">
        <f t="shared" si="0"/>
        <v>-0.73995904899999942</v>
      </c>
      <c r="H45" s="38">
        <f t="shared" si="1"/>
        <v>1.8273487379999978</v>
      </c>
      <c r="I45" s="38">
        <f t="shared" si="2"/>
        <v>-12.394460316999997</v>
      </c>
    </row>
    <row r="46" spans="1:10" x14ac:dyDescent="0.25">
      <c r="A46" s="4" t="s">
        <v>384</v>
      </c>
      <c r="B46" s="124">
        <v>42552</v>
      </c>
      <c r="C46" s="7">
        <v>56.631415838999999</v>
      </c>
      <c r="D46" s="7">
        <v>96.157574596000003</v>
      </c>
      <c r="E46" s="7">
        <v>44.851468750000002</v>
      </c>
      <c r="G46" s="38">
        <f t="shared" si="0"/>
        <v>-1.0481266520000005</v>
      </c>
      <c r="H46" s="38">
        <f t="shared" si="1"/>
        <v>0.96450101199999949</v>
      </c>
      <c r="I46" s="38">
        <f t="shared" si="2"/>
        <v>-1.7022081729999954</v>
      </c>
    </row>
    <row r="47" spans="1:10" x14ac:dyDescent="0.25">
      <c r="A47" s="4" t="s">
        <v>385</v>
      </c>
      <c r="B47" s="124">
        <v>42644</v>
      </c>
      <c r="C47" s="7">
        <v>57.187484736000002</v>
      </c>
      <c r="D47" s="7">
        <v>96.063884349000006</v>
      </c>
      <c r="E47" s="7">
        <v>48.176406249999999</v>
      </c>
      <c r="G47" s="38">
        <f t="shared" si="0"/>
        <v>-0.73738138399999542</v>
      </c>
      <c r="H47" s="38">
        <f t="shared" si="1"/>
        <v>1.7992625119999985</v>
      </c>
      <c r="I47" s="38">
        <f t="shared" si="2"/>
        <v>6.2400937499999998</v>
      </c>
    </row>
    <row r="48" spans="1:10" x14ac:dyDescent="0.25">
      <c r="A48" s="4" t="s">
        <v>386</v>
      </c>
      <c r="B48" s="124">
        <v>42736</v>
      </c>
      <c r="C48" s="7">
        <v>56.540807323999999</v>
      </c>
      <c r="D48" s="7">
        <v>95.811921372</v>
      </c>
      <c r="E48" s="7">
        <v>49</v>
      </c>
      <c r="G48" s="38">
        <f t="shared" si="0"/>
        <v>-0.6036812789999999</v>
      </c>
      <c r="H48" s="38">
        <f t="shared" si="1"/>
        <v>1.6311184249999968</v>
      </c>
      <c r="I48" s="38">
        <f t="shared" si="2"/>
        <v>15.648737705000002</v>
      </c>
    </row>
    <row r="49" spans="1:9" x14ac:dyDescent="0.25">
      <c r="A49" s="4" t="s">
        <v>387</v>
      </c>
      <c r="B49" s="124">
        <v>42826</v>
      </c>
      <c r="C49" s="7">
        <v>57.286800089000003</v>
      </c>
      <c r="D49" s="7">
        <v>96.518864851000004</v>
      </c>
      <c r="E49" s="7">
        <v>49</v>
      </c>
      <c r="G49" s="38">
        <f t="shared" si="0"/>
        <v>0.86315548700000022</v>
      </c>
      <c r="H49" s="38">
        <f t="shared" si="1"/>
        <v>1.2311608770000078</v>
      </c>
      <c r="I49" s="38">
        <f t="shared" si="2"/>
        <v>3.5399999999999991</v>
      </c>
    </row>
    <row r="50" spans="1:9" x14ac:dyDescent="0.25">
      <c r="A50" s="4" t="s">
        <v>388</v>
      </c>
      <c r="B50" s="124">
        <v>42917</v>
      </c>
      <c r="C50" s="7">
        <v>57.324713504999998</v>
      </c>
      <c r="D50" s="7">
        <v>97.780636598000001</v>
      </c>
      <c r="E50" s="7">
        <v>51</v>
      </c>
      <c r="G50" s="38">
        <f t="shared" si="0"/>
        <v>0.69329766599999942</v>
      </c>
      <c r="H50" s="38">
        <f t="shared" si="1"/>
        <v>1.6230620019999975</v>
      </c>
      <c r="I50" s="38">
        <f t="shared" si="2"/>
        <v>6.1485312499999978</v>
      </c>
    </row>
    <row r="51" spans="1:9" x14ac:dyDescent="0.25">
      <c r="A51" s="6" t="s">
        <v>389</v>
      </c>
      <c r="B51" s="125">
        <v>43009</v>
      </c>
      <c r="C51" s="85">
        <v>57.634699333</v>
      </c>
      <c r="D51" s="85">
        <v>97.826833368999999</v>
      </c>
      <c r="E51" s="85">
        <v>53.650793651000001</v>
      </c>
      <c r="F51" s="12"/>
      <c r="G51" s="86">
        <f t="shared" si="0"/>
        <v>0.44721459699999855</v>
      </c>
      <c r="H51" s="86">
        <f t="shared" si="1"/>
        <v>1.7629490199999935</v>
      </c>
      <c r="I51" s="86">
        <f t="shared" si="2"/>
        <v>5.4743874010000013</v>
      </c>
    </row>
    <row r="52" spans="1:9" x14ac:dyDescent="0.25">
      <c r="A52" t="s">
        <v>361</v>
      </c>
      <c r="D52" s="7"/>
    </row>
    <row r="53" spans="1:9" x14ac:dyDescent="0.25">
      <c r="D53" s="7"/>
    </row>
    <row r="54" spans="1:9" x14ac:dyDescent="0.25">
      <c r="A54" s="6"/>
      <c r="B54" s="6" t="s">
        <v>0</v>
      </c>
    </row>
    <row r="55" spans="1:9" x14ac:dyDescent="0.25">
      <c r="A55">
        <v>15.5</v>
      </c>
      <c r="B55" s="22">
        <v>-6</v>
      </c>
    </row>
    <row r="56" spans="1:9" x14ac:dyDescent="0.25">
      <c r="A56">
        <v>15.5</v>
      </c>
      <c r="B56" s="22">
        <v>6</v>
      </c>
    </row>
  </sheetData>
  <mergeCells count="2">
    <mergeCell ref="G25:I25"/>
    <mergeCell ref="C27:D27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2:D48"/>
  <sheetViews>
    <sheetView workbookViewId="0"/>
  </sheetViews>
  <sheetFormatPr defaultRowHeight="12.5" x14ac:dyDescent="0.25"/>
  <cols>
    <col min="2" max="2" width="9.1796875" style="7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4" x14ac:dyDescent="0.25">
      <c r="B25" s="4"/>
      <c r="C25" s="8" t="s">
        <v>54</v>
      </c>
    </row>
    <row r="26" spans="2:4" x14ac:dyDescent="0.25">
      <c r="B26" s="4"/>
      <c r="C26" s="8" t="s">
        <v>31</v>
      </c>
      <c r="D26" t="s">
        <v>390</v>
      </c>
    </row>
    <row r="27" spans="2:4" x14ac:dyDescent="0.25">
      <c r="B27" s="6" t="s">
        <v>17</v>
      </c>
      <c r="C27" s="43" t="s">
        <v>63</v>
      </c>
      <c r="D27" s="12"/>
    </row>
    <row r="28" spans="2:4" x14ac:dyDescent="0.25">
      <c r="B28" s="20">
        <v>2004</v>
      </c>
      <c r="C28" s="189"/>
      <c r="D28" s="7">
        <f>AVERAGE($C$29:$C$39)</f>
        <v>2.2542743157727272</v>
      </c>
    </row>
    <row r="29" spans="2:4" x14ac:dyDescent="0.25">
      <c r="B29">
        <v>2005</v>
      </c>
      <c r="C29" s="38">
        <v>1.0368350802999999</v>
      </c>
      <c r="D29" s="7">
        <f>AVERAGE($C$29:$C$39)</f>
        <v>2.2542743157727272</v>
      </c>
    </row>
    <row r="30" spans="2:4" x14ac:dyDescent="0.25">
      <c r="B30">
        <v>2006</v>
      </c>
      <c r="C30" s="38">
        <v>1.4677147728</v>
      </c>
      <c r="D30" s="7">
        <f t="shared" ref="D30:D42" si="0">AVERAGE($C$29:$C$39)</f>
        <v>2.2542743157727272</v>
      </c>
    </row>
    <row r="31" spans="2:4" x14ac:dyDescent="0.25">
      <c r="B31">
        <v>2007</v>
      </c>
      <c r="C31" s="38">
        <v>2.1071494646</v>
      </c>
      <c r="D31" s="7">
        <f t="shared" si="0"/>
        <v>2.2542743157727272</v>
      </c>
    </row>
    <row r="32" spans="2:4" x14ac:dyDescent="0.25">
      <c r="B32">
        <v>2008</v>
      </c>
      <c r="C32" s="38">
        <v>1.403860009</v>
      </c>
      <c r="D32" s="7">
        <f t="shared" si="0"/>
        <v>2.2542743157727272</v>
      </c>
    </row>
    <row r="33" spans="2:4" x14ac:dyDescent="0.25">
      <c r="B33">
        <v>2009</v>
      </c>
      <c r="C33" s="38">
        <v>3.7970625840999999</v>
      </c>
      <c r="D33" s="7">
        <f t="shared" si="0"/>
        <v>2.2542743157727272</v>
      </c>
    </row>
    <row r="34" spans="2:4" x14ac:dyDescent="0.25">
      <c r="B34">
        <v>2010</v>
      </c>
      <c r="C34" s="38">
        <v>3.9796438959999998</v>
      </c>
      <c r="D34" s="7">
        <f t="shared" si="0"/>
        <v>2.2542743157727272</v>
      </c>
    </row>
    <row r="35" spans="2:4" x14ac:dyDescent="0.25">
      <c r="B35">
        <v>2011</v>
      </c>
      <c r="C35" s="38">
        <v>3.0465753806999998</v>
      </c>
      <c r="D35" s="7">
        <f t="shared" si="0"/>
        <v>2.2542743157727272</v>
      </c>
    </row>
    <row r="36" spans="2:4" x14ac:dyDescent="0.25">
      <c r="B36">
        <v>2012</v>
      </c>
      <c r="C36" s="38">
        <v>2.1221857922999998</v>
      </c>
      <c r="D36" s="7">
        <f t="shared" si="0"/>
        <v>2.2542743157727272</v>
      </c>
    </row>
    <row r="37" spans="2:4" x14ac:dyDescent="0.25">
      <c r="B37">
        <v>2013</v>
      </c>
      <c r="C37" s="38">
        <v>2.1571123386000002</v>
      </c>
      <c r="D37" s="7">
        <f t="shared" si="0"/>
        <v>2.2542743157727272</v>
      </c>
    </row>
    <row r="38" spans="2:4" x14ac:dyDescent="0.25">
      <c r="B38">
        <v>2014</v>
      </c>
      <c r="C38" s="38">
        <v>2.0823589222000001</v>
      </c>
      <c r="D38" s="7">
        <f t="shared" si="0"/>
        <v>2.2542743157727272</v>
      </c>
    </row>
    <row r="39" spans="2:4" x14ac:dyDescent="0.25">
      <c r="B39">
        <v>2015</v>
      </c>
      <c r="C39" s="38">
        <v>1.5965192329</v>
      </c>
      <c r="D39" s="7">
        <f t="shared" si="0"/>
        <v>2.2542743157727272</v>
      </c>
    </row>
    <row r="40" spans="2:4" x14ac:dyDescent="0.25">
      <c r="B40">
        <v>2016</v>
      </c>
      <c r="C40" s="38">
        <v>1.2999644808999999</v>
      </c>
      <c r="D40" s="7">
        <f t="shared" si="0"/>
        <v>2.2542743157727272</v>
      </c>
    </row>
    <row r="41" spans="2:4" x14ac:dyDescent="0.25">
      <c r="B41">
        <v>2017</v>
      </c>
      <c r="C41" s="38">
        <v>1.19</v>
      </c>
      <c r="D41" s="7">
        <f t="shared" si="0"/>
        <v>2.2542743157727272</v>
      </c>
    </row>
    <row r="42" spans="2:4" x14ac:dyDescent="0.25">
      <c r="B42" s="12">
        <f>B41+1</f>
        <v>2018</v>
      </c>
      <c r="C42" s="86"/>
      <c r="D42" s="85">
        <f t="shared" si="0"/>
        <v>2.2542743157727272</v>
      </c>
    </row>
    <row r="43" spans="2:4" x14ac:dyDescent="0.25">
      <c r="B43" t="s">
        <v>361</v>
      </c>
    </row>
    <row r="44" spans="2:4" x14ac:dyDescent="0.25">
      <c r="B44" t="str">
        <f>"Note: Shaded area represents "&amp;$D$26&amp;" ("&amp;ROUND($D$42,1)&amp;" million barrels per day)."</f>
        <v>Note: Shaded area represents 2005-2015 average (2.3 million barrels per day).</v>
      </c>
    </row>
    <row r="45" spans="2:4" x14ac:dyDescent="0.25">
      <c r="B45"/>
    </row>
    <row r="46" spans="2:4" x14ac:dyDescent="0.25">
      <c r="B46" s="6"/>
      <c r="C46" s="143" t="s">
        <v>0</v>
      </c>
    </row>
    <row r="47" spans="2:4" x14ac:dyDescent="0.25">
      <c r="B47">
        <v>11</v>
      </c>
      <c r="C47">
        <v>0</v>
      </c>
    </row>
    <row r="48" spans="2:4" x14ac:dyDescent="0.25">
      <c r="B48" s="12">
        <v>11</v>
      </c>
      <c r="C48" s="12">
        <v>1</v>
      </c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H118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8" x14ac:dyDescent="0.25">
      <c r="B25" s="213" t="s">
        <v>309</v>
      </c>
      <c r="C25" s="214"/>
      <c r="D25" s="214"/>
      <c r="E25" s="214"/>
    </row>
    <row r="26" spans="1:8" x14ac:dyDescent="0.25">
      <c r="B26" s="214"/>
      <c r="C26" s="214"/>
      <c r="D26" s="214"/>
      <c r="E26" s="214"/>
    </row>
    <row r="27" spans="1:8" x14ac:dyDescent="0.25">
      <c r="A27" s="4"/>
      <c r="B27" s="106" t="s">
        <v>310</v>
      </c>
      <c r="C27" s="212" t="s">
        <v>391</v>
      </c>
      <c r="D27" s="212"/>
      <c r="E27" s="212"/>
    </row>
    <row r="28" spans="1:8" x14ac:dyDescent="0.25">
      <c r="A28" s="6"/>
      <c r="B28" s="6" t="s">
        <v>24</v>
      </c>
      <c r="C28" s="57" t="s">
        <v>13</v>
      </c>
      <c r="D28" s="57" t="s">
        <v>14</v>
      </c>
      <c r="E28" s="58" t="s">
        <v>23</v>
      </c>
    </row>
    <row r="29" spans="1:8" x14ac:dyDescent="0.25">
      <c r="A29" s="2">
        <v>40544</v>
      </c>
      <c r="B29" s="16">
        <v>57.109479987</v>
      </c>
      <c r="C29" s="61">
        <f>+MIN($B$29,$B$41,$B$53,$B$65,$B$77)</f>
        <v>54.663631402</v>
      </c>
      <c r="D29" s="61">
        <f>+MAX($B$29,$B$41,$B$53,$B$65,$B$77)</f>
        <v>57.109479987</v>
      </c>
      <c r="E29" s="22">
        <f t="shared" ref="E29:E92" si="0">D29-C29</f>
        <v>2.4458485850000002</v>
      </c>
      <c r="G29" s="61"/>
      <c r="H29" s="22"/>
    </row>
    <row r="30" spans="1:8" x14ac:dyDescent="0.25">
      <c r="A30" s="2">
        <v>40575</v>
      </c>
      <c r="B30" s="16">
        <v>56.488812332999998</v>
      </c>
      <c r="C30" s="61">
        <f>+MIN($B$30,$B$42,$B$54,$B$66,$B$78)</f>
        <v>56.202044712000003</v>
      </c>
      <c r="D30" s="61">
        <f>+MAX($B$30,$B$42,$B$54,$B$66,$B$78)</f>
        <v>58.679366041999998</v>
      </c>
      <c r="E30" s="22">
        <f t="shared" si="0"/>
        <v>2.4773213299999952</v>
      </c>
      <c r="G30" s="61"/>
      <c r="H30" s="22"/>
    </row>
    <row r="31" spans="1:8" x14ac:dyDescent="0.25">
      <c r="A31" s="2">
        <v>40603</v>
      </c>
      <c r="B31" s="16">
        <v>58.610947856999999</v>
      </c>
      <c r="C31" s="61">
        <f>+MIN($B$31,$B$43,$B$55,$B$67,$B$79)</f>
        <v>56.698923372000003</v>
      </c>
      <c r="D31" s="61">
        <f>+MAX($B$31,$B$43,$B$55,$B$67,$B$79)</f>
        <v>60.321400116</v>
      </c>
      <c r="E31" s="22">
        <f t="shared" si="0"/>
        <v>3.6224767439999965</v>
      </c>
      <c r="G31" s="61"/>
      <c r="H31" s="22"/>
    </row>
    <row r="32" spans="1:8" x14ac:dyDescent="0.25">
      <c r="A32" s="2">
        <v>40634</v>
      </c>
      <c r="B32" s="16">
        <v>59.577239738999999</v>
      </c>
      <c r="C32" s="61">
        <f>+MIN($B$32,$B$44,$B$56,$B$68,$B$80)</f>
        <v>57.998471504999998</v>
      </c>
      <c r="D32" s="61">
        <f>+MAX($B$32,$B$44,$B$56,$B$68,$B$80)</f>
        <v>62.770663919999997</v>
      </c>
      <c r="E32" s="22">
        <f t="shared" si="0"/>
        <v>4.7721924149999992</v>
      </c>
      <c r="G32" s="61"/>
      <c r="H32" s="22"/>
    </row>
    <row r="33" spans="1:8" x14ac:dyDescent="0.25">
      <c r="A33" s="2">
        <v>40664</v>
      </c>
      <c r="B33" s="16">
        <v>57.857539721999999</v>
      </c>
      <c r="C33" s="61">
        <f>+MIN($B$33,$B$45,$B$57,$B$69,$B$81)</f>
        <v>57.857539721999999</v>
      </c>
      <c r="D33" s="61">
        <f>+MAX($B$33,$B$45,$B$57,$B$69,$B$81)</f>
        <v>61.649208901000002</v>
      </c>
      <c r="E33" s="22">
        <f t="shared" si="0"/>
        <v>3.791669179000003</v>
      </c>
      <c r="G33" s="61"/>
      <c r="H33" s="22"/>
    </row>
    <row r="34" spans="1:8" x14ac:dyDescent="0.25">
      <c r="A34" s="2">
        <v>40695</v>
      </c>
      <c r="B34" s="16">
        <v>57.933792474999997</v>
      </c>
      <c r="C34" s="61">
        <f>+MIN($B$34,$B$46,$B$58,$B$70,$B$82)</f>
        <v>56.232392965000003</v>
      </c>
      <c r="D34" s="61">
        <f>+MAX($B$34,$B$46,$B$58,$B$70,$B$82)</f>
        <v>60.648533321999999</v>
      </c>
      <c r="E34" s="22">
        <f t="shared" si="0"/>
        <v>4.4161403569999962</v>
      </c>
      <c r="G34" s="61"/>
      <c r="H34" s="22"/>
    </row>
    <row r="35" spans="1:8" x14ac:dyDescent="0.25">
      <c r="A35" s="2">
        <v>40725</v>
      </c>
      <c r="B35" s="16">
        <v>56.458087835999997</v>
      </c>
      <c r="C35" s="61">
        <f>+MIN($B$35,$B$47,$B$59,$B$71,$B$83)</f>
        <v>56.458087835999997</v>
      </c>
      <c r="D35" s="61">
        <f>+MAX($B$35,$B$47,$B$59,$B$71,$B$83)</f>
        <v>61.180503836</v>
      </c>
      <c r="E35" s="22">
        <f t="shared" si="0"/>
        <v>4.7224160000000026</v>
      </c>
      <c r="G35" s="61"/>
      <c r="H35" s="22"/>
    </row>
    <row r="36" spans="1:8" x14ac:dyDescent="0.25">
      <c r="A36" s="2">
        <v>40756</v>
      </c>
      <c r="B36" s="16">
        <v>57.351828869999999</v>
      </c>
      <c r="C36" s="61">
        <f>+MIN($B$36,$B$48,$B$60,$B$72,$B$84)</f>
        <v>57.351828869999999</v>
      </c>
      <c r="D36" s="61">
        <f>+MAX($B$36,$B$48,$B$60,$B$72,$B$84)</f>
        <v>62.688120238000003</v>
      </c>
      <c r="E36" s="22">
        <f t="shared" si="0"/>
        <v>5.3362913680000048</v>
      </c>
      <c r="G36" s="61"/>
      <c r="H36" s="22"/>
    </row>
    <row r="37" spans="1:8" x14ac:dyDescent="0.25">
      <c r="A37" s="2">
        <v>40787</v>
      </c>
      <c r="B37" s="16">
        <v>57.570915288000002</v>
      </c>
      <c r="C37" s="61">
        <f>+MIN($B$37,$B$49,$B$61,$B$73,$B$85)</f>
        <v>57.525133373000003</v>
      </c>
      <c r="D37" s="61">
        <f>+MAX($B$37,$B$49,$B$61,$B$73,$B$85)</f>
        <v>63.459426278999999</v>
      </c>
      <c r="E37" s="22">
        <f t="shared" si="0"/>
        <v>5.934292905999996</v>
      </c>
      <c r="G37" s="61"/>
      <c r="H37" s="22"/>
    </row>
    <row r="38" spans="1:8" x14ac:dyDescent="0.25">
      <c r="A38" s="2">
        <v>40817</v>
      </c>
      <c r="B38" s="16">
        <v>56.505469978999997</v>
      </c>
      <c r="C38" s="61">
        <f>+MIN($B$38,$B$50,$B$62,$B$74,$B$86)</f>
        <v>56.031841178999997</v>
      </c>
      <c r="D38" s="61">
        <f>+MAX($B$38,$B$50,$B$62,$B$74,$B$86)</f>
        <v>64.251995704999999</v>
      </c>
      <c r="E38" s="22">
        <f t="shared" si="0"/>
        <v>8.2201545260000017</v>
      </c>
      <c r="G38" s="61"/>
      <c r="H38" s="22"/>
    </row>
    <row r="39" spans="1:8" x14ac:dyDescent="0.25">
      <c r="A39" s="2">
        <v>40848</v>
      </c>
      <c r="B39" s="16">
        <v>56.096126265000002</v>
      </c>
      <c r="C39" s="61">
        <f>+MIN($B$39,$B$51,$B$63,$B$75,$B$87)</f>
        <v>55.884629064999999</v>
      </c>
      <c r="D39" s="61">
        <f>+MAX($B$39,$B$51,$B$63,$B$75,$B$87)</f>
        <v>62.348884826999999</v>
      </c>
      <c r="E39" s="22">
        <f t="shared" si="0"/>
        <v>6.4642557620000005</v>
      </c>
      <c r="G39" s="61"/>
      <c r="H39" s="22"/>
    </row>
    <row r="40" spans="1:8" x14ac:dyDescent="0.25">
      <c r="A40" s="2">
        <v>40878</v>
      </c>
      <c r="B40" s="16">
        <v>57.220607129999998</v>
      </c>
      <c r="C40" s="61">
        <f>+MIN($B$40,$B$52,$B$64,$B$76,$B$88)</f>
        <v>55.707364748000003</v>
      </c>
      <c r="D40" s="61">
        <f>+MAX($B$40,$B$52,$B$64,$B$76,$B$88)</f>
        <v>65.196283019999996</v>
      </c>
      <c r="E40" s="22">
        <f t="shared" si="0"/>
        <v>9.4889182719999923</v>
      </c>
      <c r="G40" s="61"/>
      <c r="H40" s="22"/>
    </row>
    <row r="41" spans="1:8" x14ac:dyDescent="0.25">
      <c r="A41" s="2">
        <v>40909</v>
      </c>
      <c r="B41" s="16">
        <v>55.423987791000002</v>
      </c>
      <c r="C41" s="61">
        <f>+MIN($B$29,$B$41,$B$53,$B$65,$B$77)</f>
        <v>54.663631402</v>
      </c>
      <c r="D41" s="61">
        <f>+MAX($B$29,$B$41,$B$53,$B$65,$B$77)</f>
        <v>57.109479987</v>
      </c>
      <c r="E41" s="22">
        <f t="shared" si="0"/>
        <v>2.4458485850000002</v>
      </c>
      <c r="G41" s="61"/>
      <c r="H41" s="22"/>
    </row>
    <row r="42" spans="1:8" x14ac:dyDescent="0.25">
      <c r="A42" s="2">
        <v>40940</v>
      </c>
      <c r="B42" s="16">
        <v>57.32778682</v>
      </c>
      <c r="C42" s="61">
        <f>+MIN($B$30,$B$42,$B$54,$B$66,$B$78)</f>
        <v>56.202044712000003</v>
      </c>
      <c r="D42" s="61">
        <f>+MAX($B$30,$B$42,$B$54,$B$66,$B$78)</f>
        <v>58.679366041999998</v>
      </c>
      <c r="E42" s="22">
        <f t="shared" si="0"/>
        <v>2.4773213299999952</v>
      </c>
      <c r="G42" s="61"/>
      <c r="H42" s="22"/>
    </row>
    <row r="43" spans="1:8" x14ac:dyDescent="0.25">
      <c r="A43" s="2">
        <v>40969</v>
      </c>
      <c r="B43" s="16">
        <v>58.736331839999998</v>
      </c>
      <c r="C43" s="61">
        <f>+MIN($B$31,$B$43,$B$55,$B$67,$B$79)</f>
        <v>56.698923372000003</v>
      </c>
      <c r="D43" s="61">
        <f>+MAX($B$31,$B$43,$B$55,$B$67,$B$79)</f>
        <v>60.321400116</v>
      </c>
      <c r="E43" s="22">
        <f t="shared" si="0"/>
        <v>3.6224767439999965</v>
      </c>
      <c r="G43" s="61"/>
      <c r="H43" s="22"/>
    </row>
    <row r="44" spans="1:8" x14ac:dyDescent="0.25">
      <c r="A44" s="2">
        <v>41000</v>
      </c>
      <c r="B44" s="16">
        <v>58.300099748999997</v>
      </c>
      <c r="C44" s="61">
        <f>+MIN($B$32,$B$44,$B$56,$B$68,$B$80)</f>
        <v>57.998471504999998</v>
      </c>
      <c r="D44" s="61">
        <f>+MAX($B$32,$B$44,$B$56,$B$68,$B$80)</f>
        <v>62.770663919999997</v>
      </c>
      <c r="E44" s="22">
        <f t="shared" si="0"/>
        <v>4.7721924149999992</v>
      </c>
      <c r="G44" s="61"/>
      <c r="H44" s="22"/>
    </row>
    <row r="45" spans="1:8" x14ac:dyDescent="0.25">
      <c r="A45" s="2">
        <v>41030</v>
      </c>
      <c r="B45" s="16">
        <v>57.963218824999998</v>
      </c>
      <c r="C45" s="61">
        <f>+MIN($B$33,$B$45,$B$57,$B$69,$B$81)</f>
        <v>57.857539721999999</v>
      </c>
      <c r="D45" s="61">
        <f>+MAX($B$33,$B$45,$B$57,$B$69,$B$81)</f>
        <v>61.649208901000002</v>
      </c>
      <c r="E45" s="22">
        <f t="shared" si="0"/>
        <v>3.791669179000003</v>
      </c>
      <c r="G45" s="61"/>
      <c r="H45" s="22"/>
    </row>
    <row r="46" spans="1:8" x14ac:dyDescent="0.25">
      <c r="A46" s="2">
        <v>41061</v>
      </c>
      <c r="B46" s="16">
        <v>58.027716251999998</v>
      </c>
      <c r="C46" s="61">
        <f>+MIN($B$34,$B$46,$B$58,$B$70,$B$82)</f>
        <v>56.232392965000003</v>
      </c>
      <c r="D46" s="61">
        <f>+MAX($B$34,$B$46,$B$58,$B$70,$B$82)</f>
        <v>60.648533321999999</v>
      </c>
      <c r="E46" s="22">
        <f t="shared" si="0"/>
        <v>4.4161403569999962</v>
      </c>
      <c r="G46" s="61"/>
      <c r="H46" s="22"/>
    </row>
    <row r="47" spans="1:8" x14ac:dyDescent="0.25">
      <c r="A47" s="2">
        <v>41091</v>
      </c>
      <c r="B47" s="16">
        <v>57.816031787999997</v>
      </c>
      <c r="C47" s="61">
        <f>+MIN($B$35,$B$47,$B$59,$B$71,$B$83)</f>
        <v>56.458087835999997</v>
      </c>
      <c r="D47" s="61">
        <f>+MAX($B$35,$B$47,$B$59,$B$71,$B$83)</f>
        <v>61.180503836</v>
      </c>
      <c r="E47" s="22">
        <f t="shared" si="0"/>
        <v>4.7224160000000026</v>
      </c>
      <c r="G47" s="61"/>
      <c r="H47" s="22"/>
    </row>
    <row r="48" spans="1:8" x14ac:dyDescent="0.25">
      <c r="A48" s="2">
        <v>41122</v>
      </c>
      <c r="B48" s="16">
        <v>59.795496497000002</v>
      </c>
      <c r="C48" s="61">
        <f>+MIN($B$36,$B$48,$B$60,$B$72,$B$84)</f>
        <v>57.351828869999999</v>
      </c>
      <c r="D48" s="61">
        <f>+MAX($B$36,$B$48,$B$60,$B$72,$B$84)</f>
        <v>62.688120238000003</v>
      </c>
      <c r="E48" s="22">
        <f t="shared" si="0"/>
        <v>5.3362913680000048</v>
      </c>
      <c r="G48" s="61"/>
      <c r="H48" s="22"/>
    </row>
    <row r="49" spans="1:8" x14ac:dyDescent="0.25">
      <c r="A49" s="2">
        <v>41153</v>
      </c>
      <c r="B49" s="16">
        <v>58.277416475999999</v>
      </c>
      <c r="C49" s="61">
        <f>+MIN($B$37,$B$49,$B$61,$B$73,$B$85)</f>
        <v>57.525133373000003</v>
      </c>
      <c r="D49" s="61">
        <f>+MAX($B$37,$B$49,$B$61,$B$73,$B$85)</f>
        <v>63.459426278999999</v>
      </c>
      <c r="E49" s="22">
        <f t="shared" si="0"/>
        <v>5.934292905999996</v>
      </c>
      <c r="G49" s="61"/>
      <c r="H49" s="22"/>
    </row>
    <row r="50" spans="1:8" x14ac:dyDescent="0.25">
      <c r="A50" s="2">
        <v>41183</v>
      </c>
      <c r="B50" s="16">
        <v>57.486884387000003</v>
      </c>
      <c r="C50" s="61">
        <f>+MIN($B$38,$B$50,$B$62,$B$74,$B$86)</f>
        <v>56.031841178999997</v>
      </c>
      <c r="D50" s="61">
        <f>+MAX($B$38,$B$50,$B$62,$B$74,$B$86)</f>
        <v>64.251995704999999</v>
      </c>
      <c r="E50" s="22">
        <f t="shared" si="0"/>
        <v>8.2201545260000017</v>
      </c>
      <c r="G50" s="61"/>
      <c r="H50" s="22"/>
    </row>
    <row r="51" spans="1:8" x14ac:dyDescent="0.25">
      <c r="A51" s="2">
        <v>41214</v>
      </c>
      <c r="B51" s="16">
        <v>58.014264038</v>
      </c>
      <c r="C51" s="61">
        <f>+MIN($B$39,$B$51,$B$63,$B$75,$B$87)</f>
        <v>55.884629064999999</v>
      </c>
      <c r="D51" s="61">
        <f>+MAX($B$39,$B$51,$B$63,$B$75,$B$87)</f>
        <v>62.348884826999999</v>
      </c>
      <c r="E51" s="22">
        <f t="shared" si="0"/>
        <v>6.4642557620000005</v>
      </c>
      <c r="G51" s="61"/>
      <c r="H51" s="22"/>
    </row>
    <row r="52" spans="1:8" x14ac:dyDescent="0.25">
      <c r="A52" s="2">
        <v>41244</v>
      </c>
      <c r="B52" s="16">
        <v>57.582879443000003</v>
      </c>
      <c r="C52" s="61">
        <f>+MIN($B$40,$B$52,$B$64,$B$76,$B$88)</f>
        <v>55.707364748000003</v>
      </c>
      <c r="D52" s="61">
        <f>+MAX($B$40,$B$52,$B$64,$B$76,$B$88)</f>
        <v>65.196283019999996</v>
      </c>
      <c r="E52" s="22">
        <f t="shared" si="0"/>
        <v>9.4889182719999923</v>
      </c>
      <c r="G52" s="61"/>
      <c r="H52" s="22"/>
    </row>
    <row r="53" spans="1:8" x14ac:dyDescent="0.25">
      <c r="A53" s="2">
        <v>41275</v>
      </c>
      <c r="B53" s="16">
        <v>56.879203527999998</v>
      </c>
      <c r="C53" s="61">
        <f>+MIN($B$29,$B$41,$B$53,$B$65,$B$77)</f>
        <v>54.663631402</v>
      </c>
      <c r="D53" s="61">
        <f>+MAX($B$29,$B$41,$B$53,$B$65,$B$77)</f>
        <v>57.109479987</v>
      </c>
      <c r="E53" s="22">
        <f t="shared" si="0"/>
        <v>2.4458485850000002</v>
      </c>
      <c r="G53" s="61"/>
      <c r="H53" s="22"/>
    </row>
    <row r="54" spans="1:8" x14ac:dyDescent="0.25">
      <c r="A54" s="2">
        <v>41306</v>
      </c>
      <c r="B54" s="16">
        <v>58.115561388000003</v>
      </c>
      <c r="C54" s="61">
        <f>+MIN($B$30,$B$42,$B$54,$B$66,$B$78)</f>
        <v>56.202044712000003</v>
      </c>
      <c r="D54" s="61">
        <f>+MAX($B$30,$B$42,$B$54,$B$66,$B$78)</f>
        <v>58.679366041999998</v>
      </c>
      <c r="E54" s="22">
        <f t="shared" si="0"/>
        <v>2.4773213299999952</v>
      </c>
      <c r="G54" s="61"/>
      <c r="H54" s="22"/>
    </row>
    <row r="55" spans="1:8" x14ac:dyDescent="0.25">
      <c r="A55" s="2">
        <v>41334</v>
      </c>
      <c r="B55" s="16">
        <v>57.464447479</v>
      </c>
      <c r="C55" s="61">
        <f>+MIN($B$31,$B$43,$B$55,$B$67,$B$79)</f>
        <v>56.698923372000003</v>
      </c>
      <c r="D55" s="61">
        <f>+MAX($B$31,$B$43,$B$55,$B$67,$B$79)</f>
        <v>60.321400116</v>
      </c>
      <c r="E55" s="22">
        <f t="shared" si="0"/>
        <v>3.6224767439999965</v>
      </c>
      <c r="G55" s="61"/>
      <c r="H55" s="22"/>
    </row>
    <row r="56" spans="1:8" x14ac:dyDescent="0.25">
      <c r="A56" s="2">
        <v>41365</v>
      </c>
      <c r="B56" s="16">
        <v>58.038477231999998</v>
      </c>
      <c r="C56" s="61">
        <f>+MIN($B$32,$B$44,$B$56,$B$68,$B$80)</f>
        <v>57.998471504999998</v>
      </c>
      <c r="D56" s="61">
        <f>+MAX($B$32,$B$44,$B$56,$B$68,$B$80)</f>
        <v>62.770663919999997</v>
      </c>
      <c r="E56" s="22">
        <f t="shared" si="0"/>
        <v>4.7721924149999992</v>
      </c>
      <c r="G56" s="61"/>
      <c r="H56" s="22"/>
    </row>
    <row r="57" spans="1:8" x14ac:dyDescent="0.25">
      <c r="A57" s="2">
        <v>41395</v>
      </c>
      <c r="B57" s="16">
        <v>57.861926707000002</v>
      </c>
      <c r="C57" s="61">
        <f>+MIN($B$33,$B$45,$B$57,$B$69,$B$81)</f>
        <v>57.857539721999999</v>
      </c>
      <c r="D57" s="61">
        <f>+MAX($B$33,$B$45,$B$57,$B$69,$B$81)</f>
        <v>61.649208901000002</v>
      </c>
      <c r="E57" s="22">
        <f t="shared" si="0"/>
        <v>3.791669179000003</v>
      </c>
      <c r="G57" s="61"/>
      <c r="H57" s="22"/>
    </row>
    <row r="58" spans="1:8" x14ac:dyDescent="0.25">
      <c r="A58" s="2">
        <v>41426</v>
      </c>
      <c r="B58" s="16">
        <v>56.232392965000003</v>
      </c>
      <c r="C58" s="61">
        <f>+MIN($B$34,$B$46,$B$58,$B$70,$B$82)</f>
        <v>56.232392965000003</v>
      </c>
      <c r="D58" s="61">
        <f>+MAX($B$34,$B$46,$B$58,$B$70,$B$82)</f>
        <v>60.648533321999999</v>
      </c>
      <c r="E58" s="22">
        <f t="shared" si="0"/>
        <v>4.4161403569999962</v>
      </c>
      <c r="G58" s="61"/>
      <c r="H58" s="22"/>
    </row>
    <row r="59" spans="1:8" x14ac:dyDescent="0.25">
      <c r="A59" s="2">
        <v>41456</v>
      </c>
      <c r="B59" s="16">
        <v>57.14811486</v>
      </c>
      <c r="C59" s="61">
        <f>+MIN($B$35,$B$47,$B$59,$B$71,$B$83)</f>
        <v>56.458087835999997</v>
      </c>
      <c r="D59" s="61">
        <f>+MAX($B$35,$B$47,$B$59,$B$71,$B$83)</f>
        <v>61.180503836</v>
      </c>
      <c r="E59" s="22">
        <f t="shared" si="0"/>
        <v>4.7224160000000026</v>
      </c>
      <c r="G59" s="61"/>
      <c r="H59" s="22"/>
    </row>
    <row r="60" spans="1:8" x14ac:dyDescent="0.25">
      <c r="A60" s="2">
        <v>41487</v>
      </c>
      <c r="B60" s="16">
        <v>57.615733198000001</v>
      </c>
      <c r="C60" s="61">
        <f>+MIN($B$36,$B$48,$B$60,$B$72,$B$84)</f>
        <v>57.351828869999999</v>
      </c>
      <c r="D60" s="61">
        <f>+MAX($B$36,$B$48,$B$60,$B$72,$B$84)</f>
        <v>62.688120238000003</v>
      </c>
      <c r="E60" s="22">
        <f t="shared" si="0"/>
        <v>5.3362913680000048</v>
      </c>
      <c r="G60" s="61"/>
      <c r="H60" s="22"/>
    </row>
    <row r="61" spans="1:8" x14ac:dyDescent="0.25">
      <c r="A61" s="2">
        <v>41518</v>
      </c>
      <c r="B61" s="16">
        <v>57.525133373000003</v>
      </c>
      <c r="C61" s="61">
        <f>+MIN($B$37,$B$49,$B$61,$B$73,$B$85)</f>
        <v>57.525133373000003</v>
      </c>
      <c r="D61" s="61">
        <f>+MAX($B$37,$B$49,$B$61,$B$73,$B$85)</f>
        <v>63.459426278999999</v>
      </c>
      <c r="E61" s="22">
        <f t="shared" si="0"/>
        <v>5.934292905999996</v>
      </c>
      <c r="G61" s="61"/>
      <c r="H61" s="22"/>
    </row>
    <row r="62" spans="1:8" x14ac:dyDescent="0.25">
      <c r="A62" s="2">
        <v>41548</v>
      </c>
      <c r="B62" s="16">
        <v>56.031841178999997</v>
      </c>
      <c r="C62" s="61">
        <f>+MIN($B$38,$B$50,$B$62,$B$74,$B$86)</f>
        <v>56.031841178999997</v>
      </c>
      <c r="D62" s="61">
        <f>+MAX($B$38,$B$50,$B$62,$B$74,$B$86)</f>
        <v>64.251995704999999</v>
      </c>
      <c r="E62" s="22">
        <f t="shared" si="0"/>
        <v>8.2201545260000017</v>
      </c>
      <c r="G62" s="61"/>
      <c r="H62" s="22"/>
    </row>
    <row r="63" spans="1:8" x14ac:dyDescent="0.25">
      <c r="A63" s="2">
        <v>41579</v>
      </c>
      <c r="B63" s="16">
        <v>55.884629064999999</v>
      </c>
      <c r="C63" s="61">
        <f>+MIN($B$39,$B$51,$B$63,$B$75,$B$87)</f>
        <v>55.884629064999999</v>
      </c>
      <c r="D63" s="61">
        <f>+MAX($B$39,$B$51,$B$63,$B$75,$B$87)</f>
        <v>62.348884826999999</v>
      </c>
      <c r="E63" s="22">
        <f t="shared" si="0"/>
        <v>6.4642557620000005</v>
      </c>
      <c r="G63" s="61"/>
      <c r="H63" s="22"/>
    </row>
    <row r="64" spans="1:8" x14ac:dyDescent="0.25">
      <c r="A64" s="2">
        <v>41609</v>
      </c>
      <c r="B64" s="16">
        <v>55.707364748000003</v>
      </c>
      <c r="C64" s="61">
        <f>+MIN($B$40,$B$52,$B$64,$B$76,$B$88)</f>
        <v>55.707364748000003</v>
      </c>
      <c r="D64" s="61">
        <f>+MAX($B$40,$B$52,$B$64,$B$76,$B$88)</f>
        <v>65.196283019999996</v>
      </c>
      <c r="E64" s="22">
        <f t="shared" si="0"/>
        <v>9.4889182719999923</v>
      </c>
      <c r="G64" s="61"/>
      <c r="H64" s="22"/>
    </row>
    <row r="65" spans="1:8" x14ac:dyDescent="0.25">
      <c r="A65" s="2">
        <v>41640</v>
      </c>
      <c r="B65" s="16">
        <v>54.663631402</v>
      </c>
      <c r="C65" s="61">
        <f>+MIN($B$29,$B$41,$B$53,$B$65,$B$77)</f>
        <v>54.663631402</v>
      </c>
      <c r="D65" s="61">
        <f>+MAX($B$29,$B$41,$B$53,$B$65,$B$77)</f>
        <v>57.109479987</v>
      </c>
      <c r="E65" s="22">
        <f t="shared" si="0"/>
        <v>2.4458485850000002</v>
      </c>
      <c r="G65" s="61"/>
      <c r="H65" s="22"/>
    </row>
    <row r="66" spans="1:8" x14ac:dyDescent="0.25">
      <c r="A66" s="2">
        <v>41671</v>
      </c>
      <c r="B66" s="16">
        <v>56.202044712000003</v>
      </c>
      <c r="C66" s="61">
        <f>+MIN($B$30,$B$42,$B$54,$B$66,$B$78)</f>
        <v>56.202044712000003</v>
      </c>
      <c r="D66" s="61">
        <f>+MAX($B$30,$B$42,$B$54,$B$66,$B$78)</f>
        <v>58.679366041999998</v>
      </c>
      <c r="E66" s="22">
        <f t="shared" si="0"/>
        <v>2.4773213299999952</v>
      </c>
      <c r="G66" s="61"/>
      <c r="H66" s="22"/>
    </row>
    <row r="67" spans="1:8" x14ac:dyDescent="0.25">
      <c r="A67" s="2">
        <v>41699</v>
      </c>
      <c r="B67" s="16">
        <v>56.698923372000003</v>
      </c>
      <c r="C67" s="61">
        <f>+MIN($B$31,$B$43,$B$55,$B$67,$B$79)</f>
        <v>56.698923372000003</v>
      </c>
      <c r="D67" s="61">
        <f>+MAX($B$31,$B$43,$B$55,$B$67,$B$79)</f>
        <v>60.321400116</v>
      </c>
      <c r="E67" s="22">
        <f t="shared" si="0"/>
        <v>3.6224767439999965</v>
      </c>
      <c r="G67" s="61"/>
      <c r="H67" s="22"/>
    </row>
    <row r="68" spans="1:8" x14ac:dyDescent="0.25">
      <c r="A68" s="2">
        <v>41730</v>
      </c>
      <c r="B68" s="16">
        <v>57.998471504999998</v>
      </c>
      <c r="C68" s="61">
        <f>+MIN($B$32,$B$44,$B$56,$B$68,$B$80)</f>
        <v>57.998471504999998</v>
      </c>
      <c r="D68" s="61">
        <f>+MAX($B$32,$B$44,$B$56,$B$68,$B$80)</f>
        <v>62.770663919999997</v>
      </c>
      <c r="E68" s="22">
        <f t="shared" si="0"/>
        <v>4.7721924149999992</v>
      </c>
      <c r="G68" s="61"/>
      <c r="H68" s="22"/>
    </row>
    <row r="69" spans="1:8" x14ac:dyDescent="0.25">
      <c r="A69" s="2">
        <v>41760</v>
      </c>
      <c r="B69" s="16">
        <v>58.388667114</v>
      </c>
      <c r="C69" s="61">
        <f>+MIN($B$33,$B$45,$B$57,$B$69,$B$81)</f>
        <v>57.857539721999999</v>
      </c>
      <c r="D69" s="61">
        <f>+MAX($B$33,$B$45,$B$57,$B$69,$B$81)</f>
        <v>61.649208901000002</v>
      </c>
      <c r="E69" s="22">
        <f t="shared" si="0"/>
        <v>3.791669179000003</v>
      </c>
      <c r="G69" s="61"/>
      <c r="H69" s="22"/>
    </row>
    <row r="70" spans="1:8" x14ac:dyDescent="0.25">
      <c r="A70" s="2">
        <v>41791</v>
      </c>
      <c r="B70" s="16">
        <v>56.853039623000001</v>
      </c>
      <c r="C70" s="61">
        <f>+MIN($B$34,$B$46,$B$58,$B$70,$B$82)</f>
        <v>56.232392965000003</v>
      </c>
      <c r="D70" s="61">
        <f>+MAX($B$34,$B$46,$B$58,$B$70,$B$82)</f>
        <v>60.648533321999999</v>
      </c>
      <c r="E70" s="22">
        <f t="shared" si="0"/>
        <v>4.4161403569999962</v>
      </c>
      <c r="G70" s="61"/>
      <c r="H70" s="22"/>
    </row>
    <row r="71" spans="1:8" x14ac:dyDescent="0.25">
      <c r="A71" s="2">
        <v>41821</v>
      </c>
      <c r="B71" s="16">
        <v>57.844219471000002</v>
      </c>
      <c r="C71" s="61">
        <f>+MIN($B$35,$B$47,$B$59,$B$71,$B$83)</f>
        <v>56.458087835999997</v>
      </c>
      <c r="D71" s="61">
        <f>+MAX($B$35,$B$47,$B$59,$B$71,$B$83)</f>
        <v>61.180503836</v>
      </c>
      <c r="E71" s="22">
        <f t="shared" si="0"/>
        <v>4.7224160000000026</v>
      </c>
      <c r="G71" s="61"/>
      <c r="H71" s="22"/>
    </row>
    <row r="72" spans="1:8" x14ac:dyDescent="0.25">
      <c r="A72" s="2">
        <v>41852</v>
      </c>
      <c r="B72" s="16">
        <v>58.461823013</v>
      </c>
      <c r="C72" s="61">
        <f>+MIN($B$36,$B$48,$B$60,$B$72,$B$84)</f>
        <v>57.351828869999999</v>
      </c>
      <c r="D72" s="61">
        <f>+MAX($B$36,$B$48,$B$60,$B$72,$B$84)</f>
        <v>62.688120238000003</v>
      </c>
      <c r="E72" s="22">
        <f t="shared" si="0"/>
        <v>5.3362913680000048</v>
      </c>
      <c r="G72" s="61"/>
      <c r="H72" s="22"/>
    </row>
    <row r="73" spans="1:8" x14ac:dyDescent="0.25">
      <c r="A73" s="2">
        <v>41883</v>
      </c>
      <c r="B73" s="16">
        <v>58.107170345</v>
      </c>
      <c r="C73" s="61">
        <f>+MIN($B$37,$B$49,$B$61,$B$73,$B$85)</f>
        <v>57.525133373000003</v>
      </c>
      <c r="D73" s="61">
        <f>+MAX($B$37,$B$49,$B$61,$B$73,$B$85)</f>
        <v>63.459426278999999</v>
      </c>
      <c r="E73" s="22">
        <f t="shared" si="0"/>
        <v>5.934292905999996</v>
      </c>
      <c r="G73" s="61"/>
      <c r="H73" s="22"/>
    </row>
    <row r="74" spans="1:8" x14ac:dyDescent="0.25">
      <c r="A74" s="2">
        <v>41913</v>
      </c>
      <c r="B74" s="16">
        <v>58.703204956</v>
      </c>
      <c r="C74" s="61">
        <f>+MIN($B$38,$B$50,$B$62,$B$74,$B$86)</f>
        <v>56.031841178999997</v>
      </c>
      <c r="D74" s="61">
        <f>+MAX($B$38,$B$50,$B$62,$B$74,$B$86)</f>
        <v>64.251995704999999</v>
      </c>
      <c r="E74" s="22">
        <f t="shared" si="0"/>
        <v>8.2201545260000017</v>
      </c>
      <c r="G74" s="61"/>
      <c r="H74" s="22"/>
    </row>
    <row r="75" spans="1:8" x14ac:dyDescent="0.25">
      <c r="A75" s="2">
        <v>41944</v>
      </c>
      <c r="B75" s="16">
        <v>56.954445775000003</v>
      </c>
      <c r="C75" s="61">
        <f>+MIN($B$39,$B$51,$B$63,$B$75,$B$87)</f>
        <v>55.884629064999999</v>
      </c>
      <c r="D75" s="61">
        <f>+MAX($B$39,$B$51,$B$63,$B$75,$B$87)</f>
        <v>62.348884826999999</v>
      </c>
      <c r="E75" s="22">
        <f t="shared" si="0"/>
        <v>6.4642557620000005</v>
      </c>
      <c r="G75" s="61"/>
      <c r="H75" s="22"/>
    </row>
    <row r="76" spans="1:8" x14ac:dyDescent="0.25">
      <c r="A76" s="2">
        <v>41974</v>
      </c>
      <c r="B76" s="16">
        <v>58.717231517000002</v>
      </c>
      <c r="C76" s="61">
        <f>+MIN($B$40,$B$52,$B$64,$B$76,$B$88)</f>
        <v>55.707364748000003</v>
      </c>
      <c r="D76" s="61">
        <f>+MAX($B$40,$B$52,$B$64,$B$76,$B$88)</f>
        <v>65.196283019999996</v>
      </c>
      <c r="E76" s="22">
        <f t="shared" si="0"/>
        <v>9.4889182719999923</v>
      </c>
      <c r="G76" s="61"/>
      <c r="H76" s="22"/>
    </row>
    <row r="77" spans="1:8" x14ac:dyDescent="0.25">
      <c r="A77" s="2">
        <v>42005</v>
      </c>
      <c r="B77" s="16">
        <v>56.771582940999998</v>
      </c>
      <c r="C77" s="61">
        <f>+MIN($B$29,$B$41,$B$53,$B$65,$B$77)</f>
        <v>54.663631402</v>
      </c>
      <c r="D77" s="61">
        <f>+MAX($B$29,$B$41,$B$53,$B$65,$B$77)</f>
        <v>57.109479987</v>
      </c>
      <c r="E77" s="22">
        <f t="shared" si="0"/>
        <v>2.4458485850000002</v>
      </c>
      <c r="G77" s="61"/>
      <c r="H77" s="22"/>
    </row>
    <row r="78" spans="1:8" x14ac:dyDescent="0.25">
      <c r="A78" s="2">
        <v>42036</v>
      </c>
      <c r="B78" s="16">
        <v>58.679366041999998</v>
      </c>
      <c r="C78" s="61">
        <f>+MIN($B$30,$B$42,$B$54,$B$66,$B$78)</f>
        <v>56.202044712000003</v>
      </c>
      <c r="D78" s="61">
        <f>+MAX($B$30,$B$42,$B$54,$B$66,$B$78)</f>
        <v>58.679366041999998</v>
      </c>
      <c r="E78" s="22">
        <f t="shared" si="0"/>
        <v>2.4773213299999952</v>
      </c>
      <c r="G78" s="61"/>
      <c r="H78" s="22"/>
    </row>
    <row r="79" spans="1:8" x14ac:dyDescent="0.25">
      <c r="A79" s="2">
        <v>42064</v>
      </c>
      <c r="B79" s="16">
        <v>60.321400116</v>
      </c>
      <c r="C79" s="61">
        <f>+MIN($B$31,$B$43,$B$55,$B$67,$B$79)</f>
        <v>56.698923372000003</v>
      </c>
      <c r="D79" s="61">
        <f>+MAX($B$31,$B$43,$B$55,$B$67,$B$79)</f>
        <v>60.321400116</v>
      </c>
      <c r="E79" s="22">
        <f t="shared" si="0"/>
        <v>3.6224767439999965</v>
      </c>
      <c r="G79" s="61"/>
      <c r="H79" s="22"/>
    </row>
    <row r="80" spans="1:8" x14ac:dyDescent="0.25">
      <c r="A80" s="2">
        <v>42095</v>
      </c>
      <c r="B80" s="16">
        <v>62.770663919999997</v>
      </c>
      <c r="C80" s="61">
        <f>+MIN($B$32,$B$44,$B$56,$B$68,$B$80)</f>
        <v>57.998471504999998</v>
      </c>
      <c r="D80" s="61">
        <f>+MAX($B$32,$B$44,$B$56,$B$68,$B$80)</f>
        <v>62.770663919999997</v>
      </c>
      <c r="E80" s="22">
        <f t="shared" si="0"/>
        <v>4.7721924149999992</v>
      </c>
      <c r="G80" s="61"/>
      <c r="H80" s="22"/>
    </row>
    <row r="81" spans="1:8" x14ac:dyDescent="0.25">
      <c r="A81" s="2">
        <v>42125</v>
      </c>
      <c r="B81" s="16">
        <v>61.649208901000002</v>
      </c>
      <c r="C81" s="61">
        <f>+MIN($B$33,$B$45,$B$57,$B$69,$B$81)</f>
        <v>57.857539721999999</v>
      </c>
      <c r="D81" s="61">
        <f>+MAX($B$33,$B$45,$B$57,$B$69,$B$81)</f>
        <v>61.649208901000002</v>
      </c>
      <c r="E81" s="22">
        <f t="shared" si="0"/>
        <v>3.791669179000003</v>
      </c>
      <c r="G81" s="61"/>
      <c r="H81" s="22"/>
    </row>
    <row r="82" spans="1:8" x14ac:dyDescent="0.25">
      <c r="A82" s="2">
        <v>42156</v>
      </c>
      <c r="B82" s="16">
        <v>60.648533321999999</v>
      </c>
      <c r="C82" s="61">
        <f>+MIN($B$34,$B$46,$B$58,$B$70,$B$82)</f>
        <v>56.232392965000003</v>
      </c>
      <c r="D82" s="61">
        <f>+MAX($B$34,$B$46,$B$58,$B$70,$B$82)</f>
        <v>60.648533321999999</v>
      </c>
      <c r="E82" s="22">
        <f t="shared" si="0"/>
        <v>4.4161403569999962</v>
      </c>
      <c r="G82" s="61"/>
      <c r="H82" s="22"/>
    </row>
    <row r="83" spans="1:8" x14ac:dyDescent="0.25">
      <c r="A83" s="2">
        <v>42186</v>
      </c>
      <c r="B83" s="16">
        <v>61.180503836</v>
      </c>
      <c r="C83" s="61">
        <f>+MIN($B$35,$B$47,$B$59,$B$71,$B$83)</f>
        <v>56.458087835999997</v>
      </c>
      <c r="D83" s="61">
        <f>+MAX($B$35,$B$47,$B$59,$B$71,$B$83)</f>
        <v>61.180503836</v>
      </c>
      <c r="E83" s="22">
        <f t="shared" si="0"/>
        <v>4.7224160000000026</v>
      </c>
      <c r="G83" s="61"/>
      <c r="H83" s="22"/>
    </row>
    <row r="84" spans="1:8" x14ac:dyDescent="0.25">
      <c r="A84" s="2">
        <v>42217</v>
      </c>
      <c r="B84" s="16">
        <v>62.688120238000003</v>
      </c>
      <c r="C84" s="61">
        <f>+MIN($B$36,$B$48,$B$60,$B$72,$B$84)</f>
        <v>57.351828869999999</v>
      </c>
      <c r="D84" s="61">
        <f>+MAX($B$36,$B$48,$B$60,$B$72,$B$84)</f>
        <v>62.688120238000003</v>
      </c>
      <c r="E84" s="22">
        <f t="shared" si="0"/>
        <v>5.3362913680000048</v>
      </c>
      <c r="G84" s="61"/>
      <c r="H84" s="22"/>
    </row>
    <row r="85" spans="1:8" x14ac:dyDescent="0.25">
      <c r="A85" s="2">
        <v>42248</v>
      </c>
      <c r="B85" s="16">
        <v>63.459426278999999</v>
      </c>
      <c r="C85" s="61">
        <f>+MIN($B$37,$B$49,$B$61,$B$73,$B$85)</f>
        <v>57.525133373000003</v>
      </c>
      <c r="D85" s="61">
        <f>+MAX($B$37,$B$49,$B$61,$B$73,$B$85)</f>
        <v>63.459426278999999</v>
      </c>
      <c r="E85" s="22">
        <f t="shared" si="0"/>
        <v>5.934292905999996</v>
      </c>
      <c r="G85" s="61"/>
      <c r="H85" s="22"/>
    </row>
    <row r="86" spans="1:8" x14ac:dyDescent="0.25">
      <c r="A86" s="2">
        <v>42278</v>
      </c>
      <c r="B86" s="16">
        <v>64.251995704999999</v>
      </c>
      <c r="C86" s="61">
        <f>+MIN($B$38,$B$50,$B$62,$B$74,$B$86)</f>
        <v>56.031841178999997</v>
      </c>
      <c r="D86" s="61">
        <f>+MAX($B$38,$B$50,$B$62,$B$74,$B$86)</f>
        <v>64.251995704999999</v>
      </c>
      <c r="E86" s="22">
        <f t="shared" si="0"/>
        <v>8.2201545260000017</v>
      </c>
      <c r="G86" s="61"/>
      <c r="H86" s="22"/>
    </row>
    <row r="87" spans="1:8" x14ac:dyDescent="0.25">
      <c r="A87" s="2">
        <v>42309</v>
      </c>
      <c r="B87" s="16">
        <v>62.348884826999999</v>
      </c>
      <c r="C87" s="61">
        <f>+MIN($B$39,$B$51,$B$63,$B$75,$B$87)</f>
        <v>55.884629064999999</v>
      </c>
      <c r="D87" s="61">
        <f>+MAX($B$39,$B$51,$B$63,$B$75,$B$87)</f>
        <v>62.348884826999999</v>
      </c>
      <c r="E87" s="22">
        <f t="shared" si="0"/>
        <v>6.4642557620000005</v>
      </c>
      <c r="G87" s="61"/>
      <c r="H87" s="22"/>
    </row>
    <row r="88" spans="1:8" x14ac:dyDescent="0.25">
      <c r="A88" s="2">
        <v>42339</v>
      </c>
      <c r="B88" s="16">
        <v>65.196283019999996</v>
      </c>
      <c r="C88" s="61">
        <f>+MIN($B$40,$B$52,$B$64,$B$76,$B$88)</f>
        <v>55.707364748000003</v>
      </c>
      <c r="D88" s="61">
        <f>+MAX($B$40,$B$52,$B$64,$B$76,$B$88)</f>
        <v>65.196283019999996</v>
      </c>
      <c r="E88" s="22">
        <f t="shared" si="0"/>
        <v>9.4889182719999923</v>
      </c>
      <c r="G88" s="61"/>
      <c r="H88" s="22"/>
    </row>
    <row r="89" spans="1:8" x14ac:dyDescent="0.25">
      <c r="A89" s="2">
        <v>42370</v>
      </c>
      <c r="B89" s="16">
        <v>63.023631553000001</v>
      </c>
      <c r="C89" s="61">
        <f>+MIN($B$29,$B$41,$B$53,$B$65,$B$77)</f>
        <v>54.663631402</v>
      </c>
      <c r="D89" s="61">
        <f>+MAX($B$29,$B$41,$B$53,$B$65,$B$77)</f>
        <v>57.109479987</v>
      </c>
      <c r="E89" s="22">
        <f t="shared" si="0"/>
        <v>2.4458485850000002</v>
      </c>
      <c r="G89" s="61"/>
      <c r="H89" s="22"/>
    </row>
    <row r="90" spans="1:8" x14ac:dyDescent="0.25">
      <c r="A90" s="2">
        <v>42401</v>
      </c>
      <c r="B90" s="16">
        <v>63.860989052999997</v>
      </c>
      <c r="C90" s="61">
        <f>+MIN($B$30,$B$42,$B$54,$B$66,$B$78)</f>
        <v>56.202044712000003</v>
      </c>
      <c r="D90" s="61">
        <f>+MAX($B$30,$B$42,$B$54,$B$66,$B$78)</f>
        <v>58.679366041999998</v>
      </c>
      <c r="E90" s="22">
        <f t="shared" si="0"/>
        <v>2.4773213299999952</v>
      </c>
      <c r="G90" s="61"/>
      <c r="H90" s="22"/>
    </row>
    <row r="91" spans="1:8" x14ac:dyDescent="0.25">
      <c r="A91" s="2">
        <v>42430</v>
      </c>
      <c r="B91" s="16">
        <v>64.895121657000004</v>
      </c>
      <c r="C91" s="61">
        <f>+MIN($B$31,$B$43,$B$55,$B$67,$B$79)</f>
        <v>56.698923372000003</v>
      </c>
      <c r="D91" s="61">
        <f>+MAX($B$31,$B$43,$B$55,$B$67,$B$79)</f>
        <v>60.321400116</v>
      </c>
      <c r="E91" s="22">
        <f t="shared" si="0"/>
        <v>3.6224767439999965</v>
      </c>
      <c r="G91" s="61"/>
      <c r="H91" s="22"/>
    </row>
    <row r="92" spans="1:8" x14ac:dyDescent="0.25">
      <c r="A92" s="2">
        <v>42461</v>
      </c>
      <c r="B92" s="16">
        <v>66.093109358999996</v>
      </c>
      <c r="C92" s="61">
        <f>+MIN($B$32,$B$44,$B$56,$B$68,$B$80)</f>
        <v>57.998471504999998</v>
      </c>
      <c r="D92" s="61">
        <f>+MAX($B$32,$B$44,$B$56,$B$68,$B$80)</f>
        <v>62.770663919999997</v>
      </c>
      <c r="E92" s="22">
        <f t="shared" si="0"/>
        <v>4.7721924149999992</v>
      </c>
      <c r="G92" s="61"/>
      <c r="H92" s="22"/>
    </row>
    <row r="93" spans="1:8" x14ac:dyDescent="0.25">
      <c r="A93" s="2">
        <v>42491</v>
      </c>
      <c r="B93" s="16">
        <v>65.734034045000001</v>
      </c>
      <c r="C93" s="61">
        <f>+MIN($B$33,$B$45,$B$57,$B$69,$B$81)</f>
        <v>57.857539721999999</v>
      </c>
      <c r="D93" s="61">
        <f>+MAX($B$33,$B$45,$B$57,$B$69,$B$81)</f>
        <v>61.649208901000002</v>
      </c>
      <c r="E93" s="22">
        <f t="shared" ref="E93:E112" si="1">D93-C93</f>
        <v>3.791669179000003</v>
      </c>
      <c r="G93" s="61"/>
      <c r="H93" s="22"/>
    </row>
    <row r="94" spans="1:8" x14ac:dyDescent="0.25">
      <c r="A94" s="2">
        <v>42522</v>
      </c>
      <c r="B94" s="16">
        <v>65.635086232999996</v>
      </c>
      <c r="C94" s="61">
        <f>+MIN($B$34,$B$46,$B$58,$B$70,$B$82)</f>
        <v>56.232392965000003</v>
      </c>
      <c r="D94" s="61">
        <f>+MAX($B$34,$B$46,$B$58,$B$70,$B$82)</f>
        <v>60.648533321999999</v>
      </c>
      <c r="E94" s="22">
        <f t="shared" si="1"/>
        <v>4.4161403569999962</v>
      </c>
      <c r="G94" s="61"/>
      <c r="H94" s="22"/>
    </row>
    <row r="95" spans="1:8" x14ac:dyDescent="0.25">
      <c r="A95" s="2">
        <v>42552</v>
      </c>
      <c r="B95" s="16">
        <v>65.737404776000005</v>
      </c>
      <c r="C95" s="61">
        <f>+MIN($B$35,$B$47,$B$59,$B$71,$B$83)</f>
        <v>56.458087835999997</v>
      </c>
      <c r="D95" s="61">
        <f>+MAX($B$35,$B$47,$B$59,$B$71,$B$83)</f>
        <v>61.180503836</v>
      </c>
      <c r="E95" s="22">
        <f t="shared" si="1"/>
        <v>4.7224160000000026</v>
      </c>
      <c r="G95" s="61"/>
      <c r="H95" s="22"/>
    </row>
    <row r="96" spans="1:8" x14ac:dyDescent="0.25">
      <c r="A96" s="2">
        <v>42583</v>
      </c>
      <c r="B96" s="16">
        <v>65.116732507999998</v>
      </c>
      <c r="C96" s="61">
        <f>+MIN($B$36,$B$48,$B$60,$B$72,$B$84)</f>
        <v>57.351828869999999</v>
      </c>
      <c r="D96" s="61">
        <f>+MAX($B$36,$B$48,$B$60,$B$72,$B$84)</f>
        <v>62.688120238000003</v>
      </c>
      <c r="E96" s="22">
        <f t="shared" si="1"/>
        <v>5.3362913680000048</v>
      </c>
      <c r="G96" s="61"/>
      <c r="H96" s="22"/>
    </row>
    <row r="97" spans="1:8" x14ac:dyDescent="0.25">
      <c r="A97" s="2">
        <v>42614</v>
      </c>
      <c r="B97" s="16">
        <v>64.755661833000005</v>
      </c>
      <c r="C97" s="61">
        <f>+MIN($B$37,$B$49,$B$61,$B$73,$B$85)</f>
        <v>57.525133373000003</v>
      </c>
      <c r="D97" s="61">
        <f>+MAX($B$37,$B$49,$B$61,$B$73,$B$85)</f>
        <v>63.459426278999999</v>
      </c>
      <c r="E97" s="22">
        <f t="shared" si="1"/>
        <v>5.934292905999996</v>
      </c>
      <c r="G97" s="61"/>
      <c r="H97" s="22"/>
    </row>
    <row r="98" spans="1:8" x14ac:dyDescent="0.25">
      <c r="A98" s="2">
        <v>42644</v>
      </c>
      <c r="B98" s="16">
        <v>64.982687890999998</v>
      </c>
      <c r="C98" s="61">
        <f>+MIN($B$38,$B$50,$B$62,$B$74,$B$86)</f>
        <v>56.031841178999997</v>
      </c>
      <c r="D98" s="61">
        <f>+MAX($B$38,$B$50,$B$62,$B$74,$B$86)</f>
        <v>64.251995704999999</v>
      </c>
      <c r="E98" s="22">
        <f t="shared" si="1"/>
        <v>8.2201545260000017</v>
      </c>
      <c r="G98" s="61"/>
      <c r="H98" s="22"/>
    </row>
    <row r="99" spans="1:8" x14ac:dyDescent="0.25">
      <c r="A99" s="2">
        <v>42675</v>
      </c>
      <c r="B99" s="16">
        <v>64.464229572999997</v>
      </c>
      <c r="C99" s="61">
        <f>+MIN($B$39,$B$51,$B$63,$B$75,$B$87)</f>
        <v>55.884629064999999</v>
      </c>
      <c r="D99" s="61">
        <f>+MAX($B$39,$B$51,$B$63,$B$75,$B$87)</f>
        <v>62.348884826999999</v>
      </c>
      <c r="E99" s="22">
        <f t="shared" si="1"/>
        <v>6.4642557620000005</v>
      </c>
      <c r="G99" s="61"/>
      <c r="H99" s="22"/>
    </row>
    <row r="100" spans="1:8" x14ac:dyDescent="0.25">
      <c r="A100" s="2">
        <v>42705</v>
      </c>
      <c r="B100" s="16">
        <v>65.755636578999997</v>
      </c>
      <c r="C100" s="61">
        <f>+MIN($B$40,$B$52,$B$64,$B$76,$B$88)</f>
        <v>55.707364748000003</v>
      </c>
      <c r="D100" s="61">
        <f>+MAX($B$40,$B$52,$B$64,$B$76,$B$88)</f>
        <v>65.196283019999996</v>
      </c>
      <c r="E100" s="22">
        <f t="shared" si="1"/>
        <v>9.4889182719999923</v>
      </c>
      <c r="G100" s="61"/>
      <c r="H100" s="22"/>
    </row>
    <row r="101" spans="1:8" x14ac:dyDescent="0.25">
      <c r="A101" s="2">
        <v>42736</v>
      </c>
      <c r="B101" s="16">
        <v>64.523753178999996</v>
      </c>
      <c r="C101" s="61">
        <f>+MIN($B$29,$B$41,$B$53,$B$65,$B$77)</f>
        <v>54.663631402</v>
      </c>
      <c r="D101" s="22">
        <f>+MAX($B$29,$B$41,$B$53,$B$65,$B$77)</f>
        <v>57.109479987</v>
      </c>
      <c r="E101" s="22">
        <f t="shared" si="1"/>
        <v>2.4458485850000002</v>
      </c>
      <c r="G101" s="61"/>
      <c r="H101" s="22"/>
    </row>
    <row r="102" spans="1:8" x14ac:dyDescent="0.25">
      <c r="A102" s="2">
        <v>42767</v>
      </c>
      <c r="B102" s="16">
        <v>64.911569353000004</v>
      </c>
      <c r="C102" s="61">
        <f>+MIN($B$30,$B$42,$B$54,$B$66,$B$78)</f>
        <v>56.202044712000003</v>
      </c>
      <c r="D102" s="22">
        <f>+MAX($B$30,$B$42,$B$54,$B$66,$B$78)</f>
        <v>58.679366041999998</v>
      </c>
      <c r="E102" s="22">
        <f t="shared" si="1"/>
        <v>2.4773213299999952</v>
      </c>
      <c r="G102" s="61"/>
      <c r="H102" s="22"/>
    </row>
    <row r="103" spans="1:8" x14ac:dyDescent="0.25">
      <c r="A103" s="2">
        <v>42795</v>
      </c>
      <c r="B103" s="16">
        <v>66.510977034999996</v>
      </c>
      <c r="C103" s="61">
        <f>+MIN($B$31,$B$43,$B$55,$B$67,$B$79)</f>
        <v>56.698923372000003</v>
      </c>
      <c r="D103" s="22">
        <f>+MAX($B$31,$B$43,$B$55,$B$67,$B$79)</f>
        <v>60.321400116</v>
      </c>
      <c r="E103" s="22">
        <f t="shared" si="1"/>
        <v>3.6224767439999965</v>
      </c>
      <c r="G103" s="61"/>
      <c r="H103" s="22"/>
    </row>
    <row r="104" spans="1:8" x14ac:dyDescent="0.25">
      <c r="A104" s="2">
        <v>42826</v>
      </c>
      <c r="B104" s="16">
        <v>67.672419078000004</v>
      </c>
      <c r="C104" s="61">
        <f>+MIN($B$32,$B$44,$B$56,$B$68,$B$80)</f>
        <v>57.998471504999998</v>
      </c>
      <c r="D104" s="22">
        <f>+MAX($B$32,$B$44,$B$56,$B$68,$B$80)</f>
        <v>62.770663919999997</v>
      </c>
      <c r="E104" s="22">
        <f t="shared" si="1"/>
        <v>4.7721924149999992</v>
      </c>
      <c r="G104" s="61"/>
      <c r="H104" s="22"/>
    </row>
    <row r="105" spans="1:8" x14ac:dyDescent="0.25">
      <c r="A105" s="2">
        <v>42856</v>
      </c>
      <c r="B105" s="16">
        <v>66.627182719000004</v>
      </c>
      <c r="C105" s="61">
        <f>+MIN($B$33,$B$45,$B$57,$B$69,$B$81)</f>
        <v>57.857539721999999</v>
      </c>
      <c r="D105" s="22">
        <f>+MAX($B$33,$B$45,$B$57,$B$69,$B$81)</f>
        <v>61.649208901000002</v>
      </c>
      <c r="E105" s="22">
        <f t="shared" si="1"/>
        <v>3.791669179000003</v>
      </c>
      <c r="G105" s="61"/>
      <c r="H105" s="22"/>
    </row>
    <row r="106" spans="1:8" x14ac:dyDescent="0.25">
      <c r="A106" s="2">
        <v>42887</v>
      </c>
      <c r="B106" s="16">
        <v>66.348576996999995</v>
      </c>
      <c r="C106" s="61">
        <f>+MIN($B$34,$B$46,$B$58,$B$70,$B$82)</f>
        <v>56.232392965000003</v>
      </c>
      <c r="D106" s="22">
        <f>+MAX($B$34,$B$46,$B$58,$B$70,$B$82)</f>
        <v>60.648533321999999</v>
      </c>
      <c r="E106" s="22">
        <f t="shared" si="1"/>
        <v>4.4161403569999962</v>
      </c>
      <c r="G106" s="61"/>
      <c r="H106" s="22"/>
    </row>
    <row r="107" spans="1:8" x14ac:dyDescent="0.25">
      <c r="A107" s="2">
        <v>42917</v>
      </c>
      <c r="B107" s="16">
        <v>66.563451759000003</v>
      </c>
      <c r="C107" s="61">
        <f>+MIN($B$35,$B$47,$B$59,$B$71,$B$83)</f>
        <v>56.458087835999997</v>
      </c>
      <c r="D107" s="22">
        <f>+MAX($B$35,$B$47,$B$59,$B$71,$B$83)</f>
        <v>61.180503836</v>
      </c>
      <c r="E107" s="22">
        <f t="shared" si="1"/>
        <v>4.7224160000000026</v>
      </c>
      <c r="G107" s="61"/>
      <c r="H107" s="22"/>
    </row>
    <row r="108" spans="1:8" x14ac:dyDescent="0.25">
      <c r="A108" s="2">
        <v>42948</v>
      </c>
      <c r="B108" s="16">
        <v>65.873380041000004</v>
      </c>
      <c r="C108" s="61">
        <f>+MIN($B$36,$B$48,$B$60,$B$72,$B$84)</f>
        <v>57.351828869999999</v>
      </c>
      <c r="D108" s="22">
        <f>+MAX($B$36,$B$48,$B$60,$B$72,$B$84)</f>
        <v>62.688120238000003</v>
      </c>
      <c r="E108" s="22">
        <f t="shared" si="1"/>
        <v>5.3362913680000048</v>
      </c>
      <c r="G108" s="61"/>
      <c r="H108" s="22"/>
    </row>
    <row r="109" spans="1:8" x14ac:dyDescent="0.25">
      <c r="A109" s="2">
        <v>42979</v>
      </c>
      <c r="B109" s="16">
        <v>65.602605987000004</v>
      </c>
      <c r="C109" s="61">
        <f>+MIN($B$37,$B$49,$B$61,$B$73,$B$85)</f>
        <v>57.525133373000003</v>
      </c>
      <c r="D109" s="22">
        <f>+MAX($B$37,$B$49,$B$61,$B$73,$B$85)</f>
        <v>63.459426278999999</v>
      </c>
      <c r="E109" s="22">
        <f t="shared" si="1"/>
        <v>5.934292905999996</v>
      </c>
      <c r="G109" s="61"/>
      <c r="H109" s="22"/>
    </row>
    <row r="110" spans="1:8" x14ac:dyDescent="0.25">
      <c r="A110" s="2">
        <v>43009</v>
      </c>
      <c r="B110" s="16">
        <v>65.075374562999997</v>
      </c>
      <c r="C110" s="61">
        <f>+MIN($B$38,$B$50,$B$62,$B$74,$B$86)</f>
        <v>56.031841178999997</v>
      </c>
      <c r="D110" s="22">
        <f>+MAX($B$38,$B$50,$B$62,$B$74,$B$86)</f>
        <v>64.251995704999999</v>
      </c>
      <c r="E110" s="22">
        <f t="shared" si="1"/>
        <v>8.2201545260000017</v>
      </c>
      <c r="G110" s="61"/>
      <c r="H110" s="22"/>
    </row>
    <row r="111" spans="1:8" x14ac:dyDescent="0.25">
      <c r="A111" s="2">
        <v>43040</v>
      </c>
      <c r="B111" s="16">
        <v>64.582931912999996</v>
      </c>
      <c r="C111" s="61">
        <f>+MIN($B$39,$B$51,$B$63,$B$75,$B$87)</f>
        <v>55.884629064999999</v>
      </c>
      <c r="D111" s="22">
        <f>+MAX($B$39,$B$51,$B$63,$B$75,$B$87)</f>
        <v>62.348884826999999</v>
      </c>
      <c r="E111" s="22">
        <f t="shared" si="1"/>
        <v>6.4642557620000005</v>
      </c>
      <c r="G111" s="61"/>
      <c r="H111" s="22"/>
    </row>
    <row r="112" spans="1:8" x14ac:dyDescent="0.25">
      <c r="A112" s="84">
        <v>43070</v>
      </c>
      <c r="B112" s="94">
        <v>65.874338918999996</v>
      </c>
      <c r="C112" s="93">
        <f>+MIN($B$40,$B$52,$B$64,$B$76,$B$88)</f>
        <v>55.707364748000003</v>
      </c>
      <c r="D112" s="92">
        <f>+MAX($B$40,$B$52,$B$64,$B$76,$B$88)</f>
        <v>65.196283019999996</v>
      </c>
      <c r="E112" s="92">
        <f t="shared" si="1"/>
        <v>9.4889182719999923</v>
      </c>
      <c r="G112" s="61"/>
      <c r="H112" s="22"/>
    </row>
    <row r="113" spans="1:2" x14ac:dyDescent="0.25">
      <c r="A113" t="s">
        <v>361</v>
      </c>
    </row>
    <row r="114" spans="1:2" x14ac:dyDescent="0.25">
      <c r="A114" t="s">
        <v>392</v>
      </c>
    </row>
    <row r="116" spans="1:2" x14ac:dyDescent="0.25">
      <c r="A116" s="5"/>
      <c r="B116" s="6" t="s">
        <v>0</v>
      </c>
    </row>
    <row r="117" spans="1:2" x14ac:dyDescent="0.25">
      <c r="A117" s="3">
        <v>71</v>
      </c>
      <c r="B117">
        <v>0</v>
      </c>
    </row>
    <row r="118" spans="1:2" x14ac:dyDescent="0.25">
      <c r="A118" s="3">
        <v>71</v>
      </c>
      <c r="B118">
        <v>1</v>
      </c>
    </row>
  </sheetData>
  <mergeCells count="2">
    <mergeCell ref="C27:E27"/>
    <mergeCell ref="B25:E26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65" fitToHeight="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82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3" x14ac:dyDescent="0.25">
      <c r="D25" s="215" t="s">
        <v>106</v>
      </c>
      <c r="E25" s="215"/>
      <c r="F25" s="215"/>
      <c r="G25" s="215"/>
      <c r="H25" s="215"/>
      <c r="I25" s="47"/>
      <c r="J25" s="215" t="s">
        <v>170</v>
      </c>
      <c r="K25" s="215"/>
      <c r="L25" s="215"/>
      <c r="M25" s="215"/>
    </row>
    <row r="26" spans="2:13" x14ac:dyDescent="0.25"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2:13" x14ac:dyDescent="0.25">
      <c r="C27" s="14" t="s">
        <v>124</v>
      </c>
      <c r="D27" s="128">
        <v>7.4675760959000002</v>
      </c>
      <c r="E27" s="128">
        <v>8.7635447122999999</v>
      </c>
      <c r="F27" s="128">
        <v>9.4151095726000005</v>
      </c>
      <c r="G27" s="128">
        <v>8.8597841420000005</v>
      </c>
      <c r="H27" s="128">
        <v>8.7808856959000003</v>
      </c>
      <c r="I27" s="15"/>
      <c r="J27" s="27">
        <f t="shared" ref="J27:M29" si="0">E27-D27</f>
        <v>1.2959686163999997</v>
      </c>
      <c r="K27" s="27">
        <f t="shared" si="0"/>
        <v>0.6515648603000006</v>
      </c>
      <c r="L27" s="27">
        <f t="shared" si="0"/>
        <v>-0.55532543059999995</v>
      </c>
      <c r="M27" s="27">
        <f t="shared" si="0"/>
        <v>-7.8898446100000186E-2</v>
      </c>
    </row>
    <row r="28" spans="2:13" x14ac:dyDescent="0.25">
      <c r="C28" s="157" t="s">
        <v>298</v>
      </c>
      <c r="D28" s="128">
        <v>2.6056347889999998</v>
      </c>
      <c r="E28" s="128">
        <v>3.0145143889999999</v>
      </c>
      <c r="F28" s="128">
        <v>3.3422785150999998</v>
      </c>
      <c r="G28" s="128">
        <v>3.4778947430999998</v>
      </c>
      <c r="H28" s="128">
        <v>3.7798152027</v>
      </c>
      <c r="I28" s="15"/>
      <c r="J28" s="27">
        <f t="shared" si="0"/>
        <v>0.40887960000000012</v>
      </c>
      <c r="K28" s="27">
        <f t="shared" si="0"/>
        <v>0.32776412609999994</v>
      </c>
      <c r="L28" s="27">
        <f t="shared" si="0"/>
        <v>0.13561622799999995</v>
      </c>
      <c r="M28" s="27">
        <f t="shared" si="0"/>
        <v>0.30192045960000025</v>
      </c>
    </row>
    <row r="29" spans="2:13" x14ac:dyDescent="0.25">
      <c r="C29" s="14" t="s">
        <v>105</v>
      </c>
      <c r="D29" s="128">
        <v>0.86710365204999995</v>
      </c>
      <c r="E29" s="128">
        <v>0.93364625478999996</v>
      </c>
      <c r="F29" s="128">
        <v>0.96588712055000003</v>
      </c>
      <c r="G29" s="128">
        <v>0.99253369672000002</v>
      </c>
      <c r="H29" s="128">
        <v>1.0008040381000001</v>
      </c>
      <c r="I29" s="15"/>
      <c r="J29" s="27">
        <f t="shared" si="0"/>
        <v>6.6542602740000012E-2</v>
      </c>
      <c r="K29" s="27">
        <f t="shared" si="0"/>
        <v>3.224086576000007E-2</v>
      </c>
      <c r="L29" s="27">
        <f t="shared" si="0"/>
        <v>2.6646576169999991E-2</v>
      </c>
      <c r="M29" s="27">
        <f t="shared" si="0"/>
        <v>8.2703413800000458E-3</v>
      </c>
    </row>
    <row r="30" spans="2:13" x14ac:dyDescent="0.25">
      <c r="B30" s="12"/>
      <c r="C30" s="89" t="s">
        <v>125</v>
      </c>
      <c r="D30" s="129">
        <v>8.8679454840999997E-2</v>
      </c>
      <c r="E30" s="129">
        <v>8.3429775301E-2</v>
      </c>
      <c r="F30" s="129">
        <v>8.2409704121000002E-2</v>
      </c>
      <c r="G30" s="129">
        <v>9.8989896901999996E-2</v>
      </c>
      <c r="H30" s="129">
        <v>0.10385243288</v>
      </c>
      <c r="I30" s="95"/>
      <c r="J30" s="87">
        <f>E30-D30</f>
        <v>-5.2496795399999963E-3</v>
      </c>
      <c r="K30" s="87">
        <f>F30-E30</f>
        <v>-1.0200711799999984E-3</v>
      </c>
      <c r="L30" s="87">
        <f>G30-F30</f>
        <v>1.6580192780999994E-2</v>
      </c>
      <c r="M30" s="87">
        <f>H30-G30</f>
        <v>4.8625359780000016E-3</v>
      </c>
    </row>
    <row r="31" spans="2:13" x14ac:dyDescent="0.25">
      <c r="B31" t="s">
        <v>361</v>
      </c>
      <c r="E31" s="14"/>
      <c r="J31" s="14" t="s">
        <v>12</v>
      </c>
      <c r="K31" s="35">
        <f>F27/E27-1</f>
        <v>7.4349464935747012E-2</v>
      </c>
      <c r="L31" s="35">
        <f>G27/F27-1</f>
        <v>-5.8982365135305193E-2</v>
      </c>
      <c r="M31" s="35">
        <f>H27/G27-1</f>
        <v>-8.9052334498738173E-3</v>
      </c>
    </row>
    <row r="33" spans="2:4" x14ac:dyDescent="0.25">
      <c r="C33" s="8" t="s">
        <v>10</v>
      </c>
    </row>
    <row r="34" spans="2:4" x14ac:dyDescent="0.25">
      <c r="B34" s="6"/>
      <c r="C34" s="9" t="s">
        <v>122</v>
      </c>
      <c r="D34" s="6" t="s">
        <v>0</v>
      </c>
    </row>
    <row r="35" spans="2:4" x14ac:dyDescent="0.25">
      <c r="B35" s="2">
        <v>41640</v>
      </c>
      <c r="C35" s="128">
        <v>11.728287</v>
      </c>
      <c r="D35" s="128" t="e">
        <v>#N/A</v>
      </c>
    </row>
    <row r="36" spans="2:4" x14ac:dyDescent="0.25">
      <c r="B36" s="2">
        <v>41671</v>
      </c>
      <c r="C36" s="128">
        <v>11.836024999999999</v>
      </c>
      <c r="D36" s="128" t="e">
        <v>#N/A</v>
      </c>
    </row>
    <row r="37" spans="2:4" x14ac:dyDescent="0.25">
      <c r="B37" s="2">
        <v>41699</v>
      </c>
      <c r="C37" s="128">
        <v>12.115627999999999</v>
      </c>
      <c r="D37" s="128" t="e">
        <v>#N/A</v>
      </c>
    </row>
    <row r="38" spans="2:4" x14ac:dyDescent="0.25">
      <c r="B38" s="2">
        <v>41730</v>
      </c>
      <c r="C38" s="128">
        <v>12.593716000000001</v>
      </c>
      <c r="D38" s="128" t="e">
        <v>#N/A</v>
      </c>
    </row>
    <row r="39" spans="2:4" x14ac:dyDescent="0.25">
      <c r="B39" s="2">
        <v>41760</v>
      </c>
      <c r="C39" s="128">
        <v>12.615418999999999</v>
      </c>
      <c r="D39" s="128" t="e">
        <v>#N/A</v>
      </c>
    </row>
    <row r="40" spans="2:4" x14ac:dyDescent="0.25">
      <c r="B40" s="2">
        <v>41791</v>
      </c>
      <c r="C40" s="128">
        <v>12.900933999999999</v>
      </c>
      <c r="D40" s="128" t="e">
        <v>#N/A</v>
      </c>
    </row>
    <row r="41" spans="2:4" x14ac:dyDescent="0.25">
      <c r="B41" s="2">
        <v>41821</v>
      </c>
      <c r="C41" s="128">
        <v>13.015174999999999</v>
      </c>
      <c r="D41" s="128" t="e">
        <v>#N/A</v>
      </c>
    </row>
    <row r="42" spans="2:4" x14ac:dyDescent="0.25">
      <c r="B42" s="2">
        <v>41852</v>
      </c>
      <c r="C42" s="128">
        <v>13.065853000000001</v>
      </c>
      <c r="D42" s="128" t="e">
        <v>#N/A</v>
      </c>
    </row>
    <row r="43" spans="2:4" x14ac:dyDescent="0.25">
      <c r="B43" s="2">
        <v>41883</v>
      </c>
      <c r="C43" s="128">
        <v>13.298264</v>
      </c>
      <c r="D43" s="128" t="e">
        <v>#N/A</v>
      </c>
    </row>
    <row r="44" spans="2:4" x14ac:dyDescent="0.25">
      <c r="B44" s="2">
        <v>41913</v>
      </c>
      <c r="C44" s="128">
        <v>13.47072</v>
      </c>
      <c r="D44" s="128" t="e">
        <v>#N/A</v>
      </c>
    </row>
    <row r="45" spans="2:4" x14ac:dyDescent="0.25">
      <c r="B45" s="2">
        <v>41944</v>
      </c>
      <c r="C45" s="128">
        <v>13.479214000000001</v>
      </c>
      <c r="D45" s="128" t="e">
        <v>#N/A</v>
      </c>
    </row>
    <row r="46" spans="2:4" x14ac:dyDescent="0.25">
      <c r="B46" s="2">
        <v>41974</v>
      </c>
      <c r="C46" s="128">
        <v>13.784456</v>
      </c>
      <c r="D46" s="128" t="e">
        <v>#N/A</v>
      </c>
    </row>
    <row r="47" spans="2:4" x14ac:dyDescent="0.25">
      <c r="B47" s="2">
        <v>42005</v>
      </c>
      <c r="C47" s="128">
        <v>13.487107</v>
      </c>
      <c r="D47" s="128" t="e">
        <v>#N/A</v>
      </c>
    </row>
    <row r="48" spans="2:4" x14ac:dyDescent="0.25">
      <c r="B48" s="2">
        <v>42036</v>
      </c>
      <c r="C48" s="128">
        <v>13.724652000000001</v>
      </c>
      <c r="D48" s="128" t="e">
        <v>#N/A</v>
      </c>
    </row>
    <row r="49" spans="2:4" x14ac:dyDescent="0.25">
      <c r="B49" s="2">
        <v>42064</v>
      </c>
      <c r="C49" s="128">
        <v>13.851474</v>
      </c>
      <c r="D49" s="128" t="e">
        <v>#N/A</v>
      </c>
    </row>
    <row r="50" spans="2:4" x14ac:dyDescent="0.25">
      <c r="B50" s="2">
        <v>42095</v>
      </c>
      <c r="C50" s="128">
        <v>14.064470999999999</v>
      </c>
      <c r="D50" s="128" t="e">
        <v>#N/A</v>
      </c>
    </row>
    <row r="51" spans="2:4" x14ac:dyDescent="0.25">
      <c r="B51" s="2">
        <v>42125</v>
      </c>
      <c r="C51" s="128">
        <v>13.911987</v>
      </c>
      <c r="D51" s="128" t="e">
        <v>#N/A</v>
      </c>
    </row>
    <row r="52" spans="2:4" x14ac:dyDescent="0.25">
      <c r="B52" s="2">
        <v>42156</v>
      </c>
      <c r="C52" s="128">
        <v>13.78199</v>
      </c>
      <c r="D52" s="128" t="e">
        <v>#N/A</v>
      </c>
    </row>
    <row r="53" spans="2:4" x14ac:dyDescent="0.25">
      <c r="B53" s="2">
        <v>42186</v>
      </c>
      <c r="C53" s="128">
        <v>13.893449</v>
      </c>
      <c r="D53" s="128" t="e">
        <v>#N/A</v>
      </c>
    </row>
    <row r="54" spans="2:4" x14ac:dyDescent="0.25">
      <c r="B54" s="2">
        <v>42217</v>
      </c>
      <c r="C54" s="128">
        <v>13.902323000000001</v>
      </c>
      <c r="D54" s="128" t="e">
        <v>#N/A</v>
      </c>
    </row>
    <row r="55" spans="2:4" x14ac:dyDescent="0.25">
      <c r="B55" s="2">
        <v>42248</v>
      </c>
      <c r="C55" s="128">
        <v>13.946714999999999</v>
      </c>
      <c r="D55" s="128" t="e">
        <v>#N/A</v>
      </c>
    </row>
    <row r="56" spans="2:4" x14ac:dyDescent="0.25">
      <c r="B56" s="2">
        <v>42278</v>
      </c>
      <c r="C56" s="128">
        <v>13.947165</v>
      </c>
      <c r="D56" s="128" t="e">
        <v>#N/A</v>
      </c>
    </row>
    <row r="57" spans="2:4" x14ac:dyDescent="0.25">
      <c r="B57" s="2">
        <v>42309</v>
      </c>
      <c r="C57" s="128">
        <v>13.917403</v>
      </c>
      <c r="D57" s="128" t="e">
        <v>#N/A</v>
      </c>
    </row>
    <row r="58" spans="2:4" x14ac:dyDescent="0.25">
      <c r="B58" s="2">
        <v>42339</v>
      </c>
      <c r="C58" s="128">
        <v>13.764317999999999</v>
      </c>
      <c r="D58" s="128" t="e">
        <v>#N/A</v>
      </c>
    </row>
    <row r="59" spans="2:4" x14ac:dyDescent="0.25">
      <c r="B59" s="2">
        <v>42370</v>
      </c>
      <c r="C59" s="128">
        <v>13.59985</v>
      </c>
      <c r="D59" s="128" t="e">
        <v>#N/A</v>
      </c>
    </row>
    <row r="60" spans="2:4" x14ac:dyDescent="0.25">
      <c r="B60" s="2">
        <v>42401</v>
      </c>
      <c r="C60" s="128">
        <v>13.598221000000001</v>
      </c>
      <c r="D60" s="128" t="e">
        <v>#N/A</v>
      </c>
    </row>
    <row r="61" spans="2:4" x14ac:dyDescent="0.25">
      <c r="B61" s="2">
        <v>42430</v>
      </c>
      <c r="C61" s="128">
        <v>13.821706000000001</v>
      </c>
      <c r="D61" s="128" t="e">
        <v>#N/A</v>
      </c>
    </row>
    <row r="62" spans="2:4" x14ac:dyDescent="0.25">
      <c r="B62" s="2">
        <v>42461</v>
      </c>
      <c r="C62" s="128">
        <v>13.536816999999999</v>
      </c>
      <c r="D62" s="128" t="e">
        <v>#N/A</v>
      </c>
    </row>
    <row r="63" spans="2:4" x14ac:dyDescent="0.25">
      <c r="B63" s="2">
        <v>42491</v>
      </c>
      <c r="C63" s="128">
        <v>13.613454000000001</v>
      </c>
      <c r="D63" s="128" t="e">
        <v>#N/A</v>
      </c>
    </row>
    <row r="64" spans="2:4" x14ac:dyDescent="0.25">
      <c r="B64" s="2">
        <v>42522</v>
      </c>
      <c r="C64" s="128">
        <v>13.499012</v>
      </c>
      <c r="D64" s="128" t="e">
        <v>#N/A</v>
      </c>
    </row>
    <row r="65" spans="2:4" x14ac:dyDescent="0.25">
      <c r="B65" s="2">
        <v>42552</v>
      </c>
      <c r="C65" s="128">
        <v>13.434142</v>
      </c>
      <c r="D65" s="128" t="e">
        <v>#N/A</v>
      </c>
    </row>
    <row r="66" spans="2:4" x14ac:dyDescent="0.25">
      <c r="B66" s="2">
        <v>42583</v>
      </c>
      <c r="C66" s="128">
        <v>13.326535</v>
      </c>
      <c r="D66" s="128" t="e">
        <v>#N/A</v>
      </c>
    </row>
    <row r="67" spans="2:4" x14ac:dyDescent="0.25">
      <c r="B67" s="2">
        <v>42614</v>
      </c>
      <c r="C67" s="128">
        <v>13.155915999999999</v>
      </c>
      <c r="D67" s="128" t="e">
        <v>#N/A</v>
      </c>
    </row>
    <row r="68" spans="2:4" x14ac:dyDescent="0.25">
      <c r="B68" s="2">
        <v>42644</v>
      </c>
      <c r="C68" s="128">
        <v>13.334708198</v>
      </c>
      <c r="D68" s="128" t="e">
        <v>#N/A</v>
      </c>
    </row>
    <row r="69" spans="2:4" x14ac:dyDescent="0.25">
      <c r="B69" s="2">
        <v>42675</v>
      </c>
      <c r="C69" s="128">
        <v>13.440555667</v>
      </c>
      <c r="D69" s="128">
        <v>13.440555667</v>
      </c>
    </row>
    <row r="70" spans="2:4" x14ac:dyDescent="0.25">
      <c r="B70" s="2">
        <v>42705</v>
      </c>
      <c r="C70" s="128" t="e">
        <v>#N/A</v>
      </c>
      <c r="D70" s="128">
        <v>13.35575</v>
      </c>
    </row>
    <row r="71" spans="2:4" x14ac:dyDescent="0.25">
      <c r="B71" s="2">
        <v>42736</v>
      </c>
      <c r="C71" s="128" t="e">
        <v>#N/A</v>
      </c>
      <c r="D71" s="128">
        <v>13.25365</v>
      </c>
    </row>
    <row r="72" spans="2:4" x14ac:dyDescent="0.25">
      <c r="B72" s="2">
        <v>42767</v>
      </c>
      <c r="C72" s="128" t="e">
        <v>#N/A</v>
      </c>
      <c r="D72" s="128">
        <v>13.2498</v>
      </c>
    </row>
    <row r="73" spans="2:4" x14ac:dyDescent="0.25">
      <c r="B73" s="2">
        <v>42795</v>
      </c>
      <c r="C73" s="128" t="e">
        <v>#N/A</v>
      </c>
      <c r="D73" s="128">
        <v>13.44529</v>
      </c>
    </row>
    <row r="74" spans="2:4" x14ac:dyDescent="0.25">
      <c r="B74" s="2">
        <v>42826</v>
      </c>
      <c r="C74" s="128" t="e">
        <v>#N/A</v>
      </c>
      <c r="D74" s="128">
        <v>13.465120000000001</v>
      </c>
    </row>
    <row r="75" spans="2:4" x14ac:dyDescent="0.25">
      <c r="B75" s="2">
        <v>42856</v>
      </c>
      <c r="C75" s="128" t="e">
        <v>#N/A</v>
      </c>
      <c r="D75" s="128">
        <v>13.59684</v>
      </c>
    </row>
    <row r="76" spans="2:4" x14ac:dyDescent="0.25">
      <c r="B76" s="2">
        <v>42887</v>
      </c>
      <c r="C76" s="128" t="e">
        <v>#N/A</v>
      </c>
      <c r="D76" s="128">
        <v>13.684189999999999</v>
      </c>
    </row>
    <row r="77" spans="2:4" x14ac:dyDescent="0.25">
      <c r="B77" s="2">
        <v>42917</v>
      </c>
      <c r="C77" s="128" t="e">
        <v>#N/A</v>
      </c>
      <c r="D77" s="128">
        <v>13.774900000000001</v>
      </c>
    </row>
    <row r="78" spans="2:4" x14ac:dyDescent="0.25">
      <c r="B78" s="2">
        <v>42948</v>
      </c>
      <c r="C78" s="128" t="e">
        <v>#N/A</v>
      </c>
      <c r="D78" s="128">
        <v>13.74614</v>
      </c>
    </row>
    <row r="79" spans="2:4" x14ac:dyDescent="0.25">
      <c r="B79" s="2">
        <v>42979</v>
      </c>
      <c r="C79" s="128" t="e">
        <v>#N/A</v>
      </c>
      <c r="D79" s="128">
        <v>13.73996</v>
      </c>
    </row>
    <row r="80" spans="2:4" x14ac:dyDescent="0.25">
      <c r="B80" s="2">
        <v>43009</v>
      </c>
      <c r="C80" s="128" t="e">
        <v>#N/A</v>
      </c>
      <c r="D80" s="128">
        <v>13.977320000000001</v>
      </c>
    </row>
    <row r="81" spans="2:4" x14ac:dyDescent="0.25">
      <c r="B81" s="2">
        <v>43040</v>
      </c>
      <c r="C81" s="128" t="e">
        <v>#N/A</v>
      </c>
      <c r="D81" s="128">
        <v>14.16967</v>
      </c>
    </row>
    <row r="82" spans="2:4" x14ac:dyDescent="0.25">
      <c r="B82" s="84">
        <v>43070</v>
      </c>
      <c r="C82" s="128" t="e">
        <v>#N/A</v>
      </c>
      <c r="D82" s="128">
        <v>14.207050000000001</v>
      </c>
    </row>
  </sheetData>
  <mergeCells count="2">
    <mergeCell ref="D25:H25"/>
    <mergeCell ref="J25:M25"/>
  </mergeCells>
  <phoneticPr fontId="7" type="noConversion"/>
  <conditionalFormatting sqref="C35:D82">
    <cfRule type="expression" dxfId="15" priority="2" stopIfTrue="1">
      <formula>ISNA(C35)</formula>
    </cfRule>
  </conditionalFormatting>
  <conditionalFormatting sqref="C35:D82">
    <cfRule type="expression" dxfId="14" priority="1" stopIfTrue="1">
      <formula>ISNA(C35)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2:F126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6" x14ac:dyDescent="0.25">
      <c r="B25" s="52"/>
      <c r="C25" s="216" t="s">
        <v>71</v>
      </c>
      <c r="D25" s="216"/>
      <c r="E25" s="216"/>
      <c r="F25" s="10"/>
    </row>
    <row r="26" spans="1:6" x14ac:dyDescent="0.25">
      <c r="B26" s="55" t="s">
        <v>69</v>
      </c>
      <c r="C26" s="217" t="s">
        <v>391</v>
      </c>
      <c r="D26" s="217"/>
      <c r="E26" s="217"/>
      <c r="F26" s="10"/>
    </row>
    <row r="27" spans="1:6" x14ac:dyDescent="0.25">
      <c r="A27" s="12"/>
      <c r="B27" s="56" t="s">
        <v>70</v>
      </c>
      <c r="C27" s="56" t="s">
        <v>13</v>
      </c>
      <c r="D27" s="56" t="s">
        <v>14</v>
      </c>
      <c r="E27" s="48" t="s">
        <v>23</v>
      </c>
      <c r="F27" s="10"/>
    </row>
    <row r="28" spans="1:6" x14ac:dyDescent="0.25">
      <c r="A28" s="2">
        <v>40544</v>
      </c>
      <c r="B28" s="16">
        <v>323.459</v>
      </c>
      <c r="C28" s="59">
        <f>MIN($B$28,$B$40,$B$52,$B$64,$B$76)</f>
        <v>317.88200000000001</v>
      </c>
      <c r="D28" s="59">
        <f>MAX($B$28,$B$40,$B$52,$B$64,$B$76)</f>
        <v>389.21300000000002</v>
      </c>
      <c r="E28" s="59">
        <f t="shared" ref="E28:E91" si="0">D28-C28</f>
        <v>71.331000000000017</v>
      </c>
      <c r="F28" s="10"/>
    </row>
    <row r="29" spans="1:6" x14ac:dyDescent="0.25">
      <c r="A29" s="2">
        <v>40575</v>
      </c>
      <c r="B29" s="16">
        <v>326.81400000000002</v>
      </c>
      <c r="C29" s="59">
        <f>MIN($B$29,$B$41,$B$53,$B$65,$B$77)</f>
        <v>322.87900000000002</v>
      </c>
      <c r="D29" s="59">
        <f>MAX($B$29,$B$41,$B$53,$B$65,$B$77)</f>
        <v>415.31299999999999</v>
      </c>
      <c r="E29" s="59">
        <f t="shared" si="0"/>
        <v>92.433999999999969</v>
      </c>
      <c r="F29" s="10"/>
    </row>
    <row r="30" spans="1:6" x14ac:dyDescent="0.25">
      <c r="A30" s="2">
        <v>40603</v>
      </c>
      <c r="B30" s="16">
        <v>338.42099999999999</v>
      </c>
      <c r="C30" s="59">
        <f>MIN($B$30,$B$42,$B$54,$B$66,$B$78)</f>
        <v>338.42099999999999</v>
      </c>
      <c r="D30" s="59">
        <f>MAX($B$30,$B$42,$B$54,$B$66,$B$78)</f>
        <v>443.2</v>
      </c>
      <c r="E30" s="59">
        <f t="shared" si="0"/>
        <v>104.779</v>
      </c>
      <c r="F30" s="10"/>
    </row>
    <row r="31" spans="1:6" x14ac:dyDescent="0.25">
      <c r="A31" s="2">
        <v>40634</v>
      </c>
      <c r="B31" s="16">
        <v>344.41300000000001</v>
      </c>
      <c r="C31" s="59">
        <f>MIN($B$31,$B$43,$B$55,$B$67,$B$79)</f>
        <v>344.41300000000001</v>
      </c>
      <c r="D31" s="59">
        <f>MAX($B$31,$B$43,$B$55,$B$67,$B$79)</f>
        <v>452.71300000000002</v>
      </c>
      <c r="E31" s="59">
        <f t="shared" si="0"/>
        <v>108.30000000000001</v>
      </c>
    </row>
    <row r="32" spans="1:6" x14ac:dyDescent="0.25">
      <c r="A32" s="2">
        <v>40664</v>
      </c>
      <c r="B32" s="16">
        <v>346.072</v>
      </c>
      <c r="C32" s="59">
        <f>MIN($B$32,$B$44,$B$56,$B$68,$B$80)</f>
        <v>346.072</v>
      </c>
      <c r="D32" s="59">
        <f>MAX($B$32,$B$44,$B$56,$B$68,$B$80)</f>
        <v>448.96100000000001</v>
      </c>
      <c r="E32" s="59">
        <f t="shared" si="0"/>
        <v>102.88900000000001</v>
      </c>
    </row>
    <row r="33" spans="1:5" x14ac:dyDescent="0.25">
      <c r="A33" s="2">
        <v>40695</v>
      </c>
      <c r="B33" s="16">
        <v>333.69900000000001</v>
      </c>
      <c r="C33" s="59">
        <f>MIN($B$33,$B$45,$B$57,$B$69,$B$81)</f>
        <v>333.69900000000001</v>
      </c>
      <c r="D33" s="59">
        <f>MAX($B$33,$B$45,$B$57,$B$69,$B$81)</f>
        <v>438.81</v>
      </c>
      <c r="E33" s="59">
        <f t="shared" si="0"/>
        <v>105.11099999999999</v>
      </c>
    </row>
    <row r="34" spans="1:5" x14ac:dyDescent="0.25">
      <c r="A34" s="2">
        <v>40725</v>
      </c>
      <c r="B34" s="16">
        <v>324.29199999999997</v>
      </c>
      <c r="C34" s="59">
        <f>MIN($B$34,$B$46,$B$58,$B$70,$B$82)</f>
        <v>324.29199999999997</v>
      </c>
      <c r="D34" s="59">
        <f>MAX($B$34,$B$46,$B$58,$B$70,$B$82)</f>
        <v>424.80900000000003</v>
      </c>
      <c r="E34" s="59">
        <f t="shared" si="0"/>
        <v>100.51700000000005</v>
      </c>
    </row>
    <row r="35" spans="1:5" x14ac:dyDescent="0.25">
      <c r="A35" s="2">
        <v>40756</v>
      </c>
      <c r="B35" s="16">
        <v>324.81700000000001</v>
      </c>
      <c r="C35" s="59">
        <f>MIN($B$35,$B$47,$B$59,$B$71,$B$83)</f>
        <v>324.81700000000001</v>
      </c>
      <c r="D35" s="59">
        <f>MAX($B$35,$B$47,$B$59,$B$71,$B$83)</f>
        <v>425.85300000000001</v>
      </c>
      <c r="E35" s="59">
        <f t="shared" si="0"/>
        <v>101.036</v>
      </c>
    </row>
    <row r="36" spans="1:5" x14ac:dyDescent="0.25">
      <c r="A36" s="2">
        <v>40787</v>
      </c>
      <c r="B36" s="16">
        <v>308.245</v>
      </c>
      <c r="C36" s="59">
        <f>MIN($B$36,$B$48,$B$60,$B$72,$B$84)</f>
        <v>308.245</v>
      </c>
      <c r="D36" s="59">
        <f>MAX($B$36,$B$48,$B$60,$B$72,$B$84)</f>
        <v>429.12900000000002</v>
      </c>
      <c r="E36" s="59">
        <f t="shared" si="0"/>
        <v>120.88400000000001</v>
      </c>
    </row>
    <row r="37" spans="1:5" x14ac:dyDescent="0.25">
      <c r="A37" s="2">
        <v>40817</v>
      </c>
      <c r="B37" s="16">
        <v>314.92200000000003</v>
      </c>
      <c r="C37" s="59">
        <f>MIN($B$37,$B$49,$B$61,$B$73,$B$85)</f>
        <v>314.92200000000003</v>
      </c>
      <c r="D37" s="59">
        <f>MAX($B$37,$B$49,$B$61,$B$73,$B$85)</f>
        <v>455.21300000000002</v>
      </c>
      <c r="E37" s="59">
        <f t="shared" si="0"/>
        <v>140.291</v>
      </c>
    </row>
    <row r="38" spans="1:5" x14ac:dyDescent="0.25">
      <c r="A38" s="2">
        <v>40848</v>
      </c>
      <c r="B38" s="16">
        <v>314.60199999999998</v>
      </c>
      <c r="C38" s="59">
        <f>MIN($B$38,$B$50,$B$62,$B$74,$B$86)</f>
        <v>314.60199999999998</v>
      </c>
      <c r="D38" s="59">
        <f>MAX($B$38,$B$50,$B$62,$B$74,$B$86)</f>
        <v>455.99400000000003</v>
      </c>
      <c r="E38" s="59">
        <f t="shared" si="0"/>
        <v>141.39200000000005</v>
      </c>
    </row>
    <row r="39" spans="1:5" x14ac:dyDescent="0.25">
      <c r="A39" s="2">
        <v>40878</v>
      </c>
      <c r="B39" s="16">
        <v>308.221</v>
      </c>
      <c r="C39" s="59">
        <f>MIN($B$39,$B$51,$B$63,$B$75,$B$87)</f>
        <v>308.221</v>
      </c>
      <c r="D39" s="59">
        <f>MAX($B$39,$B$51,$B$63,$B$75,$B$87)</f>
        <v>449.22</v>
      </c>
      <c r="E39" s="59">
        <f t="shared" si="0"/>
        <v>140.99900000000002</v>
      </c>
    </row>
    <row r="40" spans="1:5" x14ac:dyDescent="0.25">
      <c r="A40" s="2">
        <v>40909</v>
      </c>
      <c r="B40" s="16">
        <v>317.88200000000001</v>
      </c>
      <c r="C40" s="59">
        <f>MIN($B$28,$B$40,$B$52,$B$64,$B$76)</f>
        <v>317.88200000000001</v>
      </c>
      <c r="D40" s="59">
        <f>MAX($B$28,$B$40,$B$52,$B$64,$B$76)</f>
        <v>389.21300000000002</v>
      </c>
      <c r="E40" s="59">
        <f t="shared" si="0"/>
        <v>71.331000000000017</v>
      </c>
    </row>
    <row r="41" spans="1:5" x14ac:dyDescent="0.25">
      <c r="A41" s="2">
        <v>40940</v>
      </c>
      <c r="B41" s="16">
        <v>322.87900000000002</v>
      </c>
      <c r="C41" s="59">
        <f>MIN($B$29,$B$41,$B$53,$B$65,$B$77)</f>
        <v>322.87900000000002</v>
      </c>
      <c r="D41" s="59">
        <f>MAX($B$29,$B$41,$B$53,$B$65,$B$77)</f>
        <v>415.31299999999999</v>
      </c>
      <c r="E41" s="59">
        <f t="shared" si="0"/>
        <v>92.433999999999969</v>
      </c>
    </row>
    <row r="42" spans="1:5" x14ac:dyDescent="0.25">
      <c r="A42" s="2">
        <v>40969</v>
      </c>
      <c r="B42" s="16">
        <v>347.608</v>
      </c>
      <c r="C42" s="59">
        <f>MIN($B$30,$B$42,$B$54,$B$66,$B$78)</f>
        <v>338.42099999999999</v>
      </c>
      <c r="D42" s="59">
        <f>MAX($B$30,$B$42,$B$54,$B$66,$B$78)</f>
        <v>443.2</v>
      </c>
      <c r="E42" s="59">
        <f t="shared" si="0"/>
        <v>104.779</v>
      </c>
    </row>
    <row r="43" spans="1:5" x14ac:dyDescent="0.25">
      <c r="A43" s="2">
        <v>41000</v>
      </c>
      <c r="B43" s="16">
        <v>357.04500000000002</v>
      </c>
      <c r="C43" s="59">
        <f>MIN($B$31,$B$43,$B$55,$B$67,$B$79)</f>
        <v>344.41300000000001</v>
      </c>
      <c r="D43" s="59">
        <f>MAX($B$31,$B$43,$B$55,$B$67,$B$79)</f>
        <v>452.71300000000002</v>
      </c>
      <c r="E43" s="59">
        <f t="shared" si="0"/>
        <v>108.30000000000001</v>
      </c>
    </row>
    <row r="44" spans="1:5" x14ac:dyDescent="0.25">
      <c r="A44" s="2">
        <v>41030</v>
      </c>
      <c r="B44" s="16">
        <v>363.75900000000001</v>
      </c>
      <c r="C44" s="59">
        <f>MIN($B$32,$B$44,$B$56,$B$68,$B$80)</f>
        <v>346.072</v>
      </c>
      <c r="D44" s="59">
        <f>MAX($B$32,$B$44,$B$56,$B$68,$B$80)</f>
        <v>448.96100000000001</v>
      </c>
      <c r="E44" s="59">
        <f t="shared" si="0"/>
        <v>102.88900000000001</v>
      </c>
    </row>
    <row r="45" spans="1:5" x14ac:dyDescent="0.25">
      <c r="A45" s="2">
        <v>41061</v>
      </c>
      <c r="B45" s="16">
        <v>362.15300000000002</v>
      </c>
      <c r="C45" s="59">
        <f>MIN($B$33,$B$45,$B$57,$B$69,$B$81)</f>
        <v>333.69900000000001</v>
      </c>
      <c r="D45" s="59">
        <f>MAX($B$33,$B$45,$B$57,$B$69,$B$81)</f>
        <v>438.81</v>
      </c>
      <c r="E45" s="59">
        <f t="shared" si="0"/>
        <v>105.11099999999999</v>
      </c>
    </row>
    <row r="46" spans="1:5" x14ac:dyDescent="0.25">
      <c r="A46" s="2">
        <v>41091</v>
      </c>
      <c r="B46" s="16">
        <v>346.67700000000002</v>
      </c>
      <c r="C46" s="59">
        <f>MIN($B$34,$B$46,$B$58,$B$70,$B$82)</f>
        <v>324.29199999999997</v>
      </c>
      <c r="D46" s="59">
        <f>MAX($B$34,$B$46,$B$58,$B$70,$B$82)</f>
        <v>424.80900000000003</v>
      </c>
      <c r="E46" s="59">
        <f t="shared" si="0"/>
        <v>100.51700000000005</v>
      </c>
    </row>
    <row r="47" spans="1:5" x14ac:dyDescent="0.25">
      <c r="A47" s="2">
        <v>41122</v>
      </c>
      <c r="B47" s="16">
        <v>336.39100000000002</v>
      </c>
      <c r="C47" s="59">
        <f>MIN($B$35,$B$47,$B$59,$B$71,$B$83)</f>
        <v>324.81700000000001</v>
      </c>
      <c r="D47" s="59">
        <f>MAX($B$35,$B$47,$B$59,$B$71,$B$83)</f>
        <v>425.85300000000001</v>
      </c>
      <c r="E47" s="59">
        <f t="shared" si="0"/>
        <v>101.036</v>
      </c>
    </row>
    <row r="48" spans="1:5" x14ac:dyDescent="0.25">
      <c r="A48" s="2">
        <v>41153</v>
      </c>
      <c r="B48" s="16">
        <v>343.34199999999998</v>
      </c>
      <c r="C48" s="59">
        <f>MIN($B$36,$B$48,$B$60,$B$72,$B$84)</f>
        <v>308.245</v>
      </c>
      <c r="D48" s="59">
        <f>MAX($B$36,$B$48,$B$60,$B$72,$B$84)</f>
        <v>429.12900000000002</v>
      </c>
      <c r="E48" s="59">
        <f t="shared" si="0"/>
        <v>120.88400000000001</v>
      </c>
    </row>
    <row r="49" spans="1:5" x14ac:dyDescent="0.25">
      <c r="A49" s="2">
        <v>41183</v>
      </c>
      <c r="B49" s="16">
        <v>349.53100000000001</v>
      </c>
      <c r="C49" s="59">
        <f>MIN($B$37,$B$49,$B$61,$B$73,$B$85)</f>
        <v>314.92200000000003</v>
      </c>
      <c r="D49" s="59">
        <f>MAX($B$37,$B$49,$B$61,$B$73,$B$85)</f>
        <v>455.21300000000002</v>
      </c>
      <c r="E49" s="59">
        <f t="shared" si="0"/>
        <v>140.291</v>
      </c>
    </row>
    <row r="50" spans="1:5" x14ac:dyDescent="0.25">
      <c r="A50" s="2">
        <v>41214</v>
      </c>
      <c r="B50" s="16">
        <v>352.411</v>
      </c>
      <c r="C50" s="59">
        <f>MIN($B$38,$B$50,$B$62,$B$74,$B$86)</f>
        <v>314.60199999999998</v>
      </c>
      <c r="D50" s="59">
        <f>MAX($B$38,$B$50,$B$62,$B$74,$B$86)</f>
        <v>455.99400000000003</v>
      </c>
      <c r="E50" s="59">
        <f t="shared" si="0"/>
        <v>141.39200000000005</v>
      </c>
    </row>
    <row r="51" spans="1:5" x14ac:dyDescent="0.25">
      <c r="A51" s="2">
        <v>41244</v>
      </c>
      <c r="B51" s="16">
        <v>337.79599999999999</v>
      </c>
      <c r="C51" s="59">
        <f>MIN($B$39,$B$51,$B$63,$B$75,$B$87)</f>
        <v>308.221</v>
      </c>
      <c r="D51" s="59">
        <f>MAX($B$39,$B$51,$B$63,$B$75,$B$87)</f>
        <v>449.22</v>
      </c>
      <c r="E51" s="59">
        <f t="shared" si="0"/>
        <v>140.99900000000002</v>
      </c>
    </row>
    <row r="52" spans="1:5" x14ac:dyDescent="0.25">
      <c r="A52" s="2">
        <v>41275</v>
      </c>
      <c r="B52" s="16">
        <v>349.29399999999998</v>
      </c>
      <c r="C52" s="59">
        <f>MIN($B$28,$B$40,$B$52,$B$64,$B$76)</f>
        <v>317.88200000000001</v>
      </c>
      <c r="D52" s="59">
        <f>MAX($B$28,$B$40,$B$52,$B$64,$B$76)</f>
        <v>389.21300000000002</v>
      </c>
      <c r="E52" s="59">
        <f t="shared" si="0"/>
        <v>71.331000000000017</v>
      </c>
    </row>
    <row r="53" spans="1:5" x14ac:dyDescent="0.25">
      <c r="A53" s="2">
        <v>41306</v>
      </c>
      <c r="B53" s="16">
        <v>356.79899999999998</v>
      </c>
      <c r="C53" s="59">
        <f>MIN($B$29,$B$41,$B$53,$B$65,$B$77)</f>
        <v>322.87900000000002</v>
      </c>
      <c r="D53" s="59">
        <f>MAX($B$29,$B$41,$B$53,$B$65,$B$77)</f>
        <v>415.31299999999999</v>
      </c>
      <c r="E53" s="59">
        <f t="shared" si="0"/>
        <v>92.433999999999969</v>
      </c>
    </row>
    <row r="54" spans="1:5" x14ac:dyDescent="0.25">
      <c r="A54" s="2">
        <v>41334</v>
      </c>
      <c r="B54" s="16">
        <v>364.62099999999998</v>
      </c>
      <c r="C54" s="59">
        <f>MIN($B$30,$B$42,$B$54,$B$66,$B$78)</f>
        <v>338.42099999999999</v>
      </c>
      <c r="D54" s="59">
        <f>MAX($B$30,$B$42,$B$54,$B$66,$B$78)</f>
        <v>443.2</v>
      </c>
      <c r="E54" s="59">
        <f t="shared" si="0"/>
        <v>104.779</v>
      </c>
    </row>
    <row r="55" spans="1:5" x14ac:dyDescent="0.25">
      <c r="A55" s="2">
        <v>41365</v>
      </c>
      <c r="B55" s="16">
        <v>367.55500000000001</v>
      </c>
      <c r="C55" s="59">
        <f>MIN($B$31,$B$43,$B$55,$B$67,$B$79)</f>
        <v>344.41300000000001</v>
      </c>
      <c r="D55" s="59">
        <f>MAX($B$31,$B$43,$B$55,$B$67,$B$79)</f>
        <v>452.71300000000002</v>
      </c>
      <c r="E55" s="59">
        <f t="shared" si="0"/>
        <v>108.30000000000001</v>
      </c>
    </row>
    <row r="56" spans="1:5" x14ac:dyDescent="0.25">
      <c r="A56" s="2">
        <v>41395</v>
      </c>
      <c r="B56" s="16">
        <v>363.30399999999997</v>
      </c>
      <c r="C56" s="59">
        <f>MIN($B$32,$B$44,$B$56,$B$68,$B$80)</f>
        <v>346.072</v>
      </c>
      <c r="D56" s="59">
        <f>MAX($B$32,$B$44,$B$56,$B$68,$B$80)</f>
        <v>448.96100000000001</v>
      </c>
      <c r="E56" s="59">
        <f t="shared" si="0"/>
        <v>102.88900000000001</v>
      </c>
    </row>
    <row r="57" spans="1:5" x14ac:dyDescent="0.25">
      <c r="A57" s="2">
        <v>41426</v>
      </c>
      <c r="B57" s="16">
        <v>348.80700000000002</v>
      </c>
      <c r="C57" s="59">
        <f>MIN($B$33,$B$45,$B$57,$B$69,$B$81)</f>
        <v>333.69900000000001</v>
      </c>
      <c r="D57" s="59">
        <f>MAX($B$33,$B$45,$B$57,$B$69,$B$81)</f>
        <v>438.81</v>
      </c>
      <c r="E57" s="59">
        <f t="shared" si="0"/>
        <v>105.11099999999999</v>
      </c>
    </row>
    <row r="58" spans="1:5" x14ac:dyDescent="0.25">
      <c r="A58" s="2">
        <v>41456</v>
      </c>
      <c r="B58" s="16">
        <v>339.39100000000002</v>
      </c>
      <c r="C58" s="59">
        <f>MIN($B$34,$B$46,$B$58,$B$70,$B$82)</f>
        <v>324.29199999999997</v>
      </c>
      <c r="D58" s="59">
        <f>MAX($B$34,$B$46,$B$58,$B$70,$B$82)</f>
        <v>424.80900000000003</v>
      </c>
      <c r="E58" s="59">
        <f t="shared" si="0"/>
        <v>100.51700000000005</v>
      </c>
    </row>
    <row r="59" spans="1:5" x14ac:dyDescent="0.25">
      <c r="A59" s="2">
        <v>41487</v>
      </c>
      <c r="B59" s="16">
        <v>337.12700000000001</v>
      </c>
      <c r="C59" s="59">
        <f>MIN($B$35,$B$47,$B$59,$B$71,$B$83)</f>
        <v>324.81700000000001</v>
      </c>
      <c r="D59" s="59">
        <f>MAX($B$35,$B$47,$B$59,$B$71,$B$83)</f>
        <v>425.85300000000001</v>
      </c>
      <c r="E59" s="59">
        <f t="shared" si="0"/>
        <v>101.036</v>
      </c>
    </row>
    <row r="60" spans="1:5" x14ac:dyDescent="0.25">
      <c r="A60" s="2">
        <v>41518</v>
      </c>
      <c r="B60" s="16">
        <v>344.01600000000002</v>
      </c>
      <c r="C60" s="59">
        <f>MIN($B$36,$B$48,$B$60,$B$72,$B$84)</f>
        <v>308.245</v>
      </c>
      <c r="D60" s="59">
        <f>MAX($B$36,$B$48,$B$60,$B$72,$B$84)</f>
        <v>429.12900000000002</v>
      </c>
      <c r="E60" s="59">
        <f t="shared" si="0"/>
        <v>120.88400000000001</v>
      </c>
    </row>
    <row r="61" spans="1:5" x14ac:dyDescent="0.25">
      <c r="A61" s="2">
        <v>41548</v>
      </c>
      <c r="B61" s="16">
        <v>352.59699999999998</v>
      </c>
      <c r="C61" s="59">
        <f>MIN($B$37,$B$49,$B$61,$B$73,$B$85)</f>
        <v>314.92200000000003</v>
      </c>
      <c r="D61" s="59">
        <f>MAX($B$37,$B$49,$B$61,$B$73,$B$85)</f>
        <v>455.21300000000002</v>
      </c>
      <c r="E61" s="59">
        <f t="shared" si="0"/>
        <v>140.291</v>
      </c>
    </row>
    <row r="62" spans="1:5" x14ac:dyDescent="0.25">
      <c r="A62" s="2">
        <v>41579</v>
      </c>
      <c r="B62" s="16">
        <v>344.17200000000003</v>
      </c>
      <c r="C62" s="59">
        <f>MIN($B$38,$B$50,$B$62,$B$74,$B$86)</f>
        <v>314.60199999999998</v>
      </c>
      <c r="D62" s="59">
        <f>MAX($B$38,$B$50,$B$62,$B$74,$B$86)</f>
        <v>455.99400000000003</v>
      </c>
      <c r="E62" s="59">
        <f t="shared" si="0"/>
        <v>141.39200000000005</v>
      </c>
    </row>
    <row r="63" spans="1:5" x14ac:dyDescent="0.25">
      <c r="A63" s="2">
        <v>41609</v>
      </c>
      <c r="B63" s="16">
        <v>327.19099999999997</v>
      </c>
      <c r="C63" s="59">
        <f>MIN($B$39,$B$51,$B$63,$B$75,$B$87)</f>
        <v>308.221</v>
      </c>
      <c r="D63" s="59">
        <f>MAX($B$39,$B$51,$B$63,$B$75,$B$87)</f>
        <v>449.22</v>
      </c>
      <c r="E63" s="59">
        <f t="shared" si="0"/>
        <v>140.99900000000002</v>
      </c>
    </row>
    <row r="64" spans="1:5" x14ac:dyDescent="0.25">
      <c r="A64" s="2">
        <v>41640</v>
      </c>
      <c r="B64" s="16">
        <v>336.238</v>
      </c>
      <c r="C64" s="59">
        <f>MIN($B$28,$B$40,$B$52,$B$64,$B$76)</f>
        <v>317.88200000000001</v>
      </c>
      <c r="D64" s="59">
        <f>MAX($B$28,$B$40,$B$52,$B$64,$B$76)</f>
        <v>389.21300000000002</v>
      </c>
      <c r="E64" s="59">
        <f t="shared" si="0"/>
        <v>71.331000000000017</v>
      </c>
    </row>
    <row r="65" spans="1:5" x14ac:dyDescent="0.25">
      <c r="A65" s="2">
        <v>41671</v>
      </c>
      <c r="B65" s="16">
        <v>345.274</v>
      </c>
      <c r="C65" s="59">
        <f>MIN($B$29,$B$41,$B$53,$B$65,$B$77)</f>
        <v>322.87900000000002</v>
      </c>
      <c r="D65" s="59">
        <f>MAX($B$29,$B$41,$B$53,$B$65,$B$77)</f>
        <v>415.31299999999999</v>
      </c>
      <c r="E65" s="59">
        <f t="shared" si="0"/>
        <v>92.433999999999969</v>
      </c>
    </row>
    <row r="66" spans="1:5" x14ac:dyDescent="0.25">
      <c r="A66" s="2">
        <v>41699</v>
      </c>
      <c r="B66" s="16">
        <v>354.98700000000002</v>
      </c>
      <c r="C66" s="59">
        <f>MIN($B$30,$B$42,$B$54,$B$66,$B$78)</f>
        <v>338.42099999999999</v>
      </c>
      <c r="D66" s="59">
        <f>MAX($B$30,$B$42,$B$54,$B$66,$B$78)</f>
        <v>443.2</v>
      </c>
      <c r="E66" s="59">
        <f t="shared" si="0"/>
        <v>104.779</v>
      </c>
    </row>
    <row r="67" spans="1:5" x14ac:dyDescent="0.25">
      <c r="A67" s="2">
        <v>41730</v>
      </c>
      <c r="B67" s="16">
        <v>365.339</v>
      </c>
      <c r="C67" s="59">
        <f>MIN($B$31,$B$43,$B$55,$B$67,$B$79)</f>
        <v>344.41300000000001</v>
      </c>
      <c r="D67" s="59">
        <f>MAX($B$31,$B$43,$B$55,$B$67,$B$79)</f>
        <v>452.71300000000002</v>
      </c>
      <c r="E67" s="59">
        <f t="shared" si="0"/>
        <v>108.30000000000001</v>
      </c>
    </row>
    <row r="68" spans="1:5" x14ac:dyDescent="0.25">
      <c r="A68" s="2">
        <v>41760</v>
      </c>
      <c r="B68" s="16">
        <v>365.46</v>
      </c>
      <c r="C68" s="59">
        <f>MIN($B$32,$B$44,$B$56,$B$68,$B$80)</f>
        <v>346.072</v>
      </c>
      <c r="D68" s="59">
        <f>MAX($B$32,$B$44,$B$56,$B$68,$B$80)</f>
        <v>448.96100000000001</v>
      </c>
      <c r="E68" s="59">
        <f t="shared" si="0"/>
        <v>102.88900000000001</v>
      </c>
    </row>
    <row r="69" spans="1:5" x14ac:dyDescent="0.25">
      <c r="A69" s="2">
        <v>41791</v>
      </c>
      <c r="B69" s="16">
        <v>354.30500000000001</v>
      </c>
      <c r="C69" s="59">
        <f>MIN($B$33,$B$45,$B$57,$B$69,$B$81)</f>
        <v>333.69900000000001</v>
      </c>
      <c r="D69" s="59">
        <f>MAX($B$33,$B$45,$B$57,$B$69,$B$81)</f>
        <v>438.81</v>
      </c>
      <c r="E69" s="59">
        <f t="shared" si="0"/>
        <v>105.11099999999999</v>
      </c>
    </row>
    <row r="70" spans="1:5" x14ac:dyDescent="0.25">
      <c r="A70" s="2">
        <v>41821</v>
      </c>
      <c r="B70" s="16">
        <v>338.73700000000002</v>
      </c>
      <c r="C70" s="59">
        <f>MIN($B$34,$B$46,$B$58,$B$70,$B$82)</f>
        <v>324.29199999999997</v>
      </c>
      <c r="D70" s="59">
        <f>MAX($B$34,$B$46,$B$58,$B$70,$B$82)</f>
        <v>424.80900000000003</v>
      </c>
      <c r="E70" s="59">
        <f t="shared" si="0"/>
        <v>100.51700000000005</v>
      </c>
    </row>
    <row r="71" spans="1:5" x14ac:dyDescent="0.25">
      <c r="A71" s="2">
        <v>41852</v>
      </c>
      <c r="B71" s="16">
        <v>331.07600000000002</v>
      </c>
      <c r="C71" s="59">
        <f>MIN($B$35,$B$47,$B$59,$B$71,$B$83)</f>
        <v>324.81700000000001</v>
      </c>
      <c r="D71" s="59">
        <f>MAX($B$35,$B$47,$B$59,$B$71,$B$83)</f>
        <v>425.85300000000001</v>
      </c>
      <c r="E71" s="59">
        <f t="shared" si="0"/>
        <v>101.036</v>
      </c>
    </row>
    <row r="72" spans="1:5" x14ac:dyDescent="0.25">
      <c r="A72" s="2">
        <v>41883</v>
      </c>
      <c r="B72" s="16">
        <v>332.15499999999997</v>
      </c>
      <c r="C72" s="59">
        <f>MIN($B$36,$B$48,$B$60,$B$72,$B$84)</f>
        <v>308.245</v>
      </c>
      <c r="D72" s="59">
        <f>MAX($B$36,$B$48,$B$60,$B$72,$B$84)</f>
        <v>429.12900000000002</v>
      </c>
      <c r="E72" s="59">
        <f t="shared" si="0"/>
        <v>120.88400000000001</v>
      </c>
    </row>
    <row r="73" spans="1:5" x14ac:dyDescent="0.25">
      <c r="A73" s="2">
        <v>41913</v>
      </c>
      <c r="B73" s="16">
        <v>351.71699999999998</v>
      </c>
      <c r="C73" s="59">
        <f>MIN($B$37,$B$49,$B$61,$B$73,$B$85)</f>
        <v>314.92200000000003</v>
      </c>
      <c r="D73" s="59">
        <f>MAX($B$37,$B$49,$B$61,$B$73,$B$85)</f>
        <v>455.21300000000002</v>
      </c>
      <c r="E73" s="59">
        <f t="shared" si="0"/>
        <v>140.291</v>
      </c>
    </row>
    <row r="74" spans="1:5" x14ac:dyDescent="0.25">
      <c r="A74" s="2">
        <v>41944</v>
      </c>
      <c r="B74" s="16">
        <v>356.72899999999998</v>
      </c>
      <c r="C74" s="59">
        <f>MIN($B$38,$B$50,$B$62,$B$74,$B$86)</f>
        <v>314.60199999999998</v>
      </c>
      <c r="D74" s="59">
        <f>MAX($B$38,$B$50,$B$62,$B$74,$B$86)</f>
        <v>455.99400000000003</v>
      </c>
      <c r="E74" s="59">
        <f t="shared" si="0"/>
        <v>141.39200000000005</v>
      </c>
    </row>
    <row r="75" spans="1:5" x14ac:dyDescent="0.25">
      <c r="A75" s="2">
        <v>41974</v>
      </c>
      <c r="B75" s="16">
        <v>360.86500000000001</v>
      </c>
      <c r="C75" s="59">
        <f>MIN($B$39,$B$51,$B$63,$B$75,$B$87)</f>
        <v>308.221</v>
      </c>
      <c r="D75" s="59">
        <f>MAX($B$39,$B$51,$B$63,$B$75,$B$87)</f>
        <v>449.22</v>
      </c>
      <c r="E75" s="59">
        <f t="shared" si="0"/>
        <v>140.99900000000002</v>
      </c>
    </row>
    <row r="76" spans="1:5" x14ac:dyDescent="0.25">
      <c r="A76" s="2">
        <v>42005</v>
      </c>
      <c r="B76" s="16">
        <v>389.21300000000002</v>
      </c>
      <c r="C76" s="59">
        <f>MIN($B$28,$B$40,$B$52,$B$64,$B$76)</f>
        <v>317.88200000000001</v>
      </c>
      <c r="D76" s="59">
        <f>MAX($B$28,$B$40,$B$52,$B$64,$B$76)</f>
        <v>389.21300000000002</v>
      </c>
      <c r="E76" s="59">
        <f t="shared" si="0"/>
        <v>71.331000000000017</v>
      </c>
    </row>
    <row r="77" spans="1:5" x14ac:dyDescent="0.25">
      <c r="A77" s="2">
        <v>42036</v>
      </c>
      <c r="B77" s="16">
        <v>415.31299999999999</v>
      </c>
      <c r="C77" s="59">
        <f>MIN($B$29,$B$41,$B$53,$B$65,$B$77)</f>
        <v>322.87900000000002</v>
      </c>
      <c r="D77" s="59">
        <f>MAX($B$29,$B$41,$B$53,$B$65,$B$77)</f>
        <v>415.31299999999999</v>
      </c>
      <c r="E77" s="59">
        <f t="shared" si="0"/>
        <v>92.433999999999969</v>
      </c>
    </row>
    <row r="78" spans="1:5" x14ac:dyDescent="0.25">
      <c r="A78" s="2">
        <v>42064</v>
      </c>
      <c r="B78" s="16">
        <v>443.2</v>
      </c>
      <c r="C78" s="59">
        <f>MIN($B$30,$B$42,$B$54,$B$66,$B$78)</f>
        <v>338.42099999999999</v>
      </c>
      <c r="D78" s="59">
        <f>MAX($B$30,$B$42,$B$54,$B$66,$B$78)</f>
        <v>443.2</v>
      </c>
      <c r="E78" s="59">
        <f t="shared" si="0"/>
        <v>104.779</v>
      </c>
    </row>
    <row r="79" spans="1:5" x14ac:dyDescent="0.25">
      <c r="A79" s="2">
        <v>42095</v>
      </c>
      <c r="B79" s="16">
        <v>452.71300000000002</v>
      </c>
      <c r="C79" s="59">
        <f>MIN($B$31,$B$43,$B$55,$B$67,$B$79)</f>
        <v>344.41300000000001</v>
      </c>
      <c r="D79" s="59">
        <f>MAX($B$31,$B$43,$B$55,$B$67,$B$79)</f>
        <v>452.71300000000002</v>
      </c>
      <c r="E79" s="59">
        <f t="shared" si="0"/>
        <v>108.30000000000001</v>
      </c>
    </row>
    <row r="80" spans="1:5" x14ac:dyDescent="0.25">
      <c r="A80" s="2">
        <v>42125</v>
      </c>
      <c r="B80" s="16">
        <v>448.96100000000001</v>
      </c>
      <c r="C80" s="59">
        <f>MIN($B$32,$B$44,$B$56,$B$68,$B$80)</f>
        <v>346.072</v>
      </c>
      <c r="D80" s="59">
        <f>MAX($B$32,$B$44,$B$56,$B$68,$B$80)</f>
        <v>448.96100000000001</v>
      </c>
      <c r="E80" s="59">
        <f t="shared" si="0"/>
        <v>102.88900000000001</v>
      </c>
    </row>
    <row r="81" spans="1:5" x14ac:dyDescent="0.25">
      <c r="A81" s="2">
        <v>42156</v>
      </c>
      <c r="B81" s="16">
        <v>438.81</v>
      </c>
      <c r="C81" s="59">
        <f>MIN($B$33,$B$45,$B$57,$B$69,$B$81)</f>
        <v>333.69900000000001</v>
      </c>
      <c r="D81" s="59">
        <f>MAX($B$33,$B$45,$B$57,$B$69,$B$81)</f>
        <v>438.81</v>
      </c>
      <c r="E81" s="59">
        <f t="shared" si="0"/>
        <v>105.11099999999999</v>
      </c>
    </row>
    <row r="82" spans="1:5" x14ac:dyDescent="0.25">
      <c r="A82" s="2">
        <v>42186</v>
      </c>
      <c r="B82" s="16">
        <v>424.80900000000003</v>
      </c>
      <c r="C82" s="59">
        <f>MIN($B$34,$B$46,$B$58,$B$70,$B$82)</f>
        <v>324.29199999999997</v>
      </c>
      <c r="D82" s="59">
        <f>MAX($B$34,$B$46,$B$58,$B$70,$B$82)</f>
        <v>424.80900000000003</v>
      </c>
      <c r="E82" s="59">
        <f t="shared" si="0"/>
        <v>100.51700000000005</v>
      </c>
    </row>
    <row r="83" spans="1:5" x14ac:dyDescent="0.25">
      <c r="A83" s="2">
        <v>42217</v>
      </c>
      <c r="B83" s="16">
        <v>425.85300000000001</v>
      </c>
      <c r="C83" s="59">
        <f>MIN($B$35,$B$47,$B$59,$B$71,$B$83)</f>
        <v>324.81700000000001</v>
      </c>
      <c r="D83" s="59">
        <f>MAX($B$35,$B$47,$B$59,$B$71,$B$83)</f>
        <v>425.85300000000001</v>
      </c>
      <c r="E83" s="59">
        <f t="shared" si="0"/>
        <v>101.036</v>
      </c>
    </row>
    <row r="84" spans="1:5" x14ac:dyDescent="0.25">
      <c r="A84" s="2">
        <v>42248</v>
      </c>
      <c r="B84" s="16">
        <v>429.12900000000002</v>
      </c>
      <c r="C84" s="59">
        <f>MIN($B$36,$B$48,$B$60,$B$72,$B$84)</f>
        <v>308.245</v>
      </c>
      <c r="D84" s="59">
        <f>MAX($B$36,$B$48,$B$60,$B$72,$B$84)</f>
        <v>429.12900000000002</v>
      </c>
      <c r="E84" s="59">
        <f t="shared" si="0"/>
        <v>120.88400000000001</v>
      </c>
    </row>
    <row r="85" spans="1:5" x14ac:dyDescent="0.25">
      <c r="A85" s="2">
        <v>42278</v>
      </c>
      <c r="B85" s="16">
        <v>455.21300000000002</v>
      </c>
      <c r="C85" s="59">
        <f>MIN($B$37,$B$49,$B$61,$B$73,$B$85)</f>
        <v>314.92200000000003</v>
      </c>
      <c r="D85" s="59">
        <f>MAX($B$37,$B$49,$B$61,$B$73,$B$85)</f>
        <v>455.21300000000002</v>
      </c>
      <c r="E85" s="59">
        <f t="shared" si="0"/>
        <v>140.291</v>
      </c>
    </row>
    <row r="86" spans="1:5" x14ac:dyDescent="0.25">
      <c r="A86" s="2">
        <v>42309</v>
      </c>
      <c r="B86" s="16">
        <v>455.99400000000003</v>
      </c>
      <c r="C86" s="59">
        <f>MIN($B$38,$B$50,$B$62,$B$74,$B$86)</f>
        <v>314.60199999999998</v>
      </c>
      <c r="D86" s="59">
        <f>MAX($B$38,$B$50,$B$62,$B$74,$B$86)</f>
        <v>455.99400000000003</v>
      </c>
      <c r="E86" s="59">
        <f t="shared" si="0"/>
        <v>141.39200000000005</v>
      </c>
    </row>
    <row r="87" spans="1:5" x14ac:dyDescent="0.25">
      <c r="A87" s="2">
        <v>42339</v>
      </c>
      <c r="B87" s="16">
        <v>449.22</v>
      </c>
      <c r="C87" s="59">
        <f>MIN($B$39,$B$51,$B$63,$B$75,$B$87)</f>
        <v>308.221</v>
      </c>
      <c r="D87" s="59">
        <f>MAX($B$39,$B$51,$B$63,$B$75,$B$87)</f>
        <v>449.22</v>
      </c>
      <c r="E87" s="59">
        <f t="shared" si="0"/>
        <v>140.99900000000002</v>
      </c>
    </row>
    <row r="88" spans="1:5" x14ac:dyDescent="0.25">
      <c r="A88" s="2">
        <v>42370</v>
      </c>
      <c r="B88" s="16">
        <v>468.702</v>
      </c>
      <c r="C88" s="59">
        <f>MIN($B$28,$B$40,$B$52,$B$64,$B$76)</f>
        <v>317.88200000000001</v>
      </c>
      <c r="D88" s="59">
        <f>MAX($B$28,$B$40,$B$52,$B$64,$B$76)</f>
        <v>389.21300000000002</v>
      </c>
      <c r="E88" s="59">
        <f t="shared" si="0"/>
        <v>71.331000000000017</v>
      </c>
    </row>
    <row r="89" spans="1:5" x14ac:dyDescent="0.25">
      <c r="A89" s="2">
        <v>42401</v>
      </c>
      <c r="B89" s="16">
        <v>488.411</v>
      </c>
      <c r="C89" s="59">
        <f>MIN($B$29,$B$41,$B$53,$B$65,$B$77)</f>
        <v>322.87900000000002</v>
      </c>
      <c r="D89" s="59">
        <f>MAX($B$29,$B$41,$B$53,$B$65,$B$77)</f>
        <v>415.31299999999999</v>
      </c>
      <c r="E89" s="59">
        <f t="shared" si="0"/>
        <v>92.433999999999969</v>
      </c>
    </row>
    <row r="90" spans="1:5" x14ac:dyDescent="0.25">
      <c r="A90" s="2">
        <v>42430</v>
      </c>
      <c r="B90" s="16">
        <v>501.51299999999998</v>
      </c>
      <c r="C90" s="59">
        <f>MIN($B$30,$B$42,$B$54,$B$66,$B$78)</f>
        <v>338.42099999999999</v>
      </c>
      <c r="D90" s="59">
        <f>MAX($B$30,$B$42,$B$54,$B$66,$B$78)</f>
        <v>443.2</v>
      </c>
      <c r="E90" s="59">
        <f t="shared" si="0"/>
        <v>104.779</v>
      </c>
    </row>
    <row r="91" spans="1:5" x14ac:dyDescent="0.25">
      <c r="A91" s="2">
        <v>42461</v>
      </c>
      <c r="B91" s="16">
        <v>506.28699999999998</v>
      </c>
      <c r="C91" s="59">
        <f>MIN($B$31,$B$43,$B$55,$B$67,$B$79)</f>
        <v>344.41300000000001</v>
      </c>
      <c r="D91" s="59">
        <f>MAX($B$31,$B$43,$B$55,$B$67,$B$79)</f>
        <v>452.71300000000002</v>
      </c>
      <c r="E91" s="59">
        <f t="shared" si="0"/>
        <v>108.30000000000001</v>
      </c>
    </row>
    <row r="92" spans="1:5" x14ac:dyDescent="0.25">
      <c r="A92" s="2">
        <v>42491</v>
      </c>
      <c r="B92" s="16">
        <v>508.98</v>
      </c>
      <c r="C92" s="59">
        <f>MIN($B$32,$B$44,$B$56,$B$68,$B$80)</f>
        <v>346.072</v>
      </c>
      <c r="D92" s="59">
        <f>MAX($B$32,$B$44,$B$56,$B$68,$B$80)</f>
        <v>448.96100000000001</v>
      </c>
      <c r="E92" s="59">
        <f t="shared" ref="E92:E111" si="1">D92-C92</f>
        <v>102.88900000000001</v>
      </c>
    </row>
    <row r="93" spans="1:5" x14ac:dyDescent="0.25">
      <c r="A93" s="2">
        <v>42522</v>
      </c>
      <c r="B93" s="16">
        <v>497.96800000000002</v>
      </c>
      <c r="C93" s="59">
        <f>MIN($B$33,$B$45,$B$57,$B$69,$B$81)</f>
        <v>333.69900000000001</v>
      </c>
      <c r="D93" s="59">
        <f>MAX($B$33,$B$45,$B$57,$B$69,$B$81)</f>
        <v>438.81</v>
      </c>
      <c r="E93" s="59">
        <f t="shared" si="1"/>
        <v>105.11099999999999</v>
      </c>
    </row>
    <row r="94" spans="1:5" x14ac:dyDescent="0.25">
      <c r="A94" s="2">
        <v>42552</v>
      </c>
      <c r="B94" s="16">
        <v>490.01299999999998</v>
      </c>
      <c r="C94" s="59">
        <f>MIN($B$34,$B$46,$B$58,$B$70,$B$82)</f>
        <v>324.29199999999997</v>
      </c>
      <c r="D94" s="59">
        <f>MAX($B$34,$B$46,$B$58,$B$70,$B$82)</f>
        <v>424.80900000000003</v>
      </c>
      <c r="E94" s="59">
        <f t="shared" si="1"/>
        <v>100.51700000000005</v>
      </c>
    </row>
    <row r="95" spans="1:5" x14ac:dyDescent="0.25">
      <c r="A95" s="2">
        <v>42583</v>
      </c>
      <c r="B95" s="16">
        <v>483.61700000000002</v>
      </c>
      <c r="C95" s="59">
        <f>MIN($B$35,$B$47,$B$59,$B$71,$B$83)</f>
        <v>324.81700000000001</v>
      </c>
      <c r="D95" s="59">
        <f>MAX($B$35,$B$47,$B$59,$B$71,$B$83)</f>
        <v>425.85300000000001</v>
      </c>
      <c r="E95" s="59">
        <f t="shared" si="1"/>
        <v>101.036</v>
      </c>
    </row>
    <row r="96" spans="1:5" x14ac:dyDescent="0.25">
      <c r="A96" s="2">
        <v>42614</v>
      </c>
      <c r="B96" s="16">
        <v>469.06299999999999</v>
      </c>
      <c r="C96" s="59">
        <f>MIN($B$36,$B$48,$B$60,$B$72,$B$84)</f>
        <v>308.245</v>
      </c>
      <c r="D96" s="59">
        <f>MAX($B$36,$B$48,$B$60,$B$72,$B$84)</f>
        <v>429.12900000000002</v>
      </c>
      <c r="E96" s="59">
        <f t="shared" si="1"/>
        <v>120.88400000000001</v>
      </c>
    </row>
    <row r="97" spans="1:6" x14ac:dyDescent="0.25">
      <c r="A97" s="2">
        <v>42644</v>
      </c>
      <c r="B97" s="16">
        <v>483.96771429</v>
      </c>
      <c r="C97" s="59">
        <f>MIN($B$37,$B$49,$B$61,$B$73,$B$85)</f>
        <v>314.92200000000003</v>
      </c>
      <c r="D97" s="59">
        <f>MAX($B$37,$B$49,$B$61,$B$73,$B$85)</f>
        <v>455.21300000000002</v>
      </c>
      <c r="E97" s="59">
        <f t="shared" si="1"/>
        <v>140.291</v>
      </c>
    </row>
    <row r="98" spans="1:6" x14ac:dyDescent="0.25">
      <c r="A98" s="2">
        <v>42675</v>
      </c>
      <c r="B98" s="16">
        <v>487.45305739999998</v>
      </c>
      <c r="C98" s="59">
        <f>MIN($B$38,$B$50,$B$62,$B$74,$B$86)</f>
        <v>314.60199999999998</v>
      </c>
      <c r="D98" s="59">
        <f>MAX($B$38,$B$50,$B$62,$B$74,$B$86)</f>
        <v>455.99400000000003</v>
      </c>
      <c r="E98" s="59">
        <f t="shared" si="1"/>
        <v>141.39200000000005</v>
      </c>
    </row>
    <row r="99" spans="1:6" x14ac:dyDescent="0.25">
      <c r="A99" s="139">
        <v>42705</v>
      </c>
      <c r="B99" s="140">
        <v>474.52800000000002</v>
      </c>
      <c r="C99" s="59">
        <f>MIN($B$39,$B$51,$B$63,$B$75,$B$87)</f>
        <v>308.221</v>
      </c>
      <c r="D99" s="59">
        <f>MAX($B$39,$B$51,$B$63,$B$75,$B$87)</f>
        <v>449.22</v>
      </c>
      <c r="E99" s="59">
        <f t="shared" si="1"/>
        <v>140.99900000000002</v>
      </c>
    </row>
    <row r="100" spans="1:6" x14ac:dyDescent="0.25">
      <c r="A100" s="139">
        <v>42736</v>
      </c>
      <c r="B100" s="140">
        <v>480.9298</v>
      </c>
      <c r="C100" s="59">
        <f>MIN($B$28,$B$40,$B$52,$B$64,$B$76)</f>
        <v>317.88200000000001</v>
      </c>
      <c r="D100" s="59">
        <f>MAX($B$28,$B$40,$B$52,$B$64,$B$76)</f>
        <v>389.21300000000002</v>
      </c>
      <c r="E100" s="59">
        <f t="shared" si="1"/>
        <v>71.331000000000017</v>
      </c>
    </row>
    <row r="101" spans="1:6" x14ac:dyDescent="0.25">
      <c r="A101" s="139">
        <v>42767</v>
      </c>
      <c r="B101" s="140">
        <v>484.25020000000001</v>
      </c>
      <c r="C101" s="59">
        <f>MIN($B$29,$B$41,$B$53,$B$65,$B$77)</f>
        <v>322.87900000000002</v>
      </c>
      <c r="D101" s="59">
        <f>MAX($B$29,$B$41,$B$53,$B$65,$B$77)</f>
        <v>415.31299999999999</v>
      </c>
      <c r="E101" s="59">
        <f t="shared" si="1"/>
        <v>92.433999999999969</v>
      </c>
    </row>
    <row r="102" spans="1:6" x14ac:dyDescent="0.25">
      <c r="A102" s="139">
        <v>42795</v>
      </c>
      <c r="B102" s="140">
        <v>491.4393</v>
      </c>
      <c r="C102" s="59">
        <f>MIN($B$30,$B$42,$B$54,$B$66,$B$78)</f>
        <v>338.42099999999999</v>
      </c>
      <c r="D102" s="59">
        <f>MAX($B$30,$B$42,$B$54,$B$66,$B$78)</f>
        <v>443.2</v>
      </c>
      <c r="E102" s="59">
        <f t="shared" si="1"/>
        <v>104.779</v>
      </c>
    </row>
    <row r="103" spans="1:6" x14ac:dyDescent="0.25">
      <c r="A103" s="139">
        <v>42826</v>
      </c>
      <c r="B103" s="140">
        <v>494.33879999999999</v>
      </c>
      <c r="C103" s="59">
        <f>MIN($B$31,$B$43,$B$55,$B$67,$B$79)</f>
        <v>344.41300000000001</v>
      </c>
      <c r="D103" s="59">
        <f>MAX($B$31,$B$43,$B$55,$B$67,$B$79)</f>
        <v>452.71300000000002</v>
      </c>
      <c r="E103" s="59">
        <f t="shared" si="1"/>
        <v>108.30000000000001</v>
      </c>
    </row>
    <row r="104" spans="1:6" x14ac:dyDescent="0.25">
      <c r="A104" s="139">
        <v>42856</v>
      </c>
      <c r="B104" s="140">
        <v>488.64339999999999</v>
      </c>
      <c r="C104" s="59">
        <f>MIN($B$32,$B$44,$B$56,$B$68,$B$80)</f>
        <v>346.072</v>
      </c>
      <c r="D104" s="59">
        <f>MAX($B$32,$B$44,$B$56,$B$68,$B$80)</f>
        <v>448.96100000000001</v>
      </c>
      <c r="E104" s="59">
        <f t="shared" si="1"/>
        <v>102.88900000000001</v>
      </c>
    </row>
    <row r="105" spans="1:6" x14ac:dyDescent="0.25">
      <c r="A105" s="139">
        <v>42887</v>
      </c>
      <c r="B105" s="140">
        <v>474.83499999999998</v>
      </c>
      <c r="C105" s="59">
        <f>MIN($B$33,$B$45,$B$57,$B$69,$B$81)</f>
        <v>333.69900000000001</v>
      </c>
      <c r="D105" s="59">
        <f>MAX($B$33,$B$45,$B$57,$B$69,$B$81)</f>
        <v>438.81</v>
      </c>
      <c r="E105" s="59">
        <f t="shared" si="1"/>
        <v>105.11099999999999</v>
      </c>
    </row>
    <row r="106" spans="1:6" x14ac:dyDescent="0.25">
      <c r="A106" s="139">
        <v>42917</v>
      </c>
      <c r="B106" s="140">
        <v>460.06040000000002</v>
      </c>
      <c r="C106" s="59">
        <f>MIN($B$34,$B$46,$B$58,$B$70,$B$82)</f>
        <v>324.29199999999997</v>
      </c>
      <c r="D106" s="59">
        <f>MAX($B$34,$B$46,$B$58,$B$70,$B$82)</f>
        <v>424.80900000000003</v>
      </c>
      <c r="E106" s="59">
        <f t="shared" si="1"/>
        <v>100.51700000000005</v>
      </c>
    </row>
    <row r="107" spans="1:6" x14ac:dyDescent="0.25">
      <c r="A107" s="139">
        <v>42948</v>
      </c>
      <c r="B107" s="140">
        <v>453.42500000000001</v>
      </c>
      <c r="C107" s="59">
        <f>MIN($B$35,$B$47,$B$59,$B$71,$B$83)</f>
        <v>324.81700000000001</v>
      </c>
      <c r="D107" s="59">
        <f>MAX($B$35,$B$47,$B$59,$B$71,$B$83)</f>
        <v>425.85300000000001</v>
      </c>
      <c r="E107" s="59">
        <f t="shared" si="1"/>
        <v>101.036</v>
      </c>
      <c r="F107" s="10"/>
    </row>
    <row r="108" spans="1:6" x14ac:dyDescent="0.25">
      <c r="A108" s="139">
        <v>42979</v>
      </c>
      <c r="B108" s="140">
        <v>452.73169999999999</v>
      </c>
      <c r="C108" s="59">
        <f>MIN($B$36,$B$48,$B$60,$B$72,$B$84)</f>
        <v>308.245</v>
      </c>
      <c r="D108" s="59">
        <f>MAX($B$36,$B$48,$B$60,$B$72,$B$84)</f>
        <v>429.12900000000002</v>
      </c>
      <c r="E108" s="59">
        <f t="shared" si="1"/>
        <v>120.88400000000001</v>
      </c>
      <c r="F108" s="10"/>
    </row>
    <row r="109" spans="1:6" x14ac:dyDescent="0.25">
      <c r="A109" s="139">
        <v>43009</v>
      </c>
      <c r="B109" s="140">
        <v>456.99740000000003</v>
      </c>
      <c r="C109" s="59">
        <f>MIN($B$37,$B$49,$B$61,$B$73,$B$85)</f>
        <v>314.92200000000003</v>
      </c>
      <c r="D109" s="59">
        <f>MAX($B$37,$B$49,$B$61,$B$73,$B$85)</f>
        <v>455.21300000000002</v>
      </c>
      <c r="E109" s="59">
        <f t="shared" si="1"/>
        <v>140.291</v>
      </c>
      <c r="F109" s="10"/>
    </row>
    <row r="110" spans="1:6" x14ac:dyDescent="0.25">
      <c r="A110" s="139">
        <v>43040</v>
      </c>
      <c r="B110" s="140">
        <v>452.67680000000001</v>
      </c>
      <c r="C110" s="59">
        <f>MIN($B$38,$B$50,$B$62,$B$74,$B$86)</f>
        <v>314.60199999999998</v>
      </c>
      <c r="D110" s="59">
        <f>MAX($B$38,$B$50,$B$62,$B$74,$B$86)</f>
        <v>455.99400000000003</v>
      </c>
      <c r="E110" s="59">
        <f t="shared" si="1"/>
        <v>141.39200000000005</v>
      </c>
      <c r="F110" s="10"/>
    </row>
    <row r="111" spans="1:6" x14ac:dyDescent="0.25">
      <c r="A111" s="84">
        <v>43070</v>
      </c>
      <c r="B111" s="94">
        <v>439.82780000000002</v>
      </c>
      <c r="C111" s="96">
        <f>MIN($B$39,$B$51,$B$63,$B$75,$B$87)</f>
        <v>308.221</v>
      </c>
      <c r="D111" s="96">
        <f>MAX($B$39,$B$51,$B$63,$B$75,$B$87)</f>
        <v>449.22</v>
      </c>
      <c r="E111" s="96">
        <f t="shared" si="1"/>
        <v>140.99900000000002</v>
      </c>
      <c r="F111" s="10"/>
    </row>
    <row r="112" spans="1:6" x14ac:dyDescent="0.25">
      <c r="A112" t="s">
        <v>361</v>
      </c>
      <c r="C112" s="19"/>
      <c r="D112" s="19"/>
      <c r="E112" s="19"/>
      <c r="F112" s="18"/>
    </row>
    <row r="113" spans="1:6" x14ac:dyDescent="0.25">
      <c r="A113" t="s">
        <v>393</v>
      </c>
      <c r="D113" s="19"/>
      <c r="E113" s="19"/>
    </row>
    <row r="114" spans="1:6" x14ac:dyDescent="0.25">
      <c r="D114" s="19"/>
      <c r="E114" s="19"/>
    </row>
    <row r="115" spans="1:6" x14ac:dyDescent="0.25">
      <c r="A115" s="5"/>
      <c r="B115" s="6" t="s">
        <v>0</v>
      </c>
      <c r="D115" s="19"/>
      <c r="E115" s="19"/>
    </row>
    <row r="116" spans="1:6" x14ac:dyDescent="0.25">
      <c r="A116" s="3">
        <v>71</v>
      </c>
      <c r="B116">
        <v>0</v>
      </c>
    </row>
    <row r="117" spans="1:6" x14ac:dyDescent="0.25">
      <c r="A117" s="3">
        <v>71</v>
      </c>
      <c r="B117">
        <v>1</v>
      </c>
    </row>
    <row r="123" spans="1:6" x14ac:dyDescent="0.25">
      <c r="F123" s="10"/>
    </row>
    <row r="124" spans="1:6" x14ac:dyDescent="0.25">
      <c r="F124" s="10"/>
    </row>
    <row r="125" spans="1:6" x14ac:dyDescent="0.25">
      <c r="F125" s="10"/>
    </row>
    <row r="126" spans="1:6" x14ac:dyDescent="0.25">
      <c r="F126" s="10"/>
    </row>
  </sheetData>
  <mergeCells count="2">
    <mergeCell ref="C25:E25"/>
    <mergeCell ref="C26:E26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74" fitToHeight="2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2:N84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4" x14ac:dyDescent="0.25">
      <c r="D25" s="218" t="s">
        <v>149</v>
      </c>
      <c r="E25" s="218"/>
      <c r="F25" s="218"/>
      <c r="G25" s="218"/>
      <c r="H25" s="218"/>
      <c r="I25" s="47"/>
      <c r="J25" s="218" t="s">
        <v>148</v>
      </c>
      <c r="K25" s="218"/>
      <c r="L25" s="218"/>
      <c r="M25" s="218"/>
    </row>
    <row r="26" spans="1:14" x14ac:dyDescent="0.25">
      <c r="A26" s="19"/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  <c r="N26" s="47"/>
    </row>
    <row r="27" spans="1:14" x14ac:dyDescent="0.25">
      <c r="C27" s="14" t="s">
        <v>10</v>
      </c>
      <c r="D27" s="23">
        <v>18.961121016</v>
      </c>
      <c r="E27" s="23">
        <v>19.105605515000001</v>
      </c>
      <c r="F27" s="23">
        <v>19.530678762000001</v>
      </c>
      <c r="G27" s="23">
        <v>19.66292099</v>
      </c>
      <c r="H27" s="23">
        <v>19.901777890000002</v>
      </c>
      <c r="I27" s="15"/>
      <c r="J27" s="7">
        <f t="shared" ref="J27:M31" si="0">E27-D27</f>
        <v>0.14448449900000071</v>
      </c>
      <c r="K27" s="7">
        <f t="shared" si="0"/>
        <v>0.42507324700000026</v>
      </c>
      <c r="L27" s="7">
        <f t="shared" si="0"/>
        <v>0.13224222799999907</v>
      </c>
      <c r="M27" s="7">
        <f t="shared" si="0"/>
        <v>0.23885690000000181</v>
      </c>
    </row>
    <row r="28" spans="1:14" x14ac:dyDescent="0.25">
      <c r="C28" s="14" t="s">
        <v>101</v>
      </c>
      <c r="D28" s="23">
        <v>8.8429826739999999</v>
      </c>
      <c r="E28" s="23">
        <v>8.9208397150999996</v>
      </c>
      <c r="F28" s="23">
        <v>9.1783723288000001</v>
      </c>
      <c r="G28" s="23">
        <v>9.3119922321999997</v>
      </c>
      <c r="H28" s="23">
        <v>9.3724421863000007</v>
      </c>
      <c r="I28" s="15"/>
      <c r="J28" s="7">
        <f t="shared" si="0"/>
        <v>7.7857041099999691E-2</v>
      </c>
      <c r="K28" s="7">
        <f t="shared" si="0"/>
        <v>0.25753261370000047</v>
      </c>
      <c r="L28" s="7">
        <f t="shared" si="0"/>
        <v>0.13361990339999963</v>
      </c>
      <c r="M28" s="7">
        <f t="shared" si="0"/>
        <v>6.044995410000098E-2</v>
      </c>
    </row>
    <row r="29" spans="1:14" x14ac:dyDescent="0.25">
      <c r="C29" s="14" t="s">
        <v>102</v>
      </c>
      <c r="D29" s="23">
        <v>1.4343976904</v>
      </c>
      <c r="E29" s="23">
        <v>1.4699274356000001</v>
      </c>
      <c r="F29" s="23">
        <v>1.5482200384</v>
      </c>
      <c r="G29" s="23">
        <v>1.6115828141999999</v>
      </c>
      <c r="H29" s="23">
        <v>1.5967140027</v>
      </c>
      <c r="I29" s="15"/>
      <c r="J29" s="7">
        <f t="shared" si="0"/>
        <v>3.5529745200000074E-2</v>
      </c>
      <c r="K29" s="7">
        <f t="shared" si="0"/>
        <v>7.8292602799999944E-2</v>
      </c>
      <c r="L29" s="7">
        <f t="shared" si="0"/>
        <v>6.3362775799999937E-2</v>
      </c>
      <c r="M29" s="7">
        <f t="shared" si="0"/>
        <v>-1.4868811499999968E-2</v>
      </c>
    </row>
    <row r="30" spans="1:14" x14ac:dyDescent="0.25">
      <c r="C30" s="14" t="s">
        <v>103</v>
      </c>
      <c r="D30" s="23">
        <v>3.8274648848999999</v>
      </c>
      <c r="E30" s="23">
        <v>4.0372474685000004</v>
      </c>
      <c r="F30" s="23">
        <v>3.9952371644000002</v>
      </c>
      <c r="G30" s="23">
        <v>3.8773255765000001</v>
      </c>
      <c r="H30" s="23">
        <v>3.9422336547999999</v>
      </c>
      <c r="I30" s="15"/>
      <c r="J30" s="7">
        <f t="shared" si="0"/>
        <v>0.20978258360000046</v>
      </c>
      <c r="K30" s="7">
        <f t="shared" si="0"/>
        <v>-4.2010304100000173E-2</v>
      </c>
      <c r="L30" s="7">
        <f t="shared" si="0"/>
        <v>-0.11791158790000011</v>
      </c>
      <c r="M30" s="7">
        <f t="shared" si="0"/>
        <v>6.4908078299999783E-2</v>
      </c>
    </row>
    <row r="31" spans="1:14" x14ac:dyDescent="0.25">
      <c r="B31" s="12"/>
      <c r="C31" s="89" t="s">
        <v>11</v>
      </c>
      <c r="D31" s="98">
        <f>D27-SUM(D28:D30)</f>
        <v>4.8562757667000014</v>
      </c>
      <c r="E31" s="98">
        <f>E27-SUM(E28:E30)</f>
        <v>4.6775908957999999</v>
      </c>
      <c r="F31" s="98">
        <f>F27-SUM(F28:F30)</f>
        <v>4.8088492303999999</v>
      </c>
      <c r="G31" s="98">
        <f>G27-SUM(G28:G30)</f>
        <v>4.8620203670999995</v>
      </c>
      <c r="H31" s="98">
        <f>H27-SUM(H28:H30)</f>
        <v>4.9903880461999996</v>
      </c>
      <c r="I31" s="95"/>
      <c r="J31" s="85">
        <f t="shared" si="0"/>
        <v>-0.17868487090000151</v>
      </c>
      <c r="K31" s="85">
        <f t="shared" si="0"/>
        <v>0.13125833460000003</v>
      </c>
      <c r="L31" s="85">
        <f t="shared" si="0"/>
        <v>5.3171136699999622E-2</v>
      </c>
      <c r="M31" s="85">
        <f t="shared" si="0"/>
        <v>0.12836767910000013</v>
      </c>
    </row>
    <row r="32" spans="1:14" x14ac:dyDescent="0.25">
      <c r="B32" t="s">
        <v>361</v>
      </c>
      <c r="E32" s="14"/>
      <c r="J32" s="14"/>
      <c r="K32" s="35"/>
      <c r="L32" s="35"/>
      <c r="M32" s="35"/>
    </row>
    <row r="33" spans="2:7" x14ac:dyDescent="0.25">
      <c r="D33" s="14"/>
      <c r="E33" s="17"/>
      <c r="F33" s="17"/>
      <c r="G33" s="17"/>
    </row>
    <row r="35" spans="2:7" x14ac:dyDescent="0.25">
      <c r="B35" s="30" t="s">
        <v>150</v>
      </c>
      <c r="D35" s="30"/>
    </row>
    <row r="36" spans="2:7" x14ac:dyDescent="0.25">
      <c r="B36" s="6"/>
      <c r="C36" s="57" t="s">
        <v>123</v>
      </c>
      <c r="D36" s="57" t="s">
        <v>0</v>
      </c>
    </row>
    <row r="37" spans="2:7" x14ac:dyDescent="0.25">
      <c r="B37" s="2">
        <v>41640</v>
      </c>
      <c r="C37" s="23">
        <v>19.102169</v>
      </c>
      <c r="D37" s="23" t="e">
        <v>#N/A</v>
      </c>
    </row>
    <row r="38" spans="2:7" x14ac:dyDescent="0.25">
      <c r="B38" s="2">
        <v>41671</v>
      </c>
      <c r="C38" s="23">
        <v>18.908204000000001</v>
      </c>
      <c r="D38" s="23" t="e">
        <v>#N/A</v>
      </c>
    </row>
    <row r="39" spans="2:7" x14ac:dyDescent="0.25">
      <c r="B39" s="2">
        <v>41699</v>
      </c>
      <c r="C39" s="23">
        <v>18.464131999999999</v>
      </c>
      <c r="D39" s="23" t="e">
        <v>#N/A</v>
      </c>
    </row>
    <row r="40" spans="2:7" x14ac:dyDescent="0.25">
      <c r="B40" s="2">
        <v>41730</v>
      </c>
      <c r="C40" s="23">
        <v>18.848557</v>
      </c>
      <c r="D40" s="23" t="e">
        <v>#N/A</v>
      </c>
    </row>
    <row r="41" spans="2:7" x14ac:dyDescent="0.25">
      <c r="B41" s="2">
        <v>41760</v>
      </c>
      <c r="C41" s="23">
        <v>18.585277999999999</v>
      </c>
      <c r="D41" s="23" t="e">
        <v>#N/A</v>
      </c>
    </row>
    <row r="42" spans="2:7" x14ac:dyDescent="0.25">
      <c r="B42" s="2">
        <v>41791</v>
      </c>
      <c r="C42" s="23">
        <v>18.889717000000001</v>
      </c>
      <c r="D42" s="23" t="e">
        <v>#N/A</v>
      </c>
    </row>
    <row r="43" spans="2:7" x14ac:dyDescent="0.25">
      <c r="B43" s="2">
        <v>41821</v>
      </c>
      <c r="C43" s="23">
        <v>19.283094999999999</v>
      </c>
      <c r="D43" s="23" t="e">
        <v>#N/A</v>
      </c>
    </row>
    <row r="44" spans="2:7" x14ac:dyDescent="0.25">
      <c r="B44" s="2">
        <v>41852</v>
      </c>
      <c r="C44" s="23">
        <v>19.399854000000001</v>
      </c>
      <c r="D44" s="23" t="e">
        <v>#N/A</v>
      </c>
    </row>
    <row r="45" spans="2:7" x14ac:dyDescent="0.25">
      <c r="B45" s="2">
        <v>41883</v>
      </c>
      <c r="C45" s="23">
        <v>19.246452000000001</v>
      </c>
      <c r="D45" s="23" t="e">
        <v>#N/A</v>
      </c>
    </row>
    <row r="46" spans="2:7" x14ac:dyDescent="0.25">
      <c r="B46" s="2">
        <v>41913</v>
      </c>
      <c r="C46" s="23">
        <v>19.690905000000001</v>
      </c>
      <c r="D46" s="23" t="e">
        <v>#N/A</v>
      </c>
    </row>
    <row r="47" spans="2:7" x14ac:dyDescent="0.25">
      <c r="B47" s="2">
        <v>41944</v>
      </c>
      <c r="C47" s="23">
        <v>19.370339000000001</v>
      </c>
      <c r="D47" s="23" t="e">
        <v>#N/A</v>
      </c>
    </row>
    <row r="48" spans="2:7" x14ac:dyDescent="0.25">
      <c r="B48" s="2">
        <v>41974</v>
      </c>
      <c r="C48" s="23">
        <v>19.457287999999998</v>
      </c>
      <c r="D48" s="23" t="e">
        <v>#N/A</v>
      </c>
    </row>
    <row r="49" spans="2:4" x14ac:dyDescent="0.25">
      <c r="B49" s="2">
        <v>42005</v>
      </c>
      <c r="C49" s="23">
        <v>19.218243000000001</v>
      </c>
      <c r="D49" s="23" t="e">
        <v>#N/A</v>
      </c>
    </row>
    <row r="50" spans="2:4" x14ac:dyDescent="0.25">
      <c r="B50" s="2">
        <v>42036</v>
      </c>
      <c r="C50" s="23">
        <v>19.676807</v>
      </c>
      <c r="D50" s="23" t="e">
        <v>#N/A</v>
      </c>
    </row>
    <row r="51" spans="2:4" x14ac:dyDescent="0.25">
      <c r="B51" s="2">
        <v>42064</v>
      </c>
      <c r="C51" s="23">
        <v>19.350745</v>
      </c>
      <c r="D51" s="23" t="e">
        <v>#N/A</v>
      </c>
    </row>
    <row r="52" spans="2:4" x14ac:dyDescent="0.25">
      <c r="B52" s="2">
        <v>42095</v>
      </c>
      <c r="C52" s="23">
        <v>19.263399</v>
      </c>
      <c r="D52" s="23" t="e">
        <v>#N/A</v>
      </c>
    </row>
    <row r="53" spans="2:4" x14ac:dyDescent="0.25">
      <c r="B53" s="2">
        <v>42125</v>
      </c>
      <c r="C53" s="23">
        <v>19.301143</v>
      </c>
      <c r="D53" s="23" t="e">
        <v>#N/A</v>
      </c>
    </row>
    <row r="54" spans="2:4" x14ac:dyDescent="0.25">
      <c r="B54" s="2">
        <v>42156</v>
      </c>
      <c r="C54" s="23">
        <v>19.840250000000001</v>
      </c>
      <c r="D54" s="23" t="e">
        <v>#N/A</v>
      </c>
    </row>
    <row r="55" spans="2:4" x14ac:dyDescent="0.25">
      <c r="B55" s="2">
        <v>42186</v>
      </c>
      <c r="C55" s="23">
        <v>20.125769999999999</v>
      </c>
      <c r="D55" s="23" t="e">
        <v>#N/A</v>
      </c>
    </row>
    <row r="56" spans="2:4" x14ac:dyDescent="0.25">
      <c r="B56" s="2">
        <v>42217</v>
      </c>
      <c r="C56" s="23">
        <v>19.929421999999999</v>
      </c>
      <c r="D56" s="23" t="e">
        <v>#N/A</v>
      </c>
    </row>
    <row r="57" spans="2:4" x14ac:dyDescent="0.25">
      <c r="B57" s="2">
        <v>42248</v>
      </c>
      <c r="C57" s="23">
        <v>19.418035</v>
      </c>
      <c r="D57" s="23" t="e">
        <v>#N/A</v>
      </c>
    </row>
    <row r="58" spans="2:4" x14ac:dyDescent="0.25">
      <c r="B58" s="2">
        <v>42278</v>
      </c>
      <c r="C58" s="23">
        <v>19.500744999999998</v>
      </c>
      <c r="D58" s="23" t="e">
        <v>#N/A</v>
      </c>
    </row>
    <row r="59" spans="2:4" x14ac:dyDescent="0.25">
      <c r="B59" s="2">
        <v>42309</v>
      </c>
      <c r="C59" s="23">
        <v>19.142833</v>
      </c>
      <c r="D59" s="23" t="e">
        <v>#N/A</v>
      </c>
    </row>
    <row r="60" spans="2:4" x14ac:dyDescent="0.25">
      <c r="B60" s="2">
        <v>42339</v>
      </c>
      <c r="C60" s="23">
        <v>19.600114000000001</v>
      </c>
      <c r="D60" s="23" t="e">
        <v>#N/A</v>
      </c>
    </row>
    <row r="61" spans="2:4" x14ac:dyDescent="0.25">
      <c r="B61" s="2">
        <v>42370</v>
      </c>
      <c r="C61" s="23">
        <v>19.055408</v>
      </c>
      <c r="D61" s="23" t="e">
        <v>#N/A</v>
      </c>
    </row>
    <row r="62" spans="2:4" x14ac:dyDescent="0.25">
      <c r="B62" s="2">
        <v>42401</v>
      </c>
      <c r="C62" s="23">
        <v>19.680026999999999</v>
      </c>
      <c r="D62" s="23" t="e">
        <v>#N/A</v>
      </c>
    </row>
    <row r="63" spans="2:4" x14ac:dyDescent="0.25">
      <c r="B63" s="2">
        <v>42430</v>
      </c>
      <c r="C63" s="23">
        <v>19.616477</v>
      </c>
      <c r="D63" s="23" t="e">
        <v>#N/A</v>
      </c>
    </row>
    <row r="64" spans="2:4" x14ac:dyDescent="0.25">
      <c r="B64" s="2">
        <v>42461</v>
      </c>
      <c r="C64" s="23">
        <v>19.264118</v>
      </c>
      <c r="D64" s="23" t="e">
        <v>#N/A</v>
      </c>
    </row>
    <row r="65" spans="2:4" x14ac:dyDescent="0.25">
      <c r="B65" s="2">
        <v>42491</v>
      </c>
      <c r="C65" s="23">
        <v>19.202012</v>
      </c>
      <c r="D65" s="23" t="e">
        <v>#N/A</v>
      </c>
    </row>
    <row r="66" spans="2:4" x14ac:dyDescent="0.25">
      <c r="B66" s="2">
        <v>42522</v>
      </c>
      <c r="C66" s="23">
        <v>19.79928</v>
      </c>
      <c r="D66" s="23" t="e">
        <v>#N/A</v>
      </c>
    </row>
    <row r="67" spans="2:4" x14ac:dyDescent="0.25">
      <c r="B67" s="2">
        <v>42552</v>
      </c>
      <c r="C67" s="23">
        <v>19.707932</v>
      </c>
      <c r="D67" s="23" t="e">
        <v>#N/A</v>
      </c>
    </row>
    <row r="68" spans="2:4" x14ac:dyDescent="0.25">
      <c r="B68" s="2">
        <v>42583</v>
      </c>
      <c r="C68" s="23">
        <v>20.135021999999999</v>
      </c>
      <c r="D68" s="23" t="e">
        <v>#N/A</v>
      </c>
    </row>
    <row r="69" spans="2:4" x14ac:dyDescent="0.25">
      <c r="B69" s="2">
        <v>42614</v>
      </c>
      <c r="C69" s="23">
        <v>19.863564</v>
      </c>
      <c r="D69" s="23" t="e">
        <v>#N/A</v>
      </c>
    </row>
    <row r="70" spans="2:4" x14ac:dyDescent="0.25">
      <c r="B70" s="2">
        <v>42644</v>
      </c>
      <c r="C70" s="23">
        <v>19.969414838999999</v>
      </c>
      <c r="D70" s="23" t="e">
        <v>#N/A</v>
      </c>
    </row>
    <row r="71" spans="2:4" x14ac:dyDescent="0.25">
      <c r="B71" s="2">
        <v>42675</v>
      </c>
      <c r="C71" s="23">
        <v>19.648636273000001</v>
      </c>
      <c r="D71" s="23">
        <v>19.648636273000001</v>
      </c>
    </row>
    <row r="72" spans="2:4" x14ac:dyDescent="0.25">
      <c r="B72" s="2">
        <v>42705</v>
      </c>
      <c r="C72" s="23" t="e">
        <v>#N/A</v>
      </c>
      <c r="D72" s="23">
        <v>20.011810000000001</v>
      </c>
    </row>
    <row r="73" spans="2:4" x14ac:dyDescent="0.25">
      <c r="B73" s="2">
        <v>42736</v>
      </c>
      <c r="C73" s="23" t="e">
        <v>#N/A</v>
      </c>
      <c r="D73" s="23">
        <v>19.38852</v>
      </c>
    </row>
    <row r="74" spans="2:4" x14ac:dyDescent="0.25">
      <c r="B74" s="2">
        <v>42767</v>
      </c>
      <c r="C74" s="23" t="e">
        <v>#N/A</v>
      </c>
      <c r="D74" s="23">
        <v>19.60951</v>
      </c>
    </row>
    <row r="75" spans="2:4" x14ac:dyDescent="0.25">
      <c r="B75" s="2">
        <v>42795</v>
      </c>
      <c r="C75" s="23" t="e">
        <v>#N/A</v>
      </c>
      <c r="D75" s="23">
        <v>19.602039999999999</v>
      </c>
    </row>
    <row r="76" spans="2:4" x14ac:dyDescent="0.25">
      <c r="B76" s="2">
        <v>42826</v>
      </c>
      <c r="C76" s="23" t="e">
        <v>#N/A</v>
      </c>
      <c r="D76" s="23">
        <v>19.583469999999998</v>
      </c>
    </row>
    <row r="77" spans="2:4" x14ac:dyDescent="0.25">
      <c r="B77" s="2">
        <v>42856</v>
      </c>
      <c r="C77" s="23" t="e">
        <v>#N/A</v>
      </c>
      <c r="D77" s="23">
        <v>19.547460000000001</v>
      </c>
    </row>
    <row r="78" spans="2:4" x14ac:dyDescent="0.25">
      <c r="B78" s="2">
        <v>42887</v>
      </c>
      <c r="C78" s="23" t="e">
        <v>#N/A</v>
      </c>
      <c r="D78" s="23">
        <v>19.946110000000001</v>
      </c>
    </row>
    <row r="79" spans="2:4" x14ac:dyDescent="0.25">
      <c r="B79" s="2">
        <v>42917</v>
      </c>
      <c r="C79" s="23" t="e">
        <v>#N/A</v>
      </c>
      <c r="D79" s="23">
        <v>20.115870000000001</v>
      </c>
    </row>
    <row r="80" spans="2:4" x14ac:dyDescent="0.25">
      <c r="B80" s="2">
        <v>42948</v>
      </c>
      <c r="C80" s="23" t="e">
        <v>#N/A</v>
      </c>
      <c r="D80" s="23">
        <v>20.173580000000001</v>
      </c>
    </row>
    <row r="81" spans="2:4" x14ac:dyDescent="0.25">
      <c r="B81" s="2">
        <v>42979</v>
      </c>
      <c r="C81" s="23" t="e">
        <v>#N/A</v>
      </c>
      <c r="D81" s="23">
        <v>19.999210000000001</v>
      </c>
    </row>
    <row r="82" spans="2:4" x14ac:dyDescent="0.25">
      <c r="B82" s="2">
        <v>43009</v>
      </c>
      <c r="C82" s="23" t="e">
        <v>#N/A</v>
      </c>
      <c r="D82" s="23">
        <v>20.21979</v>
      </c>
    </row>
    <row r="83" spans="2:4" x14ac:dyDescent="0.25">
      <c r="B83" s="2">
        <v>43040</v>
      </c>
      <c r="C83" s="23" t="e">
        <v>#N/A</v>
      </c>
      <c r="D83" s="23">
        <v>20.303049999999999</v>
      </c>
    </row>
    <row r="84" spans="2:4" x14ac:dyDescent="0.25">
      <c r="B84" s="84">
        <v>43070</v>
      </c>
      <c r="C84" s="23" t="e">
        <v>#N/A</v>
      </c>
      <c r="D84" s="23">
        <v>20.311689999999999</v>
      </c>
    </row>
  </sheetData>
  <mergeCells count="2">
    <mergeCell ref="D25:H25"/>
    <mergeCell ref="J25:M25"/>
  </mergeCells>
  <phoneticPr fontId="0" type="noConversion"/>
  <conditionalFormatting sqref="C37:D84">
    <cfRule type="expression" dxfId="13" priority="2" stopIfTrue="1">
      <formula>ISNA(C37)</formula>
    </cfRule>
  </conditionalFormatting>
  <conditionalFormatting sqref="C37:D84">
    <cfRule type="expression" dxfId="12" priority="1" stopIfTrue="1">
      <formula>ISNA(C37)</formula>
    </cfRule>
  </conditionalFormatting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M87"/>
  <sheetViews>
    <sheetView workbookViewId="0"/>
  </sheetViews>
  <sheetFormatPr defaultRowHeight="12.5" x14ac:dyDescent="0.25"/>
  <cols>
    <col min="10" max="11" width="9.1796875" hidden="1" customWidth="1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1" ht="13" x14ac:dyDescent="0.3">
      <c r="B25" s="64" t="s">
        <v>86</v>
      </c>
      <c r="C25" s="65"/>
      <c r="D25" s="65"/>
      <c r="E25" s="65"/>
      <c r="F25" s="65"/>
    </row>
    <row r="26" spans="2:11" ht="13" x14ac:dyDescent="0.3">
      <c r="B26" s="64" t="s">
        <v>87</v>
      </c>
      <c r="C26" s="65"/>
      <c r="D26" s="65"/>
      <c r="E26" s="65"/>
      <c r="F26" s="65"/>
      <c r="H26" s="203">
        <v>0.95</v>
      </c>
      <c r="I26" s="203"/>
    </row>
    <row r="27" spans="2:11" ht="13" x14ac:dyDescent="0.3">
      <c r="B27" s="66"/>
      <c r="C27" s="66" t="s">
        <v>88</v>
      </c>
      <c r="D27" s="66" t="s">
        <v>89</v>
      </c>
      <c r="E27" s="66" t="s">
        <v>90</v>
      </c>
      <c r="F27" s="66" t="s">
        <v>91</v>
      </c>
      <c r="G27" s="66" t="s">
        <v>92</v>
      </c>
      <c r="H27" s="204" t="s">
        <v>93</v>
      </c>
      <c r="I27" s="204"/>
    </row>
    <row r="28" spans="2:11" ht="13" x14ac:dyDescent="0.3">
      <c r="B28" s="67" t="s">
        <v>2</v>
      </c>
      <c r="C28" s="67" t="s">
        <v>8</v>
      </c>
      <c r="D28" s="67" t="s">
        <v>0</v>
      </c>
      <c r="E28" s="67" t="s">
        <v>8</v>
      </c>
      <c r="F28" s="68" t="s">
        <v>94</v>
      </c>
      <c r="G28" s="69" t="s">
        <v>95</v>
      </c>
      <c r="H28" s="69" t="s">
        <v>96</v>
      </c>
      <c r="I28" s="69" t="s">
        <v>66</v>
      </c>
    </row>
    <row r="29" spans="2:11" x14ac:dyDescent="0.25">
      <c r="B29" s="74">
        <v>42005</v>
      </c>
      <c r="C29" s="162">
        <v>47.216999999999999</v>
      </c>
      <c r="D29" s="78" t="e">
        <v>#N/A</v>
      </c>
      <c r="E29" s="78" t="e">
        <v>#N/A</v>
      </c>
      <c r="F29" s="81" t="e">
        <v>#N/A</v>
      </c>
      <c r="G29" s="79" t="e">
        <v>#N/A</v>
      </c>
      <c r="H29" s="78" t="e">
        <f>$E29*EXP((+NORMSINV((1-$H$26)/2)*$F29*SQRT($G29/252)))</f>
        <v>#N/A</v>
      </c>
      <c r="I29" s="78" t="e">
        <f>$E29*EXP(-NORMSINV((1-$H$26)/2)*$F29*SQRT($G29/252))</f>
        <v>#N/A</v>
      </c>
      <c r="J29" t="e">
        <f>$E29*EXP((-1.959963985*$F29*SQRT($G29/252)))</f>
        <v>#N/A</v>
      </c>
      <c r="K29" t="e">
        <f>$E29*EXP(1.959963985*$F29*SQRT($G29/252))</f>
        <v>#N/A</v>
      </c>
    </row>
    <row r="30" spans="2:11" x14ac:dyDescent="0.25">
      <c r="B30" s="74">
        <v>42036</v>
      </c>
      <c r="C30" s="70">
        <v>50.584000000000003</v>
      </c>
      <c r="D30" s="70" t="e">
        <v>#N/A</v>
      </c>
      <c r="E30" s="70" t="e">
        <v>#N/A</v>
      </c>
      <c r="F30" s="82" t="e">
        <v>#N/A</v>
      </c>
      <c r="G30" s="71" t="e">
        <v>#N/A</v>
      </c>
      <c r="H30" s="70" t="e">
        <f t="shared" ref="H30:H64" si="0">$E30*EXP((+NORMSINV((1-$H$26)/2)*$F30*SQRT($G30/252)))</f>
        <v>#N/A</v>
      </c>
      <c r="I30" s="70" t="e">
        <f t="shared" ref="I30:I64" si="1">$E30*EXP(-NORMSINV((1-$H$26)/2)*$F30*SQRT($G30/252))</f>
        <v>#N/A</v>
      </c>
      <c r="J30" t="e">
        <f t="shared" ref="J30:J64" si="2">$E30*EXP((-1.959963985*$F30*SQRT($G30/252)))</f>
        <v>#N/A</v>
      </c>
      <c r="K30" t="e">
        <f t="shared" ref="K30:K64" si="3">$E30*EXP(1.959963985*$F30*SQRT($G30/252))</f>
        <v>#N/A</v>
      </c>
    </row>
    <row r="31" spans="2:11" x14ac:dyDescent="0.25">
      <c r="B31" s="74">
        <v>42064</v>
      </c>
      <c r="C31" s="70">
        <v>47.823</v>
      </c>
      <c r="D31" s="70" t="e">
        <v>#N/A</v>
      </c>
      <c r="E31" s="70" t="e">
        <v>#N/A</v>
      </c>
      <c r="F31" s="82" t="e">
        <v>#N/A</v>
      </c>
      <c r="G31" s="71" t="e">
        <v>#N/A</v>
      </c>
      <c r="H31" s="70" t="e">
        <f t="shared" si="0"/>
        <v>#N/A</v>
      </c>
      <c r="I31" s="70" t="e">
        <f t="shared" si="1"/>
        <v>#N/A</v>
      </c>
      <c r="J31" t="e">
        <f t="shared" si="2"/>
        <v>#N/A</v>
      </c>
      <c r="K31" t="e">
        <f t="shared" si="3"/>
        <v>#N/A</v>
      </c>
    </row>
    <row r="32" spans="2:11" x14ac:dyDescent="0.25">
      <c r="B32" s="74">
        <v>42095</v>
      </c>
      <c r="C32" s="70">
        <v>54.453000000000003</v>
      </c>
      <c r="D32" s="70" t="e">
        <v>#N/A</v>
      </c>
      <c r="E32" s="70" t="e">
        <v>#N/A</v>
      </c>
      <c r="F32" s="82" t="e">
        <v>#N/A</v>
      </c>
      <c r="G32" s="71" t="e">
        <v>#N/A</v>
      </c>
      <c r="H32" s="70" t="e">
        <f t="shared" si="0"/>
        <v>#N/A</v>
      </c>
      <c r="I32" s="70" t="e">
        <f t="shared" si="1"/>
        <v>#N/A</v>
      </c>
      <c r="J32" t="e">
        <f t="shared" si="2"/>
        <v>#N/A</v>
      </c>
      <c r="K32" t="e">
        <f t="shared" si="3"/>
        <v>#N/A</v>
      </c>
    </row>
    <row r="33" spans="2:11" x14ac:dyDescent="0.25">
      <c r="B33" s="74">
        <v>42125</v>
      </c>
      <c r="C33" s="70">
        <v>59.265000000000001</v>
      </c>
      <c r="D33" s="70" t="e">
        <v>#N/A</v>
      </c>
      <c r="E33" s="70" t="e">
        <v>#N/A</v>
      </c>
      <c r="F33" s="82" t="e">
        <v>#N/A</v>
      </c>
      <c r="G33" s="71" t="e">
        <v>#N/A</v>
      </c>
      <c r="H33" s="70" t="e">
        <f t="shared" si="0"/>
        <v>#N/A</v>
      </c>
      <c r="I33" s="70" t="e">
        <f t="shared" si="1"/>
        <v>#N/A</v>
      </c>
      <c r="J33" t="e">
        <f t="shared" si="2"/>
        <v>#N/A</v>
      </c>
      <c r="K33" t="e">
        <f t="shared" si="3"/>
        <v>#N/A</v>
      </c>
    </row>
    <row r="34" spans="2:11" x14ac:dyDescent="0.25">
      <c r="B34" s="74">
        <v>42156</v>
      </c>
      <c r="C34" s="70">
        <v>59.819000000000003</v>
      </c>
      <c r="D34" s="70" t="e">
        <v>#N/A</v>
      </c>
      <c r="E34" s="70" t="e">
        <v>#N/A</v>
      </c>
      <c r="F34" s="82" t="e">
        <v>#N/A</v>
      </c>
      <c r="G34" s="71" t="e">
        <v>#N/A</v>
      </c>
      <c r="H34" s="70" t="e">
        <f t="shared" si="0"/>
        <v>#N/A</v>
      </c>
      <c r="I34" s="70" t="e">
        <f t="shared" si="1"/>
        <v>#N/A</v>
      </c>
      <c r="J34" t="e">
        <f t="shared" si="2"/>
        <v>#N/A</v>
      </c>
      <c r="K34" t="e">
        <f t="shared" si="3"/>
        <v>#N/A</v>
      </c>
    </row>
    <row r="35" spans="2:11" x14ac:dyDescent="0.25">
      <c r="B35" s="74">
        <v>42186</v>
      </c>
      <c r="C35" s="70">
        <v>50.901000000000003</v>
      </c>
      <c r="D35" s="70" t="e">
        <v>#N/A</v>
      </c>
      <c r="E35" s="70" t="e">
        <v>#N/A</v>
      </c>
      <c r="F35" s="82" t="e">
        <v>#N/A</v>
      </c>
      <c r="G35" s="71" t="e">
        <v>#N/A</v>
      </c>
      <c r="H35" s="70" t="e">
        <f t="shared" si="0"/>
        <v>#N/A</v>
      </c>
      <c r="I35" s="70" t="e">
        <f t="shared" si="1"/>
        <v>#N/A</v>
      </c>
      <c r="J35" t="e">
        <f t="shared" si="2"/>
        <v>#N/A</v>
      </c>
      <c r="K35" t="e">
        <f t="shared" si="3"/>
        <v>#N/A</v>
      </c>
    </row>
    <row r="36" spans="2:11" x14ac:dyDescent="0.25">
      <c r="B36" s="74">
        <v>42217</v>
      </c>
      <c r="C36" s="70">
        <v>42.866999999999997</v>
      </c>
      <c r="D36" s="70" t="e">
        <v>#N/A</v>
      </c>
      <c r="E36" s="70" t="e">
        <v>#N/A</v>
      </c>
      <c r="F36" s="82" t="e">
        <v>#N/A</v>
      </c>
      <c r="G36" s="71" t="e">
        <v>#N/A</v>
      </c>
      <c r="H36" s="70" t="e">
        <f t="shared" si="0"/>
        <v>#N/A</v>
      </c>
      <c r="I36" s="70" t="e">
        <f t="shared" si="1"/>
        <v>#N/A</v>
      </c>
      <c r="J36" t="e">
        <f t="shared" si="2"/>
        <v>#N/A</v>
      </c>
      <c r="K36" t="e">
        <f t="shared" si="3"/>
        <v>#N/A</v>
      </c>
    </row>
    <row r="37" spans="2:11" x14ac:dyDescent="0.25">
      <c r="B37" s="74">
        <v>42248</v>
      </c>
      <c r="C37" s="70">
        <v>45.478999999999999</v>
      </c>
      <c r="D37" s="70" t="e">
        <v>#N/A</v>
      </c>
      <c r="E37" s="70" t="e">
        <v>#N/A</v>
      </c>
      <c r="F37" s="82" t="e">
        <v>#N/A</v>
      </c>
      <c r="G37" s="71" t="e">
        <v>#N/A</v>
      </c>
      <c r="H37" s="70" t="e">
        <f t="shared" si="0"/>
        <v>#N/A</v>
      </c>
      <c r="I37" s="70" t="e">
        <f t="shared" si="1"/>
        <v>#N/A</v>
      </c>
      <c r="J37" t="e">
        <f t="shared" si="2"/>
        <v>#N/A</v>
      </c>
      <c r="K37" t="e">
        <f t="shared" si="3"/>
        <v>#N/A</v>
      </c>
    </row>
    <row r="38" spans="2:11" x14ac:dyDescent="0.25">
      <c r="B38" s="74">
        <v>42278</v>
      </c>
      <c r="C38" s="70">
        <v>46.222999999999999</v>
      </c>
      <c r="D38" s="70" t="e">
        <v>#N/A</v>
      </c>
      <c r="E38" s="70" t="e">
        <v>#N/A</v>
      </c>
      <c r="F38" s="82" t="e">
        <v>#N/A</v>
      </c>
      <c r="G38" s="71" t="e">
        <v>#N/A</v>
      </c>
      <c r="H38" s="70" t="e">
        <f t="shared" si="0"/>
        <v>#N/A</v>
      </c>
      <c r="I38" s="70" t="e">
        <f t="shared" si="1"/>
        <v>#N/A</v>
      </c>
      <c r="J38" t="e">
        <f t="shared" si="2"/>
        <v>#N/A</v>
      </c>
      <c r="K38" t="e">
        <f t="shared" si="3"/>
        <v>#N/A</v>
      </c>
    </row>
    <row r="39" spans="2:11" x14ac:dyDescent="0.25">
      <c r="B39" s="74">
        <v>42309</v>
      </c>
      <c r="C39" s="70">
        <v>42.442999999999998</v>
      </c>
      <c r="D39" s="70" t="e">
        <v>#N/A</v>
      </c>
      <c r="E39" s="70" t="e">
        <v>#N/A</v>
      </c>
      <c r="F39" s="82" t="e">
        <v>#N/A</v>
      </c>
      <c r="G39" s="71" t="e">
        <v>#N/A</v>
      </c>
      <c r="H39" s="70" t="e">
        <f t="shared" si="0"/>
        <v>#N/A</v>
      </c>
      <c r="I39" s="70" t="e">
        <f t="shared" si="1"/>
        <v>#N/A</v>
      </c>
      <c r="J39" t="e">
        <f t="shared" si="2"/>
        <v>#N/A</v>
      </c>
      <c r="K39" t="e">
        <f t="shared" si="3"/>
        <v>#N/A</v>
      </c>
    </row>
    <row r="40" spans="2:11" x14ac:dyDescent="0.25">
      <c r="B40" s="74">
        <v>42339</v>
      </c>
      <c r="C40" s="70">
        <v>37.189</v>
      </c>
      <c r="D40" s="70" t="e">
        <v>#N/A</v>
      </c>
      <c r="E40" s="70" t="e">
        <v>#N/A</v>
      </c>
      <c r="F40" s="82" t="e">
        <v>#N/A</v>
      </c>
      <c r="G40" s="71" t="e">
        <v>#N/A</v>
      </c>
      <c r="H40" s="70" t="e">
        <f t="shared" si="0"/>
        <v>#N/A</v>
      </c>
      <c r="I40" s="70" t="e">
        <f t="shared" si="1"/>
        <v>#N/A</v>
      </c>
      <c r="J40" t="e">
        <f t="shared" si="2"/>
        <v>#N/A</v>
      </c>
      <c r="K40" t="e">
        <f t="shared" si="3"/>
        <v>#N/A</v>
      </c>
    </row>
    <row r="41" spans="2:11" x14ac:dyDescent="0.25">
      <c r="B41" s="74">
        <v>42370</v>
      </c>
      <c r="C41" s="70">
        <v>31.683</v>
      </c>
      <c r="D41" s="70" t="e">
        <v>#N/A</v>
      </c>
      <c r="E41" s="70" t="e">
        <v>#N/A</v>
      </c>
      <c r="F41" s="82" t="e">
        <v>#N/A</v>
      </c>
      <c r="G41" s="71" t="e">
        <v>#N/A</v>
      </c>
      <c r="H41" s="70" t="e">
        <f t="shared" si="0"/>
        <v>#N/A</v>
      </c>
      <c r="I41" s="70" t="e">
        <f t="shared" si="1"/>
        <v>#N/A</v>
      </c>
      <c r="J41" t="e">
        <f t="shared" si="2"/>
        <v>#N/A</v>
      </c>
      <c r="K41" t="e">
        <f t="shared" si="3"/>
        <v>#N/A</v>
      </c>
    </row>
    <row r="42" spans="2:11" x14ac:dyDescent="0.25">
      <c r="B42" s="74">
        <v>42401</v>
      </c>
      <c r="C42" s="70">
        <v>30.323</v>
      </c>
      <c r="D42" s="70" t="e">
        <v>#N/A</v>
      </c>
      <c r="E42" s="70" t="e">
        <v>#N/A</v>
      </c>
      <c r="F42" s="82" t="e">
        <v>#N/A</v>
      </c>
      <c r="G42" s="71" t="e">
        <v>#N/A</v>
      </c>
      <c r="H42" s="70" t="e">
        <f t="shared" si="0"/>
        <v>#N/A</v>
      </c>
      <c r="I42" s="70" t="e">
        <f t="shared" si="1"/>
        <v>#N/A</v>
      </c>
      <c r="J42" t="e">
        <f t="shared" si="2"/>
        <v>#N/A</v>
      </c>
      <c r="K42" t="e">
        <f t="shared" si="3"/>
        <v>#N/A</v>
      </c>
    </row>
    <row r="43" spans="2:11" x14ac:dyDescent="0.25">
      <c r="B43" s="74">
        <v>42430</v>
      </c>
      <c r="C43" s="70">
        <v>37.545000000000002</v>
      </c>
      <c r="D43" s="70" t="e">
        <v>#N/A</v>
      </c>
      <c r="E43" s="70" t="e">
        <v>#N/A</v>
      </c>
      <c r="F43" s="82" t="e">
        <v>#N/A</v>
      </c>
      <c r="G43" s="71" t="e">
        <v>#N/A</v>
      </c>
      <c r="H43" s="70" t="e">
        <f t="shared" si="0"/>
        <v>#N/A</v>
      </c>
      <c r="I43" s="70" t="e">
        <f t="shared" si="1"/>
        <v>#N/A</v>
      </c>
      <c r="J43" t="e">
        <f t="shared" si="2"/>
        <v>#N/A</v>
      </c>
      <c r="K43" t="e">
        <f t="shared" si="3"/>
        <v>#N/A</v>
      </c>
    </row>
    <row r="44" spans="2:11" x14ac:dyDescent="0.25">
      <c r="B44" s="74">
        <v>42461</v>
      </c>
      <c r="C44" s="70">
        <v>40.753999999999998</v>
      </c>
      <c r="D44" s="70" t="e">
        <v>#N/A</v>
      </c>
      <c r="E44" s="70" t="e">
        <v>#N/A</v>
      </c>
      <c r="F44" s="82" t="e">
        <v>#N/A</v>
      </c>
      <c r="G44" s="71" t="e">
        <v>#N/A</v>
      </c>
      <c r="H44" s="70" t="e">
        <f t="shared" si="0"/>
        <v>#N/A</v>
      </c>
      <c r="I44" s="70" t="e">
        <f t="shared" si="1"/>
        <v>#N/A</v>
      </c>
      <c r="J44" t="e">
        <f t="shared" si="2"/>
        <v>#N/A</v>
      </c>
      <c r="K44" t="e">
        <f t="shared" si="3"/>
        <v>#N/A</v>
      </c>
    </row>
    <row r="45" spans="2:11" x14ac:dyDescent="0.25">
      <c r="B45" s="74">
        <v>42491</v>
      </c>
      <c r="C45" s="70">
        <v>46.712000000000003</v>
      </c>
      <c r="D45" s="70" t="e">
        <v>#N/A</v>
      </c>
      <c r="E45" s="70" t="e">
        <v>#N/A</v>
      </c>
      <c r="F45" s="82" t="e">
        <v>#N/A</v>
      </c>
      <c r="G45" s="71" t="e">
        <v>#N/A</v>
      </c>
      <c r="H45" s="70" t="e">
        <f t="shared" si="0"/>
        <v>#N/A</v>
      </c>
      <c r="I45" s="70" t="e">
        <f t="shared" si="1"/>
        <v>#N/A</v>
      </c>
      <c r="J45" t="e">
        <f t="shared" si="2"/>
        <v>#N/A</v>
      </c>
      <c r="K45" t="e">
        <f t="shared" si="3"/>
        <v>#N/A</v>
      </c>
    </row>
    <row r="46" spans="2:11" x14ac:dyDescent="0.25">
      <c r="B46" s="74">
        <v>42522</v>
      </c>
      <c r="C46" s="70">
        <v>48.756999999999998</v>
      </c>
      <c r="D46" s="70" t="e">
        <v>#N/A</v>
      </c>
      <c r="E46" s="70" t="e">
        <v>#N/A</v>
      </c>
      <c r="F46" s="82" t="e">
        <v>#N/A</v>
      </c>
      <c r="G46" s="71" t="e">
        <v>#N/A</v>
      </c>
      <c r="H46" s="70" t="e">
        <f t="shared" si="0"/>
        <v>#N/A</v>
      </c>
      <c r="I46" s="70" t="e">
        <f t="shared" si="1"/>
        <v>#N/A</v>
      </c>
      <c r="J46" t="e">
        <f t="shared" si="2"/>
        <v>#N/A</v>
      </c>
      <c r="K46" t="e">
        <f t="shared" si="3"/>
        <v>#N/A</v>
      </c>
    </row>
    <row r="47" spans="2:11" x14ac:dyDescent="0.25">
      <c r="B47" s="74">
        <v>42552</v>
      </c>
      <c r="C47" s="70">
        <v>44.651000000000003</v>
      </c>
      <c r="D47" s="70" t="e">
        <v>#N/A</v>
      </c>
      <c r="E47" s="70" t="e">
        <v>#N/A</v>
      </c>
      <c r="F47" s="82" t="e">
        <v>#N/A</v>
      </c>
      <c r="G47" s="71" t="e">
        <v>#N/A</v>
      </c>
      <c r="H47" s="70" t="e">
        <f t="shared" si="0"/>
        <v>#N/A</v>
      </c>
      <c r="I47" s="70" t="e">
        <f t="shared" si="1"/>
        <v>#N/A</v>
      </c>
      <c r="J47" t="e">
        <f t="shared" si="2"/>
        <v>#N/A</v>
      </c>
      <c r="K47" t="e">
        <f t="shared" si="3"/>
        <v>#N/A</v>
      </c>
    </row>
    <row r="48" spans="2:11" x14ac:dyDescent="0.25">
      <c r="B48" s="74">
        <v>42583</v>
      </c>
      <c r="C48" s="70">
        <v>44.723999999999997</v>
      </c>
      <c r="D48" s="70" t="e">
        <v>#N/A</v>
      </c>
      <c r="E48" s="70" t="e">
        <v>#N/A</v>
      </c>
      <c r="F48" s="82" t="e">
        <v>#N/A</v>
      </c>
      <c r="G48" s="71" t="e">
        <v>#N/A</v>
      </c>
      <c r="H48" s="70" t="e">
        <f t="shared" si="0"/>
        <v>#N/A</v>
      </c>
      <c r="I48" s="70" t="e">
        <f t="shared" si="1"/>
        <v>#N/A</v>
      </c>
      <c r="J48" t="e">
        <f t="shared" si="2"/>
        <v>#N/A</v>
      </c>
      <c r="K48" t="e">
        <f t="shared" si="3"/>
        <v>#N/A</v>
      </c>
    </row>
    <row r="49" spans="2:11" x14ac:dyDescent="0.25">
      <c r="B49" s="74">
        <v>42614</v>
      </c>
      <c r="C49" s="70">
        <v>45.182000000000002</v>
      </c>
      <c r="D49" s="70" t="e">
        <v>#N/A</v>
      </c>
      <c r="E49" s="70" t="e">
        <v>#N/A</v>
      </c>
      <c r="F49" s="82" t="e">
        <v>#N/A</v>
      </c>
      <c r="G49" s="71" t="e">
        <v>#N/A</v>
      </c>
      <c r="H49" s="70" t="e">
        <f t="shared" si="0"/>
        <v>#N/A</v>
      </c>
      <c r="I49" s="70" t="e">
        <f t="shared" si="1"/>
        <v>#N/A</v>
      </c>
      <c r="J49" t="e">
        <f t="shared" si="2"/>
        <v>#N/A</v>
      </c>
      <c r="K49" t="e">
        <f t="shared" si="3"/>
        <v>#N/A</v>
      </c>
    </row>
    <row r="50" spans="2:11" x14ac:dyDescent="0.25">
      <c r="B50" s="74">
        <v>42644</v>
      </c>
      <c r="C50" s="70">
        <v>49.78</v>
      </c>
      <c r="D50" s="70" t="e">
        <v>#N/A</v>
      </c>
      <c r="E50" s="70" t="e">
        <v>#N/A</v>
      </c>
      <c r="F50" s="82" t="e">
        <v>#N/A</v>
      </c>
      <c r="G50" s="71" t="e">
        <v>#N/A</v>
      </c>
      <c r="H50" s="70" t="e">
        <f t="shared" si="0"/>
        <v>#N/A</v>
      </c>
      <c r="I50" s="70" t="e">
        <f t="shared" si="1"/>
        <v>#N/A</v>
      </c>
      <c r="J50" t="e">
        <f t="shared" si="2"/>
        <v>#N/A</v>
      </c>
      <c r="K50" t="e">
        <f t="shared" si="3"/>
        <v>#N/A</v>
      </c>
    </row>
    <row r="51" spans="2:11" x14ac:dyDescent="0.25">
      <c r="B51" s="74">
        <v>42675</v>
      </c>
      <c r="C51" s="70">
        <v>45.71</v>
      </c>
      <c r="D51" s="70">
        <v>45.71</v>
      </c>
      <c r="E51" s="70" t="e">
        <v>#N/A</v>
      </c>
      <c r="F51" s="82" t="e">
        <v>#N/A</v>
      </c>
      <c r="G51" s="71" t="e">
        <v>#N/A</v>
      </c>
      <c r="H51" s="70" t="e">
        <f t="shared" si="0"/>
        <v>#N/A</v>
      </c>
      <c r="I51" s="70" t="e">
        <f t="shared" si="1"/>
        <v>#N/A</v>
      </c>
      <c r="J51" t="e">
        <f t="shared" si="2"/>
        <v>#N/A</v>
      </c>
      <c r="K51" t="e">
        <f t="shared" si="3"/>
        <v>#N/A</v>
      </c>
    </row>
    <row r="52" spans="2:11" x14ac:dyDescent="0.25">
      <c r="B52" s="74">
        <v>42705</v>
      </c>
      <c r="C52" s="70" t="e">
        <v>#N/A</v>
      </c>
      <c r="D52" s="70">
        <v>49</v>
      </c>
      <c r="E52" s="70" t="e">
        <v>#N/A</v>
      </c>
      <c r="F52" s="82" t="e">
        <v>#N/A</v>
      </c>
      <c r="G52" s="71" t="e">
        <v>#N/A</v>
      </c>
      <c r="H52" s="70" t="e">
        <f t="shared" si="0"/>
        <v>#N/A</v>
      </c>
      <c r="I52" s="70" t="e">
        <f t="shared" si="1"/>
        <v>#N/A</v>
      </c>
      <c r="J52" t="e">
        <f t="shared" si="2"/>
        <v>#N/A</v>
      </c>
      <c r="K52" t="e">
        <f t="shared" si="3"/>
        <v>#N/A</v>
      </c>
    </row>
    <row r="53" spans="2:11" x14ac:dyDescent="0.25">
      <c r="B53" s="74">
        <v>42736</v>
      </c>
      <c r="C53" s="70" t="e">
        <v>#N/A</v>
      </c>
      <c r="D53" s="70">
        <v>49</v>
      </c>
      <c r="E53" s="70">
        <v>47.774000000000001</v>
      </c>
      <c r="F53" s="82" t="e">
        <v>#N/A</v>
      </c>
      <c r="G53" s="71">
        <v>10</v>
      </c>
      <c r="H53" s="70" t="e">
        <f t="shared" si="0"/>
        <v>#N/A</v>
      </c>
      <c r="I53" s="70" t="e">
        <f t="shared" si="1"/>
        <v>#N/A</v>
      </c>
      <c r="J53" t="e">
        <f t="shared" si="2"/>
        <v>#N/A</v>
      </c>
      <c r="K53" t="e">
        <f t="shared" si="3"/>
        <v>#N/A</v>
      </c>
    </row>
    <row r="54" spans="2:11" x14ac:dyDescent="0.25">
      <c r="B54" s="74">
        <v>42767</v>
      </c>
      <c r="C54" s="70" t="e">
        <v>#N/A</v>
      </c>
      <c r="D54" s="70">
        <v>49</v>
      </c>
      <c r="E54" s="70">
        <v>48.684000000000005</v>
      </c>
      <c r="F54" s="82">
        <v>0.43491150000000001</v>
      </c>
      <c r="G54" s="71">
        <v>31</v>
      </c>
      <c r="H54" s="70">
        <f t="shared" si="0"/>
        <v>36.103112962486136</v>
      </c>
      <c r="I54" s="70">
        <f t="shared" si="1"/>
        <v>65.648961031774377</v>
      </c>
      <c r="J54">
        <f t="shared" si="2"/>
        <v>36.103112959953144</v>
      </c>
      <c r="K54">
        <f t="shared" si="3"/>
        <v>65.6489610363803</v>
      </c>
    </row>
    <row r="55" spans="2:11" x14ac:dyDescent="0.25">
      <c r="B55" s="74">
        <v>42795</v>
      </c>
      <c r="C55" s="70" t="e">
        <v>#N/A</v>
      </c>
      <c r="D55" s="70">
        <v>49</v>
      </c>
      <c r="E55" s="70">
        <v>49.555999999999997</v>
      </c>
      <c r="F55" s="82">
        <v>0.41081912500000001</v>
      </c>
      <c r="G55" s="71">
        <v>52</v>
      </c>
      <c r="H55" s="70">
        <f t="shared" si="0"/>
        <v>34.375359961404342</v>
      </c>
      <c r="I55" s="70">
        <f t="shared" si="1"/>
        <v>71.440623131140939</v>
      </c>
      <c r="J55">
        <f t="shared" si="2"/>
        <v>34.375359958453771</v>
      </c>
      <c r="K55">
        <f t="shared" si="3"/>
        <v>71.440623137272979</v>
      </c>
    </row>
    <row r="56" spans="2:11" x14ac:dyDescent="0.25">
      <c r="B56" s="74">
        <v>42826</v>
      </c>
      <c r="C56" s="70" t="e">
        <v>#N/A</v>
      </c>
      <c r="D56" s="70">
        <v>49</v>
      </c>
      <c r="E56" s="70">
        <v>50.248000000000005</v>
      </c>
      <c r="F56" s="82">
        <v>0.39133999999999997</v>
      </c>
      <c r="G56" s="71">
        <v>72</v>
      </c>
      <c r="H56" s="70">
        <f t="shared" si="0"/>
        <v>33.347587215389304</v>
      </c>
      <c r="I56" s="70">
        <f t="shared" si="1"/>
        <v>75.713468794372716</v>
      </c>
      <c r="J56">
        <f t="shared" si="2"/>
        <v>33.347587212180876</v>
      </c>
      <c r="K56">
        <f t="shared" si="3"/>
        <v>75.713468801657228</v>
      </c>
    </row>
    <row r="57" spans="2:11" x14ac:dyDescent="0.25">
      <c r="B57" s="74">
        <v>42856</v>
      </c>
      <c r="C57" s="70" t="e">
        <v>#N/A</v>
      </c>
      <c r="D57" s="70">
        <v>49</v>
      </c>
      <c r="E57" s="70">
        <v>50.777999999999999</v>
      </c>
      <c r="F57" s="82">
        <v>0.37231312857142856</v>
      </c>
      <c r="G57" s="71">
        <v>93</v>
      </c>
      <c r="H57" s="70">
        <f t="shared" si="0"/>
        <v>32.595142605165989</v>
      </c>
      <c r="I57" s="70">
        <f t="shared" si="1"/>
        <v>79.10397310522427</v>
      </c>
      <c r="J57">
        <f t="shared" si="2"/>
        <v>32.595142601775137</v>
      </c>
      <c r="K57">
        <f t="shared" si="3"/>
        <v>79.103973113453407</v>
      </c>
    </row>
    <row r="58" spans="2:11" x14ac:dyDescent="0.25">
      <c r="B58" s="74">
        <v>42887</v>
      </c>
      <c r="C58" s="70" t="e">
        <v>#N/A</v>
      </c>
      <c r="D58" s="70">
        <v>49</v>
      </c>
      <c r="E58" s="70">
        <v>51.153999999999996</v>
      </c>
      <c r="F58" s="82">
        <v>0.36085597499999994</v>
      </c>
      <c r="G58" s="71">
        <v>115</v>
      </c>
      <c r="H58" s="70">
        <f t="shared" si="0"/>
        <v>31.723500516598964</v>
      </c>
      <c r="I58" s="70">
        <f t="shared" si="1"/>
        <v>82.48559186054591</v>
      </c>
      <c r="J58">
        <f t="shared" si="2"/>
        <v>31.723500513042072</v>
      </c>
      <c r="K58">
        <f t="shared" si="3"/>
        <v>82.485591869794334</v>
      </c>
    </row>
    <row r="59" spans="2:11" x14ac:dyDescent="0.25">
      <c r="B59" s="74">
        <v>42917</v>
      </c>
      <c r="C59" s="70" t="e">
        <v>#N/A</v>
      </c>
      <c r="D59" s="70">
        <v>50</v>
      </c>
      <c r="E59" s="70">
        <v>51.405999999999992</v>
      </c>
      <c r="F59" s="82">
        <v>0.35001504571428571</v>
      </c>
      <c r="G59" s="71">
        <v>135</v>
      </c>
      <c r="H59" s="70">
        <f t="shared" si="0"/>
        <v>31.113504463860835</v>
      </c>
      <c r="I59" s="70">
        <f t="shared" si="1"/>
        <v>84.933435867676764</v>
      </c>
      <c r="J59">
        <f t="shared" si="2"/>
        <v>31.113504460194694</v>
      </c>
      <c r="K59">
        <f t="shared" si="3"/>
        <v>84.933435877684587</v>
      </c>
    </row>
    <row r="60" spans="2:11" x14ac:dyDescent="0.25">
      <c r="B60" s="74">
        <v>42948</v>
      </c>
      <c r="C60" s="70" t="e">
        <v>#N/A</v>
      </c>
      <c r="D60" s="70">
        <v>51</v>
      </c>
      <c r="E60" s="70">
        <v>51.564</v>
      </c>
      <c r="F60" s="82">
        <v>0.33850103333333326</v>
      </c>
      <c r="G60" s="71">
        <v>156</v>
      </c>
      <c r="H60" s="70">
        <f t="shared" si="0"/>
        <v>30.594621227405597</v>
      </c>
      <c r="I60" s="70">
        <f t="shared" si="1"/>
        <v>86.905671302062018</v>
      </c>
      <c r="J60">
        <f t="shared" si="2"/>
        <v>30.594621223657818</v>
      </c>
      <c r="K60">
        <f t="shared" si="3"/>
        <v>86.905671312707781</v>
      </c>
    </row>
    <row r="61" spans="2:11" x14ac:dyDescent="0.25">
      <c r="B61" s="74">
        <v>42979</v>
      </c>
      <c r="C61" s="70" t="e">
        <v>#N/A</v>
      </c>
      <c r="D61" s="70">
        <v>52</v>
      </c>
      <c r="E61" s="70">
        <v>51.676000000000002</v>
      </c>
      <c r="F61" s="82">
        <v>0.33348814642857139</v>
      </c>
      <c r="G61" s="71">
        <v>179</v>
      </c>
      <c r="H61" s="70">
        <f t="shared" si="0"/>
        <v>29.788318890570743</v>
      </c>
      <c r="I61" s="70">
        <f t="shared" si="1"/>
        <v>89.646179289603921</v>
      </c>
      <c r="J61">
        <f t="shared" si="2"/>
        <v>29.788318886719868</v>
      </c>
      <c r="K61">
        <f t="shared" si="3"/>
        <v>89.646179301192902</v>
      </c>
    </row>
    <row r="62" spans="2:11" x14ac:dyDescent="0.25">
      <c r="B62" s="74">
        <v>43009</v>
      </c>
      <c r="C62" s="70" t="e">
        <v>#N/A</v>
      </c>
      <c r="D62" s="70">
        <v>53</v>
      </c>
      <c r="E62" s="70">
        <v>51.758000000000003</v>
      </c>
      <c r="F62" s="82">
        <v>0.32537770000000005</v>
      </c>
      <c r="G62" s="71">
        <v>199</v>
      </c>
      <c r="H62" s="70">
        <f t="shared" si="0"/>
        <v>29.366875499023205</v>
      </c>
      <c r="I62" s="70">
        <f t="shared" si="1"/>
        <v>91.221504449429929</v>
      </c>
      <c r="J62">
        <f t="shared" si="2"/>
        <v>29.366875495117686</v>
      </c>
      <c r="K62">
        <f t="shared" si="3"/>
        <v>91.221504461561537</v>
      </c>
    </row>
    <row r="63" spans="2:11" x14ac:dyDescent="0.25">
      <c r="B63" s="74">
        <v>43040</v>
      </c>
      <c r="C63" s="70" t="e">
        <v>#N/A</v>
      </c>
      <c r="D63" s="70">
        <v>54</v>
      </c>
      <c r="E63" s="70">
        <v>51.838000000000001</v>
      </c>
      <c r="F63" s="82">
        <v>0.31730366666666665</v>
      </c>
      <c r="G63" s="71">
        <v>220</v>
      </c>
      <c r="H63" s="70">
        <f t="shared" si="0"/>
        <v>28.99274753358663</v>
      </c>
      <c r="I63" s="70">
        <f t="shared" si="1"/>
        <v>92.684497765761591</v>
      </c>
      <c r="J63">
        <f t="shared" si="2"/>
        <v>28.992747529633125</v>
      </c>
      <c r="K63">
        <f t="shared" si="3"/>
        <v>92.684497778400242</v>
      </c>
    </row>
    <row r="64" spans="2:11" x14ac:dyDescent="0.25">
      <c r="B64" s="75">
        <v>43070</v>
      </c>
      <c r="C64" s="72" t="e">
        <v>#N/A</v>
      </c>
      <c r="D64" s="72">
        <v>54</v>
      </c>
      <c r="E64" s="72">
        <v>51.928000000000011</v>
      </c>
      <c r="F64" s="83">
        <v>0.31258865714285711</v>
      </c>
      <c r="G64" s="80">
        <v>240</v>
      </c>
      <c r="H64" s="72">
        <f t="shared" si="0"/>
        <v>28.558675363131158</v>
      </c>
      <c r="I64" s="72">
        <f t="shared" si="1"/>
        <v>94.42024707774668</v>
      </c>
      <c r="J64">
        <f t="shared" si="2"/>
        <v>28.55867535912412</v>
      </c>
      <c r="K64">
        <f t="shared" si="3"/>
        <v>94.420247090994692</v>
      </c>
    </row>
    <row r="65" spans="2:13" x14ac:dyDescent="0.25">
      <c r="B65" t="s">
        <v>361</v>
      </c>
    </row>
    <row r="66" spans="2:13" ht="12.75" customHeight="1" x14ac:dyDescent="0.25">
      <c r="B66" s="205" t="s">
        <v>358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</row>
    <row r="67" spans="2:13" x14ac:dyDescent="0.25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74" spans="2:13" ht="15.5" x14ac:dyDescent="0.35">
      <c r="B74" s="73" t="s">
        <v>97</v>
      </c>
    </row>
    <row r="85" spans="2:2" x14ac:dyDescent="0.25">
      <c r="B85" s="76"/>
    </row>
    <row r="86" spans="2:2" x14ac:dyDescent="0.25">
      <c r="B86" t="str">
        <f>(100*$H$26)&amp;"% NYMEX futures upper confidence interval"</f>
        <v>95% NYMEX futures upper confidence interval</v>
      </c>
    </row>
    <row r="87" spans="2:2" x14ac:dyDescent="0.25">
      <c r="B87" t="str">
        <f>(100*$H$26)&amp;"% NYMEX futures lower confidence interval"</f>
        <v>95% NYMEX futures lower confidence interval</v>
      </c>
    </row>
  </sheetData>
  <mergeCells count="3">
    <mergeCell ref="H26:I26"/>
    <mergeCell ref="H27:I27"/>
    <mergeCell ref="B66:M67"/>
  </mergeCells>
  <phoneticPr fontId="7" type="noConversion"/>
  <conditionalFormatting sqref="C29:I64">
    <cfRule type="expression" dxfId="35" priority="2" stopIfTrue="1">
      <formula>ISNA(C29)</formula>
    </cfRule>
  </conditionalFormatting>
  <conditionalFormatting sqref="C29">
    <cfRule type="expression" dxfId="34" priority="1" stopIfTrue="1">
      <formula>ISNA(C29)</formula>
    </cfRule>
  </conditionalFormatting>
  <dataValidations count="1">
    <dataValidation type="decimal" errorStyle="information" operator="lessThan" allowBlank="1" showInputMessage="1" showErrorMessage="1" errorTitle="Invalid entry" error="Value must be less than 100%" sqref="H26:I26">
      <formula1>1</formula1>
    </dataValidation>
  </dataValidations>
  <hyperlinks>
    <hyperlink ref="A3" location="Contents!B4" display="Return to Contents"/>
  </hyperlinks>
  <pageMargins left="0.75" right="0.75" top="1" bottom="1" header="0.5" footer="0.5"/>
  <pageSetup scale="44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78211" r:id="rId4">
          <objectPr defaultSize="0" autoPict="0" r:id="rId5">
            <anchor moveWithCells="1" sizeWithCells="1">
              <from>
                <xdr:col>1</xdr:col>
                <xdr:colOff>0</xdr:colOff>
                <xdr:row>69</xdr:row>
                <xdr:rowOff>12700</xdr:rowOff>
              </from>
              <to>
                <xdr:col>6</xdr:col>
                <xdr:colOff>495300</xdr:colOff>
                <xdr:row>72</xdr:row>
                <xdr:rowOff>127000</xdr:rowOff>
              </to>
            </anchor>
          </objectPr>
        </oleObject>
      </mc:Choice>
      <mc:Fallback>
        <oleObject progId="Equation.3" shapeId="478211" r:id="rId4"/>
      </mc:Fallback>
    </mc:AlternateContent>
    <mc:AlternateContent xmlns:mc="http://schemas.openxmlformats.org/markup-compatibility/2006">
      <mc:Choice Requires="x14">
        <oleObject progId="Equation.3" shapeId="478212" r:id="rId6">
          <objectPr defaultSize="0" autoPict="0" r:id="rId7">
            <anchor moveWithCells="1" sizeWithCells="1">
              <from>
                <xdr:col>1</xdr:col>
                <xdr:colOff>12700</xdr:colOff>
                <xdr:row>74</xdr:row>
                <xdr:rowOff>12700</xdr:rowOff>
              </from>
              <to>
                <xdr:col>11</xdr:col>
                <xdr:colOff>431800</xdr:colOff>
                <xdr:row>82</xdr:row>
                <xdr:rowOff>127000</xdr:rowOff>
              </to>
            </anchor>
          </objectPr>
        </oleObject>
      </mc:Choice>
      <mc:Fallback>
        <oleObject progId="Equation.3" shapeId="478212" r:id="rId6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K123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1" x14ac:dyDescent="0.25">
      <c r="B25" s="55"/>
      <c r="C25" s="55" t="s">
        <v>79</v>
      </c>
      <c r="D25" s="47"/>
      <c r="E25" s="55" t="s">
        <v>72</v>
      </c>
      <c r="F25" s="55" t="s">
        <v>72</v>
      </c>
      <c r="G25" s="55" t="s">
        <v>5</v>
      </c>
      <c r="H25" s="55" t="s">
        <v>5</v>
      </c>
      <c r="I25" s="144" t="s">
        <v>72</v>
      </c>
      <c r="J25" s="144" t="s">
        <v>171</v>
      </c>
      <c r="K25" s="55" t="s">
        <v>5</v>
      </c>
    </row>
    <row r="26" spans="1:11" x14ac:dyDescent="0.25">
      <c r="A26" s="12"/>
      <c r="B26" s="56" t="s">
        <v>72</v>
      </c>
      <c r="C26" s="56" t="s">
        <v>5</v>
      </c>
      <c r="D26" s="49"/>
      <c r="E26" s="56" t="s">
        <v>13</v>
      </c>
      <c r="F26" s="56" t="s">
        <v>14</v>
      </c>
      <c r="G26" s="56" t="s">
        <v>13</v>
      </c>
      <c r="H26" s="56" t="s">
        <v>14</v>
      </c>
      <c r="I26" s="48" t="s">
        <v>23</v>
      </c>
      <c r="J26" s="48" t="s">
        <v>23</v>
      </c>
      <c r="K26" s="48" t="s">
        <v>23</v>
      </c>
    </row>
    <row r="27" spans="1:11" x14ac:dyDescent="0.25">
      <c r="A27" s="2">
        <v>40544</v>
      </c>
      <c r="B27" s="16">
        <v>163.08600000000001</v>
      </c>
      <c r="C27" s="16">
        <v>235.649</v>
      </c>
      <c r="E27" s="59">
        <f>MIN($B$27,$B$39,$B$51,$B$63,$B$75)</f>
        <v>114.66800000000001</v>
      </c>
      <c r="F27" s="59">
        <f>MAX($B$27,$B$39,$B$51,$B$63,$B$75)</f>
        <v>163.08600000000001</v>
      </c>
      <c r="G27" s="59">
        <f>MIN($C$27,$C$39,$C$51,$C$63,$C$75)</f>
        <v>233.64400000000001</v>
      </c>
      <c r="H27" s="59">
        <f>MAX($C$27,$C$39,$C$51,$C$63,$C$75)</f>
        <v>243.977</v>
      </c>
      <c r="I27" s="16">
        <f t="shared" ref="I27:I58" si="0">F27-E27</f>
        <v>48.418000000000006</v>
      </c>
      <c r="J27" s="16">
        <f t="shared" ref="J27:J58" si="1">G27-F27</f>
        <v>70.557999999999993</v>
      </c>
      <c r="K27" s="16">
        <f t="shared" ref="K27:K58" si="2">H27-G27</f>
        <v>10.332999999999998</v>
      </c>
    </row>
    <row r="28" spans="1:11" x14ac:dyDescent="0.25">
      <c r="A28" s="2">
        <v>40575</v>
      </c>
      <c r="B28" s="16">
        <v>154.077</v>
      </c>
      <c r="C28" s="16">
        <v>229.71499999999997</v>
      </c>
      <c r="E28" s="59">
        <f>MIN($B$28,$B$40,$B$52,$B$64,$B$76)</f>
        <v>113.10299999999999</v>
      </c>
      <c r="F28" s="59">
        <f>MAX($B$28,$B$40,$B$52,$B$64,$B$76)</f>
        <v>154.077</v>
      </c>
      <c r="G28" s="59">
        <f>MIN($C$28,$C$40,$C$52,$C$64,$C$76)</f>
        <v>226.762</v>
      </c>
      <c r="H28" s="59">
        <f>MAX($C$28,$C$40,$C$52,$C$64,$C$76)</f>
        <v>241.34800000000001</v>
      </c>
      <c r="I28" s="16">
        <f t="shared" si="0"/>
        <v>40.974000000000004</v>
      </c>
      <c r="J28" s="16">
        <f t="shared" si="1"/>
        <v>72.685000000000002</v>
      </c>
      <c r="K28" s="16">
        <f t="shared" si="2"/>
        <v>14.586000000000013</v>
      </c>
    </row>
    <row r="29" spans="1:11" x14ac:dyDescent="0.25">
      <c r="A29" s="2">
        <v>40603</v>
      </c>
      <c r="B29" s="16">
        <v>149.239</v>
      </c>
      <c r="C29" s="16">
        <v>215.012</v>
      </c>
      <c r="E29" s="59">
        <f>MIN($B$29,$B$41,$B$53,$B$65,$B$77)</f>
        <v>115.227</v>
      </c>
      <c r="F29" s="59">
        <f>MAX($B$29,$B$41,$B$53,$B$65,$B$77)</f>
        <v>149.239</v>
      </c>
      <c r="G29" s="59">
        <f>MIN($C$29,$C$41,$C$53,$C$65,$C$77)</f>
        <v>215.012</v>
      </c>
      <c r="H29" s="59">
        <f>MAX($C$29,$C$41,$C$53,$C$65,$C$77)</f>
        <v>232.93099999999998</v>
      </c>
      <c r="I29" s="16">
        <f t="shared" si="0"/>
        <v>34.012</v>
      </c>
      <c r="J29" s="16">
        <f t="shared" si="1"/>
        <v>65.772999999999996</v>
      </c>
      <c r="K29" s="16">
        <f t="shared" si="2"/>
        <v>17.918999999999983</v>
      </c>
    </row>
    <row r="30" spans="1:11" x14ac:dyDescent="0.25">
      <c r="A30" s="2">
        <v>40634</v>
      </c>
      <c r="B30" s="16">
        <v>142.91900000000001</v>
      </c>
      <c r="C30" s="16">
        <v>204.255</v>
      </c>
      <c r="E30" s="59">
        <f>MIN($B$30,$B$42,$B$54,$B$66,$B$78)</f>
        <v>116.69199999999999</v>
      </c>
      <c r="F30" s="59">
        <f>MAX($B$30,$B$42,$B$54,$B$66,$B$78)</f>
        <v>142.91900000000001</v>
      </c>
      <c r="G30" s="59">
        <f>MIN($C$30,$C$42,$C$54,$C$66,$C$78)</f>
        <v>204.255</v>
      </c>
      <c r="H30" s="59">
        <f>MAX($C$30,$C$42,$C$54,$C$66,$C$78)</f>
        <v>228.58100000000002</v>
      </c>
      <c r="I30" s="16">
        <f t="shared" si="0"/>
        <v>26.227000000000018</v>
      </c>
      <c r="J30" s="16">
        <f t="shared" si="1"/>
        <v>61.335999999999984</v>
      </c>
      <c r="K30" s="16">
        <f t="shared" si="2"/>
        <v>24.326000000000022</v>
      </c>
    </row>
    <row r="31" spans="1:11" x14ac:dyDescent="0.25">
      <c r="A31" s="2">
        <v>40664</v>
      </c>
      <c r="B31" s="16">
        <v>144.84700000000001</v>
      </c>
      <c r="C31" s="16">
        <v>213.762</v>
      </c>
      <c r="E31" s="59">
        <f>MIN($B$31,$B$43,$B$55,$B$67,$B$79)</f>
        <v>121.44499999999999</v>
      </c>
      <c r="F31" s="59">
        <f>MAX($B$31,$B$43,$B$55,$B$67,$B$79)</f>
        <v>144.84700000000001</v>
      </c>
      <c r="G31" s="59">
        <f>MIN($C$31,$C$43,$C$55,$C$67,$C$79)</f>
        <v>204.96299999999999</v>
      </c>
      <c r="H31" s="59">
        <f>MAX($C$31,$C$43,$C$55,$C$67,$C$79)</f>
        <v>222.584</v>
      </c>
      <c r="I31" s="16">
        <f t="shared" si="0"/>
        <v>23.402000000000015</v>
      </c>
      <c r="J31" s="16">
        <f t="shared" si="1"/>
        <v>60.115999999999985</v>
      </c>
      <c r="K31" s="16">
        <f t="shared" si="2"/>
        <v>17.621000000000009</v>
      </c>
    </row>
    <row r="32" spans="1:11" x14ac:dyDescent="0.25">
      <c r="A32" s="2">
        <v>40695</v>
      </c>
      <c r="B32" s="16">
        <v>143.87</v>
      </c>
      <c r="C32" s="16">
        <v>215.01</v>
      </c>
      <c r="E32" s="59">
        <f>MIN($B$32,$B$44,$B$56,$B$68,$B$80)</f>
        <v>119.89</v>
      </c>
      <c r="F32" s="59">
        <f>MAX($B$32,$B$44,$B$56,$B$68,$B$80)</f>
        <v>143.87</v>
      </c>
      <c r="G32" s="59">
        <f>MIN($C$32,$C$44,$C$56,$C$68,$C$80)</f>
        <v>207.58300000000003</v>
      </c>
      <c r="H32" s="59">
        <f>MAX($C$32,$C$44,$C$56,$C$68,$C$80)</f>
        <v>224.36599999999999</v>
      </c>
      <c r="I32" s="16">
        <f t="shared" si="0"/>
        <v>23.980000000000004</v>
      </c>
      <c r="J32" s="16">
        <f t="shared" si="1"/>
        <v>63.713000000000022</v>
      </c>
      <c r="K32" s="16">
        <f t="shared" si="2"/>
        <v>16.782999999999959</v>
      </c>
    </row>
    <row r="33" spans="1:11" x14ac:dyDescent="0.25">
      <c r="A33" s="2">
        <v>40725</v>
      </c>
      <c r="B33" s="16">
        <v>154.45500000000001</v>
      </c>
      <c r="C33" s="16">
        <v>215.221</v>
      </c>
      <c r="E33" s="59">
        <f>MIN($B$33,$B$45,$B$57,$B$69,$B$81)</f>
        <v>125.45699999999999</v>
      </c>
      <c r="F33" s="59">
        <f>MAX($B$33,$B$45,$B$57,$B$69,$B$81)</f>
        <v>154.45500000000001</v>
      </c>
      <c r="G33" s="59">
        <f>MIN($C$33,$C$45,$C$57,$C$69,$C$81)</f>
        <v>209.58199999999999</v>
      </c>
      <c r="H33" s="59">
        <f>MAX($C$33,$C$45,$C$57,$C$69,$C$81)</f>
        <v>222.35599999999999</v>
      </c>
      <c r="I33" s="16">
        <f t="shared" si="0"/>
        <v>28.998000000000019</v>
      </c>
      <c r="J33" s="16">
        <f t="shared" si="1"/>
        <v>55.126999999999981</v>
      </c>
      <c r="K33" s="16">
        <f t="shared" si="2"/>
        <v>12.774000000000001</v>
      </c>
    </row>
    <row r="34" spans="1:11" x14ac:dyDescent="0.25">
      <c r="A34" s="2">
        <v>40756</v>
      </c>
      <c r="B34" s="16">
        <v>155.06399999999999</v>
      </c>
      <c r="C34" s="16">
        <v>210.38</v>
      </c>
      <c r="E34" s="59">
        <f>MIN($B$34,$B$46,$B$58,$B$70,$B$82)</f>
        <v>127.309</v>
      </c>
      <c r="F34" s="59">
        <f>MAX($B$34,$B$46,$B$58,$B$70,$B$82)</f>
        <v>155.06399999999999</v>
      </c>
      <c r="G34" s="59">
        <f>MIN($C$34,$C$46,$C$58,$C$70,$C$82)</f>
        <v>200.673</v>
      </c>
      <c r="H34" s="59">
        <f>MAX($C$34,$C$46,$C$58,$C$70,$C$82)</f>
        <v>218.255</v>
      </c>
      <c r="I34" s="16">
        <f t="shared" si="0"/>
        <v>27.754999999999995</v>
      </c>
      <c r="J34" s="16">
        <f t="shared" si="1"/>
        <v>45.609000000000009</v>
      </c>
      <c r="K34" s="16">
        <f t="shared" si="2"/>
        <v>17.581999999999994</v>
      </c>
    </row>
    <row r="35" spans="1:11" x14ac:dyDescent="0.25">
      <c r="A35" s="2">
        <v>40787</v>
      </c>
      <c r="B35" s="16">
        <v>153.399</v>
      </c>
      <c r="C35" s="16">
        <v>214.84899999999999</v>
      </c>
      <c r="E35" s="59">
        <f>MIN($B$35,$B$47,$B$59,$B$71,$B$83)</f>
        <v>127.384</v>
      </c>
      <c r="F35" s="59">
        <f>MAX($B$35,$B$47,$B$59,$B$71,$B$83)</f>
        <v>153.399</v>
      </c>
      <c r="G35" s="59">
        <f>MIN($C$35,$C$47,$C$59,$C$71,$C$83)</f>
        <v>200.88400000000001</v>
      </c>
      <c r="H35" s="59">
        <f>MAX($C$35,$C$47,$C$59,$C$71,$C$83)</f>
        <v>225.21600000000001</v>
      </c>
      <c r="I35" s="16">
        <f t="shared" si="0"/>
        <v>26.015000000000001</v>
      </c>
      <c r="J35" s="16">
        <f t="shared" si="1"/>
        <v>47.485000000000014</v>
      </c>
      <c r="K35" s="16">
        <f t="shared" si="2"/>
        <v>24.331999999999994</v>
      </c>
    </row>
    <row r="36" spans="1:11" x14ac:dyDescent="0.25">
      <c r="A36" s="2">
        <v>40817</v>
      </c>
      <c r="B36" s="16">
        <v>142.327</v>
      </c>
      <c r="C36" s="16">
        <v>206.61599999999999</v>
      </c>
      <c r="E36" s="59">
        <f>MIN($B$36,$B$48,$B$60,$B$72,$B$84)</f>
        <v>118.035</v>
      </c>
      <c r="F36" s="59">
        <f>MAX($B$36,$B$48,$B$60,$B$72,$B$84)</f>
        <v>143.625</v>
      </c>
      <c r="G36" s="59">
        <f>MIN($C$36,$C$48,$C$60,$C$72,$C$84)</f>
        <v>202.995</v>
      </c>
      <c r="H36" s="59">
        <f>MAX($C$36,$C$48,$C$60,$C$72,$C$84)</f>
        <v>217.35599999999999</v>
      </c>
      <c r="I36" s="16">
        <f t="shared" si="0"/>
        <v>25.590000000000003</v>
      </c>
      <c r="J36" s="16">
        <f t="shared" si="1"/>
        <v>59.370000000000005</v>
      </c>
      <c r="K36" s="16">
        <f t="shared" si="2"/>
        <v>14.36099999999999</v>
      </c>
    </row>
    <row r="37" spans="1:11" x14ac:dyDescent="0.25">
      <c r="A37" s="2">
        <v>40848</v>
      </c>
      <c r="B37" s="16">
        <v>143.857</v>
      </c>
      <c r="C37" s="16">
        <v>219.71100000000001</v>
      </c>
      <c r="E37" s="59">
        <f>MIN($B$37,$B$49,$B$61,$B$73,$B$85)</f>
        <v>117.99299999999999</v>
      </c>
      <c r="F37" s="59">
        <f>MAX($B$37,$B$49,$B$61,$B$73,$B$85)</f>
        <v>157.21</v>
      </c>
      <c r="G37" s="59">
        <f>MIN($C$37,$C$49,$C$61,$C$73,$C$85)</f>
        <v>215.26300000000001</v>
      </c>
      <c r="H37" s="59">
        <f>MAX($C$37,$C$49,$C$61,$C$73,$C$85)</f>
        <v>222.93699999999998</v>
      </c>
      <c r="I37" s="16">
        <f t="shared" si="0"/>
        <v>39.217000000000013</v>
      </c>
      <c r="J37" s="16">
        <f t="shared" si="1"/>
        <v>58.052999999999997</v>
      </c>
      <c r="K37" s="16">
        <f t="shared" si="2"/>
        <v>7.6739999999999782</v>
      </c>
    </row>
    <row r="38" spans="1:11" x14ac:dyDescent="0.25">
      <c r="A38" s="2">
        <v>40878</v>
      </c>
      <c r="B38" s="16">
        <v>149.21199999999999</v>
      </c>
      <c r="C38" s="16">
        <v>223.14699999999999</v>
      </c>
      <c r="E38" s="59">
        <f>MIN($B$38,$B$50,$B$62,$B$74,$B$86)</f>
        <v>127.54300000000001</v>
      </c>
      <c r="F38" s="59">
        <f>MAX($B$38,$B$50,$B$62,$B$74,$B$86)</f>
        <v>161.32599999999999</v>
      </c>
      <c r="G38" s="59">
        <f>MIN($C$38,$C$50,$C$62,$C$74,$C$86)</f>
        <v>223.14699999999999</v>
      </c>
      <c r="H38" s="59">
        <f>MAX($C$38,$C$50,$C$62,$C$74,$C$86)</f>
        <v>240.36799999999999</v>
      </c>
      <c r="I38" s="16">
        <f t="shared" si="0"/>
        <v>33.782999999999987</v>
      </c>
      <c r="J38" s="16">
        <f t="shared" si="1"/>
        <v>61.820999999999998</v>
      </c>
      <c r="K38" s="16">
        <f t="shared" si="2"/>
        <v>17.221000000000004</v>
      </c>
    </row>
    <row r="39" spans="1:11" x14ac:dyDescent="0.25">
      <c r="A39" s="2">
        <v>40909</v>
      </c>
      <c r="B39" s="16">
        <v>147.21</v>
      </c>
      <c r="C39" s="16">
        <v>233.64400000000001</v>
      </c>
      <c r="E39" s="59">
        <f>MIN($B$27,$B$39,$B$51,$B$63,$B$75)</f>
        <v>114.66800000000001</v>
      </c>
      <c r="F39" s="59">
        <f>MAX($B$27,$B$39,$B$51,$B$63,$B$75)</f>
        <v>163.08600000000001</v>
      </c>
      <c r="G39" s="59">
        <f>MIN($C$27,$C$39,$C$51,$C$63,$C$75)</f>
        <v>233.64400000000001</v>
      </c>
      <c r="H39" s="59">
        <f>MAX($C$27,$C$39,$C$51,$C$63,$C$75)</f>
        <v>243.977</v>
      </c>
      <c r="I39" s="16">
        <f t="shared" si="0"/>
        <v>48.418000000000006</v>
      </c>
      <c r="J39" s="16">
        <f t="shared" si="1"/>
        <v>70.557999999999993</v>
      </c>
      <c r="K39" s="16">
        <f t="shared" si="2"/>
        <v>10.332999999999998</v>
      </c>
    </row>
    <row r="40" spans="1:11" x14ac:dyDescent="0.25">
      <c r="A40" s="2">
        <v>40940</v>
      </c>
      <c r="B40" s="16">
        <v>139.28899999999999</v>
      </c>
      <c r="C40" s="16">
        <v>230.626</v>
      </c>
      <c r="E40" s="59">
        <f>MIN($B$28,$B$40,$B$52,$B$64,$B$76)</f>
        <v>113.10299999999999</v>
      </c>
      <c r="F40" s="59">
        <f>MAX($B$28,$B$40,$B$52,$B$64,$B$76)</f>
        <v>154.077</v>
      </c>
      <c r="G40" s="59">
        <f>MIN($C$28,$C$40,$C$52,$C$64,$C$76)</f>
        <v>226.762</v>
      </c>
      <c r="H40" s="59">
        <f>MAX($C$28,$C$40,$C$52,$C$64,$C$76)</f>
        <v>241.34800000000001</v>
      </c>
      <c r="I40" s="16">
        <f t="shared" si="0"/>
        <v>40.974000000000004</v>
      </c>
      <c r="J40" s="16">
        <f t="shared" si="1"/>
        <v>72.685000000000002</v>
      </c>
      <c r="K40" s="16">
        <f t="shared" si="2"/>
        <v>14.586000000000013</v>
      </c>
    </row>
    <row r="41" spans="1:11" x14ac:dyDescent="0.25">
      <c r="A41" s="2">
        <v>40969</v>
      </c>
      <c r="B41" s="16">
        <v>133.697</v>
      </c>
      <c r="C41" s="16">
        <v>218.626</v>
      </c>
      <c r="E41" s="59">
        <f>MIN($B$29,$B$41,$B$53,$B$65,$B$77)</f>
        <v>115.227</v>
      </c>
      <c r="F41" s="59">
        <f>MAX($B$29,$B$41,$B$53,$B$65,$B$77)</f>
        <v>149.239</v>
      </c>
      <c r="G41" s="59">
        <f>MIN($C$29,$C$41,$C$53,$C$65,$C$77)</f>
        <v>215.012</v>
      </c>
      <c r="H41" s="59">
        <f>MAX($C$29,$C$41,$C$53,$C$65,$C$77)</f>
        <v>232.93099999999998</v>
      </c>
      <c r="I41" s="16">
        <f t="shared" si="0"/>
        <v>34.012</v>
      </c>
      <c r="J41" s="16">
        <f t="shared" si="1"/>
        <v>65.772999999999996</v>
      </c>
      <c r="K41" s="16">
        <f t="shared" si="2"/>
        <v>17.918999999999983</v>
      </c>
    </row>
    <row r="42" spans="1:11" x14ac:dyDescent="0.25">
      <c r="A42" s="2">
        <v>41000</v>
      </c>
      <c r="B42" s="16">
        <v>124.66500000000001</v>
      </c>
      <c r="C42" s="16">
        <v>210.59499999999997</v>
      </c>
      <c r="E42" s="59">
        <f>MIN($B$30,$B$42,$B$54,$B$66,$B$78)</f>
        <v>116.69199999999999</v>
      </c>
      <c r="F42" s="59">
        <f>MAX($B$30,$B$42,$B$54,$B$66,$B$78)</f>
        <v>142.91900000000001</v>
      </c>
      <c r="G42" s="59">
        <f>MIN($C$30,$C$42,$C$54,$C$66,$C$78)</f>
        <v>204.255</v>
      </c>
      <c r="H42" s="59">
        <f>MAX($C$30,$C$42,$C$54,$C$66,$C$78)</f>
        <v>228.58100000000002</v>
      </c>
      <c r="I42" s="16">
        <f t="shared" si="0"/>
        <v>26.227000000000018</v>
      </c>
      <c r="J42" s="16">
        <f t="shared" si="1"/>
        <v>61.335999999999984</v>
      </c>
      <c r="K42" s="16">
        <f t="shared" si="2"/>
        <v>24.326000000000022</v>
      </c>
    </row>
    <row r="43" spans="1:11" x14ac:dyDescent="0.25">
      <c r="A43" s="2">
        <v>41030</v>
      </c>
      <c r="B43" s="16">
        <v>121.44499999999999</v>
      </c>
      <c r="C43" s="16">
        <v>204.96299999999999</v>
      </c>
      <c r="E43" s="59">
        <f>MIN($B$31,$B$43,$B$55,$B$67,$B$79)</f>
        <v>121.44499999999999</v>
      </c>
      <c r="F43" s="59">
        <f>MAX($B$31,$B$43,$B$55,$B$67,$B$79)</f>
        <v>144.84700000000001</v>
      </c>
      <c r="G43" s="59">
        <f>MIN($C$31,$C$43,$C$55,$C$67,$C$79)</f>
        <v>204.96299999999999</v>
      </c>
      <c r="H43" s="59">
        <f>MAX($C$31,$C$43,$C$55,$C$67,$C$79)</f>
        <v>222.584</v>
      </c>
      <c r="I43" s="16">
        <f t="shared" si="0"/>
        <v>23.402000000000015</v>
      </c>
      <c r="J43" s="16">
        <f t="shared" si="1"/>
        <v>60.115999999999985</v>
      </c>
      <c r="K43" s="16">
        <f t="shared" si="2"/>
        <v>17.621000000000009</v>
      </c>
    </row>
    <row r="44" spans="1:11" x14ac:dyDescent="0.25">
      <c r="A44" s="2">
        <v>41061</v>
      </c>
      <c r="B44" s="16">
        <v>119.89</v>
      </c>
      <c r="C44" s="16">
        <v>207.58300000000003</v>
      </c>
      <c r="E44" s="59">
        <f>MIN($B$32,$B$44,$B$56,$B$68,$B$80)</f>
        <v>119.89</v>
      </c>
      <c r="F44" s="59">
        <f>MAX($B$32,$B$44,$B$56,$B$68,$B$80)</f>
        <v>143.87</v>
      </c>
      <c r="G44" s="59">
        <f>MIN($C$32,$C$44,$C$56,$C$68,$C$80)</f>
        <v>207.58300000000003</v>
      </c>
      <c r="H44" s="59">
        <f>MAX($C$32,$C$44,$C$56,$C$68,$C$80)</f>
        <v>224.36599999999999</v>
      </c>
      <c r="I44" s="16">
        <f t="shared" si="0"/>
        <v>23.980000000000004</v>
      </c>
      <c r="J44" s="16">
        <f t="shared" si="1"/>
        <v>63.713000000000022</v>
      </c>
      <c r="K44" s="16">
        <f t="shared" si="2"/>
        <v>16.782999999999959</v>
      </c>
    </row>
    <row r="45" spans="1:11" x14ac:dyDescent="0.25">
      <c r="A45" s="2">
        <v>41091</v>
      </c>
      <c r="B45" s="16">
        <v>126.45399999999999</v>
      </c>
      <c r="C45" s="16">
        <v>209.58199999999999</v>
      </c>
      <c r="E45" s="59">
        <f>MIN($B$33,$B$45,$B$57,$B$69,$B$81)</f>
        <v>125.45699999999999</v>
      </c>
      <c r="F45" s="59">
        <f>MAX($B$33,$B$45,$B$57,$B$69,$B$81)</f>
        <v>154.45500000000001</v>
      </c>
      <c r="G45" s="59">
        <f>MIN($C$33,$C$45,$C$57,$C$69,$C$81)</f>
        <v>209.58199999999999</v>
      </c>
      <c r="H45" s="59">
        <f>MAX($C$33,$C$45,$C$57,$C$69,$C$81)</f>
        <v>222.35599999999999</v>
      </c>
      <c r="I45" s="16">
        <f t="shared" si="0"/>
        <v>28.998000000000019</v>
      </c>
      <c r="J45" s="16">
        <f t="shared" si="1"/>
        <v>55.126999999999981</v>
      </c>
      <c r="K45" s="16">
        <f t="shared" si="2"/>
        <v>12.774000000000001</v>
      </c>
    </row>
    <row r="46" spans="1:11" x14ac:dyDescent="0.25">
      <c r="A46" s="2">
        <v>41122</v>
      </c>
      <c r="B46" s="16">
        <v>127.309</v>
      </c>
      <c r="C46" s="16">
        <v>200.673</v>
      </c>
      <c r="E46" s="59">
        <f>MIN($B$34,$B$46,$B$58,$B$70,$B$82)</f>
        <v>127.309</v>
      </c>
      <c r="F46" s="59">
        <f>MAX($B$34,$B$46,$B$58,$B$70,$B$82)</f>
        <v>155.06399999999999</v>
      </c>
      <c r="G46" s="59">
        <f>MIN($C$34,$C$46,$C$58,$C$70,$C$82)</f>
        <v>200.673</v>
      </c>
      <c r="H46" s="59">
        <f>MAX($C$34,$C$46,$C$58,$C$70,$C$82)</f>
        <v>218.255</v>
      </c>
      <c r="I46" s="16">
        <f t="shared" si="0"/>
        <v>27.754999999999995</v>
      </c>
      <c r="J46" s="16">
        <f t="shared" si="1"/>
        <v>45.609000000000009</v>
      </c>
      <c r="K46" s="16">
        <f t="shared" si="2"/>
        <v>17.581999999999994</v>
      </c>
    </row>
    <row r="47" spans="1:11" x14ac:dyDescent="0.25">
      <c r="A47" s="2">
        <v>41153</v>
      </c>
      <c r="B47" s="16">
        <v>127.384</v>
      </c>
      <c r="C47" s="16">
        <v>200.88400000000001</v>
      </c>
      <c r="E47" s="59">
        <f>MIN($B$35,$B$47,$B$59,$B$71,$B$83)</f>
        <v>127.384</v>
      </c>
      <c r="F47" s="59">
        <f>MAX($B$35,$B$47,$B$59,$B$71,$B$83)</f>
        <v>153.399</v>
      </c>
      <c r="G47" s="59">
        <f>MIN($C$35,$C$47,$C$59,$C$71,$C$83)</f>
        <v>200.88400000000001</v>
      </c>
      <c r="H47" s="59">
        <f>MAX($C$35,$C$47,$C$59,$C$71,$C$83)</f>
        <v>225.21600000000001</v>
      </c>
      <c r="I47" s="16">
        <f t="shared" si="0"/>
        <v>26.015000000000001</v>
      </c>
      <c r="J47" s="16">
        <f t="shared" si="1"/>
        <v>47.485000000000014</v>
      </c>
      <c r="K47" s="16">
        <f t="shared" si="2"/>
        <v>24.331999999999994</v>
      </c>
    </row>
    <row r="48" spans="1:11" x14ac:dyDescent="0.25">
      <c r="A48" s="2">
        <v>41183</v>
      </c>
      <c r="B48" s="16">
        <v>118.65300000000001</v>
      </c>
      <c r="C48" s="16">
        <v>202.995</v>
      </c>
      <c r="E48" s="59">
        <f>MIN($B$36,$B$48,$B$60,$B$72,$B$84)</f>
        <v>118.035</v>
      </c>
      <c r="F48" s="59">
        <f>MAX($B$36,$B$48,$B$60,$B$72,$B$84)</f>
        <v>143.625</v>
      </c>
      <c r="G48" s="59">
        <f>MIN($C$36,$C$48,$C$60,$C$72,$C$84)</f>
        <v>202.995</v>
      </c>
      <c r="H48" s="59">
        <f>MAX($C$36,$C$48,$C$60,$C$72,$C$84)</f>
        <v>217.35599999999999</v>
      </c>
      <c r="I48" s="16">
        <f t="shared" si="0"/>
        <v>25.590000000000003</v>
      </c>
      <c r="J48" s="16">
        <f t="shared" si="1"/>
        <v>59.370000000000005</v>
      </c>
      <c r="K48" s="16">
        <f t="shared" si="2"/>
        <v>14.36099999999999</v>
      </c>
    </row>
    <row r="49" spans="1:11" x14ac:dyDescent="0.25">
      <c r="A49" s="2">
        <v>41214</v>
      </c>
      <c r="B49" s="16">
        <v>117.99299999999999</v>
      </c>
      <c r="C49" s="16">
        <v>215.26300000000001</v>
      </c>
      <c r="E49" s="59">
        <f>MIN($B$37,$B$49,$B$61,$B$73,$B$85)</f>
        <v>117.99299999999999</v>
      </c>
      <c r="F49" s="59">
        <f>MAX($B$37,$B$49,$B$61,$B$73,$B$85)</f>
        <v>157.21</v>
      </c>
      <c r="G49" s="59">
        <f>MIN($C$37,$C$49,$C$61,$C$73,$C$85)</f>
        <v>215.26300000000001</v>
      </c>
      <c r="H49" s="59">
        <f>MAX($C$37,$C$49,$C$61,$C$73,$C$85)</f>
        <v>222.93699999999998</v>
      </c>
      <c r="I49" s="16">
        <f t="shared" si="0"/>
        <v>39.217000000000013</v>
      </c>
      <c r="J49" s="16">
        <f t="shared" si="1"/>
        <v>58.052999999999997</v>
      </c>
      <c r="K49" s="16">
        <f t="shared" si="2"/>
        <v>7.6739999999999782</v>
      </c>
    </row>
    <row r="50" spans="1:11" x14ac:dyDescent="0.25">
      <c r="A50" s="2">
        <v>41244</v>
      </c>
      <c r="B50" s="16">
        <v>134.809</v>
      </c>
      <c r="C50" s="16">
        <v>230.88799999999998</v>
      </c>
      <c r="E50" s="59">
        <f>MIN($B$38,$B$50,$B$62,$B$74,$B$86)</f>
        <v>127.54300000000001</v>
      </c>
      <c r="F50" s="59">
        <f>MAX($B$38,$B$50,$B$62,$B$74,$B$86)</f>
        <v>161.32599999999999</v>
      </c>
      <c r="G50" s="59">
        <f>MIN($C$38,$C$50,$C$62,$C$74,$C$86)</f>
        <v>223.14699999999999</v>
      </c>
      <c r="H50" s="59">
        <f>MAX($C$38,$C$50,$C$62,$C$74,$C$86)</f>
        <v>240.36799999999999</v>
      </c>
      <c r="I50" s="16">
        <f t="shared" si="0"/>
        <v>33.782999999999987</v>
      </c>
      <c r="J50" s="16">
        <f t="shared" si="1"/>
        <v>61.820999999999998</v>
      </c>
      <c r="K50" s="16">
        <f t="shared" si="2"/>
        <v>17.221000000000004</v>
      </c>
    </row>
    <row r="51" spans="1:11" x14ac:dyDescent="0.25">
      <c r="A51" s="2">
        <v>41275</v>
      </c>
      <c r="B51" s="16">
        <v>131.268</v>
      </c>
      <c r="C51" s="16">
        <v>234.43600000000001</v>
      </c>
      <c r="E51" s="59">
        <f>MIN($B$27,$B$39,$B$51,$B$63,$B$75)</f>
        <v>114.66800000000001</v>
      </c>
      <c r="F51" s="59">
        <f>MAX($B$27,$B$39,$B$51,$B$63,$B$75)</f>
        <v>163.08600000000001</v>
      </c>
      <c r="G51" s="59">
        <f>MIN($C$27,$C$39,$C$51,$C$63,$C$75)</f>
        <v>233.64400000000001</v>
      </c>
      <c r="H51" s="59">
        <f>MAX($C$27,$C$39,$C$51,$C$63,$C$75)</f>
        <v>243.977</v>
      </c>
      <c r="I51" s="16">
        <f t="shared" si="0"/>
        <v>48.418000000000006</v>
      </c>
      <c r="J51" s="16">
        <f t="shared" si="1"/>
        <v>70.557999999999993</v>
      </c>
      <c r="K51" s="16">
        <f t="shared" si="2"/>
        <v>10.332999999999998</v>
      </c>
    </row>
    <row r="52" spans="1:11" x14ac:dyDescent="0.25">
      <c r="A52" s="2">
        <v>41306</v>
      </c>
      <c r="B52" s="16">
        <v>121.96299999999999</v>
      </c>
      <c r="C52" s="16">
        <v>226.762</v>
      </c>
      <c r="E52" s="59">
        <f>MIN($B$28,$B$40,$B$52,$B$64,$B$76)</f>
        <v>113.10299999999999</v>
      </c>
      <c r="F52" s="59">
        <f>MAX($B$28,$B$40,$B$52,$B$64,$B$76)</f>
        <v>154.077</v>
      </c>
      <c r="G52" s="59">
        <f>MIN($C$28,$C$40,$C$52,$C$64,$C$76)</f>
        <v>226.762</v>
      </c>
      <c r="H52" s="59">
        <f>MAX($C$28,$C$40,$C$52,$C$64,$C$76)</f>
        <v>241.34800000000001</v>
      </c>
      <c r="I52" s="16">
        <f t="shared" si="0"/>
        <v>40.974000000000004</v>
      </c>
      <c r="J52" s="16">
        <f t="shared" si="1"/>
        <v>72.685000000000002</v>
      </c>
      <c r="K52" s="16">
        <f t="shared" si="2"/>
        <v>14.586000000000013</v>
      </c>
    </row>
    <row r="53" spans="1:11" x14ac:dyDescent="0.25">
      <c r="A53" s="2">
        <v>41334</v>
      </c>
      <c r="B53" s="16">
        <v>118.73699999999999</v>
      </c>
      <c r="C53" s="16">
        <v>224.67</v>
      </c>
      <c r="E53" s="59">
        <f>MIN($B$29,$B$41,$B$53,$B$65,$B$77)</f>
        <v>115.227</v>
      </c>
      <c r="F53" s="59">
        <f>MAX($B$29,$B$41,$B$53,$B$65,$B$77)</f>
        <v>149.239</v>
      </c>
      <c r="G53" s="59">
        <f>MIN($C$29,$C$41,$C$53,$C$65,$C$77)</f>
        <v>215.012</v>
      </c>
      <c r="H53" s="59">
        <f>MAX($C$29,$C$41,$C$53,$C$65,$C$77)</f>
        <v>232.93099999999998</v>
      </c>
      <c r="I53" s="16">
        <f t="shared" si="0"/>
        <v>34.012</v>
      </c>
      <c r="J53" s="16">
        <f t="shared" si="1"/>
        <v>65.772999999999996</v>
      </c>
      <c r="K53" s="16">
        <f t="shared" si="2"/>
        <v>17.918999999999983</v>
      </c>
    </row>
    <row r="54" spans="1:11" x14ac:dyDescent="0.25">
      <c r="A54" s="2">
        <v>41365</v>
      </c>
      <c r="B54" s="16">
        <v>118.791</v>
      </c>
      <c r="C54" s="16">
        <v>220.768</v>
      </c>
      <c r="E54" s="59">
        <f>MIN($B$30,$B$42,$B$54,$B$66,$B$78)</f>
        <v>116.69199999999999</v>
      </c>
      <c r="F54" s="59">
        <f>MAX($B$30,$B$42,$B$54,$B$66,$B$78)</f>
        <v>142.91900000000001</v>
      </c>
      <c r="G54" s="59">
        <f>MIN($C$30,$C$42,$C$54,$C$66,$C$78)</f>
        <v>204.255</v>
      </c>
      <c r="H54" s="59">
        <f>MAX($C$30,$C$42,$C$54,$C$66,$C$78)</f>
        <v>228.58100000000002</v>
      </c>
      <c r="I54" s="16">
        <f t="shared" si="0"/>
        <v>26.227000000000018</v>
      </c>
      <c r="J54" s="16">
        <f t="shared" si="1"/>
        <v>61.335999999999984</v>
      </c>
      <c r="K54" s="16">
        <f t="shared" si="2"/>
        <v>24.326000000000022</v>
      </c>
    </row>
    <row r="55" spans="1:11" x14ac:dyDescent="0.25">
      <c r="A55" s="2">
        <v>41395</v>
      </c>
      <c r="B55" s="16">
        <v>122.13200000000001</v>
      </c>
      <c r="C55" s="16">
        <v>221.33199999999999</v>
      </c>
      <c r="E55" s="59">
        <f>MIN($B$31,$B$43,$B$55,$B$67,$B$79)</f>
        <v>121.44499999999999</v>
      </c>
      <c r="F55" s="59">
        <f>MAX($B$31,$B$43,$B$55,$B$67,$B$79)</f>
        <v>144.84700000000001</v>
      </c>
      <c r="G55" s="59">
        <f>MIN($C$31,$C$43,$C$55,$C$67,$C$79)</f>
        <v>204.96299999999999</v>
      </c>
      <c r="H55" s="59">
        <f>MAX($C$31,$C$43,$C$55,$C$67,$C$79)</f>
        <v>222.584</v>
      </c>
      <c r="I55" s="16">
        <f t="shared" si="0"/>
        <v>23.402000000000015</v>
      </c>
      <c r="J55" s="16">
        <f t="shared" si="1"/>
        <v>60.115999999999985</v>
      </c>
      <c r="K55" s="16">
        <f t="shared" si="2"/>
        <v>17.621000000000009</v>
      </c>
    </row>
    <row r="56" spans="1:11" x14ac:dyDescent="0.25">
      <c r="A56" s="2">
        <v>41426</v>
      </c>
      <c r="B56" s="16">
        <v>122.46299999999999</v>
      </c>
      <c r="C56" s="16">
        <v>224.36599999999999</v>
      </c>
      <c r="E56" s="59">
        <f>MIN($B$32,$B$44,$B$56,$B$68,$B$80)</f>
        <v>119.89</v>
      </c>
      <c r="F56" s="59">
        <f>MAX($B$32,$B$44,$B$56,$B$68,$B$80)</f>
        <v>143.87</v>
      </c>
      <c r="G56" s="59">
        <f>MIN($C$32,$C$44,$C$56,$C$68,$C$80)</f>
        <v>207.58300000000003</v>
      </c>
      <c r="H56" s="59">
        <f>MAX($C$32,$C$44,$C$56,$C$68,$C$80)</f>
        <v>224.36599999999999</v>
      </c>
      <c r="I56" s="16">
        <f t="shared" si="0"/>
        <v>23.980000000000004</v>
      </c>
      <c r="J56" s="16">
        <f t="shared" si="1"/>
        <v>63.713000000000022</v>
      </c>
      <c r="K56" s="16">
        <f t="shared" si="2"/>
        <v>16.782999999999959</v>
      </c>
    </row>
    <row r="57" spans="1:11" x14ac:dyDescent="0.25">
      <c r="A57" s="2">
        <v>41456</v>
      </c>
      <c r="B57" s="16">
        <v>126.02</v>
      </c>
      <c r="C57" s="16">
        <v>222.35599999999999</v>
      </c>
      <c r="E57" s="59">
        <f>MIN($B$33,$B$45,$B$57,$B$69,$B$81)</f>
        <v>125.45699999999999</v>
      </c>
      <c r="F57" s="59">
        <f>MAX($B$33,$B$45,$B$57,$B$69,$B$81)</f>
        <v>154.45500000000001</v>
      </c>
      <c r="G57" s="59">
        <f>MIN($C$33,$C$45,$C$57,$C$69,$C$81)</f>
        <v>209.58199999999999</v>
      </c>
      <c r="H57" s="59">
        <f>MAX($C$33,$C$45,$C$57,$C$69,$C$81)</f>
        <v>222.35599999999999</v>
      </c>
      <c r="I57" s="16">
        <f t="shared" si="0"/>
        <v>28.998000000000019</v>
      </c>
      <c r="J57" s="16">
        <f t="shared" si="1"/>
        <v>55.126999999999981</v>
      </c>
      <c r="K57" s="16">
        <f t="shared" si="2"/>
        <v>12.774000000000001</v>
      </c>
    </row>
    <row r="58" spans="1:11" x14ac:dyDescent="0.25">
      <c r="A58" s="2">
        <v>41487</v>
      </c>
      <c r="B58" s="16">
        <v>129.06</v>
      </c>
      <c r="C58" s="16">
        <v>217.59700000000001</v>
      </c>
      <c r="E58" s="59">
        <f>MIN($B$34,$B$46,$B$58,$B$70,$B$82)</f>
        <v>127.309</v>
      </c>
      <c r="F58" s="59">
        <f>MAX($B$34,$B$46,$B$58,$B$70,$B$82)</f>
        <v>155.06399999999999</v>
      </c>
      <c r="G58" s="59">
        <f>MIN($C$34,$C$46,$C$58,$C$70,$C$82)</f>
        <v>200.673</v>
      </c>
      <c r="H58" s="59">
        <f>MAX($C$34,$C$46,$C$58,$C$70,$C$82)</f>
        <v>218.255</v>
      </c>
      <c r="I58" s="16">
        <f t="shared" si="0"/>
        <v>27.754999999999995</v>
      </c>
      <c r="J58" s="16">
        <f t="shared" si="1"/>
        <v>45.609000000000009</v>
      </c>
      <c r="K58" s="16">
        <f t="shared" si="2"/>
        <v>17.581999999999994</v>
      </c>
    </row>
    <row r="59" spans="1:11" x14ac:dyDescent="0.25">
      <c r="A59" s="2">
        <v>41518</v>
      </c>
      <c r="B59" s="16">
        <v>129.32599999999999</v>
      </c>
      <c r="C59" s="16">
        <v>219.785</v>
      </c>
      <c r="E59" s="59">
        <f>MIN($B$35,$B$47,$B$59,$B$71,$B$83)</f>
        <v>127.384</v>
      </c>
      <c r="F59" s="59">
        <f>MAX($B$35,$B$47,$B$59,$B$71,$B$83)</f>
        <v>153.399</v>
      </c>
      <c r="G59" s="59">
        <f>MIN($C$35,$C$47,$C$59,$C$71,$C$83)</f>
        <v>200.88400000000001</v>
      </c>
      <c r="H59" s="59">
        <f>MAX($C$35,$C$47,$C$59,$C$71,$C$83)</f>
        <v>225.21600000000001</v>
      </c>
      <c r="I59" s="16">
        <f t="shared" ref="I59:I90" si="3">F59-E59</f>
        <v>26.015000000000001</v>
      </c>
      <c r="J59" s="16">
        <f t="shared" ref="J59:J90" si="4">G59-F59</f>
        <v>47.485000000000014</v>
      </c>
      <c r="K59" s="16">
        <f t="shared" ref="K59:K90" si="5">H59-G59</f>
        <v>24.331999999999994</v>
      </c>
    </row>
    <row r="60" spans="1:11" x14ac:dyDescent="0.25">
      <c r="A60" s="2">
        <v>41548</v>
      </c>
      <c r="B60" s="16">
        <v>118.035</v>
      </c>
      <c r="C60" s="16">
        <v>213.977</v>
      </c>
      <c r="E60" s="59">
        <f>MIN($B$36,$B$48,$B$60,$B$72,$B$84)</f>
        <v>118.035</v>
      </c>
      <c r="F60" s="59">
        <f>MAX($B$36,$B$48,$B$60,$B$72,$B$84)</f>
        <v>143.625</v>
      </c>
      <c r="G60" s="59">
        <f>MIN($C$36,$C$48,$C$60,$C$72,$C$84)</f>
        <v>202.995</v>
      </c>
      <c r="H60" s="59">
        <f>MAX($C$36,$C$48,$C$60,$C$72,$C$84)</f>
        <v>217.35599999999999</v>
      </c>
      <c r="I60" s="16">
        <f t="shared" si="3"/>
        <v>25.590000000000003</v>
      </c>
      <c r="J60" s="16">
        <f t="shared" si="4"/>
        <v>59.370000000000005</v>
      </c>
      <c r="K60" s="16">
        <f t="shared" si="5"/>
        <v>14.36099999999999</v>
      </c>
    </row>
    <row r="61" spans="1:11" x14ac:dyDescent="0.25">
      <c r="A61" s="2">
        <v>41579</v>
      </c>
      <c r="B61" s="16">
        <v>121.11799999999999</v>
      </c>
      <c r="C61" s="16">
        <v>216.84899999999999</v>
      </c>
      <c r="E61" s="59">
        <f>MIN($B$37,$B$49,$B$61,$B$73,$B$85)</f>
        <v>117.99299999999999</v>
      </c>
      <c r="F61" s="59">
        <f>MAX($B$37,$B$49,$B$61,$B$73,$B$85)</f>
        <v>157.21</v>
      </c>
      <c r="G61" s="59">
        <f>MIN($C$37,$C$49,$C$61,$C$73,$C$85)</f>
        <v>215.26300000000001</v>
      </c>
      <c r="H61" s="59">
        <f>MAX($C$37,$C$49,$C$61,$C$73,$C$85)</f>
        <v>222.93699999999998</v>
      </c>
      <c r="I61" s="16">
        <f t="shared" si="3"/>
        <v>39.217000000000013</v>
      </c>
      <c r="J61" s="16">
        <f t="shared" si="4"/>
        <v>58.052999999999997</v>
      </c>
      <c r="K61" s="16">
        <f t="shared" si="5"/>
        <v>7.6739999999999782</v>
      </c>
    </row>
    <row r="62" spans="1:11" x14ac:dyDescent="0.25">
      <c r="A62" s="2">
        <v>41609</v>
      </c>
      <c r="B62" s="16">
        <v>127.54300000000001</v>
      </c>
      <c r="C62" s="16">
        <v>228.03399999999999</v>
      </c>
      <c r="E62" s="59">
        <f>MIN($B$38,$B$50,$B$62,$B$74,$B$86)</f>
        <v>127.54300000000001</v>
      </c>
      <c r="F62" s="59">
        <f>MAX($B$38,$B$50,$B$62,$B$74,$B$86)</f>
        <v>161.32599999999999</v>
      </c>
      <c r="G62" s="59">
        <f>MIN($C$38,$C$50,$C$62,$C$74,$C$86)</f>
        <v>223.14699999999999</v>
      </c>
      <c r="H62" s="59">
        <f>MAX($C$38,$C$50,$C$62,$C$74,$C$86)</f>
        <v>240.36799999999999</v>
      </c>
      <c r="I62" s="16">
        <f t="shared" si="3"/>
        <v>33.782999999999987</v>
      </c>
      <c r="J62" s="16">
        <f t="shared" si="4"/>
        <v>61.820999999999998</v>
      </c>
      <c r="K62" s="16">
        <f t="shared" si="5"/>
        <v>17.221000000000004</v>
      </c>
    </row>
    <row r="63" spans="1:11" x14ac:dyDescent="0.25">
      <c r="A63" s="2">
        <v>41640</v>
      </c>
      <c r="B63" s="16">
        <v>114.66800000000001</v>
      </c>
      <c r="C63" s="16">
        <v>235.85500000000002</v>
      </c>
      <c r="E63" s="59">
        <f>MIN($B$27,$B$39,$B$51,$B$63,$B$75)</f>
        <v>114.66800000000001</v>
      </c>
      <c r="F63" s="59">
        <f>MAX($B$27,$B$39,$B$51,$B$63,$B$75)</f>
        <v>163.08600000000001</v>
      </c>
      <c r="G63" s="59">
        <f>MIN($C$27,$C$39,$C$51,$C$63,$C$75)</f>
        <v>233.64400000000001</v>
      </c>
      <c r="H63" s="59">
        <f>MAX($C$27,$C$39,$C$51,$C$63,$C$75)</f>
        <v>243.977</v>
      </c>
      <c r="I63" s="16">
        <f t="shared" si="3"/>
        <v>48.418000000000006</v>
      </c>
      <c r="J63" s="16">
        <f t="shared" si="4"/>
        <v>70.557999999999993</v>
      </c>
      <c r="K63" s="16">
        <f t="shared" si="5"/>
        <v>10.332999999999998</v>
      </c>
    </row>
    <row r="64" spans="1:11" x14ac:dyDescent="0.25">
      <c r="A64" s="2">
        <v>41671</v>
      </c>
      <c r="B64" s="16">
        <v>113.10299999999999</v>
      </c>
      <c r="C64" s="16">
        <v>229.49900000000002</v>
      </c>
      <c r="E64" s="59">
        <f>MIN($B$28,$B$40,$B$52,$B$64,$B$76)</f>
        <v>113.10299999999999</v>
      </c>
      <c r="F64" s="59">
        <f>MAX($B$28,$B$40,$B$52,$B$64,$B$76)</f>
        <v>154.077</v>
      </c>
      <c r="G64" s="59">
        <f>MIN($C$28,$C$40,$C$52,$C$64,$C$76)</f>
        <v>226.762</v>
      </c>
      <c r="H64" s="59">
        <f>MAX($C$28,$C$40,$C$52,$C$64,$C$76)</f>
        <v>241.34800000000001</v>
      </c>
      <c r="I64" s="16">
        <f t="shared" si="3"/>
        <v>40.974000000000004</v>
      </c>
      <c r="J64" s="16">
        <f t="shared" si="4"/>
        <v>72.685000000000002</v>
      </c>
      <c r="K64" s="16">
        <f t="shared" si="5"/>
        <v>14.586000000000013</v>
      </c>
    </row>
    <row r="65" spans="1:11" x14ac:dyDescent="0.25">
      <c r="A65" s="2">
        <v>41699</v>
      </c>
      <c r="B65" s="16">
        <v>115.227</v>
      </c>
      <c r="C65" s="16">
        <v>221.61200000000002</v>
      </c>
      <c r="E65" s="59">
        <f>MIN($B$29,$B$41,$B$53,$B$65,$B$77)</f>
        <v>115.227</v>
      </c>
      <c r="F65" s="59">
        <f>MAX($B$29,$B$41,$B$53,$B$65,$B$77)</f>
        <v>149.239</v>
      </c>
      <c r="G65" s="59">
        <f>MIN($C$29,$C$41,$C$53,$C$65,$C$77)</f>
        <v>215.012</v>
      </c>
      <c r="H65" s="59">
        <f>MAX($C$29,$C$41,$C$53,$C$65,$C$77)</f>
        <v>232.93099999999998</v>
      </c>
      <c r="I65" s="16">
        <f t="shared" si="3"/>
        <v>34.012</v>
      </c>
      <c r="J65" s="16">
        <f t="shared" si="4"/>
        <v>65.772999999999996</v>
      </c>
      <c r="K65" s="16">
        <f t="shared" si="5"/>
        <v>17.918999999999983</v>
      </c>
    </row>
    <row r="66" spans="1:11" x14ac:dyDescent="0.25">
      <c r="A66" s="2">
        <v>41730</v>
      </c>
      <c r="B66" s="16">
        <v>116.69199999999999</v>
      </c>
      <c r="C66" s="16">
        <v>216.76000000000002</v>
      </c>
      <c r="E66" s="59">
        <f>MIN($B$30,$B$42,$B$54,$B$66,$B$78)</f>
        <v>116.69199999999999</v>
      </c>
      <c r="F66" s="59">
        <f>MAX($B$30,$B$42,$B$54,$B$66,$B$78)</f>
        <v>142.91900000000001</v>
      </c>
      <c r="G66" s="59">
        <f>MIN($C$30,$C$42,$C$54,$C$66,$C$78)</f>
        <v>204.255</v>
      </c>
      <c r="H66" s="59">
        <f>MAX($C$30,$C$42,$C$54,$C$66,$C$78)</f>
        <v>228.58100000000002</v>
      </c>
      <c r="I66" s="16">
        <f t="shared" si="3"/>
        <v>26.227000000000018</v>
      </c>
      <c r="J66" s="16">
        <f t="shared" si="4"/>
        <v>61.335999999999984</v>
      </c>
      <c r="K66" s="16">
        <f t="shared" si="5"/>
        <v>24.326000000000022</v>
      </c>
    </row>
    <row r="67" spans="1:11" x14ac:dyDescent="0.25">
      <c r="A67" s="2">
        <v>41760</v>
      </c>
      <c r="B67" s="16">
        <v>121.56399999999999</v>
      </c>
      <c r="C67" s="16">
        <v>218.15199999999999</v>
      </c>
      <c r="E67" s="59">
        <f>MIN($B$31,$B$43,$B$55,$B$67,$B$79)</f>
        <v>121.44499999999999</v>
      </c>
      <c r="F67" s="59">
        <f>MAX($B$31,$B$43,$B$55,$B$67,$B$79)</f>
        <v>144.84700000000001</v>
      </c>
      <c r="G67" s="59">
        <f>MIN($C$31,$C$43,$C$55,$C$67,$C$79)</f>
        <v>204.96299999999999</v>
      </c>
      <c r="H67" s="59">
        <f>MAX($C$31,$C$43,$C$55,$C$67,$C$79)</f>
        <v>222.584</v>
      </c>
      <c r="I67" s="16">
        <f t="shared" si="3"/>
        <v>23.402000000000015</v>
      </c>
      <c r="J67" s="16">
        <f t="shared" si="4"/>
        <v>60.115999999999985</v>
      </c>
      <c r="K67" s="16">
        <f t="shared" si="5"/>
        <v>17.621000000000009</v>
      </c>
    </row>
    <row r="68" spans="1:11" x14ac:dyDescent="0.25">
      <c r="A68" s="2">
        <v>41791</v>
      </c>
      <c r="B68" s="16">
        <v>121.58499999999999</v>
      </c>
      <c r="C68" s="16">
        <v>219.25200000000001</v>
      </c>
      <c r="E68" s="59">
        <f>MIN($B$32,$B$44,$B$56,$B$68,$B$80)</f>
        <v>119.89</v>
      </c>
      <c r="F68" s="59">
        <f>MAX($B$32,$B$44,$B$56,$B$68,$B$80)</f>
        <v>143.87</v>
      </c>
      <c r="G68" s="59">
        <f>MIN($C$32,$C$44,$C$56,$C$68,$C$80)</f>
        <v>207.58300000000003</v>
      </c>
      <c r="H68" s="59">
        <f>MAX($C$32,$C$44,$C$56,$C$68,$C$80)</f>
        <v>224.36599999999999</v>
      </c>
      <c r="I68" s="16">
        <f t="shared" si="3"/>
        <v>23.980000000000004</v>
      </c>
      <c r="J68" s="16">
        <f t="shared" si="4"/>
        <v>63.713000000000022</v>
      </c>
      <c r="K68" s="16">
        <f t="shared" si="5"/>
        <v>16.782999999999959</v>
      </c>
    </row>
    <row r="69" spans="1:11" x14ac:dyDescent="0.25">
      <c r="A69" s="2">
        <v>41821</v>
      </c>
      <c r="B69" s="16">
        <v>125.45699999999999</v>
      </c>
      <c r="C69" s="16">
        <v>217.56100000000001</v>
      </c>
      <c r="E69" s="59">
        <f>MIN($B$33,$B$45,$B$57,$B$69,$B$81)</f>
        <v>125.45699999999999</v>
      </c>
      <c r="F69" s="59">
        <f>MAX($B$33,$B$45,$B$57,$B$69,$B$81)</f>
        <v>154.45500000000001</v>
      </c>
      <c r="G69" s="59">
        <f>MIN($C$33,$C$45,$C$57,$C$69,$C$81)</f>
        <v>209.58199999999999</v>
      </c>
      <c r="H69" s="59">
        <f>MAX($C$33,$C$45,$C$57,$C$69,$C$81)</f>
        <v>222.35599999999999</v>
      </c>
      <c r="I69" s="16">
        <f t="shared" si="3"/>
        <v>28.998000000000019</v>
      </c>
      <c r="J69" s="16">
        <f t="shared" si="4"/>
        <v>55.126999999999981</v>
      </c>
      <c r="K69" s="16">
        <f t="shared" si="5"/>
        <v>12.774000000000001</v>
      </c>
    </row>
    <row r="70" spans="1:11" x14ac:dyDescent="0.25">
      <c r="A70" s="2">
        <v>41852</v>
      </c>
      <c r="B70" s="16">
        <v>128.31299999999999</v>
      </c>
      <c r="C70" s="16">
        <v>212.14500000000001</v>
      </c>
      <c r="E70" s="59">
        <f>MIN($B$34,$B$46,$B$58,$B$70,$B$82)</f>
        <v>127.309</v>
      </c>
      <c r="F70" s="59">
        <f>MAX($B$34,$B$46,$B$58,$B$70,$B$82)</f>
        <v>155.06399999999999</v>
      </c>
      <c r="G70" s="59">
        <f>MIN($C$34,$C$46,$C$58,$C$70,$C$82)</f>
        <v>200.673</v>
      </c>
      <c r="H70" s="59">
        <f>MAX($C$34,$C$46,$C$58,$C$70,$C$82)</f>
        <v>218.255</v>
      </c>
      <c r="I70" s="16">
        <f t="shared" si="3"/>
        <v>27.754999999999995</v>
      </c>
      <c r="J70" s="16">
        <f t="shared" si="4"/>
        <v>45.609000000000009</v>
      </c>
      <c r="K70" s="16">
        <f t="shared" si="5"/>
        <v>17.581999999999994</v>
      </c>
    </row>
    <row r="71" spans="1:11" x14ac:dyDescent="0.25">
      <c r="A71" s="2">
        <v>41883</v>
      </c>
      <c r="B71" s="16">
        <v>131.43600000000001</v>
      </c>
      <c r="C71" s="16">
        <v>212.45100000000002</v>
      </c>
      <c r="E71" s="59">
        <f>MIN($B$35,$B$47,$B$59,$B$71,$B$83)</f>
        <v>127.384</v>
      </c>
      <c r="F71" s="59">
        <f>MAX($B$35,$B$47,$B$59,$B$71,$B$83)</f>
        <v>153.399</v>
      </c>
      <c r="G71" s="59">
        <f>MIN($C$35,$C$47,$C$59,$C$71,$C$83)</f>
        <v>200.88400000000001</v>
      </c>
      <c r="H71" s="59">
        <f>MAX($C$35,$C$47,$C$59,$C$71,$C$83)</f>
        <v>225.21600000000001</v>
      </c>
      <c r="I71" s="16">
        <f t="shared" si="3"/>
        <v>26.015000000000001</v>
      </c>
      <c r="J71" s="16">
        <f t="shared" si="4"/>
        <v>47.485000000000014</v>
      </c>
      <c r="K71" s="16">
        <f t="shared" si="5"/>
        <v>24.331999999999994</v>
      </c>
    </row>
    <row r="72" spans="1:11" x14ac:dyDescent="0.25">
      <c r="A72" s="2">
        <v>41913</v>
      </c>
      <c r="B72" s="16">
        <v>120.372</v>
      </c>
      <c r="C72" s="16">
        <v>203.673</v>
      </c>
      <c r="E72" s="59">
        <f>MIN($B$36,$B$48,$B$60,$B$72,$B$84)</f>
        <v>118.035</v>
      </c>
      <c r="F72" s="59">
        <f>MAX($B$36,$B$48,$B$60,$B$72,$B$84)</f>
        <v>143.625</v>
      </c>
      <c r="G72" s="59">
        <f>MIN($C$36,$C$48,$C$60,$C$72,$C$84)</f>
        <v>202.995</v>
      </c>
      <c r="H72" s="59">
        <f>MAX($C$36,$C$48,$C$60,$C$72,$C$84)</f>
        <v>217.35599999999999</v>
      </c>
      <c r="I72" s="16">
        <f t="shared" si="3"/>
        <v>25.590000000000003</v>
      </c>
      <c r="J72" s="16">
        <f t="shared" si="4"/>
        <v>59.370000000000005</v>
      </c>
      <c r="K72" s="16">
        <f t="shared" si="5"/>
        <v>14.36099999999999</v>
      </c>
    </row>
    <row r="73" spans="1:11" x14ac:dyDescent="0.25">
      <c r="A73" s="2">
        <v>41944</v>
      </c>
      <c r="B73" s="16">
        <v>126.215</v>
      </c>
      <c r="C73" s="16">
        <v>219.55500000000001</v>
      </c>
      <c r="E73" s="59">
        <f>MIN($B$37,$B$49,$B$61,$B$73,$B$85)</f>
        <v>117.99299999999999</v>
      </c>
      <c r="F73" s="59">
        <f>MAX($B$37,$B$49,$B$61,$B$73,$B$85)</f>
        <v>157.21</v>
      </c>
      <c r="G73" s="59">
        <f>MIN($C$37,$C$49,$C$61,$C$73,$C$85)</f>
        <v>215.26300000000001</v>
      </c>
      <c r="H73" s="59">
        <f>MAX($C$37,$C$49,$C$61,$C$73,$C$85)</f>
        <v>222.93699999999998</v>
      </c>
      <c r="I73" s="16">
        <f t="shared" si="3"/>
        <v>39.217000000000013</v>
      </c>
      <c r="J73" s="16">
        <f t="shared" si="4"/>
        <v>58.052999999999997</v>
      </c>
      <c r="K73" s="16">
        <f t="shared" si="5"/>
        <v>7.6739999999999782</v>
      </c>
    </row>
    <row r="74" spans="1:11" x14ac:dyDescent="0.25">
      <c r="A74" s="2">
        <v>41974</v>
      </c>
      <c r="B74" s="16">
        <v>136.286</v>
      </c>
      <c r="C74" s="16">
        <v>240.36799999999999</v>
      </c>
      <c r="E74" s="59">
        <f>MIN($B$38,$B$50,$B$62,$B$74,$B$86)</f>
        <v>127.54300000000001</v>
      </c>
      <c r="F74" s="59">
        <f>MAX($B$38,$B$50,$B$62,$B$74,$B$86)</f>
        <v>161.32599999999999</v>
      </c>
      <c r="G74" s="59">
        <f>MIN($C$38,$C$50,$C$62,$C$74,$C$86)</f>
        <v>223.14699999999999</v>
      </c>
      <c r="H74" s="59">
        <f>MAX($C$38,$C$50,$C$62,$C$74,$C$86)</f>
        <v>240.36799999999999</v>
      </c>
      <c r="I74" s="16">
        <f t="shared" si="3"/>
        <v>33.782999999999987</v>
      </c>
      <c r="J74" s="16">
        <f t="shared" si="4"/>
        <v>61.820999999999998</v>
      </c>
      <c r="K74" s="16">
        <f t="shared" si="5"/>
        <v>17.221000000000004</v>
      </c>
    </row>
    <row r="75" spans="1:11" x14ac:dyDescent="0.25">
      <c r="A75" s="2">
        <v>42005</v>
      </c>
      <c r="B75" s="16">
        <v>132.608</v>
      </c>
      <c r="C75" s="16">
        <v>243.977</v>
      </c>
      <c r="E75" s="59">
        <f>MIN($B$27,$B$39,$B$51,$B$63,$B$75)</f>
        <v>114.66800000000001</v>
      </c>
      <c r="F75" s="59">
        <f>MAX($B$27,$B$39,$B$51,$B$63,$B$75)</f>
        <v>163.08600000000001</v>
      </c>
      <c r="G75" s="59">
        <f>MIN($C$27,$C$39,$C$51,$C$63,$C$75)</f>
        <v>233.64400000000001</v>
      </c>
      <c r="H75" s="59">
        <f>MAX($C$27,$C$39,$C$51,$C$63,$C$75)</f>
        <v>243.977</v>
      </c>
      <c r="I75" s="16">
        <f t="shared" si="3"/>
        <v>48.418000000000006</v>
      </c>
      <c r="J75" s="16">
        <f t="shared" si="4"/>
        <v>70.557999999999993</v>
      </c>
      <c r="K75" s="16">
        <f t="shared" si="5"/>
        <v>10.332999999999998</v>
      </c>
    </row>
    <row r="76" spans="1:11" x14ac:dyDescent="0.25">
      <c r="A76" s="2">
        <v>42036</v>
      </c>
      <c r="B76" s="16">
        <v>123.608</v>
      </c>
      <c r="C76" s="16">
        <v>241.34800000000001</v>
      </c>
      <c r="E76" s="59">
        <f>MIN($B$28,$B$40,$B$52,$B$64,$B$76)</f>
        <v>113.10299999999999</v>
      </c>
      <c r="F76" s="59">
        <f>MAX($B$28,$B$40,$B$52,$B$64,$B$76)</f>
        <v>154.077</v>
      </c>
      <c r="G76" s="59">
        <f>MIN($C$28,$C$40,$C$52,$C$64,$C$76)</f>
        <v>226.762</v>
      </c>
      <c r="H76" s="59">
        <f>MAX($C$28,$C$40,$C$52,$C$64,$C$76)</f>
        <v>241.34800000000001</v>
      </c>
      <c r="I76" s="16">
        <f t="shared" si="3"/>
        <v>40.974000000000004</v>
      </c>
      <c r="J76" s="16">
        <f t="shared" si="4"/>
        <v>72.685000000000002</v>
      </c>
      <c r="K76" s="16">
        <f t="shared" si="5"/>
        <v>14.586000000000013</v>
      </c>
    </row>
    <row r="77" spans="1:11" x14ac:dyDescent="0.25">
      <c r="A77" s="2">
        <v>42064</v>
      </c>
      <c r="B77" s="16">
        <v>128.69200000000001</v>
      </c>
      <c r="C77" s="16">
        <v>232.93099999999998</v>
      </c>
      <c r="E77" s="59">
        <f>MIN($B$29,$B$41,$B$53,$B$65,$B$77)</f>
        <v>115.227</v>
      </c>
      <c r="F77" s="59">
        <f>MAX($B$29,$B$41,$B$53,$B$65,$B$77)</f>
        <v>149.239</v>
      </c>
      <c r="G77" s="59">
        <f>MIN($C$29,$C$41,$C$53,$C$65,$C$77)</f>
        <v>215.012</v>
      </c>
      <c r="H77" s="59">
        <f>MAX($C$29,$C$41,$C$53,$C$65,$C$77)</f>
        <v>232.93099999999998</v>
      </c>
      <c r="I77" s="16">
        <f t="shared" si="3"/>
        <v>34.012</v>
      </c>
      <c r="J77" s="16">
        <f t="shared" si="4"/>
        <v>65.772999999999996</v>
      </c>
      <c r="K77" s="16">
        <f t="shared" si="5"/>
        <v>17.918999999999983</v>
      </c>
    </row>
    <row r="78" spans="1:11" x14ac:dyDescent="0.25">
      <c r="A78" s="2">
        <v>42095</v>
      </c>
      <c r="B78" s="16">
        <v>129.77600000000001</v>
      </c>
      <c r="C78" s="16">
        <v>228.58100000000002</v>
      </c>
      <c r="E78" s="59">
        <f>MIN($B$30,$B$42,$B$54,$B$66,$B$78)</f>
        <v>116.69199999999999</v>
      </c>
      <c r="F78" s="59">
        <f>MAX($B$30,$B$42,$B$54,$B$66,$B$78)</f>
        <v>142.91900000000001</v>
      </c>
      <c r="G78" s="59">
        <f>MIN($C$30,$C$42,$C$54,$C$66,$C$78)</f>
        <v>204.255</v>
      </c>
      <c r="H78" s="59">
        <f>MAX($C$30,$C$42,$C$54,$C$66,$C$78)</f>
        <v>228.58100000000002</v>
      </c>
      <c r="I78" s="16">
        <f t="shared" si="3"/>
        <v>26.227000000000018</v>
      </c>
      <c r="J78" s="16">
        <f t="shared" si="4"/>
        <v>61.335999999999984</v>
      </c>
      <c r="K78" s="16">
        <f t="shared" si="5"/>
        <v>24.326000000000022</v>
      </c>
    </row>
    <row r="79" spans="1:11" x14ac:dyDescent="0.25">
      <c r="A79" s="2">
        <v>42125</v>
      </c>
      <c r="B79" s="16">
        <v>135.40199999999999</v>
      </c>
      <c r="C79" s="16">
        <v>222.584</v>
      </c>
      <c r="E79" s="59">
        <f>MIN($B$31,$B$43,$B$55,$B$67,$B$79)</f>
        <v>121.44499999999999</v>
      </c>
      <c r="F79" s="59">
        <f>MAX($B$31,$B$43,$B$55,$B$67,$B$79)</f>
        <v>144.84700000000001</v>
      </c>
      <c r="G79" s="59">
        <f>MIN($C$31,$C$43,$C$55,$C$67,$C$79)</f>
        <v>204.96299999999999</v>
      </c>
      <c r="H79" s="59">
        <f>MAX($C$31,$C$43,$C$55,$C$67,$C$79)</f>
        <v>222.584</v>
      </c>
      <c r="I79" s="16">
        <f t="shared" si="3"/>
        <v>23.402000000000015</v>
      </c>
      <c r="J79" s="16">
        <f t="shared" si="4"/>
        <v>60.115999999999985</v>
      </c>
      <c r="K79" s="16">
        <f t="shared" si="5"/>
        <v>17.621000000000009</v>
      </c>
    </row>
    <row r="80" spans="1:11" x14ac:dyDescent="0.25">
      <c r="A80" s="2">
        <v>42156</v>
      </c>
      <c r="B80" s="16">
        <v>139.636</v>
      </c>
      <c r="C80" s="16">
        <v>221.09899999999999</v>
      </c>
      <c r="E80" s="59">
        <f>MIN($B$32,$B$44,$B$56,$B$68,$B$80)</f>
        <v>119.89</v>
      </c>
      <c r="F80" s="59">
        <f>MAX($B$32,$B$44,$B$56,$B$68,$B$80)</f>
        <v>143.87</v>
      </c>
      <c r="G80" s="59">
        <f>MIN($C$32,$C$44,$C$56,$C$68,$C$80)</f>
        <v>207.58300000000003</v>
      </c>
      <c r="H80" s="59">
        <f>MAX($C$32,$C$44,$C$56,$C$68,$C$80)</f>
        <v>224.36599999999999</v>
      </c>
      <c r="I80" s="16">
        <f t="shared" si="3"/>
        <v>23.980000000000004</v>
      </c>
      <c r="J80" s="16">
        <f t="shared" si="4"/>
        <v>63.713000000000022</v>
      </c>
      <c r="K80" s="16">
        <f t="shared" si="5"/>
        <v>16.782999999999959</v>
      </c>
    </row>
    <row r="81" spans="1:11" x14ac:dyDescent="0.25">
      <c r="A81" s="2">
        <v>42186</v>
      </c>
      <c r="B81" s="16">
        <v>142.053</v>
      </c>
      <c r="C81" s="16">
        <v>217.71900000000002</v>
      </c>
      <c r="E81" s="59">
        <f>MIN($B$33,$B$45,$B$57,$B$69,$B$81)</f>
        <v>125.45699999999999</v>
      </c>
      <c r="F81" s="59">
        <f>MAX($B$33,$B$45,$B$57,$B$69,$B$81)</f>
        <v>154.45500000000001</v>
      </c>
      <c r="G81" s="59">
        <f>MIN($C$33,$C$45,$C$57,$C$69,$C$81)</f>
        <v>209.58199999999999</v>
      </c>
      <c r="H81" s="59">
        <f>MAX($C$33,$C$45,$C$57,$C$69,$C$81)</f>
        <v>222.35599999999999</v>
      </c>
      <c r="I81" s="16">
        <f t="shared" si="3"/>
        <v>28.998000000000019</v>
      </c>
      <c r="J81" s="16">
        <f t="shared" si="4"/>
        <v>55.126999999999981</v>
      </c>
      <c r="K81" s="16">
        <f t="shared" si="5"/>
        <v>12.774000000000001</v>
      </c>
    </row>
    <row r="82" spans="1:11" x14ac:dyDescent="0.25">
      <c r="A82" s="2">
        <v>42217</v>
      </c>
      <c r="B82" s="16">
        <v>152.529</v>
      </c>
      <c r="C82" s="16">
        <v>218.255</v>
      </c>
      <c r="E82" s="59">
        <f>MIN($B$34,$B$46,$B$58,$B$70,$B$82)</f>
        <v>127.309</v>
      </c>
      <c r="F82" s="59">
        <f>MAX($B$34,$B$46,$B$58,$B$70,$B$82)</f>
        <v>155.06399999999999</v>
      </c>
      <c r="G82" s="59">
        <f>MIN($C$34,$C$46,$C$58,$C$70,$C$82)</f>
        <v>200.673</v>
      </c>
      <c r="H82" s="59">
        <f>MAX($C$34,$C$46,$C$58,$C$70,$C$82)</f>
        <v>218.255</v>
      </c>
      <c r="I82" s="16">
        <f t="shared" si="3"/>
        <v>27.754999999999995</v>
      </c>
      <c r="J82" s="16">
        <f t="shared" si="4"/>
        <v>45.609000000000009</v>
      </c>
      <c r="K82" s="16">
        <f t="shared" si="5"/>
        <v>17.581999999999994</v>
      </c>
    </row>
    <row r="83" spans="1:11" x14ac:dyDescent="0.25">
      <c r="A83" s="2">
        <v>42248</v>
      </c>
      <c r="B83" s="16">
        <v>149.40299999999999</v>
      </c>
      <c r="C83" s="16">
        <v>225.21600000000001</v>
      </c>
      <c r="E83" s="59">
        <f>MIN($B$35,$B$47,$B$59,$B$71,$B$83)</f>
        <v>127.384</v>
      </c>
      <c r="F83" s="59">
        <f>MAX($B$35,$B$47,$B$59,$B$71,$B$83)</f>
        <v>153.399</v>
      </c>
      <c r="G83" s="59">
        <f>MIN($C$35,$C$47,$C$59,$C$71,$C$83)</f>
        <v>200.88400000000001</v>
      </c>
      <c r="H83" s="59">
        <f>MAX($C$35,$C$47,$C$59,$C$71,$C$83)</f>
        <v>225.21600000000001</v>
      </c>
      <c r="I83" s="16">
        <f t="shared" si="3"/>
        <v>26.015000000000001</v>
      </c>
      <c r="J83" s="16">
        <f t="shared" si="4"/>
        <v>47.485000000000014</v>
      </c>
      <c r="K83" s="16">
        <f t="shared" si="5"/>
        <v>24.331999999999994</v>
      </c>
    </row>
    <row r="84" spans="1:11" x14ac:dyDescent="0.25">
      <c r="A84" s="2">
        <v>42278</v>
      </c>
      <c r="B84" s="16">
        <v>143.625</v>
      </c>
      <c r="C84" s="16">
        <v>217.35599999999999</v>
      </c>
      <c r="E84" s="59">
        <f>MIN($B$36,$B$48,$B$60,$B$72,$B$84)</f>
        <v>118.035</v>
      </c>
      <c r="F84" s="59">
        <f>MAX($B$36,$B$48,$B$60,$B$72,$B$84)</f>
        <v>143.625</v>
      </c>
      <c r="G84" s="59">
        <f>MIN($C$36,$C$48,$C$60,$C$72,$C$84)</f>
        <v>202.995</v>
      </c>
      <c r="H84" s="59">
        <f>MAX($C$36,$C$48,$C$60,$C$72,$C$84)</f>
        <v>217.35599999999999</v>
      </c>
      <c r="I84" s="16">
        <f t="shared" si="3"/>
        <v>25.590000000000003</v>
      </c>
      <c r="J84" s="16">
        <f t="shared" si="4"/>
        <v>59.370000000000005</v>
      </c>
      <c r="K84" s="16">
        <f t="shared" si="5"/>
        <v>14.36099999999999</v>
      </c>
    </row>
    <row r="85" spans="1:11" x14ac:dyDescent="0.25">
      <c r="A85" s="2">
        <v>42309</v>
      </c>
      <c r="B85" s="16">
        <v>157.21</v>
      </c>
      <c r="C85" s="16">
        <v>222.93699999999998</v>
      </c>
      <c r="E85" s="59">
        <f>MIN($B$37,$B$49,$B$61,$B$73,$B$85)</f>
        <v>117.99299999999999</v>
      </c>
      <c r="F85" s="59">
        <f>MAX($B$37,$B$49,$B$61,$B$73,$B$85)</f>
        <v>157.21</v>
      </c>
      <c r="G85" s="59">
        <f>MIN($C$37,$C$49,$C$61,$C$73,$C$85)</f>
        <v>215.26300000000001</v>
      </c>
      <c r="H85" s="59">
        <f>MAX($C$37,$C$49,$C$61,$C$73,$C$85)</f>
        <v>222.93699999999998</v>
      </c>
      <c r="I85" s="16">
        <f t="shared" si="3"/>
        <v>39.217000000000013</v>
      </c>
      <c r="J85" s="16">
        <f t="shared" si="4"/>
        <v>58.052999999999997</v>
      </c>
      <c r="K85" s="16">
        <f t="shared" si="5"/>
        <v>7.6739999999999782</v>
      </c>
    </row>
    <row r="86" spans="1:11" x14ac:dyDescent="0.25">
      <c r="A86" s="2">
        <v>42339</v>
      </c>
      <c r="B86" s="16">
        <v>161.32599999999999</v>
      </c>
      <c r="C86" s="16">
        <v>235.465</v>
      </c>
      <c r="E86" s="59">
        <f>MIN($B$38,$B$50,$B$62,$B$74,$B$86)</f>
        <v>127.54300000000001</v>
      </c>
      <c r="F86" s="59">
        <f>MAX($B$38,$B$50,$B$62,$B$74,$B$86)</f>
        <v>161.32599999999999</v>
      </c>
      <c r="G86" s="59">
        <f>MIN($C$38,$C$50,$C$62,$C$74,$C$86)</f>
        <v>223.14699999999999</v>
      </c>
      <c r="H86" s="59">
        <f>MAX($C$38,$C$50,$C$62,$C$74,$C$86)</f>
        <v>240.36799999999999</v>
      </c>
      <c r="I86" s="16">
        <f t="shared" si="3"/>
        <v>33.782999999999987</v>
      </c>
      <c r="J86" s="16">
        <f t="shared" si="4"/>
        <v>61.820999999999998</v>
      </c>
      <c r="K86" s="16">
        <f t="shared" si="5"/>
        <v>17.221000000000004</v>
      </c>
    </row>
    <row r="87" spans="1:11" x14ac:dyDescent="0.25">
      <c r="A87" s="2">
        <v>42370</v>
      </c>
      <c r="B87" s="16">
        <v>160.583</v>
      </c>
      <c r="C87" s="16">
        <v>260.952</v>
      </c>
      <c r="E87" s="59">
        <f>MIN($B$27,$B$39,$B$51,$B$63,$B$75)</f>
        <v>114.66800000000001</v>
      </c>
      <c r="F87" s="59">
        <f>MAX($B$27,$B$39,$B$51,$B$63,$B$75)</f>
        <v>163.08600000000001</v>
      </c>
      <c r="G87" s="59">
        <f>MIN($C$27,$C$39,$C$51,$C$63,$C$75)</f>
        <v>233.64400000000001</v>
      </c>
      <c r="H87" s="59">
        <f>MAX($C$27,$C$39,$C$51,$C$63,$C$75)</f>
        <v>243.977</v>
      </c>
      <c r="I87" s="16">
        <f t="shared" si="3"/>
        <v>48.418000000000006</v>
      </c>
      <c r="J87" s="16">
        <f t="shared" si="4"/>
        <v>70.557999999999993</v>
      </c>
      <c r="K87" s="16">
        <f t="shared" si="5"/>
        <v>10.332999999999998</v>
      </c>
    </row>
    <row r="88" spans="1:11" x14ac:dyDescent="0.25">
      <c r="A88" s="2">
        <v>42401</v>
      </c>
      <c r="B88" s="16">
        <v>162.696</v>
      </c>
      <c r="C88" s="16">
        <v>255.61399999999998</v>
      </c>
      <c r="E88" s="59">
        <f>MIN($B$28,$B$40,$B$52,$B$64,$B$76)</f>
        <v>113.10299999999999</v>
      </c>
      <c r="F88" s="59">
        <f>MAX($B$28,$B$40,$B$52,$B$64,$B$76)</f>
        <v>154.077</v>
      </c>
      <c r="G88" s="59">
        <f>MIN($C$28,$C$40,$C$52,$C$64,$C$76)</f>
        <v>226.762</v>
      </c>
      <c r="H88" s="59">
        <f>MAX($C$28,$C$40,$C$52,$C$64,$C$76)</f>
        <v>241.34800000000001</v>
      </c>
      <c r="I88" s="16">
        <f t="shared" si="3"/>
        <v>40.974000000000004</v>
      </c>
      <c r="J88" s="16">
        <f t="shared" si="4"/>
        <v>72.685000000000002</v>
      </c>
      <c r="K88" s="16">
        <f t="shared" si="5"/>
        <v>14.586000000000013</v>
      </c>
    </row>
    <row r="89" spans="1:11" x14ac:dyDescent="0.25">
      <c r="A89" s="2">
        <v>42430</v>
      </c>
      <c r="B89" s="16">
        <v>160.62</v>
      </c>
      <c r="C89" s="16">
        <v>243.32499999999999</v>
      </c>
      <c r="E89" s="59">
        <f>MIN($B$29,$B$41,$B$53,$B$65,$B$77)</f>
        <v>115.227</v>
      </c>
      <c r="F89" s="59">
        <f>MAX($B$29,$B$41,$B$53,$B$65,$B$77)</f>
        <v>149.239</v>
      </c>
      <c r="G89" s="59">
        <f>MIN($C$29,$C$41,$C$53,$C$65,$C$77)</f>
        <v>215.012</v>
      </c>
      <c r="H89" s="59">
        <f>MAX($C$29,$C$41,$C$53,$C$65,$C$77)</f>
        <v>232.93099999999998</v>
      </c>
      <c r="I89" s="16">
        <f t="shared" si="3"/>
        <v>34.012</v>
      </c>
      <c r="J89" s="16">
        <f t="shared" si="4"/>
        <v>65.772999999999996</v>
      </c>
      <c r="K89" s="16">
        <f t="shared" si="5"/>
        <v>17.918999999999983</v>
      </c>
    </row>
    <row r="90" spans="1:11" x14ac:dyDescent="0.25">
      <c r="A90" s="2">
        <v>42461</v>
      </c>
      <c r="B90" s="16">
        <v>154.69200000000001</v>
      </c>
      <c r="C90" s="16">
        <v>242.69499999999999</v>
      </c>
      <c r="E90" s="59">
        <f>MIN($B$30,$B$42,$B$54,$B$66,$B$78)</f>
        <v>116.69199999999999</v>
      </c>
      <c r="F90" s="59">
        <f>MAX($B$30,$B$42,$B$54,$B$66,$B$78)</f>
        <v>142.91900000000001</v>
      </c>
      <c r="G90" s="59">
        <f>MIN($C$30,$C$42,$C$54,$C$66,$C$78)</f>
        <v>204.255</v>
      </c>
      <c r="H90" s="59">
        <f>MAX($C$30,$C$42,$C$54,$C$66,$C$78)</f>
        <v>228.58100000000002</v>
      </c>
      <c r="I90" s="16">
        <f t="shared" si="3"/>
        <v>26.227000000000018</v>
      </c>
      <c r="J90" s="16">
        <f t="shared" si="4"/>
        <v>61.335999999999984</v>
      </c>
      <c r="K90" s="16">
        <f t="shared" si="5"/>
        <v>24.326000000000022</v>
      </c>
    </row>
    <row r="91" spans="1:11" x14ac:dyDescent="0.25">
      <c r="A91" s="2">
        <v>42491</v>
      </c>
      <c r="B91" s="16">
        <v>154.38900000000001</v>
      </c>
      <c r="C91" s="16">
        <v>242.60300000000001</v>
      </c>
      <c r="E91" s="59">
        <f>MIN($B$31,$B$43,$B$55,$B$67,$B$79)</f>
        <v>121.44499999999999</v>
      </c>
      <c r="F91" s="59">
        <f>MAX($B$31,$B$43,$B$55,$B$67,$B$79)</f>
        <v>144.84700000000001</v>
      </c>
      <c r="G91" s="59">
        <f>MIN($C$31,$C$43,$C$55,$C$67,$C$79)</f>
        <v>204.96299999999999</v>
      </c>
      <c r="H91" s="59">
        <f>MAX($C$31,$C$43,$C$55,$C$67,$C$79)</f>
        <v>222.584</v>
      </c>
      <c r="I91" s="16">
        <f t="shared" ref="I91:I96" si="6">F91-E91</f>
        <v>23.402000000000015</v>
      </c>
      <c r="J91" s="16">
        <f t="shared" ref="J91:J96" si="7">G91-F91</f>
        <v>60.115999999999985</v>
      </c>
      <c r="K91" s="16">
        <f t="shared" ref="K91:K96" si="8">H91-G91</f>
        <v>17.621000000000009</v>
      </c>
    </row>
    <row r="92" spans="1:11" x14ac:dyDescent="0.25">
      <c r="A92" s="2">
        <v>42522</v>
      </c>
      <c r="B92" s="16">
        <v>149.239</v>
      </c>
      <c r="C92" s="16">
        <v>242.095</v>
      </c>
      <c r="E92" s="59">
        <f>MIN($B$32,$B$44,$B$56,$B$68,$B$80)</f>
        <v>119.89</v>
      </c>
      <c r="F92" s="59">
        <f>MAX($B$32,$B$44,$B$56,$B$68,$B$80)</f>
        <v>143.87</v>
      </c>
      <c r="G92" s="59">
        <f>MIN($C$32,$C$44,$C$56,$C$68,$C$80)</f>
        <v>207.58300000000003</v>
      </c>
      <c r="H92" s="59">
        <f>MAX($C$32,$C$44,$C$56,$C$68,$C$80)</f>
        <v>224.36599999999999</v>
      </c>
      <c r="I92" s="16">
        <f t="shared" si="6"/>
        <v>23.980000000000004</v>
      </c>
      <c r="J92" s="16">
        <f t="shared" si="7"/>
        <v>63.713000000000022</v>
      </c>
      <c r="K92" s="16">
        <f t="shared" si="8"/>
        <v>16.782999999999959</v>
      </c>
    </row>
    <row r="93" spans="1:11" x14ac:dyDescent="0.25">
      <c r="A93" s="2">
        <v>42552</v>
      </c>
      <c r="B93" s="16">
        <v>155.96899999999999</v>
      </c>
      <c r="C93" s="16">
        <v>240.29499999999999</v>
      </c>
      <c r="E93" s="59">
        <f>MIN($B$33,$B$45,$B$57,$B$69,$B$81)</f>
        <v>125.45699999999999</v>
      </c>
      <c r="F93" s="59">
        <f>MAX($B$33,$B$45,$B$57,$B$69,$B$81)</f>
        <v>154.45500000000001</v>
      </c>
      <c r="G93" s="59">
        <f>MIN($C$33,$C$45,$C$57,$C$69,$C$81)</f>
        <v>209.58199999999999</v>
      </c>
      <c r="H93" s="59">
        <f>MAX($C$33,$C$45,$C$57,$C$69,$C$81)</f>
        <v>222.35599999999999</v>
      </c>
      <c r="I93" s="16">
        <f t="shared" si="6"/>
        <v>28.998000000000019</v>
      </c>
      <c r="J93" s="16">
        <f t="shared" si="7"/>
        <v>55.126999999999981</v>
      </c>
      <c r="K93" s="16">
        <f t="shared" si="8"/>
        <v>12.774000000000001</v>
      </c>
    </row>
    <row r="94" spans="1:11" x14ac:dyDescent="0.25">
      <c r="A94" s="2">
        <v>42583</v>
      </c>
      <c r="B94" s="16">
        <v>159.53399999999999</v>
      </c>
      <c r="C94" s="16">
        <v>229.94899999999998</v>
      </c>
      <c r="E94" s="59">
        <f>MIN($B$34,$B$46,$B$58,$B$70,$B$82)</f>
        <v>127.309</v>
      </c>
      <c r="F94" s="59">
        <f>MAX($B$34,$B$46,$B$58,$B$70,$B$82)</f>
        <v>155.06399999999999</v>
      </c>
      <c r="G94" s="59">
        <f>MIN($C$34,$C$46,$C$58,$C$70,$C$82)</f>
        <v>200.673</v>
      </c>
      <c r="H94" s="59">
        <f>MAX($C$34,$C$46,$C$58,$C$70,$C$82)</f>
        <v>218.255</v>
      </c>
      <c r="I94" s="16">
        <f t="shared" si="6"/>
        <v>27.754999999999995</v>
      </c>
      <c r="J94" s="16">
        <f t="shared" si="7"/>
        <v>45.609000000000009</v>
      </c>
      <c r="K94" s="16">
        <f t="shared" si="8"/>
        <v>17.581999999999994</v>
      </c>
    </row>
    <row r="95" spans="1:11" x14ac:dyDescent="0.25">
      <c r="A95" s="2">
        <v>42614</v>
      </c>
      <c r="B95" s="16">
        <v>160.37799999999999</v>
      </c>
      <c r="C95" s="16">
        <v>227.012</v>
      </c>
      <c r="E95" s="59">
        <f>MIN($B$35,$B$47,$B$59,$B$71,$B$83)</f>
        <v>127.384</v>
      </c>
      <c r="F95" s="59">
        <f>MAX($B$35,$B$47,$B$59,$B$71,$B$83)</f>
        <v>153.399</v>
      </c>
      <c r="G95" s="59">
        <f>MIN($C$35,$C$47,$C$59,$C$71,$C$83)</f>
        <v>200.88400000000001</v>
      </c>
      <c r="H95" s="59">
        <f>MAX($C$35,$C$47,$C$59,$C$71,$C$83)</f>
        <v>225.21600000000001</v>
      </c>
      <c r="I95" s="16">
        <f t="shared" si="6"/>
        <v>26.015000000000001</v>
      </c>
      <c r="J95" s="16">
        <f t="shared" si="7"/>
        <v>47.485000000000014</v>
      </c>
      <c r="K95" s="16">
        <f t="shared" si="8"/>
        <v>24.331999999999994</v>
      </c>
    </row>
    <row r="96" spans="1:11" x14ac:dyDescent="0.25">
      <c r="A96" s="2">
        <v>42644</v>
      </c>
      <c r="B96" s="16">
        <v>149.43685714</v>
      </c>
      <c r="C96" s="16">
        <v>222.181571426</v>
      </c>
      <c r="E96" s="59">
        <f>MIN($B$36,$B$48,$B$60,$B$72,$B$84)</f>
        <v>118.035</v>
      </c>
      <c r="F96" s="59">
        <f>MAX($B$36,$B$48,$B$60,$B$72,$B$84)</f>
        <v>143.625</v>
      </c>
      <c r="G96" s="59">
        <f>MIN($C$36,$C$48,$C$60,$C$72,$C$84)</f>
        <v>202.995</v>
      </c>
      <c r="H96" s="59">
        <f>MAX($C$36,$C$48,$C$60,$C$72,$C$84)</f>
        <v>217.35599999999999</v>
      </c>
      <c r="I96" s="16">
        <f t="shared" si="6"/>
        <v>25.590000000000003</v>
      </c>
      <c r="J96" s="16">
        <f t="shared" si="7"/>
        <v>59.370000000000005</v>
      </c>
      <c r="K96" s="16">
        <f t="shared" si="8"/>
        <v>14.36099999999999</v>
      </c>
    </row>
    <row r="97" spans="1:11" x14ac:dyDescent="0.25">
      <c r="A97" s="2">
        <v>42675</v>
      </c>
      <c r="B97" s="16">
        <v>154.9472083</v>
      </c>
      <c r="C97" s="16">
        <v>227.58254598899998</v>
      </c>
      <c r="E97" s="59">
        <f>MIN($B$37,$B$49,$B$61,$B$73,$B$85)</f>
        <v>117.99299999999999</v>
      </c>
      <c r="F97" s="59">
        <f>MAX($B$37,$B$49,$B$61,$B$73,$B$85)</f>
        <v>157.21</v>
      </c>
      <c r="G97" s="59">
        <f>MIN($C$37,$C$49,$C$61,$C$73,$C$85)</f>
        <v>215.26300000000001</v>
      </c>
      <c r="H97" s="59">
        <f>MAX($C$37,$C$49,$C$61,$C$73,$C$85)</f>
        <v>222.93699999999998</v>
      </c>
      <c r="I97" s="16">
        <f t="shared" ref="I97:I110" si="9">F97-E97</f>
        <v>39.217000000000013</v>
      </c>
      <c r="J97" s="16">
        <f t="shared" ref="J97:J110" si="10">G97-F97</f>
        <v>58.052999999999997</v>
      </c>
      <c r="K97" s="16">
        <f t="shared" ref="K97:K110" si="11">H97-G97</f>
        <v>7.6739999999999782</v>
      </c>
    </row>
    <row r="98" spans="1:11" x14ac:dyDescent="0.25">
      <c r="A98" s="139">
        <v>42705</v>
      </c>
      <c r="B98" s="16">
        <v>160.13740000000001</v>
      </c>
      <c r="C98" s="16">
        <v>237.74132</v>
      </c>
      <c r="E98" s="59">
        <f>MIN($B$38,$B$50,$B$62,$B$74,$B$86)</f>
        <v>127.54300000000001</v>
      </c>
      <c r="F98" s="59">
        <f>MAX($B$38,$B$50,$B$62,$B$74,$B$86)</f>
        <v>161.32599999999999</v>
      </c>
      <c r="G98" s="59">
        <f>MIN($C$38,$C$50,$C$62,$C$74,$C$86)</f>
        <v>223.14699999999999</v>
      </c>
      <c r="H98" s="59">
        <f>MAX($C$38,$C$50,$C$62,$C$74,$C$86)</f>
        <v>240.36799999999999</v>
      </c>
      <c r="I98" s="16">
        <f t="shared" si="9"/>
        <v>33.782999999999987</v>
      </c>
      <c r="J98" s="16">
        <f t="shared" si="10"/>
        <v>61.820999999999998</v>
      </c>
      <c r="K98" s="16">
        <f t="shared" si="11"/>
        <v>17.221000000000004</v>
      </c>
    </row>
    <row r="99" spans="1:11" x14ac:dyDescent="0.25">
      <c r="A99" s="139">
        <v>42736</v>
      </c>
      <c r="B99" s="16">
        <v>155.61529999999999</v>
      </c>
      <c r="C99" s="16">
        <v>245.68758</v>
      </c>
      <c r="E99" s="59">
        <f>MIN($B$27,$B$39,$B$51,$B$63,$B$75)</f>
        <v>114.66800000000001</v>
      </c>
      <c r="F99" s="59">
        <f>MAX($B$27,$B$39,$B$51,$B$63,$B$75)</f>
        <v>163.08600000000001</v>
      </c>
      <c r="G99" s="59">
        <f>MIN($C$27,$C$39,$C$51,$C$63,$C$75)</f>
        <v>233.64400000000001</v>
      </c>
      <c r="H99" s="59">
        <f>MAX($C$27,$C$39,$C$51,$C$63,$C$75)</f>
        <v>243.977</v>
      </c>
      <c r="I99" s="16">
        <f t="shared" si="9"/>
        <v>48.418000000000006</v>
      </c>
      <c r="J99" s="16">
        <f t="shared" si="10"/>
        <v>70.557999999999993</v>
      </c>
      <c r="K99" s="16">
        <f t="shared" si="11"/>
        <v>10.332999999999998</v>
      </c>
    </row>
    <row r="100" spans="1:11" x14ac:dyDescent="0.25">
      <c r="A100" s="139">
        <v>42767</v>
      </c>
      <c r="B100" s="16">
        <v>147.3022</v>
      </c>
      <c r="C100" s="16">
        <v>242.88076000000001</v>
      </c>
      <c r="D100" s="19"/>
      <c r="E100" s="59">
        <f>MIN($B$28,$B$40,$B$52,$B$64,$B$76)</f>
        <v>113.10299999999999</v>
      </c>
      <c r="F100" s="59">
        <f>MAX($B$28,$B$40,$B$52,$B$64,$B$76)</f>
        <v>154.077</v>
      </c>
      <c r="G100" s="59">
        <f>MIN($C$28,$C$40,$C$52,$C$64,$C$76)</f>
        <v>226.762</v>
      </c>
      <c r="H100" s="59">
        <f>MAX($C$28,$C$40,$C$52,$C$64,$C$76)</f>
        <v>241.34800000000001</v>
      </c>
      <c r="I100" s="16">
        <f t="shared" si="9"/>
        <v>40.974000000000004</v>
      </c>
      <c r="J100" s="16">
        <f t="shared" si="10"/>
        <v>72.685000000000002</v>
      </c>
      <c r="K100" s="16">
        <f t="shared" si="11"/>
        <v>14.586000000000013</v>
      </c>
    </row>
    <row r="101" spans="1:11" x14ac:dyDescent="0.25">
      <c r="A101" s="139">
        <v>42795</v>
      </c>
      <c r="B101" s="16">
        <v>141.8734</v>
      </c>
      <c r="C101" s="16">
        <v>233.65332000000001</v>
      </c>
      <c r="D101" s="19"/>
      <c r="E101" s="59">
        <f>MIN($B$29,$B$41,$B$53,$B$65,$B$77)</f>
        <v>115.227</v>
      </c>
      <c r="F101" s="59">
        <f>MAX($B$29,$B$41,$B$53,$B$65,$B$77)</f>
        <v>149.239</v>
      </c>
      <c r="G101" s="59">
        <f>MIN($C$29,$C$41,$C$53,$C$65,$C$77)</f>
        <v>215.012</v>
      </c>
      <c r="H101" s="59">
        <f>MAX($C$29,$C$41,$C$53,$C$65,$C$77)</f>
        <v>232.93099999999998</v>
      </c>
      <c r="I101" s="16">
        <f t="shared" si="9"/>
        <v>34.012</v>
      </c>
      <c r="J101" s="16">
        <f t="shared" si="10"/>
        <v>65.772999999999996</v>
      </c>
      <c r="K101" s="16">
        <f t="shared" si="11"/>
        <v>17.918999999999983</v>
      </c>
    </row>
    <row r="102" spans="1:11" x14ac:dyDescent="0.25">
      <c r="A102" s="139">
        <v>42826</v>
      </c>
      <c r="B102" s="16">
        <v>138.97309999999999</v>
      </c>
      <c r="C102" s="16">
        <v>228.39129000000003</v>
      </c>
      <c r="D102" s="19"/>
      <c r="E102" s="59">
        <f>MIN($B$30,$B$42,$B$54,$B$66,$B$78)</f>
        <v>116.69199999999999</v>
      </c>
      <c r="F102" s="59">
        <f>MAX($B$30,$B$42,$B$54,$B$66,$B$78)</f>
        <v>142.91900000000001</v>
      </c>
      <c r="G102" s="59">
        <f>MIN($C$30,$C$42,$C$54,$C$66,$C$78)</f>
        <v>204.255</v>
      </c>
      <c r="H102" s="59">
        <f>MAX($C$30,$C$42,$C$54,$C$66,$C$78)</f>
        <v>228.58100000000002</v>
      </c>
      <c r="I102" s="16">
        <f t="shared" si="9"/>
        <v>26.227000000000018</v>
      </c>
      <c r="J102" s="16">
        <f t="shared" si="10"/>
        <v>61.335999999999984</v>
      </c>
      <c r="K102" s="16">
        <f t="shared" si="11"/>
        <v>24.326000000000022</v>
      </c>
    </row>
    <row r="103" spans="1:11" x14ac:dyDescent="0.25">
      <c r="A103" s="139">
        <v>42856</v>
      </c>
      <c r="B103" s="16">
        <v>142.00819999999999</v>
      </c>
      <c r="C103" s="16">
        <v>227.70645000000002</v>
      </c>
      <c r="D103" s="19"/>
      <c r="E103" s="59">
        <f>MIN($B$31,$B$43,$B$55,$B$67,$B$79)</f>
        <v>121.44499999999999</v>
      </c>
      <c r="F103" s="59">
        <f>MAX($B$31,$B$43,$B$55,$B$67,$B$79)</f>
        <v>144.84700000000001</v>
      </c>
      <c r="G103" s="59">
        <f>MIN($C$31,$C$43,$C$55,$C$67,$C$79)</f>
        <v>204.96299999999999</v>
      </c>
      <c r="H103" s="59">
        <f>MAX($C$31,$C$43,$C$55,$C$67,$C$79)</f>
        <v>222.584</v>
      </c>
      <c r="I103" s="16">
        <f t="shared" si="9"/>
        <v>23.402000000000015</v>
      </c>
      <c r="J103" s="16">
        <f t="shared" si="10"/>
        <v>60.115999999999985</v>
      </c>
      <c r="K103" s="16">
        <f t="shared" si="11"/>
        <v>17.621000000000009</v>
      </c>
    </row>
    <row r="104" spans="1:11" x14ac:dyDescent="0.25">
      <c r="A104" s="139">
        <v>42887</v>
      </c>
      <c r="B104" s="16">
        <v>144.6532</v>
      </c>
      <c r="C104" s="16">
        <v>229.46035000000001</v>
      </c>
      <c r="D104" s="19"/>
      <c r="E104" s="59">
        <f>MIN($B$32,$B$44,$B$56,$B$68,$B$80)</f>
        <v>119.89</v>
      </c>
      <c r="F104" s="59">
        <f>MAX($B$32,$B$44,$B$56,$B$68,$B$80)</f>
        <v>143.87</v>
      </c>
      <c r="G104" s="59">
        <f>MIN($C$32,$C$44,$C$56,$C$68,$C$80)</f>
        <v>207.58300000000003</v>
      </c>
      <c r="H104" s="59">
        <f>MAX($C$32,$C$44,$C$56,$C$68,$C$80)</f>
        <v>224.36599999999999</v>
      </c>
      <c r="I104" s="16">
        <f t="shared" si="9"/>
        <v>23.980000000000004</v>
      </c>
      <c r="J104" s="16">
        <f t="shared" si="10"/>
        <v>63.713000000000022</v>
      </c>
      <c r="K104" s="16">
        <f t="shared" si="11"/>
        <v>16.782999999999959</v>
      </c>
    </row>
    <row r="105" spans="1:11" x14ac:dyDescent="0.25">
      <c r="A105" s="139">
        <v>42917</v>
      </c>
      <c r="B105" s="16">
        <v>149.60679999999999</v>
      </c>
      <c r="C105" s="16">
        <v>230.81532999999999</v>
      </c>
      <c r="D105" s="19"/>
      <c r="E105" s="59">
        <f>MIN($B$33,$B$45,$B$57,$B$69,$B$81)</f>
        <v>125.45699999999999</v>
      </c>
      <c r="F105" s="59">
        <f>MAX($B$33,$B$45,$B$57,$B$69,$B$81)</f>
        <v>154.45500000000001</v>
      </c>
      <c r="G105" s="59">
        <f>MIN($C$33,$C$45,$C$57,$C$69,$C$81)</f>
        <v>209.58199999999999</v>
      </c>
      <c r="H105" s="59">
        <f>MAX($C$33,$C$45,$C$57,$C$69,$C$81)</f>
        <v>222.35599999999999</v>
      </c>
      <c r="I105" s="16">
        <f t="shared" si="9"/>
        <v>28.998000000000019</v>
      </c>
      <c r="J105" s="16">
        <f t="shared" si="10"/>
        <v>55.126999999999981</v>
      </c>
      <c r="K105" s="16">
        <f t="shared" si="11"/>
        <v>12.774000000000001</v>
      </c>
    </row>
    <row r="106" spans="1:11" x14ac:dyDescent="0.25">
      <c r="A106" s="139">
        <v>42948</v>
      </c>
      <c r="B106" s="16">
        <v>152.80109999999999</v>
      </c>
      <c r="C106" s="16">
        <v>226.85658000000001</v>
      </c>
      <c r="D106" s="19"/>
      <c r="E106" s="59">
        <f>MIN($B$34,$B$46,$B$58,$B$70,$B$82)</f>
        <v>127.309</v>
      </c>
      <c r="F106" s="59">
        <f>MAX($B$34,$B$46,$B$58,$B$70,$B$82)</f>
        <v>155.06399999999999</v>
      </c>
      <c r="G106" s="59">
        <f>MIN($C$34,$C$46,$C$58,$C$70,$C$82)</f>
        <v>200.673</v>
      </c>
      <c r="H106" s="59">
        <f>MAX($C$34,$C$46,$C$58,$C$70,$C$82)</f>
        <v>218.255</v>
      </c>
      <c r="I106" s="16">
        <f t="shared" si="9"/>
        <v>27.754999999999995</v>
      </c>
      <c r="J106" s="16">
        <f t="shared" si="10"/>
        <v>45.609000000000009</v>
      </c>
      <c r="K106" s="16">
        <f t="shared" si="11"/>
        <v>17.581999999999994</v>
      </c>
    </row>
    <row r="107" spans="1:11" x14ac:dyDescent="0.25">
      <c r="A107" s="139">
        <v>42979</v>
      </c>
      <c r="B107" s="16">
        <v>151.5635</v>
      </c>
      <c r="C107" s="16">
        <v>228.75585000000001</v>
      </c>
      <c r="D107" s="19"/>
      <c r="E107" s="59">
        <f>MIN($B$35,$B$47,$B$59,$B$71,$B$83)</f>
        <v>127.384</v>
      </c>
      <c r="F107" s="59">
        <f>MAX($B$35,$B$47,$B$59,$B$71,$B$83)</f>
        <v>153.399</v>
      </c>
      <c r="G107" s="59">
        <f>MIN($C$35,$C$47,$C$59,$C$71,$C$83)</f>
        <v>200.88400000000001</v>
      </c>
      <c r="H107" s="59">
        <f>MAX($C$35,$C$47,$C$59,$C$71,$C$83)</f>
        <v>225.21600000000001</v>
      </c>
      <c r="I107" s="16">
        <f t="shared" si="9"/>
        <v>26.015000000000001</v>
      </c>
      <c r="J107" s="16">
        <f t="shared" si="10"/>
        <v>47.485000000000014</v>
      </c>
      <c r="K107" s="16">
        <f t="shared" si="11"/>
        <v>24.331999999999994</v>
      </c>
    </row>
    <row r="108" spans="1:11" x14ac:dyDescent="0.25">
      <c r="A108" s="139">
        <v>43009</v>
      </c>
      <c r="B108" s="16">
        <v>143.71549999999999</v>
      </c>
      <c r="C108" s="16">
        <v>221.97713000000002</v>
      </c>
      <c r="D108" s="19"/>
      <c r="E108" s="59">
        <f>MIN($B$36,$B$48,$B$60,$B$72,$B$84)</f>
        <v>118.035</v>
      </c>
      <c r="F108" s="59">
        <f>MAX($B$36,$B$48,$B$60,$B$72,$B$84)</f>
        <v>143.625</v>
      </c>
      <c r="G108" s="59">
        <f>MIN($C$36,$C$48,$C$60,$C$72,$C$84)</f>
        <v>202.995</v>
      </c>
      <c r="H108" s="59">
        <f>MAX($C$36,$C$48,$C$60,$C$72,$C$84)</f>
        <v>217.35599999999999</v>
      </c>
      <c r="I108" s="16">
        <f t="shared" si="9"/>
        <v>25.590000000000003</v>
      </c>
      <c r="J108" s="16">
        <f t="shared" si="10"/>
        <v>59.370000000000005</v>
      </c>
      <c r="K108" s="16">
        <f t="shared" si="11"/>
        <v>14.36099999999999</v>
      </c>
    </row>
    <row r="109" spans="1:11" x14ac:dyDescent="0.25">
      <c r="A109" s="139">
        <v>43040</v>
      </c>
      <c r="B109" s="16">
        <v>146.57900000000001</v>
      </c>
      <c r="C109" s="16">
        <v>230.48383000000001</v>
      </c>
      <c r="D109" s="19"/>
      <c r="E109" s="59">
        <f>MIN($B$37,$B$49,$B$61,$B$73,$B$85)</f>
        <v>117.99299999999999</v>
      </c>
      <c r="F109" s="59">
        <f>MAX($B$37,$B$49,$B$61,$B$73,$B$85)</f>
        <v>157.21</v>
      </c>
      <c r="G109" s="59">
        <f>MIN($C$37,$C$49,$C$61,$C$73,$C$85)</f>
        <v>215.26300000000001</v>
      </c>
      <c r="H109" s="59">
        <f>MAX($C$37,$C$49,$C$61,$C$73,$C$85)</f>
        <v>222.93699999999998</v>
      </c>
      <c r="I109" s="16">
        <f t="shared" si="9"/>
        <v>39.217000000000013</v>
      </c>
      <c r="J109" s="16">
        <f t="shared" si="10"/>
        <v>58.052999999999997</v>
      </c>
      <c r="K109" s="16">
        <f t="shared" si="11"/>
        <v>7.6739999999999782</v>
      </c>
    </row>
    <row r="110" spans="1:11" x14ac:dyDescent="0.25">
      <c r="A110" s="84">
        <v>43070</v>
      </c>
      <c r="B110" s="94">
        <v>151.53639999999999</v>
      </c>
      <c r="C110" s="94">
        <v>240.47217999999998</v>
      </c>
      <c r="D110" s="12"/>
      <c r="E110" s="96">
        <f>MIN($B$38,$B$50,$B$62,$B$74,$B$86)</f>
        <v>127.54300000000001</v>
      </c>
      <c r="F110" s="96">
        <f>MAX($B$38,$B$50,$B$62,$B$74,$B$86)</f>
        <v>161.32599999999999</v>
      </c>
      <c r="G110" s="96">
        <f>MIN($C$38,$C$50,$C$62,$C$74,$C$86)</f>
        <v>223.14699999999999</v>
      </c>
      <c r="H110" s="96">
        <f>MAX($C$38,$C$50,$C$62,$C$74,$C$86)</f>
        <v>240.36799999999999</v>
      </c>
      <c r="I110" s="94">
        <f t="shared" si="9"/>
        <v>33.782999999999987</v>
      </c>
      <c r="J110" s="94">
        <f t="shared" si="10"/>
        <v>61.820999999999998</v>
      </c>
      <c r="K110" s="94">
        <f t="shared" si="11"/>
        <v>17.221000000000004</v>
      </c>
    </row>
    <row r="111" spans="1:11" x14ac:dyDescent="0.25">
      <c r="A111" t="s">
        <v>361</v>
      </c>
    </row>
    <row r="112" spans="1:11" x14ac:dyDescent="0.25">
      <c r="A112" t="s">
        <v>394</v>
      </c>
    </row>
    <row r="114" spans="1:6" x14ac:dyDescent="0.25">
      <c r="A114" s="5"/>
      <c r="B114" s="6" t="s">
        <v>0</v>
      </c>
      <c r="F114" s="10"/>
    </row>
    <row r="115" spans="1:6" x14ac:dyDescent="0.25">
      <c r="A115" s="3">
        <v>71</v>
      </c>
      <c r="B115">
        <v>0</v>
      </c>
      <c r="F115" s="10"/>
    </row>
    <row r="116" spans="1:6" x14ac:dyDescent="0.25">
      <c r="A116" s="3">
        <v>71</v>
      </c>
      <c r="B116">
        <v>1</v>
      </c>
      <c r="F116" s="10"/>
    </row>
    <row r="117" spans="1:6" x14ac:dyDescent="0.25">
      <c r="F117" s="10"/>
    </row>
    <row r="118" spans="1:6" x14ac:dyDescent="0.25">
      <c r="F118" s="10"/>
    </row>
    <row r="119" spans="1:6" x14ac:dyDescent="0.25">
      <c r="A119" s="2"/>
      <c r="F119" s="10"/>
    </row>
    <row r="120" spans="1:6" x14ac:dyDescent="0.25">
      <c r="A120" s="34"/>
      <c r="F120" s="10"/>
    </row>
    <row r="121" spans="1:6" x14ac:dyDescent="0.25">
      <c r="A121" s="34"/>
      <c r="F121" s="10"/>
    </row>
    <row r="122" spans="1:6" x14ac:dyDescent="0.25">
      <c r="F122" s="10"/>
    </row>
    <row r="123" spans="1:6" x14ac:dyDescent="0.25">
      <c r="F123" s="18"/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65" fitToHeight="2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M84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3" x14ac:dyDescent="0.25">
      <c r="D25" s="218" t="s">
        <v>127</v>
      </c>
      <c r="E25" s="218"/>
      <c r="F25" s="218"/>
      <c r="G25" s="218"/>
      <c r="H25" s="218"/>
      <c r="I25" s="47"/>
      <c r="J25" s="218" t="s">
        <v>131</v>
      </c>
      <c r="K25" s="218"/>
      <c r="L25" s="218"/>
      <c r="M25" s="218"/>
    </row>
    <row r="26" spans="2:13" x14ac:dyDescent="0.25"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2:13" x14ac:dyDescent="0.25">
      <c r="C27" s="14" t="s">
        <v>128</v>
      </c>
      <c r="D27" s="23">
        <v>22.440426197000001</v>
      </c>
      <c r="E27" s="23">
        <v>22.317759112000001</v>
      </c>
      <c r="F27" s="23">
        <v>26.338000427000001</v>
      </c>
      <c r="G27" s="23">
        <v>27.603464127999999</v>
      </c>
      <c r="H27" s="23">
        <v>26.749883451999999</v>
      </c>
      <c r="I27" s="15"/>
      <c r="J27" s="7">
        <f t="shared" ref="J27:M31" si="0">E27-D27</f>
        <v>-0.12266708499999979</v>
      </c>
      <c r="K27" s="7">
        <f t="shared" si="0"/>
        <v>4.0202413149999998</v>
      </c>
      <c r="L27" s="7">
        <f t="shared" si="0"/>
        <v>1.2654637009999981</v>
      </c>
      <c r="M27" s="7">
        <f t="shared" si="0"/>
        <v>-0.85358067599999998</v>
      </c>
    </row>
    <row r="28" spans="2:13" x14ac:dyDescent="0.25">
      <c r="C28" s="14" t="s">
        <v>129</v>
      </c>
      <c r="D28" s="23">
        <v>20.343693151</v>
      </c>
      <c r="E28" s="23">
        <v>20.948038356000001</v>
      </c>
      <c r="F28" s="23">
        <v>20.642698630000002</v>
      </c>
      <c r="G28" s="23">
        <v>21.040647677999999</v>
      </c>
      <c r="H28" s="23">
        <v>21.309187288</v>
      </c>
      <c r="I28" s="15"/>
      <c r="J28" s="7">
        <f t="shared" si="0"/>
        <v>0.60434520500000133</v>
      </c>
      <c r="K28" s="7">
        <f t="shared" si="0"/>
        <v>-0.3053397259999997</v>
      </c>
      <c r="L28" s="7">
        <f t="shared" si="0"/>
        <v>0.39794904799999742</v>
      </c>
      <c r="M28" s="7">
        <f t="shared" si="0"/>
        <v>0.26853961000000126</v>
      </c>
    </row>
    <row r="29" spans="2:13" x14ac:dyDescent="0.25">
      <c r="C29" s="14" t="s">
        <v>130</v>
      </c>
      <c r="D29" s="23">
        <v>22.4456520552</v>
      </c>
      <c r="E29" s="23">
        <v>23.434978081899999</v>
      </c>
      <c r="F29" s="23">
        <v>21.393027396900003</v>
      </c>
      <c r="G29" s="23">
        <v>20.3395793392</v>
      </c>
      <c r="H29" s="23">
        <v>21.421547714699997</v>
      </c>
      <c r="I29" s="15"/>
      <c r="J29" s="7">
        <f t="shared" si="0"/>
        <v>0.98932602669999881</v>
      </c>
      <c r="K29" s="7">
        <f t="shared" si="0"/>
        <v>-2.0419506849999962</v>
      </c>
      <c r="L29" s="7">
        <f t="shared" si="0"/>
        <v>-1.0534480577000025</v>
      </c>
      <c r="M29" s="7">
        <f t="shared" si="0"/>
        <v>1.0819683754999971</v>
      </c>
    </row>
    <row r="30" spans="2:13" x14ac:dyDescent="0.25">
      <c r="C30" s="14" t="s">
        <v>11</v>
      </c>
      <c r="D30" s="23">
        <f>D31-SUM(D27:D29)</f>
        <v>6.4278767117999962</v>
      </c>
      <c r="E30" s="23">
        <f>E31-SUM(E27:E29)</f>
        <v>6.1576794531000019</v>
      </c>
      <c r="F30" s="23">
        <f>F31-SUM(F27:F29)</f>
        <v>6.2797698640999897</v>
      </c>
      <c r="G30" s="23">
        <f>G31-SUM(G27:G29)</f>
        <v>6.2322543938000052</v>
      </c>
      <c r="H30" s="23">
        <f>H31-SUM(H27:H29)</f>
        <v>6.476351326300005</v>
      </c>
      <c r="I30" s="15"/>
      <c r="J30" s="7">
        <f t="shared" si="0"/>
        <v>-0.27019725869999434</v>
      </c>
      <c r="K30" s="7">
        <f t="shared" si="0"/>
        <v>0.12209041099998785</v>
      </c>
      <c r="L30" s="7">
        <f t="shared" si="0"/>
        <v>-4.7515470299984486E-2</v>
      </c>
      <c r="M30" s="7">
        <f t="shared" si="0"/>
        <v>0.24409693249999975</v>
      </c>
    </row>
    <row r="31" spans="2:13" x14ac:dyDescent="0.25">
      <c r="B31" s="12"/>
      <c r="C31" s="89" t="s">
        <v>98</v>
      </c>
      <c r="D31" s="98">
        <v>71.657648115000001</v>
      </c>
      <c r="E31" s="98">
        <v>72.858455003000003</v>
      </c>
      <c r="F31" s="98">
        <v>74.653496317999995</v>
      </c>
      <c r="G31" s="98">
        <v>75.215945539000003</v>
      </c>
      <c r="H31" s="98">
        <v>75.956969780999998</v>
      </c>
      <c r="I31" s="95"/>
      <c r="J31" s="85">
        <f t="shared" si="0"/>
        <v>1.2008068880000025</v>
      </c>
      <c r="K31" s="85">
        <f t="shared" si="0"/>
        <v>1.7950413149999918</v>
      </c>
      <c r="L31" s="85">
        <f t="shared" si="0"/>
        <v>0.56244922100000849</v>
      </c>
      <c r="M31" s="85">
        <f t="shared" si="0"/>
        <v>0.74102424199999462</v>
      </c>
    </row>
    <row r="32" spans="2:13" x14ac:dyDescent="0.25">
      <c r="B32" t="s">
        <v>361</v>
      </c>
      <c r="E32" s="14"/>
      <c r="J32" s="14"/>
      <c r="K32" s="35"/>
      <c r="L32" s="35"/>
      <c r="M32" s="35"/>
    </row>
    <row r="33" spans="2:7" x14ac:dyDescent="0.25">
      <c r="D33" s="14"/>
      <c r="E33" s="17"/>
      <c r="F33" s="17"/>
      <c r="G33" s="17"/>
    </row>
    <row r="35" spans="2:7" x14ac:dyDescent="0.25">
      <c r="B35" s="208" t="s">
        <v>126</v>
      </c>
      <c r="C35" s="208"/>
      <c r="D35" s="208"/>
    </row>
    <row r="36" spans="2:7" x14ac:dyDescent="0.25">
      <c r="B36" s="6"/>
      <c r="C36" s="57" t="s">
        <v>123</v>
      </c>
      <c r="D36" s="57" t="s">
        <v>0</v>
      </c>
    </row>
    <row r="37" spans="2:7" x14ac:dyDescent="0.25">
      <c r="B37" s="2">
        <v>41640</v>
      </c>
      <c r="C37" s="133">
        <v>103.35890281</v>
      </c>
      <c r="D37" s="133" t="e">
        <v>#N/A</v>
      </c>
    </row>
    <row r="38" spans="2:7" x14ac:dyDescent="0.25">
      <c r="B38" s="2">
        <v>41671</v>
      </c>
      <c r="C38" s="134">
        <v>97.901319853000004</v>
      </c>
      <c r="D38" s="134" t="e">
        <v>#N/A</v>
      </c>
    </row>
    <row r="39" spans="2:7" x14ac:dyDescent="0.25">
      <c r="B39" s="2">
        <v>41699</v>
      </c>
      <c r="C39" s="134">
        <v>82.512467806000004</v>
      </c>
      <c r="D39" s="134" t="e">
        <v>#N/A</v>
      </c>
    </row>
    <row r="40" spans="2:7" x14ac:dyDescent="0.25">
      <c r="B40" s="2">
        <v>41730</v>
      </c>
      <c r="C40" s="134">
        <v>65.389165833000007</v>
      </c>
      <c r="D40" s="134" t="e">
        <v>#N/A</v>
      </c>
    </row>
    <row r="41" spans="2:7" x14ac:dyDescent="0.25">
      <c r="B41" s="2">
        <v>41760</v>
      </c>
      <c r="C41" s="134">
        <v>58.394169640999998</v>
      </c>
      <c r="D41" s="134" t="e">
        <v>#N/A</v>
      </c>
    </row>
    <row r="42" spans="2:7" x14ac:dyDescent="0.25">
      <c r="B42" s="2">
        <v>41791</v>
      </c>
      <c r="C42" s="134">
        <v>58.178213630000002</v>
      </c>
      <c r="D42" s="134" t="e">
        <v>#N/A</v>
      </c>
    </row>
    <row r="43" spans="2:7" x14ac:dyDescent="0.25">
      <c r="B43" s="2">
        <v>41821</v>
      </c>
      <c r="C43" s="134">
        <v>60.677867157000001</v>
      </c>
      <c r="D43" s="134" t="e">
        <v>#N/A</v>
      </c>
    </row>
    <row r="44" spans="2:7" x14ac:dyDescent="0.25">
      <c r="B44" s="2">
        <v>41852</v>
      </c>
      <c r="C44" s="134">
        <v>62.356696745999997</v>
      </c>
      <c r="D44" s="134" t="e">
        <v>#N/A</v>
      </c>
    </row>
    <row r="45" spans="2:7" x14ac:dyDescent="0.25">
      <c r="B45" s="2">
        <v>41883</v>
      </c>
      <c r="C45" s="134">
        <v>60.309592897000002</v>
      </c>
      <c r="D45" s="134" t="e">
        <v>#N/A</v>
      </c>
    </row>
    <row r="46" spans="2:7" x14ac:dyDescent="0.25">
      <c r="B46" s="2">
        <v>41913</v>
      </c>
      <c r="C46" s="134">
        <v>61.703474811</v>
      </c>
      <c r="D46" s="134" t="e">
        <v>#N/A</v>
      </c>
    </row>
    <row r="47" spans="2:7" x14ac:dyDescent="0.25">
      <c r="B47" s="2">
        <v>41944</v>
      </c>
      <c r="C47" s="134">
        <v>78.583897902999993</v>
      </c>
      <c r="D47" s="134" t="e">
        <v>#N/A</v>
      </c>
    </row>
    <row r="48" spans="2:7" x14ac:dyDescent="0.25">
      <c r="B48" s="2">
        <v>41974</v>
      </c>
      <c r="C48" s="134">
        <v>86.424582712000003</v>
      </c>
      <c r="D48" s="134" t="e">
        <v>#N/A</v>
      </c>
    </row>
    <row r="49" spans="2:4" x14ac:dyDescent="0.25">
      <c r="B49" s="2">
        <v>42005</v>
      </c>
      <c r="C49" s="134">
        <v>100.41003318999999</v>
      </c>
      <c r="D49" s="134" t="e">
        <v>#N/A</v>
      </c>
    </row>
    <row r="50" spans="2:4" x14ac:dyDescent="0.25">
      <c r="B50" s="2">
        <v>42036</v>
      </c>
      <c r="C50" s="134">
        <v>104.44425864</v>
      </c>
      <c r="D50" s="134" t="e">
        <v>#N/A</v>
      </c>
    </row>
    <row r="51" spans="2:4" x14ac:dyDescent="0.25">
      <c r="B51" s="2">
        <v>42064</v>
      </c>
      <c r="C51" s="134">
        <v>83.604644452000002</v>
      </c>
      <c r="D51" s="134" t="e">
        <v>#N/A</v>
      </c>
    </row>
    <row r="52" spans="2:4" x14ac:dyDescent="0.25">
      <c r="B52" s="2">
        <v>42095</v>
      </c>
      <c r="C52" s="134">
        <v>66.952332666999993</v>
      </c>
      <c r="D52" s="134" t="e">
        <v>#N/A</v>
      </c>
    </row>
    <row r="53" spans="2:4" x14ac:dyDescent="0.25">
      <c r="B53" s="2">
        <v>42125</v>
      </c>
      <c r="C53" s="134">
        <v>59.977733194000002</v>
      </c>
      <c r="D53" s="134" t="e">
        <v>#N/A</v>
      </c>
    </row>
    <row r="54" spans="2:4" x14ac:dyDescent="0.25">
      <c r="B54" s="2">
        <v>42156</v>
      </c>
      <c r="C54" s="134">
        <v>63.382722633</v>
      </c>
      <c r="D54" s="134" t="e">
        <v>#N/A</v>
      </c>
    </row>
    <row r="55" spans="2:4" x14ac:dyDescent="0.25">
      <c r="B55" s="2">
        <v>42186</v>
      </c>
      <c r="C55" s="134">
        <v>66.729903968000002</v>
      </c>
      <c r="D55" s="134" t="e">
        <v>#N/A</v>
      </c>
    </row>
    <row r="56" spans="2:4" x14ac:dyDescent="0.25">
      <c r="B56" s="2">
        <v>42217</v>
      </c>
      <c r="C56" s="134">
        <v>66.232763871000003</v>
      </c>
      <c r="D56" s="134" t="e">
        <v>#N/A</v>
      </c>
    </row>
    <row r="57" spans="2:4" x14ac:dyDescent="0.25">
      <c r="B57" s="2">
        <v>42248</v>
      </c>
      <c r="C57" s="134">
        <v>63.4169616</v>
      </c>
      <c r="D57" s="134" t="e">
        <v>#N/A</v>
      </c>
    </row>
    <row r="58" spans="2:4" x14ac:dyDescent="0.25">
      <c r="B58" s="2">
        <v>42278</v>
      </c>
      <c r="C58" s="134">
        <v>64.126605354999995</v>
      </c>
      <c r="D58" s="134" t="e">
        <v>#N/A</v>
      </c>
    </row>
    <row r="59" spans="2:4" x14ac:dyDescent="0.25">
      <c r="B59" s="2">
        <v>42309</v>
      </c>
      <c r="C59" s="134">
        <v>74.995261767000002</v>
      </c>
      <c r="D59" s="134" t="e">
        <v>#N/A</v>
      </c>
    </row>
    <row r="60" spans="2:4" x14ac:dyDescent="0.25">
      <c r="B60" s="2">
        <v>42339</v>
      </c>
      <c r="C60" s="134">
        <v>83.488269322999997</v>
      </c>
      <c r="D60" s="134" t="e">
        <v>#N/A</v>
      </c>
    </row>
    <row r="61" spans="2:4" x14ac:dyDescent="0.25">
      <c r="B61" s="2">
        <v>42370</v>
      </c>
      <c r="C61" s="134">
        <v>100.03993638999999</v>
      </c>
      <c r="D61" s="134" t="e">
        <v>#N/A</v>
      </c>
    </row>
    <row r="62" spans="2:4" x14ac:dyDescent="0.25">
      <c r="B62" s="2">
        <v>42401</v>
      </c>
      <c r="C62" s="134">
        <v>91.774497620999995</v>
      </c>
      <c r="D62" s="134" t="e">
        <v>#N/A</v>
      </c>
    </row>
    <row r="63" spans="2:4" x14ac:dyDescent="0.25">
      <c r="B63" s="2">
        <v>42430</v>
      </c>
      <c r="C63" s="134">
        <v>76.251451903000003</v>
      </c>
      <c r="D63" s="134" t="e">
        <v>#N/A</v>
      </c>
    </row>
    <row r="64" spans="2:4" x14ac:dyDescent="0.25">
      <c r="B64" s="2">
        <v>42461</v>
      </c>
      <c r="C64" s="134">
        <v>69.809356566999995</v>
      </c>
      <c r="D64" s="134" t="e">
        <v>#N/A</v>
      </c>
    </row>
    <row r="65" spans="2:4" x14ac:dyDescent="0.25">
      <c r="B65" s="2">
        <v>42491</v>
      </c>
      <c r="C65" s="134">
        <v>63.752961741999997</v>
      </c>
      <c r="D65" s="134" t="e">
        <v>#N/A</v>
      </c>
    </row>
    <row r="66" spans="2:4" x14ac:dyDescent="0.25">
      <c r="B66" s="2">
        <v>42522</v>
      </c>
      <c r="C66" s="134">
        <v>66.977829632999999</v>
      </c>
      <c r="D66" s="134" t="e">
        <v>#N/A</v>
      </c>
    </row>
    <row r="67" spans="2:4" x14ac:dyDescent="0.25">
      <c r="B67" s="2">
        <v>42552</v>
      </c>
      <c r="C67" s="134">
        <v>70.790950194000004</v>
      </c>
      <c r="D67" s="134" t="e">
        <v>#N/A</v>
      </c>
    </row>
    <row r="68" spans="2:4" x14ac:dyDescent="0.25">
      <c r="B68" s="2">
        <v>42583</v>
      </c>
      <c r="C68" s="134">
        <v>71.545428000000001</v>
      </c>
      <c r="D68" s="134" t="e">
        <v>#N/A</v>
      </c>
    </row>
    <row r="69" spans="2:4" x14ac:dyDescent="0.25">
      <c r="B69" s="2">
        <v>42614</v>
      </c>
      <c r="C69" s="134">
        <v>65.243720967000002</v>
      </c>
      <c r="D69" s="134" t="e">
        <v>#N/A</v>
      </c>
    </row>
    <row r="70" spans="2:4" x14ac:dyDescent="0.25">
      <c r="B70" s="2">
        <v>42644</v>
      </c>
      <c r="C70" s="134">
        <v>63.4241283</v>
      </c>
      <c r="D70" s="134" t="e">
        <v>#N/A</v>
      </c>
    </row>
    <row r="71" spans="2:4" x14ac:dyDescent="0.25">
      <c r="B71" s="2">
        <v>42675</v>
      </c>
      <c r="C71" s="134">
        <v>71.8626103</v>
      </c>
      <c r="D71" s="134">
        <v>71.8626103</v>
      </c>
    </row>
    <row r="72" spans="2:4" x14ac:dyDescent="0.25">
      <c r="B72" s="2">
        <v>42705</v>
      </c>
      <c r="C72" s="134" t="e">
        <v>#N/A</v>
      </c>
      <c r="D72" s="134">
        <v>91.316760000000002</v>
      </c>
    </row>
    <row r="73" spans="2:4" x14ac:dyDescent="0.25">
      <c r="B73" s="2">
        <v>42736</v>
      </c>
      <c r="C73" s="134" t="e">
        <v>#N/A</v>
      </c>
      <c r="D73" s="134">
        <v>99.953069999999997</v>
      </c>
    </row>
    <row r="74" spans="2:4" x14ac:dyDescent="0.25">
      <c r="B74" s="2">
        <v>42767</v>
      </c>
      <c r="C74" s="134" t="e">
        <v>#N/A</v>
      </c>
      <c r="D74" s="134">
        <v>94.816770000000005</v>
      </c>
    </row>
    <row r="75" spans="2:4" x14ac:dyDescent="0.25">
      <c r="B75" s="2">
        <v>42795</v>
      </c>
      <c r="C75" s="134" t="e">
        <v>#N/A</v>
      </c>
      <c r="D75" s="134">
        <v>80.713890000000006</v>
      </c>
    </row>
    <row r="76" spans="2:4" x14ac:dyDescent="0.25">
      <c r="B76" s="2">
        <v>42826</v>
      </c>
      <c r="C76" s="134" t="e">
        <v>#N/A</v>
      </c>
      <c r="D76" s="134">
        <v>68.796180000000007</v>
      </c>
    </row>
    <row r="77" spans="2:4" x14ac:dyDescent="0.25">
      <c r="B77" s="2">
        <v>42856</v>
      </c>
      <c r="C77" s="134" t="e">
        <v>#N/A</v>
      </c>
      <c r="D77" s="134">
        <v>63.300139999999999</v>
      </c>
    </row>
    <row r="78" spans="2:4" x14ac:dyDescent="0.25">
      <c r="B78" s="2">
        <v>42887</v>
      </c>
      <c r="C78" s="134" t="e">
        <v>#N/A</v>
      </c>
      <c r="D78" s="134">
        <v>65.521820000000005</v>
      </c>
    </row>
    <row r="79" spans="2:4" x14ac:dyDescent="0.25">
      <c r="B79" s="2">
        <v>42917</v>
      </c>
      <c r="C79" s="134" t="e">
        <v>#N/A</v>
      </c>
      <c r="D79" s="134">
        <v>69.339070000000007</v>
      </c>
    </row>
    <row r="80" spans="2:4" x14ac:dyDescent="0.25">
      <c r="B80" s="2">
        <v>42948</v>
      </c>
      <c r="C80" s="134" t="e">
        <v>#N/A</v>
      </c>
      <c r="D80" s="134">
        <v>69.832260000000005</v>
      </c>
    </row>
    <row r="81" spans="2:4" x14ac:dyDescent="0.25">
      <c r="B81" s="2">
        <v>42979</v>
      </c>
      <c r="C81" s="134" t="e">
        <v>#N/A</v>
      </c>
      <c r="D81" s="134">
        <v>64.39922</v>
      </c>
    </row>
    <row r="82" spans="2:4" x14ac:dyDescent="0.25">
      <c r="B82" s="2">
        <v>43009</v>
      </c>
      <c r="C82" s="134" t="e">
        <v>#N/A</v>
      </c>
      <c r="D82" s="134">
        <v>65.938140000000004</v>
      </c>
    </row>
    <row r="83" spans="2:4" x14ac:dyDescent="0.25">
      <c r="B83" s="2">
        <v>43040</v>
      </c>
      <c r="C83" s="134" t="e">
        <v>#N/A</v>
      </c>
      <c r="D83" s="134">
        <v>77.105900000000005</v>
      </c>
    </row>
    <row r="84" spans="2:4" x14ac:dyDescent="0.25">
      <c r="B84" s="84">
        <v>43070</v>
      </c>
      <c r="C84" s="98" t="e">
        <v>#N/A</v>
      </c>
      <c r="D84" s="98">
        <v>92.688940000000002</v>
      </c>
    </row>
  </sheetData>
  <mergeCells count="3">
    <mergeCell ref="D25:H25"/>
    <mergeCell ref="B35:D35"/>
    <mergeCell ref="J25:M25"/>
  </mergeCells>
  <phoneticPr fontId="7" type="noConversion"/>
  <conditionalFormatting sqref="C37:D84">
    <cfRule type="expression" dxfId="11" priority="2" stopIfTrue="1">
      <formula>ISNA(C37)</formula>
    </cfRule>
  </conditionalFormatting>
  <conditionalFormatting sqref="C37:D84">
    <cfRule type="expression" dxfId="10" priority="1" stopIfTrue="1">
      <formula>ISNA(C37)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M82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3" x14ac:dyDescent="0.25">
      <c r="D25" s="218" t="s">
        <v>157</v>
      </c>
      <c r="E25" s="218"/>
      <c r="F25" s="218"/>
      <c r="G25" s="218"/>
      <c r="H25" s="218"/>
      <c r="I25" s="47"/>
      <c r="J25" s="218" t="s">
        <v>158</v>
      </c>
      <c r="K25" s="218"/>
      <c r="L25" s="218"/>
      <c r="M25" s="218"/>
    </row>
    <row r="26" spans="1:13" x14ac:dyDescent="0.25">
      <c r="A26" s="12"/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1:13" x14ac:dyDescent="0.25">
      <c r="C27" s="14" t="s">
        <v>154</v>
      </c>
      <c r="D27" s="23">
        <v>3.5869765534</v>
      </c>
      <c r="E27" s="23">
        <v>3.4347345397</v>
      </c>
      <c r="F27" s="23">
        <v>3.5295784575</v>
      </c>
      <c r="G27" s="23">
        <v>3.3392545354999998</v>
      </c>
      <c r="H27" s="23">
        <v>3.2782761781</v>
      </c>
      <c r="I27" s="15"/>
      <c r="J27" s="7">
        <f t="shared" ref="J27:M29" si="0">E27-D27</f>
        <v>-0.15224201370000001</v>
      </c>
      <c r="K27" s="7">
        <f t="shared" si="0"/>
        <v>9.484391780000001E-2</v>
      </c>
      <c r="L27" s="7">
        <f t="shared" si="0"/>
        <v>-0.19032392200000015</v>
      </c>
      <c r="M27" s="7">
        <f t="shared" si="0"/>
        <v>-6.0978357399999794E-2</v>
      </c>
    </row>
    <row r="28" spans="1:13" x14ac:dyDescent="0.25">
      <c r="C28" s="14" t="s">
        <v>156</v>
      </c>
      <c r="D28" s="23">
        <v>66.44653599419</v>
      </c>
      <c r="E28" s="23">
        <v>71.901576523749995</v>
      </c>
      <c r="F28" s="23">
        <v>75.24558544397</v>
      </c>
      <c r="G28" s="23">
        <v>74.144677129579989</v>
      </c>
      <c r="H28" s="23">
        <v>76.663501644679997</v>
      </c>
      <c r="I28" s="15"/>
      <c r="J28" s="7">
        <f t="shared" si="0"/>
        <v>5.4550405295599944</v>
      </c>
      <c r="K28" s="7">
        <f t="shared" si="0"/>
        <v>3.3440089202200056</v>
      </c>
      <c r="L28" s="7">
        <f t="shared" si="0"/>
        <v>-1.1009083143900114</v>
      </c>
      <c r="M28" s="7">
        <f t="shared" si="0"/>
        <v>2.5188245151000075</v>
      </c>
    </row>
    <row r="29" spans="1:13" x14ac:dyDescent="0.25">
      <c r="A29" s="12"/>
      <c r="B29" s="12"/>
      <c r="C29" s="89" t="s">
        <v>155</v>
      </c>
      <c r="D29" s="98">
        <v>3.5916225670999999</v>
      </c>
      <c r="E29" s="98">
        <v>3.2359907314999998</v>
      </c>
      <c r="F29" s="98">
        <v>2.5604960384000002</v>
      </c>
      <c r="G29" s="98">
        <v>1.8804240656</v>
      </c>
      <c r="H29" s="98">
        <v>0.29991292795000002</v>
      </c>
      <c r="I29" s="95"/>
      <c r="J29" s="85">
        <f t="shared" si="0"/>
        <v>-0.35563183560000011</v>
      </c>
      <c r="K29" s="85">
        <f t="shared" si="0"/>
        <v>-0.67549469309999965</v>
      </c>
      <c r="L29" s="85">
        <f t="shared" si="0"/>
        <v>-0.6800719728000002</v>
      </c>
      <c r="M29" s="85">
        <f t="shared" si="0"/>
        <v>-1.5805111376499998</v>
      </c>
    </row>
    <row r="30" spans="1:13" x14ac:dyDescent="0.25">
      <c r="B30" t="s">
        <v>361</v>
      </c>
      <c r="E30" s="14"/>
      <c r="J30" s="14"/>
      <c r="K30" s="35"/>
      <c r="L30" s="35"/>
      <c r="M30" s="35"/>
    </row>
    <row r="31" spans="1:13" x14ac:dyDescent="0.25">
      <c r="D31" s="14"/>
      <c r="E31" s="17"/>
      <c r="F31" s="17"/>
      <c r="G31" s="17"/>
    </row>
    <row r="33" spans="2:4" x14ac:dyDescent="0.25">
      <c r="C33" s="100" t="s">
        <v>159</v>
      </c>
      <c r="D33" s="30"/>
    </row>
    <row r="34" spans="2:4" x14ac:dyDescent="0.25">
      <c r="B34" s="6"/>
      <c r="C34" s="57" t="s">
        <v>123</v>
      </c>
      <c r="D34" s="57" t="s">
        <v>0</v>
      </c>
    </row>
    <row r="35" spans="2:4" x14ac:dyDescent="0.25">
      <c r="B35" s="2">
        <v>41640</v>
      </c>
      <c r="C35" s="133">
        <v>70.928873096999993</v>
      </c>
      <c r="D35" s="133" t="e">
        <v>#N/A</v>
      </c>
    </row>
    <row r="36" spans="2:4" x14ac:dyDescent="0.25">
      <c r="B36" s="2">
        <v>41671</v>
      </c>
      <c r="C36" s="134">
        <v>72.608525321000002</v>
      </c>
      <c r="D36" s="134" t="e">
        <v>#N/A</v>
      </c>
    </row>
    <row r="37" spans="2:4" x14ac:dyDescent="0.25">
      <c r="B37" s="2">
        <v>41699</v>
      </c>
      <c r="C37" s="134">
        <v>73.133472452000007</v>
      </c>
      <c r="D37" s="134" t="e">
        <v>#N/A</v>
      </c>
    </row>
    <row r="38" spans="2:4" x14ac:dyDescent="0.25">
      <c r="B38" s="2">
        <v>41730</v>
      </c>
      <c r="C38" s="134">
        <v>74.922566099999997</v>
      </c>
      <c r="D38" s="134" t="e">
        <v>#N/A</v>
      </c>
    </row>
    <row r="39" spans="2:4" x14ac:dyDescent="0.25">
      <c r="B39" s="2">
        <v>41760</v>
      </c>
      <c r="C39" s="134">
        <v>74.517992160999995</v>
      </c>
      <c r="D39" s="134" t="e">
        <v>#N/A</v>
      </c>
    </row>
    <row r="40" spans="2:4" x14ac:dyDescent="0.25">
      <c r="B40" s="2">
        <v>41791</v>
      </c>
      <c r="C40" s="134">
        <v>74.902743666999996</v>
      </c>
      <c r="D40" s="134" t="e">
        <v>#N/A</v>
      </c>
    </row>
    <row r="41" spans="2:4" x14ac:dyDescent="0.25">
      <c r="B41" s="2">
        <v>41821</v>
      </c>
      <c r="C41" s="134">
        <v>76.495453194000007</v>
      </c>
      <c r="D41" s="134" t="e">
        <v>#N/A</v>
      </c>
    </row>
    <row r="42" spans="2:4" x14ac:dyDescent="0.25">
      <c r="B42" s="2">
        <v>41852</v>
      </c>
      <c r="C42" s="134">
        <v>76.912024129000002</v>
      </c>
      <c r="D42" s="134" t="e">
        <v>#N/A</v>
      </c>
    </row>
    <row r="43" spans="2:4" x14ac:dyDescent="0.25">
      <c r="B43" s="2">
        <v>41883</v>
      </c>
      <c r="C43" s="134">
        <v>76.884800400000003</v>
      </c>
      <c r="D43" s="134" t="e">
        <v>#N/A</v>
      </c>
    </row>
    <row r="44" spans="2:4" x14ac:dyDescent="0.25">
      <c r="B44" s="2">
        <v>41913</v>
      </c>
      <c r="C44" s="134">
        <v>77.647430870999997</v>
      </c>
      <c r="D44" s="134" t="e">
        <v>#N/A</v>
      </c>
    </row>
    <row r="45" spans="2:4" x14ac:dyDescent="0.25">
      <c r="B45" s="2">
        <v>41944</v>
      </c>
      <c r="C45" s="134">
        <v>77.150550233000004</v>
      </c>
      <c r="D45" s="134" t="e">
        <v>#N/A</v>
      </c>
    </row>
    <row r="46" spans="2:4" x14ac:dyDescent="0.25">
      <c r="B46" s="2">
        <v>41974</v>
      </c>
      <c r="C46" s="134">
        <v>77.748464322999993</v>
      </c>
      <c r="D46" s="134" t="e">
        <v>#N/A</v>
      </c>
    </row>
    <row r="47" spans="2:4" x14ac:dyDescent="0.25">
      <c r="B47" s="2">
        <v>42005</v>
      </c>
      <c r="C47" s="134">
        <v>77.138884871000002</v>
      </c>
      <c r="D47" s="134" t="e">
        <v>#N/A</v>
      </c>
    </row>
    <row r="48" spans="2:4" x14ac:dyDescent="0.25">
      <c r="B48" s="2">
        <v>42036</v>
      </c>
      <c r="C48" s="134">
        <v>78.307429607000003</v>
      </c>
      <c r="D48" s="134" t="e">
        <v>#N/A</v>
      </c>
    </row>
    <row r="49" spans="2:4" x14ac:dyDescent="0.25">
      <c r="B49" s="2">
        <v>42064</v>
      </c>
      <c r="C49" s="134">
        <v>78.684204805999997</v>
      </c>
      <c r="D49" s="134" t="e">
        <v>#N/A</v>
      </c>
    </row>
    <row r="50" spans="2:4" x14ac:dyDescent="0.25">
      <c r="B50" s="2">
        <v>42095</v>
      </c>
      <c r="C50" s="134">
        <v>79.712402166999993</v>
      </c>
      <c r="D50" s="134" t="e">
        <v>#N/A</v>
      </c>
    </row>
    <row r="51" spans="2:4" x14ac:dyDescent="0.25">
      <c r="B51" s="2">
        <v>42125</v>
      </c>
      <c r="C51" s="134">
        <v>78.848494097</v>
      </c>
      <c r="D51" s="134" t="e">
        <v>#N/A</v>
      </c>
    </row>
    <row r="52" spans="2:4" x14ac:dyDescent="0.25">
      <c r="B52" s="2">
        <v>42156</v>
      </c>
      <c r="C52" s="134">
        <v>78.948249532999995</v>
      </c>
      <c r="D52" s="134" t="e">
        <v>#N/A</v>
      </c>
    </row>
    <row r="53" spans="2:4" x14ac:dyDescent="0.25">
      <c r="B53" s="2">
        <v>42186</v>
      </c>
      <c r="C53" s="134">
        <v>78.961244968000003</v>
      </c>
      <c r="D53" s="134" t="e">
        <v>#N/A</v>
      </c>
    </row>
    <row r="54" spans="2:4" x14ac:dyDescent="0.25">
      <c r="B54" s="2">
        <v>42217</v>
      </c>
      <c r="C54" s="134">
        <v>78.905021871000002</v>
      </c>
      <c r="D54" s="134" t="e">
        <v>#N/A</v>
      </c>
    </row>
    <row r="55" spans="2:4" x14ac:dyDescent="0.25">
      <c r="B55" s="2">
        <v>42248</v>
      </c>
      <c r="C55" s="134">
        <v>79.667475033000002</v>
      </c>
      <c r="D55" s="134" t="e">
        <v>#N/A</v>
      </c>
    </row>
    <row r="56" spans="2:4" x14ac:dyDescent="0.25">
      <c r="B56" s="2">
        <v>42278</v>
      </c>
      <c r="C56" s="134">
        <v>78.755342386999999</v>
      </c>
      <c r="D56" s="134" t="e">
        <v>#N/A</v>
      </c>
    </row>
    <row r="57" spans="2:4" x14ac:dyDescent="0.25">
      <c r="B57" s="2">
        <v>42309</v>
      </c>
      <c r="C57" s="134">
        <v>78.737742299999994</v>
      </c>
      <c r="D57" s="134" t="e">
        <v>#N/A</v>
      </c>
    </row>
    <row r="58" spans="2:4" x14ac:dyDescent="0.25">
      <c r="B58" s="2">
        <v>42339</v>
      </c>
      <c r="C58" s="134">
        <v>78.653604548000004</v>
      </c>
      <c r="D58" s="134" t="e">
        <v>#N/A</v>
      </c>
    </row>
    <row r="59" spans="2:4" x14ac:dyDescent="0.25">
      <c r="B59" s="2">
        <v>42370</v>
      </c>
      <c r="C59" s="134">
        <v>78.184862031999998</v>
      </c>
      <c r="D59" s="134" t="e">
        <v>#N/A</v>
      </c>
    </row>
    <row r="60" spans="2:4" x14ac:dyDescent="0.25">
      <c r="B60" s="2">
        <v>42401</v>
      </c>
      <c r="C60" s="134">
        <v>79.433360483000001</v>
      </c>
      <c r="D60" s="134" t="e">
        <v>#N/A</v>
      </c>
    </row>
    <row r="61" spans="2:4" x14ac:dyDescent="0.25">
      <c r="B61" s="2">
        <v>42430</v>
      </c>
      <c r="C61" s="134">
        <v>78.413489999999996</v>
      </c>
      <c r="D61" s="134" t="e">
        <v>#N/A</v>
      </c>
    </row>
    <row r="62" spans="2:4" x14ac:dyDescent="0.25">
      <c r="B62" s="2">
        <v>42461</v>
      </c>
      <c r="C62" s="134">
        <v>77.985209166999994</v>
      </c>
      <c r="D62" s="134" t="e">
        <v>#N/A</v>
      </c>
    </row>
    <row r="63" spans="2:4" x14ac:dyDescent="0.25">
      <c r="B63" s="2">
        <v>42491</v>
      </c>
      <c r="C63" s="134">
        <v>77.758497097000003</v>
      </c>
      <c r="D63" s="134" t="e">
        <v>#N/A</v>
      </c>
    </row>
    <row r="64" spans="2:4" x14ac:dyDescent="0.25">
      <c r="B64" s="2">
        <v>42522</v>
      </c>
      <c r="C64" s="134">
        <v>76.810003933000004</v>
      </c>
      <c r="D64" s="134" t="e">
        <v>#N/A</v>
      </c>
    </row>
    <row r="65" spans="2:4" x14ac:dyDescent="0.25">
      <c r="B65" s="2">
        <v>42552</v>
      </c>
      <c r="C65" s="134">
        <v>76.528089257999994</v>
      </c>
      <c r="D65" s="134" t="e">
        <v>#N/A</v>
      </c>
    </row>
    <row r="66" spans="2:4" x14ac:dyDescent="0.25">
      <c r="B66" s="2">
        <v>42583</v>
      </c>
      <c r="C66" s="134">
        <v>77.225791193999996</v>
      </c>
      <c r="D66" s="134" t="e">
        <v>#N/A</v>
      </c>
    </row>
    <row r="67" spans="2:4" x14ac:dyDescent="0.25">
      <c r="B67" s="2">
        <v>42614</v>
      </c>
      <c r="C67" s="134">
        <v>76.889822132999996</v>
      </c>
      <c r="D67" s="134" t="e">
        <v>#N/A</v>
      </c>
    </row>
    <row r="68" spans="2:4" x14ac:dyDescent="0.25">
      <c r="B68" s="2">
        <v>42644</v>
      </c>
      <c r="C68" s="134">
        <v>76.530879999999996</v>
      </c>
      <c r="D68" s="134" t="e">
        <v>#N/A</v>
      </c>
    </row>
    <row r="69" spans="2:4" x14ac:dyDescent="0.25">
      <c r="B69" s="2">
        <v>42675</v>
      </c>
      <c r="C69" s="134">
        <v>76.906440000000003</v>
      </c>
      <c r="D69" s="134">
        <v>76.906440000000003</v>
      </c>
    </row>
    <row r="70" spans="2:4" x14ac:dyDescent="0.25">
      <c r="B70" s="2">
        <v>42705</v>
      </c>
      <c r="C70" s="134" t="e">
        <v>#N/A</v>
      </c>
      <c r="D70" s="134">
        <v>77.223140000000001</v>
      </c>
    </row>
    <row r="71" spans="2:4" x14ac:dyDescent="0.25">
      <c r="B71" s="2">
        <v>42736</v>
      </c>
      <c r="C71" s="134" t="e">
        <v>#N/A</v>
      </c>
      <c r="D71" s="134">
        <v>77.598950000000002</v>
      </c>
    </row>
    <row r="72" spans="2:4" x14ac:dyDescent="0.25">
      <c r="B72" s="2">
        <v>42767</v>
      </c>
      <c r="C72" s="134" t="e">
        <v>#N/A</v>
      </c>
      <c r="D72" s="134">
        <v>78.242440000000002</v>
      </c>
    </row>
    <row r="73" spans="2:4" x14ac:dyDescent="0.25">
      <c r="B73" s="2">
        <v>42795</v>
      </c>
      <c r="C73" s="134" t="e">
        <v>#N/A</v>
      </c>
      <c r="D73" s="134">
        <v>78.919820000000001</v>
      </c>
    </row>
    <row r="74" spans="2:4" x14ac:dyDescent="0.25">
      <c r="B74" s="2">
        <v>42826</v>
      </c>
      <c r="C74" s="134" t="e">
        <v>#N/A</v>
      </c>
      <c r="D74" s="134">
        <v>79.310230000000004</v>
      </c>
    </row>
    <row r="75" spans="2:4" x14ac:dyDescent="0.25">
      <c r="B75" s="2">
        <v>42856</v>
      </c>
      <c r="C75" s="134" t="e">
        <v>#N/A</v>
      </c>
      <c r="D75" s="134">
        <v>79.617769999999993</v>
      </c>
    </row>
    <row r="76" spans="2:4" x14ac:dyDescent="0.25">
      <c r="B76" s="2">
        <v>42887</v>
      </c>
      <c r="C76" s="134" t="e">
        <v>#N/A</v>
      </c>
      <c r="D76" s="134">
        <v>79.862960000000001</v>
      </c>
    </row>
    <row r="77" spans="2:4" x14ac:dyDescent="0.25">
      <c r="B77" s="2">
        <v>42917</v>
      </c>
      <c r="C77" s="134" t="e">
        <v>#N/A</v>
      </c>
      <c r="D77" s="134">
        <v>80.19623</v>
      </c>
    </row>
    <row r="78" spans="2:4" x14ac:dyDescent="0.25">
      <c r="B78" s="2">
        <v>42948</v>
      </c>
      <c r="C78" s="134" t="e">
        <v>#N/A</v>
      </c>
      <c r="D78" s="134">
        <v>80.617679999999993</v>
      </c>
    </row>
    <row r="79" spans="2:4" x14ac:dyDescent="0.25">
      <c r="B79" s="2">
        <v>42979</v>
      </c>
      <c r="C79" s="134" t="e">
        <v>#N/A</v>
      </c>
      <c r="D79" s="134">
        <v>80.741159999999994</v>
      </c>
    </row>
    <row r="80" spans="2:4" x14ac:dyDescent="0.25">
      <c r="B80" s="2">
        <v>43009</v>
      </c>
      <c r="C80" s="134" t="e">
        <v>#N/A</v>
      </c>
      <c r="D80" s="134">
        <v>80.999979999999994</v>
      </c>
    </row>
    <row r="81" spans="2:4" x14ac:dyDescent="0.25">
      <c r="B81" s="2">
        <v>43040</v>
      </c>
      <c r="C81" s="134" t="e">
        <v>#N/A</v>
      </c>
      <c r="D81" s="134">
        <v>81.345950000000002</v>
      </c>
    </row>
    <row r="82" spans="2:4" x14ac:dyDescent="0.25">
      <c r="B82" s="84">
        <v>43070</v>
      </c>
      <c r="C82" s="98" t="e">
        <v>#N/A</v>
      </c>
      <c r="D82" s="98">
        <v>81.731880000000004</v>
      </c>
    </row>
  </sheetData>
  <mergeCells count="2">
    <mergeCell ref="D25:H25"/>
    <mergeCell ref="J25:M25"/>
  </mergeCells>
  <phoneticPr fontId="7" type="noConversion"/>
  <conditionalFormatting sqref="C35:D82">
    <cfRule type="expression" dxfId="9" priority="2" stopIfTrue="1">
      <formula>ISNA(C35)</formula>
    </cfRule>
  </conditionalFormatting>
  <conditionalFormatting sqref="C35:D82">
    <cfRule type="expression" dxfId="8" priority="1" stopIfTrue="1">
      <formula>ISNA(C35)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2:H118"/>
  <sheetViews>
    <sheetView workbookViewId="0"/>
  </sheetViews>
  <sheetFormatPr defaultRowHeight="12.5" x14ac:dyDescent="0.25"/>
  <cols>
    <col min="1" max="1" width="9.1796875" style="2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8" ht="25.15" customHeight="1" x14ac:dyDescent="0.25">
      <c r="A25" s="21"/>
      <c r="B25" s="219" t="s">
        <v>80</v>
      </c>
      <c r="C25" s="219"/>
      <c r="D25" s="219"/>
      <c r="E25" s="219"/>
      <c r="F25" s="219"/>
      <c r="G25" s="219"/>
    </row>
    <row r="26" spans="1:8" x14ac:dyDescent="0.25">
      <c r="A26" s="21"/>
      <c r="B26" s="60" t="s">
        <v>81</v>
      </c>
      <c r="C26" s="217" t="s">
        <v>391</v>
      </c>
      <c r="D26" s="217"/>
      <c r="E26" s="217"/>
      <c r="F26" s="217"/>
      <c r="G26" s="217"/>
    </row>
    <row r="27" spans="1:8" ht="12.75" customHeight="1" x14ac:dyDescent="0.25">
      <c r="A27" s="5"/>
      <c r="B27" s="57" t="s">
        <v>70</v>
      </c>
      <c r="C27" s="57" t="s">
        <v>13</v>
      </c>
      <c r="D27" s="57" t="s">
        <v>14</v>
      </c>
      <c r="E27" s="58" t="s">
        <v>23</v>
      </c>
      <c r="F27" s="58" t="s">
        <v>16</v>
      </c>
      <c r="G27" s="62" t="s">
        <v>82</v>
      </c>
      <c r="H27" t="s">
        <v>83</v>
      </c>
    </row>
    <row r="28" spans="1:8" x14ac:dyDescent="0.25">
      <c r="A28" s="2">
        <v>40544</v>
      </c>
      <c r="B28" s="59">
        <v>2305.8429999999998</v>
      </c>
      <c r="C28" s="59">
        <f>MIN($B$28,$B$40,$B$52,$B$64,$B$76)</f>
        <v>1924.922</v>
      </c>
      <c r="D28" s="59">
        <f>MAX($B$28,$B$40,$B$52,$B$64,$B$76)</f>
        <v>2910.0059999999999</v>
      </c>
      <c r="E28" s="59">
        <f t="shared" ref="E28:E59" si="0">D28-C28</f>
        <v>985.08399999999983</v>
      </c>
      <c r="F28" s="59">
        <f>AVERAGE($B$28,$B$40,$B$52,$B$64,$B$76)</f>
        <v>2450.9876000000004</v>
      </c>
      <c r="G28" s="17">
        <f t="shared" ref="G28:G59" si="1">B28/F28-1</f>
        <v>-5.9218822649286573E-2</v>
      </c>
    </row>
    <row r="29" spans="1:8" x14ac:dyDescent="0.25">
      <c r="A29" s="2">
        <v>40575</v>
      </c>
      <c r="B29" s="59">
        <v>1721.874</v>
      </c>
      <c r="C29" s="59">
        <f>MIN($B$29,$B$41,$B$53,$B$65,$B$77)</f>
        <v>1199.9870000000001</v>
      </c>
      <c r="D29" s="59">
        <f>MAX($B$29,$B$41,$B$53,$B$65,$B$77)</f>
        <v>2448.81</v>
      </c>
      <c r="E29" s="59">
        <f t="shared" si="0"/>
        <v>1248.8229999999999</v>
      </c>
      <c r="F29" s="59">
        <f>AVERAGE($B$29,$B$41,$B$53,$B$65,$B$77)</f>
        <v>1828.818</v>
      </c>
      <c r="G29" s="17">
        <f t="shared" si="1"/>
        <v>-5.847711472656103E-2</v>
      </c>
    </row>
    <row r="30" spans="1:8" x14ac:dyDescent="0.25">
      <c r="A30" s="2">
        <v>40603</v>
      </c>
      <c r="B30" s="59">
        <v>1577.0060000000001</v>
      </c>
      <c r="C30" s="59">
        <f>MIN($B$30,$B$42,$B$54,$B$66,$B$78)</f>
        <v>857.31</v>
      </c>
      <c r="D30" s="59">
        <f>MAX($B$30,$B$42,$B$54,$B$66,$B$78)</f>
        <v>2473.1289999999999</v>
      </c>
      <c r="E30" s="59">
        <f t="shared" si="0"/>
        <v>1615.819</v>
      </c>
      <c r="F30" s="59">
        <f>AVERAGE($B$30,$B$42,$B$54,$B$66,$B$78)</f>
        <v>1621.4848000000002</v>
      </c>
      <c r="G30" s="17">
        <f t="shared" si="1"/>
        <v>-2.7430907770458313E-2</v>
      </c>
    </row>
    <row r="31" spans="1:8" x14ac:dyDescent="0.25">
      <c r="A31" s="2">
        <v>40634</v>
      </c>
      <c r="B31" s="59">
        <v>1788.479</v>
      </c>
      <c r="C31" s="59">
        <f>MIN($B$31,$B$43,$B$55,$B$67,$B$79)</f>
        <v>1066.3800000000001</v>
      </c>
      <c r="D31" s="59">
        <f>MAX($B$31,$B$43,$B$55,$B$67,$B$79)</f>
        <v>2611.2260000000001</v>
      </c>
      <c r="E31" s="59">
        <f t="shared" si="0"/>
        <v>1544.846</v>
      </c>
      <c r="F31" s="59">
        <f>AVERAGE($B$31,$B$43,$B$55,$B$67,$B$79)</f>
        <v>1824.6437999999998</v>
      </c>
      <c r="G31" s="17">
        <f t="shared" si="1"/>
        <v>-1.9820197235208226E-2</v>
      </c>
    </row>
    <row r="32" spans="1:8" x14ac:dyDescent="0.25">
      <c r="A32" s="2">
        <v>40664</v>
      </c>
      <c r="B32" s="59">
        <v>2186.855</v>
      </c>
      <c r="C32" s="59">
        <f>MIN($B$32,$B$44,$B$56,$B$68,$B$80)</f>
        <v>1547.944</v>
      </c>
      <c r="D32" s="59">
        <f>MAX($B$32,$B$44,$B$56,$B$68,$B$80)</f>
        <v>2887.06</v>
      </c>
      <c r="E32" s="59">
        <f t="shared" si="0"/>
        <v>1339.116</v>
      </c>
      <c r="F32" s="59">
        <f>AVERAGE($B$32,$B$44,$B$56,$B$68,$B$80)</f>
        <v>2237.5422000000003</v>
      </c>
      <c r="G32" s="17">
        <f t="shared" si="1"/>
        <v>-2.2653069962211392E-2</v>
      </c>
    </row>
    <row r="33" spans="1:7" x14ac:dyDescent="0.25">
      <c r="A33" s="2">
        <v>40695</v>
      </c>
      <c r="B33" s="59">
        <v>2529.6469999999999</v>
      </c>
      <c r="C33" s="59">
        <f>MIN($B$33,$B$45,$B$57,$B$69,$B$81)</f>
        <v>2005.4749999999999</v>
      </c>
      <c r="D33" s="59">
        <f>MAX($B$33,$B$45,$B$57,$B$69,$B$81)</f>
        <v>3115.4459999999999</v>
      </c>
      <c r="E33" s="59">
        <f t="shared" si="0"/>
        <v>1109.971</v>
      </c>
      <c r="F33" s="59">
        <f>AVERAGE($B$33,$B$45,$B$57,$B$69,$B$81)</f>
        <v>2589.8063999999999</v>
      </c>
      <c r="G33" s="17">
        <f t="shared" si="1"/>
        <v>-2.322930393561462E-2</v>
      </c>
    </row>
    <row r="34" spans="1:7" x14ac:dyDescent="0.25">
      <c r="A34" s="2">
        <v>40725</v>
      </c>
      <c r="B34" s="59">
        <v>2775.346</v>
      </c>
      <c r="C34" s="59">
        <f>MIN($B$34,$B$46,$B$58,$B$70,$B$82)</f>
        <v>2399.9740000000002</v>
      </c>
      <c r="D34" s="59">
        <f>MAX($B$34,$B$46,$B$58,$B$70,$B$82)</f>
        <v>3245.201</v>
      </c>
      <c r="E34" s="59">
        <f t="shared" si="0"/>
        <v>845.22699999999986</v>
      </c>
      <c r="F34" s="59">
        <f>AVERAGE($B$34,$B$46,$B$58,$B$70,$B$82)</f>
        <v>2858.0158000000001</v>
      </c>
      <c r="G34" s="17">
        <f t="shared" si="1"/>
        <v>-2.8925592363765129E-2</v>
      </c>
    </row>
    <row r="35" spans="1:7" x14ac:dyDescent="0.25">
      <c r="A35" s="2">
        <v>40756</v>
      </c>
      <c r="B35" s="59">
        <v>3019.154</v>
      </c>
      <c r="C35" s="59">
        <f>MIN($B$35,$B$47,$B$59,$B$71,$B$83)</f>
        <v>2768.3980000000001</v>
      </c>
      <c r="D35" s="59">
        <f>MAX($B$35,$B$47,$B$59,$B$71,$B$83)</f>
        <v>3406.134</v>
      </c>
      <c r="E35" s="59">
        <f t="shared" si="0"/>
        <v>637.73599999999988</v>
      </c>
      <c r="F35" s="59">
        <f>AVERAGE($B$35,$B$47,$B$59,$B$71,$B$83)</f>
        <v>3131.1181999999999</v>
      </c>
      <c r="G35" s="17">
        <f t="shared" si="1"/>
        <v>-3.5758535081811926E-2</v>
      </c>
    </row>
    <row r="36" spans="1:7" x14ac:dyDescent="0.25">
      <c r="A36" s="2">
        <v>40787</v>
      </c>
      <c r="B36" s="59">
        <v>3415.6970000000001</v>
      </c>
      <c r="C36" s="59">
        <f>MIN($B$36,$B$48,$B$60,$B$72,$B$84)</f>
        <v>3187.0160000000001</v>
      </c>
      <c r="D36" s="59">
        <f>MAX($B$36,$B$48,$B$60,$B$72,$B$84)</f>
        <v>3693.0529999999999</v>
      </c>
      <c r="E36" s="59">
        <f t="shared" si="0"/>
        <v>506.03699999999981</v>
      </c>
      <c r="F36" s="59">
        <f>AVERAGE($B$36,$B$48,$B$60,$B$72,$B$84)</f>
        <v>3496.5309999999999</v>
      </c>
      <c r="G36" s="17">
        <f t="shared" si="1"/>
        <v>-2.311834215112063E-2</v>
      </c>
    </row>
    <row r="37" spans="1:7" x14ac:dyDescent="0.25">
      <c r="A37" s="2">
        <v>40817</v>
      </c>
      <c r="B37" s="59">
        <v>3803.828</v>
      </c>
      <c r="C37" s="59">
        <f>MIN($B$37,$B$49,$B$61,$B$73,$B$85)</f>
        <v>3587.27</v>
      </c>
      <c r="D37" s="59">
        <f>MAX($B$37,$B$49,$B$61,$B$73,$B$85)</f>
        <v>3950.576</v>
      </c>
      <c r="E37" s="59">
        <f t="shared" si="0"/>
        <v>363.30600000000004</v>
      </c>
      <c r="F37" s="59">
        <f>AVERAGE($B$37,$B$49,$B$61,$B$73,$B$85)</f>
        <v>3817.5838000000003</v>
      </c>
      <c r="G37" s="17">
        <f t="shared" si="1"/>
        <v>-3.6032738822918686E-3</v>
      </c>
    </row>
    <row r="38" spans="1:7" x14ac:dyDescent="0.25">
      <c r="A38" s="2">
        <v>40848</v>
      </c>
      <c r="B38" s="59">
        <v>3842.8820000000001</v>
      </c>
      <c r="C38" s="59">
        <f>MIN($B$38,$B$50,$B$62,$B$74,$B$86)</f>
        <v>3426.8679999999999</v>
      </c>
      <c r="D38" s="59">
        <f>MAX($B$38,$B$50,$B$62,$B$74,$B$86)</f>
        <v>3935.1590000000001</v>
      </c>
      <c r="E38" s="59">
        <f t="shared" si="0"/>
        <v>508.29100000000017</v>
      </c>
      <c r="F38" s="59">
        <f>AVERAGE($B$38,$B$50,$B$62,$B$74,$B$86)</f>
        <v>3721.8919999999998</v>
      </c>
      <c r="G38" s="17">
        <f t="shared" si="1"/>
        <v>3.250766008256023E-2</v>
      </c>
    </row>
    <row r="39" spans="1:7" x14ac:dyDescent="0.25">
      <c r="A39" s="2">
        <v>40878</v>
      </c>
      <c r="B39" s="59">
        <v>3462.02</v>
      </c>
      <c r="C39" s="59">
        <f>MIN($B$39,$B$51,$B$63,$B$75,$B$87)</f>
        <v>2889.8919999999998</v>
      </c>
      <c r="D39" s="59">
        <f>MAX($B$39,$B$51,$B$63,$B$75,$B$87)</f>
        <v>3674.9749999999999</v>
      </c>
      <c r="E39" s="59">
        <f t="shared" si="0"/>
        <v>785.08300000000008</v>
      </c>
      <c r="F39" s="59">
        <f>AVERAGE($B$39,$B$51,$B$63,$B$75,$B$87)</f>
        <v>3316.2038000000002</v>
      </c>
      <c r="G39" s="17">
        <f t="shared" si="1"/>
        <v>4.3970819887486856E-2</v>
      </c>
    </row>
    <row r="40" spans="1:7" x14ac:dyDescent="0.25">
      <c r="A40" s="2">
        <v>40909</v>
      </c>
      <c r="B40" s="59">
        <v>2910.0059999999999</v>
      </c>
      <c r="C40" s="59">
        <f>MIN($B$28,$B$40,$B$52,$B$64,$B$76)</f>
        <v>1924.922</v>
      </c>
      <c r="D40" s="59">
        <f>MAX($B$28,$B$40,$B$52,$B$64,$B$76)</f>
        <v>2910.0059999999999</v>
      </c>
      <c r="E40" s="59">
        <f t="shared" si="0"/>
        <v>985.08399999999983</v>
      </c>
      <c r="F40" s="59">
        <f>AVERAGE($B$28,$B$40,$B$52,$B$64,$B$76)</f>
        <v>2450.9876000000004</v>
      </c>
      <c r="G40" s="17">
        <f t="shared" si="1"/>
        <v>0.18727895645004455</v>
      </c>
    </row>
    <row r="41" spans="1:7" x14ac:dyDescent="0.25">
      <c r="A41" s="2">
        <v>40940</v>
      </c>
      <c r="B41" s="59">
        <v>2448.81</v>
      </c>
      <c r="C41" s="59">
        <f>MIN($B$29,$B$41,$B$53,$B$65,$B$77)</f>
        <v>1199.9870000000001</v>
      </c>
      <c r="D41" s="59">
        <f>MAX($B$29,$B$41,$B$53,$B$65,$B$77)</f>
        <v>2448.81</v>
      </c>
      <c r="E41" s="59">
        <f t="shared" si="0"/>
        <v>1248.8229999999999</v>
      </c>
      <c r="F41" s="59">
        <f>AVERAGE($B$29,$B$41,$B$53,$B$65,$B$77)</f>
        <v>1828.818</v>
      </c>
      <c r="G41" s="17">
        <f t="shared" si="1"/>
        <v>0.33901241129516446</v>
      </c>
    </row>
    <row r="42" spans="1:7" x14ac:dyDescent="0.25">
      <c r="A42" s="2">
        <v>40969</v>
      </c>
      <c r="B42" s="59">
        <v>2473.1289999999999</v>
      </c>
      <c r="C42" s="59">
        <f>MIN($B$30,$B$42,$B$54,$B$66,$B$78)</f>
        <v>857.31</v>
      </c>
      <c r="D42" s="59">
        <f>MAX($B$30,$B$42,$B$54,$B$66,$B$78)</f>
        <v>2473.1289999999999</v>
      </c>
      <c r="E42" s="59">
        <f t="shared" si="0"/>
        <v>1615.819</v>
      </c>
      <c r="F42" s="59">
        <f>AVERAGE($B$30,$B$42,$B$54,$B$66,$B$78)</f>
        <v>1621.4848000000002</v>
      </c>
      <c r="G42" s="17">
        <f t="shared" si="1"/>
        <v>0.52522490497598229</v>
      </c>
    </row>
    <row r="43" spans="1:7" x14ac:dyDescent="0.25">
      <c r="A43" s="2">
        <v>41000</v>
      </c>
      <c r="B43" s="59">
        <v>2611.2260000000001</v>
      </c>
      <c r="C43" s="59">
        <f>MIN($B$31,$B$43,$B$55,$B$67,$B$79)</f>
        <v>1066.3800000000001</v>
      </c>
      <c r="D43" s="59">
        <f>MAX($B$31,$B$43,$B$55,$B$67,$B$79)</f>
        <v>2611.2260000000001</v>
      </c>
      <c r="E43" s="59">
        <f t="shared" si="0"/>
        <v>1544.846</v>
      </c>
      <c r="F43" s="59">
        <f>AVERAGE($B$31,$B$43,$B$55,$B$67,$B$79)</f>
        <v>1824.6437999999998</v>
      </c>
      <c r="G43" s="17">
        <f t="shared" si="1"/>
        <v>0.43108808415099986</v>
      </c>
    </row>
    <row r="44" spans="1:7" x14ac:dyDescent="0.25">
      <c r="A44" s="2">
        <v>41030</v>
      </c>
      <c r="B44" s="59">
        <v>2887.06</v>
      </c>
      <c r="C44" s="59">
        <f>MIN($B$32,$B$44,$B$56,$B$68,$B$80)</f>
        <v>1547.944</v>
      </c>
      <c r="D44" s="59">
        <f>MAX($B$32,$B$44,$B$56,$B$68,$B$80)</f>
        <v>2887.06</v>
      </c>
      <c r="E44" s="59">
        <f t="shared" si="0"/>
        <v>1339.116</v>
      </c>
      <c r="F44" s="59">
        <f>AVERAGE($B$32,$B$44,$B$56,$B$68,$B$80)</f>
        <v>2237.5422000000003</v>
      </c>
      <c r="G44" s="17">
        <f t="shared" si="1"/>
        <v>0.29028181010396126</v>
      </c>
    </row>
    <row r="45" spans="1:7" x14ac:dyDescent="0.25">
      <c r="A45" s="2">
        <v>41061</v>
      </c>
      <c r="B45" s="59">
        <v>3115.4459999999999</v>
      </c>
      <c r="C45" s="59">
        <f>MIN($B$33,$B$45,$B$57,$B$69,$B$81)</f>
        <v>2005.4749999999999</v>
      </c>
      <c r="D45" s="59">
        <f>MAX($B$33,$B$45,$B$57,$B$69,$B$81)</f>
        <v>3115.4459999999999</v>
      </c>
      <c r="E45" s="59">
        <f t="shared" si="0"/>
        <v>1109.971</v>
      </c>
      <c r="F45" s="59">
        <f>AVERAGE($B$33,$B$45,$B$57,$B$69,$B$81)</f>
        <v>2589.8063999999999</v>
      </c>
      <c r="G45" s="17">
        <f t="shared" si="1"/>
        <v>0.20296482393432957</v>
      </c>
    </row>
    <row r="46" spans="1:7" x14ac:dyDescent="0.25">
      <c r="A46" s="2">
        <v>41091</v>
      </c>
      <c r="B46" s="59">
        <v>3245.201</v>
      </c>
      <c r="C46" s="59">
        <f>MIN($B$34,$B$46,$B$58,$B$70,$B$82)</f>
        <v>2399.9740000000002</v>
      </c>
      <c r="D46" s="59">
        <f>MAX($B$34,$B$46,$B$58,$B$70,$B$82)</f>
        <v>3245.201</v>
      </c>
      <c r="E46" s="59">
        <f t="shared" si="0"/>
        <v>845.22699999999986</v>
      </c>
      <c r="F46" s="59">
        <f>AVERAGE($B$34,$B$46,$B$58,$B$70,$B$82)</f>
        <v>2858.0158000000001</v>
      </c>
      <c r="G46" s="17">
        <f t="shared" si="1"/>
        <v>0.13547342880329771</v>
      </c>
    </row>
    <row r="47" spans="1:7" x14ac:dyDescent="0.25">
      <c r="A47" s="2">
        <v>41122</v>
      </c>
      <c r="B47" s="59">
        <v>3406.134</v>
      </c>
      <c r="C47" s="59">
        <f>MIN($B$35,$B$47,$B$59,$B$71,$B$83)</f>
        <v>2768.3980000000001</v>
      </c>
      <c r="D47" s="59">
        <f>MAX($B$35,$B$47,$B$59,$B$71,$B$83)</f>
        <v>3406.134</v>
      </c>
      <c r="E47" s="59">
        <f t="shared" si="0"/>
        <v>637.73599999999988</v>
      </c>
      <c r="F47" s="59">
        <f>AVERAGE($B$35,$B$47,$B$59,$B$71,$B$83)</f>
        <v>3131.1181999999999</v>
      </c>
      <c r="G47" s="17">
        <f t="shared" si="1"/>
        <v>8.783309426006336E-2</v>
      </c>
    </row>
    <row r="48" spans="1:7" x14ac:dyDescent="0.25">
      <c r="A48" s="2">
        <v>41153</v>
      </c>
      <c r="B48" s="59">
        <v>3693.0529999999999</v>
      </c>
      <c r="C48" s="59">
        <f>MIN($B$36,$B$48,$B$60,$B$72,$B$84)</f>
        <v>3187.0160000000001</v>
      </c>
      <c r="D48" s="59">
        <f>MAX($B$36,$B$48,$B$60,$B$72,$B$84)</f>
        <v>3693.0529999999999</v>
      </c>
      <c r="E48" s="59">
        <f t="shared" si="0"/>
        <v>506.03699999999981</v>
      </c>
      <c r="F48" s="59">
        <f>AVERAGE($B$36,$B$48,$B$60,$B$72,$B$84)</f>
        <v>3496.5309999999999</v>
      </c>
      <c r="G48" s="17">
        <f t="shared" si="1"/>
        <v>5.6204849892650621E-2</v>
      </c>
    </row>
    <row r="49" spans="1:7" x14ac:dyDescent="0.25">
      <c r="A49" s="2">
        <v>41183</v>
      </c>
      <c r="B49" s="59">
        <v>3929.25</v>
      </c>
      <c r="C49" s="59">
        <f>MIN($B$37,$B$49,$B$61,$B$73,$B$85)</f>
        <v>3587.27</v>
      </c>
      <c r="D49" s="59">
        <f>MAX($B$37,$B$49,$B$61,$B$73,$B$85)</f>
        <v>3950.576</v>
      </c>
      <c r="E49" s="59">
        <f t="shared" si="0"/>
        <v>363.30600000000004</v>
      </c>
      <c r="F49" s="59">
        <f>AVERAGE($B$37,$B$49,$B$61,$B$73,$B$85)</f>
        <v>3817.5838000000003</v>
      </c>
      <c r="G49" s="17">
        <f t="shared" si="1"/>
        <v>2.9250490847116284E-2</v>
      </c>
    </row>
    <row r="50" spans="1:7" x14ac:dyDescent="0.25">
      <c r="A50" s="2">
        <v>41214</v>
      </c>
      <c r="B50" s="59">
        <v>3799.2150000000001</v>
      </c>
      <c r="C50" s="59">
        <f>MIN($B$38,$B$50,$B$62,$B$74,$B$86)</f>
        <v>3426.8679999999999</v>
      </c>
      <c r="D50" s="59">
        <f>MAX($B$38,$B$50,$B$62,$B$74,$B$86)</f>
        <v>3935.1590000000001</v>
      </c>
      <c r="E50" s="59">
        <f t="shared" si="0"/>
        <v>508.29100000000017</v>
      </c>
      <c r="F50" s="59">
        <f>AVERAGE($B$38,$B$50,$B$62,$B$74,$B$86)</f>
        <v>3721.8919999999998</v>
      </c>
      <c r="G50" s="17">
        <f t="shared" si="1"/>
        <v>2.0775186383699573E-2</v>
      </c>
    </row>
    <row r="51" spans="1:7" x14ac:dyDescent="0.25">
      <c r="A51" s="2">
        <v>41244</v>
      </c>
      <c r="B51" s="59">
        <v>3412.91</v>
      </c>
      <c r="C51" s="59">
        <f>MIN($B$39,$B$51,$B$63,$B$75,$B$87)</f>
        <v>2889.8919999999998</v>
      </c>
      <c r="D51" s="59">
        <f>MAX($B$39,$B$51,$B$63,$B$75,$B$87)</f>
        <v>3674.9749999999999</v>
      </c>
      <c r="E51" s="59">
        <f t="shared" si="0"/>
        <v>785.08300000000008</v>
      </c>
      <c r="F51" s="59">
        <f>AVERAGE($B$39,$B$51,$B$63,$B$75,$B$87)</f>
        <v>3316.2038000000002</v>
      </c>
      <c r="G51" s="17">
        <f t="shared" si="1"/>
        <v>2.9161717986089908E-2</v>
      </c>
    </row>
    <row r="52" spans="1:7" x14ac:dyDescent="0.25">
      <c r="A52" s="2">
        <v>41275</v>
      </c>
      <c r="B52" s="59">
        <v>2699.2260000000001</v>
      </c>
      <c r="C52" s="59">
        <f>MIN($B$28,$B$40,$B$52,$B$64,$B$76)</f>
        <v>1924.922</v>
      </c>
      <c r="D52" s="59">
        <f>MAX($B$28,$B$40,$B$52,$B$64,$B$76)</f>
        <v>2910.0059999999999</v>
      </c>
      <c r="E52" s="59">
        <f t="shared" si="0"/>
        <v>985.08399999999983</v>
      </c>
      <c r="F52" s="59">
        <f>AVERAGE($B$28,$B$40,$B$52,$B$64,$B$76)</f>
        <v>2450.9876000000004</v>
      </c>
      <c r="G52" s="17">
        <f t="shared" si="1"/>
        <v>0.1012809693529253</v>
      </c>
    </row>
    <row r="53" spans="1:7" x14ac:dyDescent="0.25">
      <c r="A53" s="2">
        <v>41306</v>
      </c>
      <c r="B53" s="59">
        <v>2099.3539999999998</v>
      </c>
      <c r="C53" s="59">
        <f>MIN($B$29,$B$41,$B$53,$B$65,$B$77)</f>
        <v>1199.9870000000001</v>
      </c>
      <c r="D53" s="59">
        <f>MAX($B$29,$B$41,$B$53,$B$65,$B$77)</f>
        <v>2448.81</v>
      </c>
      <c r="E53" s="59">
        <f t="shared" si="0"/>
        <v>1248.8229999999999</v>
      </c>
      <c r="F53" s="59">
        <f>AVERAGE($B$29,$B$41,$B$53,$B$65,$B$77)</f>
        <v>1828.818</v>
      </c>
      <c r="G53" s="17">
        <f t="shared" si="1"/>
        <v>0.14792942764124151</v>
      </c>
    </row>
    <row r="54" spans="1:7" x14ac:dyDescent="0.25">
      <c r="A54" s="2">
        <v>41334</v>
      </c>
      <c r="B54" s="59">
        <v>1719.8440000000001</v>
      </c>
      <c r="C54" s="59">
        <f>MIN($B$30,$B$42,$B$54,$B$66,$B$78)</f>
        <v>857.31</v>
      </c>
      <c r="D54" s="59">
        <f>MAX($B$30,$B$42,$B$54,$B$66,$B$78)</f>
        <v>2473.1289999999999</v>
      </c>
      <c r="E54" s="59">
        <f t="shared" si="0"/>
        <v>1615.819</v>
      </c>
      <c r="F54" s="59">
        <f>AVERAGE($B$30,$B$42,$B$54,$B$66,$B$78)</f>
        <v>1621.4848000000002</v>
      </c>
      <c r="G54" s="17">
        <f t="shared" si="1"/>
        <v>6.0659958082863286E-2</v>
      </c>
    </row>
    <row r="55" spans="1:7" x14ac:dyDescent="0.25">
      <c r="A55" s="2">
        <v>41365</v>
      </c>
      <c r="B55" s="59">
        <v>1855.1869999999999</v>
      </c>
      <c r="C55" s="59">
        <f>MIN($B$31,$B$43,$B$55,$B$67,$B$79)</f>
        <v>1066.3800000000001</v>
      </c>
      <c r="D55" s="59">
        <f>MAX($B$31,$B$43,$B$55,$B$67,$B$79)</f>
        <v>2611.2260000000001</v>
      </c>
      <c r="E55" s="59">
        <f t="shared" si="0"/>
        <v>1544.846</v>
      </c>
      <c r="F55" s="59">
        <f>AVERAGE($B$31,$B$43,$B$55,$B$67,$B$79)</f>
        <v>1824.6437999999998</v>
      </c>
      <c r="G55" s="17">
        <f t="shared" si="1"/>
        <v>1.673926713805729E-2</v>
      </c>
    </row>
    <row r="56" spans="1:7" x14ac:dyDescent="0.25">
      <c r="A56" s="2">
        <v>41395</v>
      </c>
      <c r="B56" s="59">
        <v>2269.5630000000001</v>
      </c>
      <c r="C56" s="59">
        <f>MIN($B$32,$B$44,$B$56,$B$68,$B$80)</f>
        <v>1547.944</v>
      </c>
      <c r="D56" s="59">
        <f>MAX($B$32,$B$44,$B$56,$B$68,$B$80)</f>
        <v>2887.06</v>
      </c>
      <c r="E56" s="59">
        <f t="shared" si="0"/>
        <v>1339.116</v>
      </c>
      <c r="F56" s="59">
        <f>AVERAGE($B$32,$B$44,$B$56,$B$68,$B$80)</f>
        <v>2237.5422000000003</v>
      </c>
      <c r="G56" s="17">
        <f t="shared" si="1"/>
        <v>1.431070216239938E-2</v>
      </c>
    </row>
    <row r="57" spans="1:7" x14ac:dyDescent="0.25">
      <c r="A57" s="2">
        <v>41426</v>
      </c>
      <c r="B57" s="59">
        <v>2642.6480000000001</v>
      </c>
      <c r="C57" s="59">
        <f>MIN($B$33,$B$45,$B$57,$B$69,$B$81)</f>
        <v>2005.4749999999999</v>
      </c>
      <c r="D57" s="59">
        <f>MAX($B$33,$B$45,$B$57,$B$69,$B$81)</f>
        <v>3115.4459999999999</v>
      </c>
      <c r="E57" s="59">
        <f t="shared" si="0"/>
        <v>1109.971</v>
      </c>
      <c r="F57" s="59">
        <f>AVERAGE($B$33,$B$45,$B$57,$B$69,$B$81)</f>
        <v>2589.8063999999999</v>
      </c>
      <c r="G57" s="17">
        <f t="shared" si="1"/>
        <v>2.040368731809461E-2</v>
      </c>
    </row>
    <row r="58" spans="1:7" x14ac:dyDescent="0.25">
      <c r="A58" s="2">
        <v>41456</v>
      </c>
      <c r="B58" s="59">
        <v>2936.86</v>
      </c>
      <c r="C58" s="59">
        <f>MIN($B$34,$B$46,$B$58,$B$70,$B$82)</f>
        <v>2399.9740000000002</v>
      </c>
      <c r="D58" s="59">
        <f>MAX($B$34,$B$46,$B$58,$B$70,$B$82)</f>
        <v>3245.201</v>
      </c>
      <c r="E58" s="59">
        <f t="shared" si="0"/>
        <v>845.22699999999986</v>
      </c>
      <c r="F58" s="59">
        <f>AVERAGE($B$34,$B$46,$B$58,$B$70,$B$82)</f>
        <v>2858.0158000000001</v>
      </c>
      <c r="G58" s="17">
        <f t="shared" si="1"/>
        <v>2.7587041331261997E-2</v>
      </c>
    </row>
    <row r="59" spans="1:7" x14ac:dyDescent="0.25">
      <c r="A59" s="2">
        <v>41487</v>
      </c>
      <c r="B59" s="59">
        <v>3212.0059999999999</v>
      </c>
      <c r="C59" s="59">
        <f>MIN($B$35,$B$47,$B$59,$B$71,$B$83)</f>
        <v>2768.3980000000001</v>
      </c>
      <c r="D59" s="59">
        <f>MAX($B$35,$B$47,$B$59,$B$71,$B$83)</f>
        <v>3406.134</v>
      </c>
      <c r="E59" s="59">
        <f t="shared" si="0"/>
        <v>637.73599999999988</v>
      </c>
      <c r="F59" s="59">
        <f>AVERAGE($B$35,$B$47,$B$59,$B$71,$B$83)</f>
        <v>3131.1181999999999</v>
      </c>
      <c r="G59" s="17">
        <f t="shared" si="1"/>
        <v>2.5833518517442089E-2</v>
      </c>
    </row>
    <row r="60" spans="1:7" x14ac:dyDescent="0.25">
      <c r="A60" s="2">
        <v>41518</v>
      </c>
      <c r="B60" s="59">
        <v>3564.5039999999999</v>
      </c>
      <c r="C60" s="59">
        <f>MIN($B$36,$B$48,$B$60,$B$72,$B$84)</f>
        <v>3187.0160000000001</v>
      </c>
      <c r="D60" s="59">
        <f>MAX($B$36,$B$48,$B$60,$B$72,$B$84)</f>
        <v>3693.0529999999999</v>
      </c>
      <c r="E60" s="59">
        <f t="shared" ref="E60:E91" si="2">D60-C60</f>
        <v>506.03699999999981</v>
      </c>
      <c r="F60" s="59">
        <f>AVERAGE($B$36,$B$48,$B$60,$B$72,$B$84)</f>
        <v>3496.5309999999999</v>
      </c>
      <c r="G60" s="17">
        <f t="shared" ref="G60:G91" si="3">B60/F60-1</f>
        <v>1.9440125083975968E-2</v>
      </c>
    </row>
    <row r="61" spans="1:7" x14ac:dyDescent="0.25">
      <c r="A61" s="2">
        <v>41548</v>
      </c>
      <c r="B61" s="59">
        <v>3816.9949999999999</v>
      </c>
      <c r="C61" s="59">
        <f>MIN($B$37,$B$49,$B$61,$B$73,$B$85)</f>
        <v>3587.27</v>
      </c>
      <c r="D61" s="59">
        <f>MAX($B$37,$B$49,$B$61,$B$73,$B$85)</f>
        <v>3950.576</v>
      </c>
      <c r="E61" s="59">
        <f t="shared" si="2"/>
        <v>363.30600000000004</v>
      </c>
      <c r="F61" s="59">
        <f>AVERAGE($B$37,$B$49,$B$61,$B$73,$B$85)</f>
        <v>3817.5838000000003</v>
      </c>
      <c r="G61" s="17">
        <f t="shared" si="3"/>
        <v>-1.5423368047617902E-4</v>
      </c>
    </row>
    <row r="62" spans="1:7" x14ac:dyDescent="0.25">
      <c r="A62" s="2">
        <v>41579</v>
      </c>
      <c r="B62" s="59">
        <v>3605.3359999999998</v>
      </c>
      <c r="C62" s="59">
        <f>MIN($B$38,$B$50,$B$62,$B$74,$B$86)</f>
        <v>3426.8679999999999</v>
      </c>
      <c r="D62" s="59">
        <f>MAX($B$38,$B$50,$B$62,$B$74,$B$86)</f>
        <v>3935.1590000000001</v>
      </c>
      <c r="E62" s="59">
        <f t="shared" si="2"/>
        <v>508.29100000000017</v>
      </c>
      <c r="F62" s="59">
        <f>AVERAGE($B$38,$B$50,$B$62,$B$74,$B$86)</f>
        <v>3721.8919999999998</v>
      </c>
      <c r="G62" s="17">
        <f t="shared" si="3"/>
        <v>-3.1316330511471091E-2</v>
      </c>
    </row>
    <row r="63" spans="1:7" x14ac:dyDescent="0.25">
      <c r="A63" s="2">
        <v>41609</v>
      </c>
      <c r="B63" s="59">
        <v>2889.8919999999998</v>
      </c>
      <c r="C63" s="59">
        <f>MIN($B$39,$B$51,$B$63,$B$75,$B$87)</f>
        <v>2889.8919999999998</v>
      </c>
      <c r="D63" s="59">
        <f>MAX($B$39,$B$51,$B$63,$B$75,$B$87)</f>
        <v>3674.9749999999999</v>
      </c>
      <c r="E63" s="59">
        <f t="shared" si="2"/>
        <v>785.08300000000008</v>
      </c>
      <c r="F63" s="59">
        <f>AVERAGE($B$39,$B$51,$B$63,$B$75,$B$87)</f>
        <v>3316.2038000000002</v>
      </c>
      <c r="G63" s="17">
        <f t="shared" si="3"/>
        <v>-0.12855416184011381</v>
      </c>
    </row>
    <row r="64" spans="1:7" x14ac:dyDescent="0.25">
      <c r="A64" s="2">
        <v>41640</v>
      </c>
      <c r="B64" s="59">
        <v>1924.922</v>
      </c>
      <c r="C64" s="59">
        <f>MIN($B$28,$B$40,$B$52,$B$64,$B$76)</f>
        <v>1924.922</v>
      </c>
      <c r="D64" s="59">
        <f>MAX($B$28,$B$40,$B$52,$B$64,$B$76)</f>
        <v>2910.0059999999999</v>
      </c>
      <c r="E64" s="59">
        <f t="shared" si="2"/>
        <v>985.08399999999983</v>
      </c>
      <c r="F64" s="59">
        <f>AVERAGE($B$28,$B$40,$B$52,$B$64,$B$76)</f>
        <v>2450.9876000000004</v>
      </c>
      <c r="G64" s="17">
        <f t="shared" si="3"/>
        <v>-0.21463413360394001</v>
      </c>
    </row>
    <row r="65" spans="1:7" x14ac:dyDescent="0.25">
      <c r="A65" s="2">
        <v>41671</v>
      </c>
      <c r="B65" s="59">
        <v>1199.9870000000001</v>
      </c>
      <c r="C65" s="59">
        <f>MIN($B$29,$B$41,$B$53,$B$65,$B$77)</f>
        <v>1199.9870000000001</v>
      </c>
      <c r="D65" s="59">
        <f>MAX($B$29,$B$41,$B$53,$B$65,$B$77)</f>
        <v>2448.81</v>
      </c>
      <c r="E65" s="59">
        <f t="shared" si="2"/>
        <v>1248.8229999999999</v>
      </c>
      <c r="F65" s="59">
        <f>AVERAGE($B$29,$B$41,$B$53,$B$65,$B$77)</f>
        <v>1828.818</v>
      </c>
      <c r="G65" s="17">
        <f t="shared" si="3"/>
        <v>-0.34384558769653395</v>
      </c>
    </row>
    <row r="66" spans="1:7" x14ac:dyDescent="0.25">
      <c r="A66" s="2">
        <v>41699</v>
      </c>
      <c r="B66" s="59">
        <v>857.31</v>
      </c>
      <c r="C66" s="59">
        <f>MIN($B$30,$B$42,$B$54,$B$66,$B$78)</f>
        <v>857.31</v>
      </c>
      <c r="D66" s="59">
        <f>MAX($B$30,$B$42,$B$54,$B$66,$B$78)</f>
        <v>2473.1289999999999</v>
      </c>
      <c r="E66" s="59">
        <f t="shared" si="2"/>
        <v>1615.819</v>
      </c>
      <c r="F66" s="59">
        <f>AVERAGE($B$30,$B$42,$B$54,$B$66,$B$78)</f>
        <v>1621.4848000000002</v>
      </c>
      <c r="G66" s="17">
        <f t="shared" si="3"/>
        <v>-0.47128089020630981</v>
      </c>
    </row>
    <row r="67" spans="1:7" x14ac:dyDescent="0.25">
      <c r="A67" s="2">
        <v>41730</v>
      </c>
      <c r="B67" s="59">
        <v>1066.3800000000001</v>
      </c>
      <c r="C67" s="59">
        <f>MIN($B$31,$B$43,$B$55,$B$67,$B$79)</f>
        <v>1066.3800000000001</v>
      </c>
      <c r="D67" s="59">
        <f>MAX($B$31,$B$43,$B$55,$B$67,$B$79)</f>
        <v>2611.2260000000001</v>
      </c>
      <c r="E67" s="59">
        <f t="shared" si="2"/>
        <v>1544.846</v>
      </c>
      <c r="F67" s="59">
        <f>AVERAGE($B$31,$B$43,$B$55,$B$67,$B$79)</f>
        <v>1824.6437999999998</v>
      </c>
      <c r="G67" s="17">
        <f t="shared" si="3"/>
        <v>-0.41556812348799244</v>
      </c>
    </row>
    <row r="68" spans="1:7" x14ac:dyDescent="0.25">
      <c r="A68" s="2">
        <v>41760</v>
      </c>
      <c r="B68" s="59">
        <v>1547.944</v>
      </c>
      <c r="C68" s="59">
        <f>MIN($B$32,$B$44,$B$56,$B$68,$B$80)</f>
        <v>1547.944</v>
      </c>
      <c r="D68" s="59">
        <f>MAX($B$32,$B$44,$B$56,$B$68,$B$80)</f>
        <v>2887.06</v>
      </c>
      <c r="E68" s="59">
        <f t="shared" si="2"/>
        <v>1339.116</v>
      </c>
      <c r="F68" s="59">
        <f>AVERAGE($B$32,$B$44,$B$56,$B$68,$B$80)</f>
        <v>2237.5422000000003</v>
      </c>
      <c r="G68" s="17">
        <f t="shared" si="3"/>
        <v>-0.30819450019758299</v>
      </c>
    </row>
    <row r="69" spans="1:7" x14ac:dyDescent="0.25">
      <c r="A69" s="2">
        <v>41791</v>
      </c>
      <c r="B69" s="59">
        <v>2005.4749999999999</v>
      </c>
      <c r="C69" s="59">
        <f>MIN($B$33,$B$45,$B$57,$B$69,$B$81)</f>
        <v>2005.4749999999999</v>
      </c>
      <c r="D69" s="59">
        <f>MAX($B$33,$B$45,$B$57,$B$69,$B$81)</f>
        <v>3115.4459999999999</v>
      </c>
      <c r="E69" s="59">
        <f t="shared" si="2"/>
        <v>1109.971</v>
      </c>
      <c r="F69" s="59">
        <f>AVERAGE($B$33,$B$45,$B$57,$B$69,$B$81)</f>
        <v>2589.8063999999999</v>
      </c>
      <c r="G69" s="17">
        <f t="shared" si="3"/>
        <v>-0.22562744458427475</v>
      </c>
    </row>
    <row r="70" spans="1:7" x14ac:dyDescent="0.25">
      <c r="A70" s="2">
        <v>41821</v>
      </c>
      <c r="B70" s="59">
        <v>2399.9740000000002</v>
      </c>
      <c r="C70" s="59">
        <f>MIN($B$34,$B$46,$B$58,$B$70,$B$82)</f>
        <v>2399.9740000000002</v>
      </c>
      <c r="D70" s="59">
        <f>MAX($B$34,$B$46,$B$58,$B$70,$B$82)</f>
        <v>3245.201</v>
      </c>
      <c r="E70" s="59">
        <f t="shared" si="2"/>
        <v>845.22699999999986</v>
      </c>
      <c r="F70" s="59">
        <f>AVERAGE($B$34,$B$46,$B$58,$B$70,$B$82)</f>
        <v>2858.0158000000001</v>
      </c>
      <c r="G70" s="17">
        <f t="shared" si="3"/>
        <v>-0.16026566403166842</v>
      </c>
    </row>
    <row r="71" spans="1:7" x14ac:dyDescent="0.25">
      <c r="A71" s="2">
        <v>41852</v>
      </c>
      <c r="B71" s="59">
        <v>2768.3980000000001</v>
      </c>
      <c r="C71" s="59">
        <f>MIN($B$35,$B$47,$B$59,$B$71,$B$83)</f>
        <v>2768.3980000000001</v>
      </c>
      <c r="D71" s="59">
        <f>MAX($B$35,$B$47,$B$59,$B$71,$B$83)</f>
        <v>3406.134</v>
      </c>
      <c r="E71" s="59">
        <f t="shared" si="2"/>
        <v>637.73599999999988</v>
      </c>
      <c r="F71" s="59">
        <f>AVERAGE($B$35,$B$47,$B$59,$B$71,$B$83)</f>
        <v>3131.1181999999999</v>
      </c>
      <c r="G71" s="17">
        <f t="shared" si="3"/>
        <v>-0.11584366249731481</v>
      </c>
    </row>
    <row r="72" spans="1:7" x14ac:dyDescent="0.25">
      <c r="A72" s="2">
        <v>41883</v>
      </c>
      <c r="B72" s="59">
        <v>3187.0160000000001</v>
      </c>
      <c r="C72" s="59">
        <f>MIN($B$36,$B$48,$B$60,$B$72,$B$84)</f>
        <v>3187.0160000000001</v>
      </c>
      <c r="D72" s="59">
        <f>MAX($B$36,$B$48,$B$60,$B$72,$B$84)</f>
        <v>3693.0529999999999</v>
      </c>
      <c r="E72" s="59">
        <f t="shared" si="2"/>
        <v>506.03699999999981</v>
      </c>
      <c r="F72" s="59">
        <f>AVERAGE($B$36,$B$48,$B$60,$B$72,$B$84)</f>
        <v>3496.5309999999999</v>
      </c>
      <c r="G72" s="17">
        <f t="shared" si="3"/>
        <v>-8.8520593697009931E-2</v>
      </c>
    </row>
    <row r="73" spans="1:7" x14ac:dyDescent="0.25">
      <c r="A73" s="2">
        <v>41913</v>
      </c>
      <c r="B73" s="59">
        <v>3587.27</v>
      </c>
      <c r="C73" s="59">
        <f>MIN($B$37,$B$49,$B$61,$B$73,$B$85)</f>
        <v>3587.27</v>
      </c>
      <c r="D73" s="59">
        <f>MAX($B$37,$B$49,$B$61,$B$73,$B$85)</f>
        <v>3950.576</v>
      </c>
      <c r="E73" s="59">
        <f t="shared" si="2"/>
        <v>363.30600000000004</v>
      </c>
      <c r="F73" s="59">
        <f>AVERAGE($B$37,$B$49,$B$61,$B$73,$B$85)</f>
        <v>3817.5838000000003</v>
      </c>
      <c r="G73" s="17">
        <f t="shared" si="3"/>
        <v>-6.0329730024525019E-2</v>
      </c>
    </row>
    <row r="74" spans="1:7" x14ac:dyDescent="0.25">
      <c r="A74" s="2">
        <v>41944</v>
      </c>
      <c r="B74" s="59">
        <v>3426.8679999999999</v>
      </c>
      <c r="C74" s="59">
        <f>MIN($B$38,$B$50,$B$62,$B$74,$B$86)</f>
        <v>3426.8679999999999</v>
      </c>
      <c r="D74" s="59">
        <f>MAX($B$38,$B$50,$B$62,$B$74,$B$86)</f>
        <v>3935.1590000000001</v>
      </c>
      <c r="E74" s="59">
        <f t="shared" si="2"/>
        <v>508.29100000000017</v>
      </c>
      <c r="F74" s="59">
        <f>AVERAGE($B$38,$B$50,$B$62,$B$74,$B$86)</f>
        <v>3721.8919999999998</v>
      </c>
      <c r="G74" s="17">
        <f t="shared" si="3"/>
        <v>-7.9267211407531457E-2</v>
      </c>
    </row>
    <row r="75" spans="1:7" x14ac:dyDescent="0.25">
      <c r="A75" s="2">
        <v>41974</v>
      </c>
      <c r="B75" s="59">
        <v>3141.2220000000002</v>
      </c>
      <c r="C75" s="59">
        <f>MIN($B$39,$B$51,$B$63,$B$75,$B$87)</f>
        <v>2889.8919999999998</v>
      </c>
      <c r="D75" s="59">
        <f>MAX($B$39,$B$51,$B$63,$B$75,$B$87)</f>
        <v>3674.9749999999999</v>
      </c>
      <c r="E75" s="59">
        <f t="shared" si="2"/>
        <v>785.08300000000008</v>
      </c>
      <c r="F75" s="59">
        <f>AVERAGE($B$39,$B$51,$B$63,$B$75,$B$87)</f>
        <v>3316.2038000000002</v>
      </c>
      <c r="G75" s="17">
        <f t="shared" si="3"/>
        <v>-5.276569552209065E-2</v>
      </c>
    </row>
    <row r="76" spans="1:7" x14ac:dyDescent="0.25">
      <c r="A76" s="2">
        <v>42005</v>
      </c>
      <c r="B76" s="59">
        <v>2414.9409999999998</v>
      </c>
      <c r="C76" s="59">
        <f>MIN($B$28,$B$40,$B$52,$B$64,$B$76)</f>
        <v>1924.922</v>
      </c>
      <c r="D76" s="59">
        <f>MAX($B$28,$B$40,$B$52,$B$64,$B$76)</f>
        <v>2910.0059999999999</v>
      </c>
      <c r="E76" s="59">
        <f t="shared" si="2"/>
        <v>985.08399999999983</v>
      </c>
      <c r="F76" s="59">
        <f>AVERAGE($B$28,$B$40,$B$52,$B$64,$B$76)</f>
        <v>2450.9876000000004</v>
      </c>
      <c r="G76" s="17">
        <f t="shared" si="3"/>
        <v>-1.4706969549744153E-2</v>
      </c>
    </row>
    <row r="77" spans="1:7" x14ac:dyDescent="0.25">
      <c r="A77" s="2">
        <v>42036</v>
      </c>
      <c r="B77" s="59">
        <v>1674.0650000000001</v>
      </c>
      <c r="C77" s="59">
        <f>MIN($B$29,$B$41,$B$53,$B$65,$B$77)</f>
        <v>1199.9870000000001</v>
      </c>
      <c r="D77" s="59">
        <f>MAX($B$29,$B$41,$B$53,$B$65,$B$77)</f>
        <v>2448.81</v>
      </c>
      <c r="E77" s="59">
        <f t="shared" si="2"/>
        <v>1248.8229999999999</v>
      </c>
      <c r="F77" s="59">
        <f>AVERAGE($B$29,$B$41,$B$53,$B$65,$B$77)</f>
        <v>1828.818</v>
      </c>
      <c r="G77" s="17">
        <f t="shared" si="3"/>
        <v>-8.4619136513310766E-2</v>
      </c>
    </row>
    <row r="78" spans="1:7" x14ac:dyDescent="0.25">
      <c r="A78" s="2">
        <v>42064</v>
      </c>
      <c r="B78" s="59">
        <v>1480.135</v>
      </c>
      <c r="C78" s="59">
        <f>MIN($B$30,$B$42,$B$54,$B$66,$B$78)</f>
        <v>857.31</v>
      </c>
      <c r="D78" s="59">
        <f>MAX($B$30,$B$42,$B$54,$B$66,$B$78)</f>
        <v>2473.1289999999999</v>
      </c>
      <c r="E78" s="59">
        <f t="shared" si="2"/>
        <v>1615.819</v>
      </c>
      <c r="F78" s="59">
        <f>AVERAGE($B$30,$B$42,$B$54,$B$66,$B$78)</f>
        <v>1621.4848000000002</v>
      </c>
      <c r="G78" s="17">
        <f t="shared" si="3"/>
        <v>-8.7173065082078005E-2</v>
      </c>
    </row>
    <row r="79" spans="1:7" x14ac:dyDescent="0.25">
      <c r="A79" s="2">
        <v>42095</v>
      </c>
      <c r="B79" s="59">
        <v>1801.9469999999999</v>
      </c>
      <c r="C79" s="59">
        <f>MIN($B$31,$B$43,$B$55,$B$67,$B$79)</f>
        <v>1066.3800000000001</v>
      </c>
      <c r="D79" s="59">
        <f>MAX($B$31,$B$43,$B$55,$B$67,$B$79)</f>
        <v>2611.2260000000001</v>
      </c>
      <c r="E79" s="59">
        <f t="shared" si="2"/>
        <v>1544.846</v>
      </c>
      <c r="F79" s="59">
        <f>AVERAGE($B$31,$B$43,$B$55,$B$67,$B$79)</f>
        <v>1824.6437999999998</v>
      </c>
      <c r="G79" s="17">
        <f t="shared" si="3"/>
        <v>-1.2439030565856157E-2</v>
      </c>
    </row>
    <row r="80" spans="1:7" x14ac:dyDescent="0.25">
      <c r="A80" s="2">
        <v>42125</v>
      </c>
      <c r="B80" s="59">
        <v>2296.2890000000002</v>
      </c>
      <c r="C80" s="59">
        <f>MIN($B$32,$B$44,$B$56,$B$68,$B$80)</f>
        <v>1547.944</v>
      </c>
      <c r="D80" s="59">
        <f>MAX($B$32,$B$44,$B$56,$B$68,$B$80)</f>
        <v>2887.06</v>
      </c>
      <c r="E80" s="59">
        <f t="shared" si="2"/>
        <v>1339.116</v>
      </c>
      <c r="F80" s="59">
        <f>AVERAGE($B$32,$B$44,$B$56,$B$68,$B$80)</f>
        <v>2237.5422000000003</v>
      </c>
      <c r="G80" s="17">
        <f t="shared" si="3"/>
        <v>2.6255057893433298E-2</v>
      </c>
    </row>
    <row r="81" spans="1:7" x14ac:dyDescent="0.25">
      <c r="A81" s="2">
        <v>42156</v>
      </c>
      <c r="B81" s="59">
        <v>2655.8159999999998</v>
      </c>
      <c r="C81" s="59">
        <f>MIN($B$33,$B$45,$B$57,$B$69,$B$81)</f>
        <v>2005.4749999999999</v>
      </c>
      <c r="D81" s="59">
        <f>MAX($B$33,$B$45,$B$57,$B$69,$B$81)</f>
        <v>3115.4459999999999</v>
      </c>
      <c r="E81" s="59">
        <f t="shared" si="2"/>
        <v>1109.971</v>
      </c>
      <c r="F81" s="59">
        <f>AVERAGE($B$33,$B$45,$B$57,$B$69,$B$81)</f>
        <v>2589.8063999999999</v>
      </c>
      <c r="G81" s="17">
        <f t="shared" si="3"/>
        <v>2.5488237267465186E-2</v>
      </c>
    </row>
    <row r="82" spans="1:7" x14ac:dyDescent="0.25">
      <c r="A82" s="2">
        <v>42186</v>
      </c>
      <c r="B82" s="59">
        <v>2932.6979999999999</v>
      </c>
      <c r="C82" s="59">
        <f>MIN($B$34,$B$46,$B$58,$B$70,$B$82)</f>
        <v>2399.9740000000002</v>
      </c>
      <c r="D82" s="59">
        <f>MAX($B$34,$B$46,$B$58,$B$70,$B$82)</f>
        <v>3245.201</v>
      </c>
      <c r="E82" s="59">
        <f t="shared" si="2"/>
        <v>845.22699999999986</v>
      </c>
      <c r="F82" s="59">
        <f>AVERAGE($B$34,$B$46,$B$58,$B$70,$B$82)</f>
        <v>2858.0158000000001</v>
      </c>
      <c r="G82" s="17">
        <f t="shared" si="3"/>
        <v>2.6130786260873728E-2</v>
      </c>
    </row>
    <row r="83" spans="1:7" x14ac:dyDescent="0.25">
      <c r="A83" s="2">
        <v>42217</v>
      </c>
      <c r="B83" s="59">
        <v>3249.8989999999999</v>
      </c>
      <c r="C83" s="59">
        <f>MIN($B$35,$B$47,$B$59,$B$71,$B$83)</f>
        <v>2768.3980000000001</v>
      </c>
      <c r="D83" s="59">
        <f>MAX($B$35,$B$47,$B$59,$B$71,$B$83)</f>
        <v>3406.134</v>
      </c>
      <c r="E83" s="59">
        <f t="shared" si="2"/>
        <v>637.73599999999988</v>
      </c>
      <c r="F83" s="59">
        <f>AVERAGE($B$35,$B$47,$B$59,$B$71,$B$83)</f>
        <v>3131.1181999999999</v>
      </c>
      <c r="G83" s="17">
        <f t="shared" si="3"/>
        <v>3.7935584801621403E-2</v>
      </c>
    </row>
    <row r="84" spans="1:7" x14ac:dyDescent="0.25">
      <c r="A84" s="2">
        <v>42248</v>
      </c>
      <c r="B84" s="59">
        <v>3622.3850000000002</v>
      </c>
      <c r="C84" s="59">
        <f>MIN($B$36,$B$48,$B$60,$B$72,$B$84)</f>
        <v>3187.0160000000001</v>
      </c>
      <c r="D84" s="59">
        <f>MAX($B$36,$B$48,$B$60,$B$72,$B$84)</f>
        <v>3693.0529999999999</v>
      </c>
      <c r="E84" s="59">
        <f t="shared" si="2"/>
        <v>506.03699999999981</v>
      </c>
      <c r="F84" s="59">
        <f>AVERAGE($B$36,$B$48,$B$60,$B$72,$B$84)</f>
        <v>3496.5309999999999</v>
      </c>
      <c r="G84" s="17">
        <f t="shared" si="3"/>
        <v>3.5993960871503861E-2</v>
      </c>
    </row>
    <row r="85" spans="1:7" x14ac:dyDescent="0.25">
      <c r="A85" s="2">
        <v>42278</v>
      </c>
      <c r="B85" s="59">
        <v>3950.576</v>
      </c>
      <c r="C85" s="59">
        <f>MIN($B$37,$B$49,$B$61,$B$73,$B$85)</f>
        <v>3587.27</v>
      </c>
      <c r="D85" s="59">
        <f>MAX($B$37,$B$49,$B$61,$B$73,$B$85)</f>
        <v>3950.576</v>
      </c>
      <c r="E85" s="59">
        <f t="shared" si="2"/>
        <v>363.30600000000004</v>
      </c>
      <c r="F85" s="59">
        <f>AVERAGE($B$37,$B$49,$B$61,$B$73,$B$85)</f>
        <v>3817.5838000000003</v>
      </c>
      <c r="G85" s="17">
        <f t="shared" si="3"/>
        <v>3.4836746740176228E-2</v>
      </c>
    </row>
    <row r="86" spans="1:7" x14ac:dyDescent="0.25">
      <c r="A86" s="2">
        <v>42309</v>
      </c>
      <c r="B86" s="59">
        <v>3935.1590000000001</v>
      </c>
      <c r="C86" s="59">
        <f>MIN($B$38,$B$50,$B$62,$B$74,$B$86)</f>
        <v>3426.8679999999999</v>
      </c>
      <c r="D86" s="59">
        <f>MAX($B$38,$B$50,$B$62,$B$74,$B$86)</f>
        <v>3935.1590000000001</v>
      </c>
      <c r="E86" s="59">
        <f t="shared" si="2"/>
        <v>508.29100000000017</v>
      </c>
      <c r="F86" s="59">
        <f>AVERAGE($B$38,$B$50,$B$62,$B$74,$B$86)</f>
        <v>3721.8919999999998</v>
      </c>
      <c r="G86" s="17">
        <f t="shared" si="3"/>
        <v>5.7300695452742856E-2</v>
      </c>
    </row>
    <row r="87" spans="1:7" x14ac:dyDescent="0.25">
      <c r="A87" s="2">
        <v>42339</v>
      </c>
      <c r="B87" s="59">
        <v>3674.9749999999999</v>
      </c>
      <c r="C87" s="59">
        <f>MIN($B$39,$B$51,$B$63,$B$75,$B$87)</f>
        <v>2889.8919999999998</v>
      </c>
      <c r="D87" s="59">
        <f>MAX($B$39,$B$51,$B$63,$B$75,$B$87)</f>
        <v>3674.9749999999999</v>
      </c>
      <c r="E87" s="59">
        <f t="shared" si="2"/>
        <v>785.08300000000008</v>
      </c>
      <c r="F87" s="59">
        <f>AVERAGE($B$39,$B$51,$B$63,$B$75,$B$87)</f>
        <v>3316.2038000000002</v>
      </c>
      <c r="G87" s="17">
        <f t="shared" si="3"/>
        <v>0.10818731948862714</v>
      </c>
    </row>
    <row r="88" spans="1:7" x14ac:dyDescent="0.25">
      <c r="A88" s="2">
        <v>42370</v>
      </c>
      <c r="B88" s="59">
        <v>2949.3049999999998</v>
      </c>
      <c r="C88" s="59">
        <f>MIN($B$28,$B$40,$B$52,$B$64,$B$76)</f>
        <v>1924.922</v>
      </c>
      <c r="D88" s="59">
        <f>MAX($B$28,$B$40,$B$52,$B$64,$B$76)</f>
        <v>2910.0059999999999</v>
      </c>
      <c r="E88" s="59">
        <f t="shared" si="2"/>
        <v>985.08399999999983</v>
      </c>
      <c r="F88" s="59">
        <f>AVERAGE($B$28,$B$40,$B$52,$B$64,$B$76)</f>
        <v>2450.9876000000004</v>
      </c>
      <c r="G88" s="17">
        <f t="shared" si="3"/>
        <v>0.20331290129741952</v>
      </c>
    </row>
    <row r="89" spans="1:7" x14ac:dyDescent="0.25">
      <c r="A89" s="2">
        <v>42401</v>
      </c>
      <c r="B89" s="59">
        <v>2545.605</v>
      </c>
      <c r="C89" s="59">
        <f>MIN($B$29,$B$41,$B$53,$B$65,$B$77)</f>
        <v>1199.9870000000001</v>
      </c>
      <c r="D89" s="59">
        <f>MAX($B$29,$B$41,$B$53,$B$65,$B$77)</f>
        <v>2448.81</v>
      </c>
      <c r="E89" s="59">
        <f t="shared" si="2"/>
        <v>1248.8229999999999</v>
      </c>
      <c r="F89" s="59">
        <f>AVERAGE($B$29,$B$41,$B$53,$B$65,$B$77)</f>
        <v>1828.818</v>
      </c>
      <c r="G89" s="17">
        <f t="shared" si="3"/>
        <v>0.39194003996023663</v>
      </c>
    </row>
    <row r="90" spans="1:7" x14ac:dyDescent="0.25">
      <c r="A90" s="2">
        <v>42430</v>
      </c>
      <c r="B90" s="59">
        <v>2495.6930000000002</v>
      </c>
      <c r="C90" s="59">
        <f>MIN($B$30,$B$42,$B$54,$B$66,$B$78)</f>
        <v>857.31</v>
      </c>
      <c r="D90" s="59">
        <f>MAX($B$30,$B$42,$B$54,$B$66,$B$78)</f>
        <v>2473.1289999999999</v>
      </c>
      <c r="E90" s="59">
        <f t="shared" si="2"/>
        <v>1615.819</v>
      </c>
      <c r="F90" s="59">
        <f>AVERAGE($B$30,$B$42,$B$54,$B$66,$B$78)</f>
        <v>1621.4848000000002</v>
      </c>
      <c r="G90" s="17">
        <f t="shared" si="3"/>
        <v>0.53914054575164694</v>
      </c>
    </row>
    <row r="91" spans="1:7" x14ac:dyDescent="0.25">
      <c r="A91" s="2">
        <v>42461</v>
      </c>
      <c r="B91" s="59">
        <v>2654.413</v>
      </c>
      <c r="C91" s="59">
        <f>MIN($B$31,$B$43,$B$55,$B$67,$B$79)</f>
        <v>1066.3800000000001</v>
      </c>
      <c r="D91" s="59">
        <f>MAX($B$31,$B$43,$B$55,$B$67,$B$79)</f>
        <v>2611.2260000000001</v>
      </c>
      <c r="E91" s="59">
        <f t="shared" si="2"/>
        <v>1544.846</v>
      </c>
      <c r="F91" s="59">
        <f>AVERAGE($B$31,$B$43,$B$55,$B$67,$B$79)</f>
        <v>1824.6437999999998</v>
      </c>
      <c r="G91" s="17">
        <f t="shared" si="3"/>
        <v>0.45475681335721529</v>
      </c>
    </row>
    <row r="92" spans="1:7" x14ac:dyDescent="0.25">
      <c r="A92" s="2">
        <v>42491</v>
      </c>
      <c r="B92" s="59">
        <v>2975.49</v>
      </c>
      <c r="C92" s="59">
        <f>MIN($B$32,$B$44,$B$56,$B$68,$B$80)</f>
        <v>1547.944</v>
      </c>
      <c r="D92" s="59">
        <f>MAX($B$32,$B$44,$B$56,$B$68,$B$80)</f>
        <v>2887.06</v>
      </c>
      <c r="E92" s="59">
        <f t="shared" ref="E92:E111" si="4">D92-C92</f>
        <v>1339.116</v>
      </c>
      <c r="F92" s="59">
        <f>AVERAGE($B$32,$B$44,$B$56,$B$68,$B$80)</f>
        <v>2237.5422000000003</v>
      </c>
      <c r="G92" s="17">
        <f t="shared" ref="G92:G111" si="5">B92/F92-1</f>
        <v>0.32980285243335272</v>
      </c>
    </row>
    <row r="93" spans="1:7" x14ac:dyDescent="0.25">
      <c r="A93" s="2">
        <v>42522</v>
      </c>
      <c r="B93" s="59">
        <v>3196.587</v>
      </c>
      <c r="C93" s="59">
        <f>MIN($B$33,$B$45,$B$57,$B$69,$B$81)</f>
        <v>2005.4749999999999</v>
      </c>
      <c r="D93" s="59">
        <f>MAX($B$33,$B$45,$B$57,$B$69,$B$81)</f>
        <v>3115.4459999999999</v>
      </c>
      <c r="E93" s="59">
        <f t="shared" si="4"/>
        <v>1109.971</v>
      </c>
      <c r="F93" s="59">
        <f>AVERAGE($B$33,$B$45,$B$57,$B$69,$B$81)</f>
        <v>2589.8063999999999</v>
      </c>
      <c r="G93" s="17">
        <f t="shared" si="5"/>
        <v>0.23429573731843423</v>
      </c>
    </row>
    <row r="94" spans="1:7" x14ac:dyDescent="0.25">
      <c r="A94" s="2">
        <v>42552</v>
      </c>
      <c r="B94" s="59">
        <v>3329.0369999999998</v>
      </c>
      <c r="C94" s="59">
        <f>MIN($B$34,$B$46,$B$58,$B$70,$B$82)</f>
        <v>2399.9740000000002</v>
      </c>
      <c r="D94" s="59">
        <f>MAX($B$34,$B$46,$B$58,$B$70,$B$82)</f>
        <v>3245.201</v>
      </c>
      <c r="E94" s="59">
        <f t="shared" si="4"/>
        <v>845.22699999999986</v>
      </c>
      <c r="F94" s="59">
        <f>AVERAGE($B$34,$B$46,$B$58,$B$70,$B$82)</f>
        <v>2858.0158000000001</v>
      </c>
      <c r="G94" s="17">
        <f t="shared" si="5"/>
        <v>0.16480706649697296</v>
      </c>
    </row>
    <row r="95" spans="1:7" x14ac:dyDescent="0.25">
      <c r="A95" s="2">
        <v>42583</v>
      </c>
      <c r="B95" s="59">
        <v>3452.884</v>
      </c>
      <c r="C95" s="59">
        <f>MIN($B$35,$B$47,$B$59,$B$71,$B$83)</f>
        <v>2768.3980000000001</v>
      </c>
      <c r="D95" s="59">
        <f>MAX($B$35,$B$47,$B$59,$B$71,$B$83)</f>
        <v>3406.134</v>
      </c>
      <c r="E95" s="59">
        <f t="shared" si="4"/>
        <v>637.73599999999988</v>
      </c>
      <c r="F95" s="59">
        <f>AVERAGE($B$35,$B$47,$B$59,$B$71,$B$83)</f>
        <v>3131.1181999999999</v>
      </c>
      <c r="G95" s="17">
        <f t="shared" si="5"/>
        <v>0.102763862443775</v>
      </c>
    </row>
    <row r="96" spans="1:7" x14ac:dyDescent="0.25">
      <c r="A96" s="2">
        <v>42614</v>
      </c>
      <c r="B96" s="59">
        <v>3716.7849999999999</v>
      </c>
      <c r="C96" s="59">
        <f>MIN($B$36,$B$48,$B$60,$B$72,$B$84)</f>
        <v>3187.0160000000001</v>
      </c>
      <c r="D96" s="59">
        <f>MAX($B$36,$B$48,$B$60,$B$72,$B$84)</f>
        <v>3693.0529999999999</v>
      </c>
      <c r="E96" s="59">
        <f t="shared" si="4"/>
        <v>506.03699999999981</v>
      </c>
      <c r="F96" s="59">
        <f>AVERAGE($B$36,$B$48,$B$60,$B$72,$B$84)</f>
        <v>3496.5309999999999</v>
      </c>
      <c r="G96" s="17">
        <f t="shared" si="5"/>
        <v>6.2992148503759893E-2</v>
      </c>
    </row>
    <row r="97" spans="1:7" x14ac:dyDescent="0.25">
      <c r="A97" s="2">
        <v>42644</v>
      </c>
      <c r="B97" s="59">
        <v>4021.7538571</v>
      </c>
      <c r="C97" s="59">
        <f>MIN($B$37,$B$49,$B$61,$B$73,$B$85)</f>
        <v>3587.27</v>
      </c>
      <c r="D97" s="59">
        <f>MAX($B$37,$B$49,$B$61,$B$73,$B$85)</f>
        <v>3950.576</v>
      </c>
      <c r="E97" s="59">
        <f t="shared" si="4"/>
        <v>363.30600000000004</v>
      </c>
      <c r="F97" s="59">
        <f>AVERAGE($B$37,$B$49,$B$61,$B$73,$B$85)</f>
        <v>3817.5838000000003</v>
      </c>
      <c r="G97" s="17">
        <f t="shared" si="5"/>
        <v>5.3481486667037892E-2</v>
      </c>
    </row>
    <row r="98" spans="1:7" x14ac:dyDescent="0.25">
      <c r="A98" s="2">
        <v>42675</v>
      </c>
      <c r="B98" s="59">
        <v>3983.3341429000002</v>
      </c>
      <c r="C98" s="59">
        <f>MIN($B$38,$B$50,$B$62,$B$74,$B$86)</f>
        <v>3426.8679999999999</v>
      </c>
      <c r="D98" s="59">
        <f>MAX($B$38,$B$50,$B$62,$B$74,$B$86)</f>
        <v>3935.1590000000001</v>
      </c>
      <c r="E98" s="59">
        <f t="shared" si="4"/>
        <v>508.29100000000017</v>
      </c>
      <c r="F98" s="59">
        <f>AVERAGE($B$38,$B$50,$B$62,$B$74,$B$86)</f>
        <v>3721.8919999999998</v>
      </c>
      <c r="G98" s="17">
        <f t="shared" si="5"/>
        <v>7.024441947805049E-2</v>
      </c>
    </row>
    <row r="99" spans="1:7" x14ac:dyDescent="0.25">
      <c r="A99" s="2">
        <v>42705</v>
      </c>
      <c r="B99" s="59">
        <v>3476.5990000000002</v>
      </c>
      <c r="C99" s="59">
        <f>MIN($B$39,$B$51,$B$63,$B$75,$B$87)</f>
        <v>2889.8919999999998</v>
      </c>
      <c r="D99" s="59">
        <f>MAX($B$39,$B$51,$B$63,$B$75,$B$87)</f>
        <v>3674.9749999999999</v>
      </c>
      <c r="E99" s="59">
        <f t="shared" si="4"/>
        <v>785.08300000000008</v>
      </c>
      <c r="F99" s="59">
        <f>AVERAGE($B$39,$B$51,$B$63,$B$75,$B$87)</f>
        <v>3316.2038000000002</v>
      </c>
      <c r="G99" s="17">
        <f t="shared" si="5"/>
        <v>4.8367111816227881E-2</v>
      </c>
    </row>
    <row r="100" spans="1:7" x14ac:dyDescent="0.25">
      <c r="A100" s="2">
        <v>42736</v>
      </c>
      <c r="B100" s="59">
        <v>2718.9549999999999</v>
      </c>
      <c r="C100" s="59">
        <f>MIN($B$28,$B$40,$B$52,$B$64,$B$76)</f>
        <v>1924.922</v>
      </c>
      <c r="D100" s="59">
        <f>MAX($B$28,$B$40,$B$52,$B$64,$B$76)</f>
        <v>2910.0059999999999</v>
      </c>
      <c r="E100" s="59">
        <f t="shared" si="4"/>
        <v>985.08399999999983</v>
      </c>
      <c r="F100" s="59">
        <f>AVERAGE($B$28,$B$40,$B$52,$B$64,$B$76)</f>
        <v>2450.9876000000004</v>
      </c>
      <c r="G100" s="17">
        <f t="shared" si="5"/>
        <v>0.10933037768122511</v>
      </c>
    </row>
    <row r="101" spans="1:7" x14ac:dyDescent="0.25">
      <c r="A101" s="2">
        <v>42767</v>
      </c>
      <c r="B101" s="59">
        <v>2129.3710000000001</v>
      </c>
      <c r="C101" s="59">
        <f>MIN($B$29,$B$41,$B$53,$B$65,$B$77)</f>
        <v>1199.9870000000001</v>
      </c>
      <c r="D101" s="59">
        <f>MAX($B$29,$B$41,$B$53,$B$65,$B$77)</f>
        <v>2448.81</v>
      </c>
      <c r="E101" s="59">
        <f t="shared" si="4"/>
        <v>1248.8229999999999</v>
      </c>
      <c r="F101" s="59">
        <f>AVERAGE($B$29,$B$41,$B$53,$B$65,$B$77)</f>
        <v>1828.818</v>
      </c>
      <c r="G101" s="17">
        <f t="shared" si="5"/>
        <v>0.16434276128078351</v>
      </c>
    </row>
    <row r="102" spans="1:7" x14ac:dyDescent="0.25">
      <c r="A102" s="2">
        <v>42795</v>
      </c>
      <c r="B102" s="59">
        <v>1946.0239999999999</v>
      </c>
      <c r="C102" s="59">
        <f>MIN($B$30,$B$42,$B$54,$B$66,$B$78)</f>
        <v>857.31</v>
      </c>
      <c r="D102" s="59">
        <f>MAX($B$30,$B$42,$B$54,$B$66,$B$78)</f>
        <v>2473.1289999999999</v>
      </c>
      <c r="E102" s="59">
        <f t="shared" si="4"/>
        <v>1615.819</v>
      </c>
      <c r="F102" s="59">
        <f>AVERAGE($B$30,$B$42,$B$54,$B$66,$B$78)</f>
        <v>1621.4848000000002</v>
      </c>
      <c r="G102" s="17">
        <f t="shared" si="5"/>
        <v>0.20014939393819775</v>
      </c>
    </row>
    <row r="103" spans="1:7" x14ac:dyDescent="0.25">
      <c r="A103" s="2">
        <v>42826</v>
      </c>
      <c r="B103" s="59">
        <v>2135.1509999999998</v>
      </c>
      <c r="C103" s="59">
        <f>MIN($B$31,$B$43,$B$55,$B$67,$B$79)</f>
        <v>1066.3800000000001</v>
      </c>
      <c r="D103" s="59">
        <f>MAX($B$31,$B$43,$B$55,$B$67,$B$79)</f>
        <v>2611.2260000000001</v>
      </c>
      <c r="E103" s="59">
        <f t="shared" si="4"/>
        <v>1544.846</v>
      </c>
      <c r="F103" s="59">
        <f>AVERAGE($B$31,$B$43,$B$55,$B$67,$B$79)</f>
        <v>1824.6437999999998</v>
      </c>
      <c r="G103" s="17">
        <f t="shared" si="5"/>
        <v>0.17017414577025947</v>
      </c>
    </row>
    <row r="104" spans="1:7" x14ac:dyDescent="0.25">
      <c r="A104" s="2">
        <v>42856</v>
      </c>
      <c r="B104" s="59">
        <v>2490.8850000000002</v>
      </c>
      <c r="C104" s="59">
        <f>MIN($B$32,$B$44,$B$56,$B$68,$B$80)</f>
        <v>1547.944</v>
      </c>
      <c r="D104" s="59">
        <f>MAX($B$32,$B$44,$B$56,$B$68,$B$80)</f>
        <v>2887.06</v>
      </c>
      <c r="E104" s="59">
        <f t="shared" si="4"/>
        <v>1339.116</v>
      </c>
      <c r="F104" s="59">
        <f>AVERAGE($B$32,$B$44,$B$56,$B$68,$B$80)</f>
        <v>2237.5422000000003</v>
      </c>
      <c r="G104" s="17">
        <f t="shared" si="5"/>
        <v>0.11322369696535772</v>
      </c>
    </row>
    <row r="105" spans="1:7" x14ac:dyDescent="0.25">
      <c r="A105" s="2">
        <v>42887</v>
      </c>
      <c r="B105" s="59">
        <v>2803.652</v>
      </c>
      <c r="C105" s="59">
        <f>MIN($B$33,$B$45,$B$57,$B$69,$B$81)</f>
        <v>2005.4749999999999</v>
      </c>
      <c r="D105" s="59">
        <f>MAX($B$33,$B$45,$B$57,$B$69,$B$81)</f>
        <v>3115.4459999999999</v>
      </c>
      <c r="E105" s="59">
        <f t="shared" si="4"/>
        <v>1109.971</v>
      </c>
      <c r="F105" s="59">
        <f>AVERAGE($B$33,$B$45,$B$57,$B$69,$B$81)</f>
        <v>2589.8063999999999</v>
      </c>
      <c r="G105" s="17">
        <f t="shared" si="5"/>
        <v>8.2572040906223831E-2</v>
      </c>
    </row>
    <row r="106" spans="1:7" x14ac:dyDescent="0.25">
      <c r="A106" s="2">
        <v>42917</v>
      </c>
      <c r="B106" s="59">
        <v>3026.93</v>
      </c>
      <c r="C106" s="59">
        <f>MIN($B$34,$B$46,$B$58,$B$70,$B$82)</f>
        <v>2399.9740000000002</v>
      </c>
      <c r="D106" s="59">
        <f>MAX($B$34,$B$46,$B$58,$B$70,$B$82)</f>
        <v>3245.201</v>
      </c>
      <c r="E106" s="59">
        <f t="shared" si="4"/>
        <v>845.22699999999986</v>
      </c>
      <c r="F106" s="59">
        <f>AVERAGE($B$34,$B$46,$B$58,$B$70,$B$82)</f>
        <v>2858.0158000000001</v>
      </c>
      <c r="G106" s="17">
        <f t="shared" si="5"/>
        <v>5.9101912592645522E-2</v>
      </c>
    </row>
    <row r="107" spans="1:7" x14ac:dyDescent="0.25">
      <c r="A107" s="2">
        <v>42948</v>
      </c>
      <c r="B107" s="59">
        <v>3246.125</v>
      </c>
      <c r="C107" s="59">
        <f>MIN($B$35,$B$47,$B$59,$B$71,$B$83)</f>
        <v>2768.3980000000001</v>
      </c>
      <c r="D107" s="59">
        <f>MAX($B$35,$B$47,$B$59,$B$71,$B$83)</f>
        <v>3406.134</v>
      </c>
      <c r="E107" s="59">
        <f t="shared" si="4"/>
        <v>637.73599999999988</v>
      </c>
      <c r="F107" s="59">
        <f>AVERAGE($B$35,$B$47,$B$59,$B$71,$B$83)</f>
        <v>3131.1181999999999</v>
      </c>
      <c r="G107" s="17">
        <f t="shared" si="5"/>
        <v>3.6730264606427143E-2</v>
      </c>
    </row>
    <row r="108" spans="1:7" x14ac:dyDescent="0.25">
      <c r="A108" s="2">
        <v>42979</v>
      </c>
      <c r="B108" s="59">
        <v>3590.277</v>
      </c>
      <c r="C108" s="59">
        <f>MIN($B$36,$B$48,$B$60,$B$72,$B$84)</f>
        <v>3187.0160000000001</v>
      </c>
      <c r="D108" s="59">
        <f>MAX($B$36,$B$48,$B$60,$B$72,$B$84)</f>
        <v>3693.0529999999999</v>
      </c>
      <c r="E108" s="59">
        <f t="shared" si="4"/>
        <v>506.03699999999981</v>
      </c>
      <c r="F108" s="59">
        <f>AVERAGE($B$36,$B$48,$B$60,$B$72,$B$84)</f>
        <v>3496.5309999999999</v>
      </c>
      <c r="G108" s="17">
        <f t="shared" si="5"/>
        <v>2.6811145103532663E-2</v>
      </c>
    </row>
    <row r="109" spans="1:7" x14ac:dyDescent="0.25">
      <c r="A109" s="2">
        <v>43009</v>
      </c>
      <c r="B109" s="59">
        <v>3901.2669999999998</v>
      </c>
      <c r="C109" s="59">
        <f>MIN($B$37,$B$49,$B$61,$B$73,$B$85)</f>
        <v>3587.27</v>
      </c>
      <c r="D109" s="59">
        <f>MAX($B$37,$B$49,$B$61,$B$73,$B$85)</f>
        <v>3950.576</v>
      </c>
      <c r="E109" s="59">
        <f t="shared" si="4"/>
        <v>363.30600000000004</v>
      </c>
      <c r="F109" s="59">
        <f>AVERAGE($B$37,$B$49,$B$61,$B$73,$B$85)</f>
        <v>3817.5838000000003</v>
      </c>
      <c r="G109" s="17">
        <f t="shared" si="5"/>
        <v>2.1920461837668048E-2</v>
      </c>
    </row>
    <row r="110" spans="1:7" x14ac:dyDescent="0.25">
      <c r="A110" s="2">
        <v>43040</v>
      </c>
      <c r="B110" s="59">
        <v>3831.6889999999999</v>
      </c>
      <c r="C110" s="59">
        <f>MIN($B$38,$B$50,$B$62,$B$74,$B$86)</f>
        <v>3426.8679999999999</v>
      </c>
      <c r="D110" s="59">
        <f>MAX($B$38,$B$50,$B$62,$B$74,$B$86)</f>
        <v>3935.1590000000001</v>
      </c>
      <c r="E110" s="59">
        <f t="shared" si="4"/>
        <v>508.29100000000017</v>
      </c>
      <c r="F110" s="59">
        <f>AVERAGE($B$38,$B$50,$B$62,$B$74,$B$86)</f>
        <v>3721.8919999999998</v>
      </c>
      <c r="G110" s="17">
        <f t="shared" si="5"/>
        <v>2.9500318655135693E-2</v>
      </c>
    </row>
    <row r="111" spans="1:7" x14ac:dyDescent="0.25">
      <c r="A111" s="84">
        <v>43070</v>
      </c>
      <c r="B111" s="96">
        <v>3371.6750000000002</v>
      </c>
      <c r="C111" s="96">
        <f>MIN($B$39,$B$51,$B$63,$B$75,$B$87)</f>
        <v>2889.8919999999998</v>
      </c>
      <c r="D111" s="96">
        <f>MAX($B$39,$B$51,$B$63,$B$75,$B$87)</f>
        <v>3674.9749999999999</v>
      </c>
      <c r="E111" s="96">
        <f t="shared" si="4"/>
        <v>785.08300000000008</v>
      </c>
      <c r="F111" s="96">
        <f>AVERAGE($B$39,$B$51,$B$63,$B$75,$B$87)</f>
        <v>3316.2038000000002</v>
      </c>
      <c r="G111" s="97">
        <f t="shared" si="5"/>
        <v>1.6727319352326964E-2</v>
      </c>
    </row>
    <row r="112" spans="1:7" x14ac:dyDescent="0.25">
      <c r="A112" t="s">
        <v>361</v>
      </c>
    </row>
    <row r="113" spans="1:2" x14ac:dyDescent="0.25">
      <c r="A113" t="s">
        <v>393</v>
      </c>
    </row>
    <row r="114" spans="1:2" x14ac:dyDescent="0.25">
      <c r="A114" s="21" t="s">
        <v>84</v>
      </c>
      <c r="B114" s="2" t="s">
        <v>395</v>
      </c>
    </row>
    <row r="115" spans="1:2" x14ac:dyDescent="0.25">
      <c r="A115"/>
    </row>
    <row r="116" spans="1:2" x14ac:dyDescent="0.25">
      <c r="A116" s="5"/>
      <c r="B116" s="6" t="s">
        <v>0</v>
      </c>
    </row>
    <row r="117" spans="1:2" x14ac:dyDescent="0.25">
      <c r="A117" s="3">
        <v>59.5</v>
      </c>
      <c r="B117" s="147">
        <v>-0.6</v>
      </c>
    </row>
    <row r="118" spans="1:2" x14ac:dyDescent="0.25">
      <c r="A118" s="3">
        <v>59.5</v>
      </c>
      <c r="B118" s="147">
        <v>1.2</v>
      </c>
    </row>
  </sheetData>
  <mergeCells count="2">
    <mergeCell ref="C26:G26"/>
    <mergeCell ref="B25:G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64" fitToHeight="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M83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3" x14ac:dyDescent="0.25">
      <c r="D25" s="218" t="s">
        <v>132</v>
      </c>
      <c r="E25" s="218"/>
      <c r="F25" s="218"/>
      <c r="G25" s="218"/>
      <c r="H25" s="218"/>
      <c r="I25" s="47"/>
      <c r="J25" s="218" t="s">
        <v>133</v>
      </c>
      <c r="K25" s="218"/>
      <c r="L25" s="218"/>
      <c r="M25" s="218"/>
    </row>
    <row r="26" spans="2:13" x14ac:dyDescent="0.25"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2:13" x14ac:dyDescent="0.25">
      <c r="C27" s="14" t="s">
        <v>128</v>
      </c>
      <c r="D27" s="131">
        <v>857.96177332000002</v>
      </c>
      <c r="E27" s="131">
        <v>851.60185951000005</v>
      </c>
      <c r="F27" s="131">
        <v>738.44343776999995</v>
      </c>
      <c r="G27" s="131">
        <v>680.87520475999997</v>
      </c>
      <c r="H27" s="131">
        <v>700.94759999999997</v>
      </c>
      <c r="I27" s="15"/>
      <c r="J27" s="16">
        <f t="shared" ref="J27:M30" si="0">E27-D27</f>
        <v>-6.3599138099999664</v>
      </c>
      <c r="K27" s="16">
        <f t="shared" si="0"/>
        <v>-113.15842174000011</v>
      </c>
      <c r="L27" s="16">
        <f t="shared" si="0"/>
        <v>-57.568233009999972</v>
      </c>
      <c r="M27" s="16">
        <f t="shared" si="0"/>
        <v>20.072395239999992</v>
      </c>
    </row>
    <row r="28" spans="2:13" x14ac:dyDescent="0.25">
      <c r="C28" s="14" t="s">
        <v>99</v>
      </c>
      <c r="D28" s="131">
        <v>45.006072007999997</v>
      </c>
      <c r="E28" s="131">
        <v>44.832983906000003</v>
      </c>
      <c r="F28" s="131">
        <v>39.962199972999997</v>
      </c>
      <c r="G28" s="131">
        <v>37.689733158000003</v>
      </c>
      <c r="H28" s="131">
        <v>35.494701999999997</v>
      </c>
      <c r="I28" s="15"/>
      <c r="J28" s="16">
        <f t="shared" si="0"/>
        <v>-0.17308810199999414</v>
      </c>
      <c r="K28" s="16">
        <f t="shared" si="0"/>
        <v>-4.8707839330000056</v>
      </c>
      <c r="L28" s="16">
        <f t="shared" si="0"/>
        <v>-2.2724668149999943</v>
      </c>
      <c r="M28" s="16">
        <f t="shared" si="0"/>
        <v>-2.1950311580000061</v>
      </c>
    </row>
    <row r="29" spans="2:13" x14ac:dyDescent="0.25">
      <c r="C29" s="14" t="s">
        <v>100</v>
      </c>
      <c r="D29" s="131">
        <v>21.473970004000002</v>
      </c>
      <c r="E29" s="131">
        <v>21.29663498</v>
      </c>
      <c r="F29" s="131">
        <v>19.708397043000002</v>
      </c>
      <c r="G29" s="131">
        <v>18.254436999999999</v>
      </c>
      <c r="H29" s="131">
        <v>18.481829999999999</v>
      </c>
      <c r="I29" s="15"/>
      <c r="J29" s="16">
        <f t="shared" si="0"/>
        <v>-0.17733502400000134</v>
      </c>
      <c r="K29" s="16">
        <f t="shared" si="0"/>
        <v>-1.5882379369999988</v>
      </c>
      <c r="L29" s="16">
        <f t="shared" si="0"/>
        <v>-1.4539600430000021</v>
      </c>
      <c r="M29" s="16">
        <f t="shared" si="0"/>
        <v>0.22739299999999929</v>
      </c>
    </row>
    <row r="30" spans="2:13" x14ac:dyDescent="0.25">
      <c r="B30" s="12"/>
      <c r="C30" s="89" t="s">
        <v>98</v>
      </c>
      <c r="D30" s="135">
        <v>924.44181533000005</v>
      </c>
      <c r="E30" s="135">
        <v>917.73147840000001</v>
      </c>
      <c r="F30" s="135">
        <v>798.11403478</v>
      </c>
      <c r="G30" s="135">
        <v>736.81935232000001</v>
      </c>
      <c r="H30" s="135">
        <v>754.92415000000005</v>
      </c>
      <c r="I30" s="95"/>
      <c r="J30" s="94">
        <f t="shared" si="0"/>
        <v>-6.7103369300000395</v>
      </c>
      <c r="K30" s="94">
        <f t="shared" si="0"/>
        <v>-119.61744362000002</v>
      </c>
      <c r="L30" s="94">
        <f t="shared" si="0"/>
        <v>-61.29468245999999</v>
      </c>
      <c r="M30" s="94">
        <f t="shared" si="0"/>
        <v>18.104797680000047</v>
      </c>
    </row>
    <row r="31" spans="2:13" x14ac:dyDescent="0.25">
      <c r="B31" t="s">
        <v>361</v>
      </c>
      <c r="E31" s="14"/>
      <c r="J31" s="14"/>
      <c r="K31" s="35"/>
      <c r="L31" s="35"/>
      <c r="M31" s="35"/>
    </row>
    <row r="32" spans="2:13" x14ac:dyDescent="0.25">
      <c r="D32" s="14"/>
      <c r="E32" s="17"/>
      <c r="F32" s="17"/>
      <c r="G32" s="17"/>
    </row>
    <row r="34" spans="2:4" x14ac:dyDescent="0.25">
      <c r="B34" s="30" t="s">
        <v>134</v>
      </c>
      <c r="C34" s="30"/>
      <c r="D34" s="30"/>
    </row>
    <row r="35" spans="2:4" x14ac:dyDescent="0.25">
      <c r="B35" s="6"/>
      <c r="C35" s="57" t="s">
        <v>123</v>
      </c>
      <c r="D35" s="57" t="s">
        <v>0</v>
      </c>
    </row>
    <row r="36" spans="2:4" x14ac:dyDescent="0.25">
      <c r="B36" s="2">
        <v>41640</v>
      </c>
      <c r="C36" s="134">
        <v>89.062794221999994</v>
      </c>
      <c r="D36" s="134" t="e">
        <v>#N/A</v>
      </c>
    </row>
    <row r="37" spans="2:4" x14ac:dyDescent="0.25">
      <c r="B37" s="2">
        <v>41671</v>
      </c>
      <c r="C37" s="134">
        <v>81.580980879999998</v>
      </c>
      <c r="D37" s="134" t="e">
        <v>#N/A</v>
      </c>
    </row>
    <row r="38" spans="2:4" x14ac:dyDescent="0.25">
      <c r="B38" s="2">
        <v>41699</v>
      </c>
      <c r="C38" s="134">
        <v>77.685495165000006</v>
      </c>
      <c r="D38" s="134" t="e">
        <v>#N/A</v>
      </c>
    </row>
    <row r="39" spans="2:4" x14ac:dyDescent="0.25">
      <c r="B39" s="2">
        <v>41730</v>
      </c>
      <c r="C39" s="134">
        <v>63.209565179999998</v>
      </c>
      <c r="D39" s="134" t="e">
        <v>#N/A</v>
      </c>
    </row>
    <row r="40" spans="2:4" x14ac:dyDescent="0.25">
      <c r="B40" s="2">
        <v>41760</v>
      </c>
      <c r="C40" s="134">
        <v>69.184695284</v>
      </c>
      <c r="D40" s="134" t="e">
        <v>#N/A</v>
      </c>
    </row>
    <row r="41" spans="2:4" x14ac:dyDescent="0.25">
      <c r="B41" s="2">
        <v>41791</v>
      </c>
      <c r="C41" s="134">
        <v>79.487082060000006</v>
      </c>
      <c r="D41" s="134" t="e">
        <v>#N/A</v>
      </c>
    </row>
    <row r="42" spans="2:4" x14ac:dyDescent="0.25">
      <c r="B42" s="2">
        <v>41821</v>
      </c>
      <c r="C42" s="134">
        <v>86.802295302000005</v>
      </c>
      <c r="D42" s="134" t="e">
        <v>#N/A</v>
      </c>
    </row>
    <row r="43" spans="2:4" x14ac:dyDescent="0.25">
      <c r="B43" s="2">
        <v>41852</v>
      </c>
      <c r="C43" s="134">
        <v>86.357127676000005</v>
      </c>
      <c r="D43" s="134" t="e">
        <v>#N/A</v>
      </c>
    </row>
    <row r="44" spans="2:4" x14ac:dyDescent="0.25">
      <c r="B44" s="2">
        <v>41883</v>
      </c>
      <c r="C44" s="134">
        <v>74.293548810000004</v>
      </c>
      <c r="D44" s="134" t="e">
        <v>#N/A</v>
      </c>
    </row>
    <row r="45" spans="2:4" x14ac:dyDescent="0.25">
      <c r="B45" s="2">
        <v>41913</v>
      </c>
      <c r="C45" s="134">
        <v>66.493940574999996</v>
      </c>
      <c r="D45" s="134" t="e">
        <v>#N/A</v>
      </c>
    </row>
    <row r="46" spans="2:4" x14ac:dyDescent="0.25">
      <c r="B46" s="2">
        <v>41944</v>
      </c>
      <c r="C46" s="134">
        <v>70.154742929999998</v>
      </c>
      <c r="D46" s="134" t="e">
        <v>#N/A</v>
      </c>
    </row>
    <row r="47" spans="2:4" x14ac:dyDescent="0.25">
      <c r="B47" s="2">
        <v>41974</v>
      </c>
      <c r="C47" s="134">
        <v>73.419210312999994</v>
      </c>
      <c r="D47" s="134" t="e">
        <v>#N/A</v>
      </c>
    </row>
    <row r="48" spans="2:4" x14ac:dyDescent="0.25">
      <c r="B48" s="2">
        <v>42005</v>
      </c>
      <c r="C48" s="134">
        <v>76.894602226000003</v>
      </c>
      <c r="D48" s="134" t="e">
        <v>#N/A</v>
      </c>
    </row>
    <row r="49" spans="2:4" x14ac:dyDescent="0.25">
      <c r="B49" s="2">
        <v>42036</v>
      </c>
      <c r="C49" s="134">
        <v>72.317525469000003</v>
      </c>
      <c r="D49" s="134" t="e">
        <v>#N/A</v>
      </c>
    </row>
    <row r="50" spans="2:4" x14ac:dyDescent="0.25">
      <c r="B50" s="2">
        <v>42064</v>
      </c>
      <c r="C50" s="134">
        <v>63.559908462000003</v>
      </c>
      <c r="D50" s="134" t="e">
        <v>#N/A</v>
      </c>
    </row>
    <row r="51" spans="2:4" x14ac:dyDescent="0.25">
      <c r="B51" s="2">
        <v>42095</v>
      </c>
      <c r="C51" s="134">
        <v>53.207411065999999</v>
      </c>
      <c r="D51" s="134" t="e">
        <v>#N/A</v>
      </c>
    </row>
    <row r="52" spans="2:4" x14ac:dyDescent="0.25">
      <c r="B52" s="2">
        <v>42125</v>
      </c>
      <c r="C52" s="134">
        <v>61.923186235999999</v>
      </c>
      <c r="D52" s="134" t="e">
        <v>#N/A</v>
      </c>
    </row>
    <row r="53" spans="2:4" x14ac:dyDescent="0.25">
      <c r="B53" s="2">
        <v>42156</v>
      </c>
      <c r="C53" s="134">
        <v>73.844841610000003</v>
      </c>
      <c r="D53" s="134" t="e">
        <v>#N/A</v>
      </c>
    </row>
    <row r="54" spans="2:4" x14ac:dyDescent="0.25">
      <c r="B54" s="2">
        <v>42186</v>
      </c>
      <c r="C54" s="134">
        <v>81.448859259000002</v>
      </c>
      <c r="D54" s="134" t="e">
        <v>#N/A</v>
      </c>
    </row>
    <row r="55" spans="2:4" x14ac:dyDescent="0.25">
      <c r="B55" s="2">
        <v>42217</v>
      </c>
      <c r="C55" s="134">
        <v>78.574379434999997</v>
      </c>
      <c r="D55" s="134" t="e">
        <v>#N/A</v>
      </c>
    </row>
    <row r="56" spans="2:4" x14ac:dyDescent="0.25">
      <c r="B56" s="2">
        <v>42248</v>
      </c>
      <c r="C56" s="134">
        <v>69.369401217000004</v>
      </c>
      <c r="D56" s="134" t="e">
        <v>#N/A</v>
      </c>
    </row>
    <row r="57" spans="2:4" x14ac:dyDescent="0.25">
      <c r="B57" s="2">
        <v>42278</v>
      </c>
      <c r="C57" s="134">
        <v>58.404496092999999</v>
      </c>
      <c r="D57" s="134" t="e">
        <v>#N/A</v>
      </c>
    </row>
    <row r="58" spans="2:4" x14ac:dyDescent="0.25">
      <c r="B58" s="2">
        <v>42309</v>
      </c>
      <c r="C58" s="134">
        <v>53.639930810000003</v>
      </c>
      <c r="D58" s="134" t="e">
        <v>#N/A</v>
      </c>
    </row>
    <row r="59" spans="2:4" x14ac:dyDescent="0.25">
      <c r="B59" s="2">
        <v>42339</v>
      </c>
      <c r="C59" s="134">
        <v>54.929492899000003</v>
      </c>
      <c r="D59" s="134" t="e">
        <v>#N/A</v>
      </c>
    </row>
    <row r="60" spans="2:4" x14ac:dyDescent="0.25">
      <c r="B60" s="2">
        <v>42370</v>
      </c>
      <c r="C60" s="134">
        <v>67.187422287000004</v>
      </c>
      <c r="D60" s="134" t="e">
        <v>#N/A</v>
      </c>
    </row>
    <row r="61" spans="2:4" x14ac:dyDescent="0.25">
      <c r="B61" s="2">
        <v>42401</v>
      </c>
      <c r="C61" s="134">
        <v>55.585087282000003</v>
      </c>
      <c r="D61" s="134" t="e">
        <v>#N/A</v>
      </c>
    </row>
    <row r="62" spans="2:4" x14ac:dyDescent="0.25">
      <c r="B62" s="2">
        <v>42430</v>
      </c>
      <c r="C62" s="134">
        <v>44.61840213</v>
      </c>
      <c r="D62" s="134" t="e">
        <v>#N/A</v>
      </c>
    </row>
    <row r="63" spans="2:4" x14ac:dyDescent="0.25">
      <c r="B63" s="2">
        <v>42461</v>
      </c>
      <c r="C63" s="134">
        <v>43.374957895000001</v>
      </c>
      <c r="D63" s="134" t="e">
        <v>#N/A</v>
      </c>
    </row>
    <row r="64" spans="2:4" x14ac:dyDescent="0.25">
      <c r="B64" s="2">
        <v>42491</v>
      </c>
      <c r="C64" s="134">
        <v>49.353576185000001</v>
      </c>
      <c r="D64" s="134" t="e">
        <v>#N/A</v>
      </c>
    </row>
    <row r="65" spans="2:4" x14ac:dyDescent="0.25">
      <c r="B65" s="2">
        <v>42522</v>
      </c>
      <c r="C65" s="134">
        <v>67.734420647999997</v>
      </c>
      <c r="D65" s="134" t="e">
        <v>#N/A</v>
      </c>
    </row>
    <row r="66" spans="2:4" x14ac:dyDescent="0.25">
      <c r="B66" s="2">
        <v>42552</v>
      </c>
      <c r="C66" s="134">
        <v>78.758461226999998</v>
      </c>
      <c r="D66" s="134" t="e">
        <v>#N/A</v>
      </c>
    </row>
    <row r="67" spans="2:4" x14ac:dyDescent="0.25">
      <c r="B67" s="2">
        <v>42583</v>
      </c>
      <c r="C67" s="134">
        <v>78.511798174000006</v>
      </c>
      <c r="D67" s="134" t="e">
        <v>#N/A</v>
      </c>
    </row>
    <row r="68" spans="2:4" x14ac:dyDescent="0.25">
      <c r="B68" s="2">
        <v>42614</v>
      </c>
      <c r="C68" s="134">
        <v>66.813749274000003</v>
      </c>
      <c r="D68" s="134" t="e">
        <v>#N/A</v>
      </c>
    </row>
    <row r="69" spans="2:4" x14ac:dyDescent="0.25">
      <c r="B69" s="2">
        <v>42644</v>
      </c>
      <c r="C69" s="134">
        <v>57.138149720000001</v>
      </c>
      <c r="D69" s="134" t="e">
        <v>#N/A</v>
      </c>
    </row>
    <row r="70" spans="2:4" x14ac:dyDescent="0.25">
      <c r="B70" s="2">
        <v>42675</v>
      </c>
      <c r="C70" s="134">
        <v>56.969887499999999</v>
      </c>
      <c r="D70" s="134">
        <v>56.969887499999999</v>
      </c>
    </row>
    <row r="71" spans="2:4" x14ac:dyDescent="0.25">
      <c r="B71" s="2">
        <v>42705</v>
      </c>
      <c r="C71" s="134" t="e">
        <v>#N/A</v>
      </c>
      <c r="D71" s="134">
        <v>70.773439999999994</v>
      </c>
    </row>
    <row r="72" spans="2:4" x14ac:dyDescent="0.25">
      <c r="B72" s="2">
        <v>42736</v>
      </c>
      <c r="C72" s="134" t="e">
        <v>#N/A</v>
      </c>
      <c r="D72" s="134">
        <v>69.948700000000002</v>
      </c>
    </row>
    <row r="73" spans="2:4" x14ac:dyDescent="0.25">
      <c r="B73" s="2">
        <v>42767</v>
      </c>
      <c r="C73" s="134" t="e">
        <v>#N/A</v>
      </c>
      <c r="D73" s="134">
        <v>58.392249999999997</v>
      </c>
    </row>
    <row r="74" spans="2:4" x14ac:dyDescent="0.25">
      <c r="B74" s="2">
        <v>42795</v>
      </c>
      <c r="C74" s="134" t="e">
        <v>#N/A</v>
      </c>
      <c r="D74" s="134">
        <v>57.467570000000002</v>
      </c>
    </row>
    <row r="75" spans="2:4" x14ac:dyDescent="0.25">
      <c r="B75" s="2">
        <v>42826</v>
      </c>
      <c r="C75" s="134" t="e">
        <v>#N/A</v>
      </c>
      <c r="D75" s="134">
        <v>51.599640000000001</v>
      </c>
    </row>
    <row r="76" spans="2:4" x14ac:dyDescent="0.25">
      <c r="B76" s="2">
        <v>42856</v>
      </c>
      <c r="C76" s="134" t="e">
        <v>#N/A</v>
      </c>
      <c r="D76" s="134">
        <v>54.61206</v>
      </c>
    </row>
    <row r="77" spans="2:4" x14ac:dyDescent="0.25">
      <c r="B77" s="2">
        <v>42887</v>
      </c>
      <c r="C77" s="134" t="e">
        <v>#N/A</v>
      </c>
      <c r="D77" s="134">
        <v>64.610680000000002</v>
      </c>
    </row>
    <row r="78" spans="2:4" x14ac:dyDescent="0.25">
      <c r="B78" s="2">
        <v>42917</v>
      </c>
      <c r="C78" s="134" t="e">
        <v>#N/A</v>
      </c>
      <c r="D78" s="134">
        <v>73.714690000000004</v>
      </c>
    </row>
    <row r="79" spans="2:4" x14ac:dyDescent="0.25">
      <c r="B79" s="2">
        <v>42948</v>
      </c>
      <c r="C79" s="134" t="e">
        <v>#N/A</v>
      </c>
      <c r="D79" s="134">
        <v>75.851879999999994</v>
      </c>
    </row>
    <row r="80" spans="2:4" x14ac:dyDescent="0.25">
      <c r="B80" s="2">
        <v>42979</v>
      </c>
      <c r="C80" s="134" t="e">
        <v>#N/A</v>
      </c>
      <c r="D80" s="134">
        <v>61.850099999999998</v>
      </c>
    </row>
    <row r="81" spans="2:4" x14ac:dyDescent="0.25">
      <c r="B81" s="2">
        <v>43009</v>
      </c>
      <c r="C81" s="134" t="e">
        <v>#N/A</v>
      </c>
      <c r="D81" s="134">
        <v>60.230719999999998</v>
      </c>
    </row>
    <row r="82" spans="2:4" x14ac:dyDescent="0.25">
      <c r="B82" s="2">
        <v>43040</v>
      </c>
      <c r="C82" s="134" t="e">
        <v>#N/A</v>
      </c>
      <c r="D82" s="134">
        <v>58.844909999999999</v>
      </c>
    </row>
    <row r="83" spans="2:4" x14ac:dyDescent="0.25">
      <c r="B83" s="84">
        <v>43070</v>
      </c>
      <c r="C83" s="98" t="e">
        <v>#N/A</v>
      </c>
      <c r="D83" s="98">
        <v>67.80095</v>
      </c>
    </row>
  </sheetData>
  <mergeCells count="2">
    <mergeCell ref="D25:H25"/>
    <mergeCell ref="J25:M25"/>
  </mergeCells>
  <phoneticPr fontId="7" type="noConversion"/>
  <conditionalFormatting sqref="C36:D83">
    <cfRule type="expression" dxfId="7" priority="2" stopIfTrue="1">
      <formula>ISNA(C36)</formula>
    </cfRule>
  </conditionalFormatting>
  <conditionalFormatting sqref="C36:D83">
    <cfRule type="expression" dxfId="6" priority="1" stopIfTrue="1">
      <formula>ISNA(C36)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M83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3" x14ac:dyDescent="0.25">
      <c r="D25" s="218" t="s">
        <v>135</v>
      </c>
      <c r="E25" s="218"/>
      <c r="F25" s="218"/>
      <c r="G25" s="218"/>
      <c r="H25" s="218"/>
      <c r="I25" s="47"/>
      <c r="J25" s="218" t="s">
        <v>136</v>
      </c>
      <c r="K25" s="218"/>
      <c r="L25" s="218"/>
      <c r="M25" s="218"/>
    </row>
    <row r="26" spans="2:13" x14ac:dyDescent="0.25"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2:13" x14ac:dyDescent="0.25">
      <c r="C27" s="14" t="s">
        <v>137</v>
      </c>
      <c r="D27" s="15">
        <v>530.210328</v>
      </c>
      <c r="E27" s="15">
        <v>542.84192700000006</v>
      </c>
      <c r="F27" s="15">
        <v>507.39706799999999</v>
      </c>
      <c r="G27" s="15">
        <v>416.28604266999997</v>
      </c>
      <c r="H27" s="15">
        <v>432.57783000000001</v>
      </c>
      <c r="I27" s="15"/>
      <c r="J27" s="16">
        <f t="shared" ref="J27:M30" si="0">E27-D27</f>
        <v>12.631599000000051</v>
      </c>
      <c r="K27" s="16">
        <f t="shared" si="0"/>
        <v>-35.444859000000065</v>
      </c>
      <c r="L27" s="16">
        <f t="shared" si="0"/>
        <v>-91.111025330000018</v>
      </c>
      <c r="M27" s="16">
        <f t="shared" si="0"/>
        <v>16.291787330000034</v>
      </c>
    </row>
    <row r="28" spans="2:13" x14ac:dyDescent="0.25">
      <c r="C28" s="14" t="s">
        <v>138</v>
      </c>
      <c r="D28" s="15">
        <v>271.528976</v>
      </c>
      <c r="E28" s="15">
        <v>268.54646300000002</v>
      </c>
      <c r="F28" s="15">
        <v>222.02453700000001</v>
      </c>
      <c r="G28" s="15">
        <v>187.88878314999999</v>
      </c>
      <c r="H28" s="15">
        <v>182.12912</v>
      </c>
      <c r="I28" s="15"/>
      <c r="J28" s="16">
        <f t="shared" si="0"/>
        <v>-2.9825129999999831</v>
      </c>
      <c r="K28" s="16">
        <f t="shared" si="0"/>
        <v>-46.521926000000008</v>
      </c>
      <c r="L28" s="16">
        <f t="shared" si="0"/>
        <v>-34.135753850000015</v>
      </c>
      <c r="M28" s="16">
        <f t="shared" si="0"/>
        <v>-5.7596631499999944</v>
      </c>
    </row>
    <row r="29" spans="2:13" x14ac:dyDescent="0.25">
      <c r="C29" s="14" t="s">
        <v>139</v>
      </c>
      <c r="D29" s="15">
        <v>183.102475</v>
      </c>
      <c r="E29" s="15">
        <v>188.66036800000001</v>
      </c>
      <c r="F29" s="15">
        <v>167.55577400000001</v>
      </c>
      <c r="G29" s="15">
        <v>154.18289591000001</v>
      </c>
      <c r="H29" s="15">
        <v>157.41709</v>
      </c>
      <c r="I29" s="15"/>
      <c r="J29" s="16">
        <f t="shared" si="0"/>
        <v>5.5578930000000071</v>
      </c>
      <c r="K29" s="16">
        <f t="shared" si="0"/>
        <v>-21.104593999999992</v>
      </c>
      <c r="L29" s="16">
        <f t="shared" si="0"/>
        <v>-13.37287809</v>
      </c>
      <c r="M29" s="16">
        <f t="shared" si="0"/>
        <v>3.2341940899999884</v>
      </c>
    </row>
    <row r="30" spans="2:13" x14ac:dyDescent="0.25">
      <c r="B30" s="12"/>
      <c r="C30" s="89" t="s">
        <v>140</v>
      </c>
      <c r="D30" s="95">
        <v>984.84177899999997</v>
      </c>
      <c r="E30" s="95">
        <v>1000.048758</v>
      </c>
      <c r="F30" s="95">
        <v>896.97737900000004</v>
      </c>
      <c r="G30" s="95">
        <v>758.35739206999995</v>
      </c>
      <c r="H30" s="95">
        <v>772.12400000000002</v>
      </c>
      <c r="I30" s="95"/>
      <c r="J30" s="94">
        <f t="shared" si="0"/>
        <v>15.206979000000047</v>
      </c>
      <c r="K30" s="94">
        <f t="shared" si="0"/>
        <v>-103.07137899999998</v>
      </c>
      <c r="L30" s="94">
        <f t="shared" si="0"/>
        <v>-138.6199869300001</v>
      </c>
      <c r="M30" s="94">
        <f t="shared" si="0"/>
        <v>13.766607930000077</v>
      </c>
    </row>
    <row r="31" spans="2:13" x14ac:dyDescent="0.25">
      <c r="B31" t="s">
        <v>361</v>
      </c>
      <c r="E31" s="14"/>
      <c r="J31" s="14"/>
      <c r="K31" s="35"/>
      <c r="L31" s="35"/>
      <c r="M31" s="35"/>
    </row>
    <row r="32" spans="2:13" x14ac:dyDescent="0.25">
      <c r="D32" s="14"/>
      <c r="E32" s="17"/>
      <c r="F32" s="17"/>
      <c r="G32" s="17"/>
    </row>
    <row r="34" spans="2:4" x14ac:dyDescent="0.25">
      <c r="B34" s="30" t="s">
        <v>141</v>
      </c>
      <c r="C34" s="30"/>
      <c r="D34" s="30"/>
    </row>
    <row r="35" spans="2:4" x14ac:dyDescent="0.25">
      <c r="B35" s="6"/>
      <c r="C35" s="57" t="s">
        <v>123</v>
      </c>
      <c r="D35" s="57" t="s">
        <v>0</v>
      </c>
    </row>
    <row r="36" spans="2:4" x14ac:dyDescent="0.25">
      <c r="B36" s="2">
        <v>41640</v>
      </c>
      <c r="C36" s="133">
        <v>82.992487999999994</v>
      </c>
      <c r="D36" s="133" t="e">
        <v>#N/A</v>
      </c>
    </row>
    <row r="37" spans="2:4" x14ac:dyDescent="0.25">
      <c r="B37" s="2">
        <v>41671</v>
      </c>
      <c r="C37" s="134">
        <v>75.319999999999993</v>
      </c>
      <c r="D37" s="134" t="e">
        <v>#N/A</v>
      </c>
    </row>
    <row r="38" spans="2:4" x14ac:dyDescent="0.25">
      <c r="B38" s="2">
        <v>41699</v>
      </c>
      <c r="C38" s="134">
        <v>86.958617000000004</v>
      </c>
      <c r="D38" s="134" t="e">
        <v>#N/A</v>
      </c>
    </row>
    <row r="39" spans="2:4" x14ac:dyDescent="0.25">
      <c r="B39" s="2">
        <v>41730</v>
      </c>
      <c r="C39" s="134">
        <v>82.981424000000004</v>
      </c>
      <c r="D39" s="134" t="e">
        <v>#N/A</v>
      </c>
    </row>
    <row r="40" spans="2:4" x14ac:dyDescent="0.25">
      <c r="B40" s="2">
        <v>41760</v>
      </c>
      <c r="C40" s="134">
        <v>83.793445000000006</v>
      </c>
      <c r="D40" s="134" t="e">
        <v>#N/A</v>
      </c>
    </row>
    <row r="41" spans="2:4" x14ac:dyDescent="0.25">
      <c r="B41" s="2">
        <v>41791</v>
      </c>
      <c r="C41" s="134">
        <v>79.068895999999995</v>
      </c>
      <c r="D41" s="134" t="e">
        <v>#N/A</v>
      </c>
    </row>
    <row r="42" spans="2:4" x14ac:dyDescent="0.25">
      <c r="B42" s="2">
        <v>41821</v>
      </c>
      <c r="C42" s="134">
        <v>84.448359999999994</v>
      </c>
      <c r="D42" s="134" t="e">
        <v>#N/A</v>
      </c>
    </row>
    <row r="43" spans="2:4" x14ac:dyDescent="0.25">
      <c r="B43" s="2">
        <v>41852</v>
      </c>
      <c r="C43" s="134">
        <v>87.346498999999994</v>
      </c>
      <c r="D43" s="134" t="e">
        <v>#N/A</v>
      </c>
    </row>
    <row r="44" spans="2:4" x14ac:dyDescent="0.25">
      <c r="B44" s="2">
        <v>41883</v>
      </c>
      <c r="C44" s="134">
        <v>83.581919999999997</v>
      </c>
      <c r="D44" s="134" t="e">
        <v>#N/A</v>
      </c>
    </row>
    <row r="45" spans="2:4" x14ac:dyDescent="0.25">
      <c r="B45" s="2">
        <v>41913</v>
      </c>
      <c r="C45" s="134">
        <v>85.461708999999999</v>
      </c>
      <c r="D45" s="134" t="e">
        <v>#N/A</v>
      </c>
    </row>
    <row r="46" spans="2:4" x14ac:dyDescent="0.25">
      <c r="B46" s="2">
        <v>41944</v>
      </c>
      <c r="C46" s="134">
        <v>81.754810000000006</v>
      </c>
      <c r="D46" s="134" t="e">
        <v>#N/A</v>
      </c>
    </row>
    <row r="47" spans="2:4" x14ac:dyDescent="0.25">
      <c r="B47" s="2">
        <v>41974</v>
      </c>
      <c r="C47" s="134">
        <v>86.340590000000006</v>
      </c>
      <c r="D47" s="134" t="e">
        <v>#N/A</v>
      </c>
    </row>
    <row r="48" spans="2:4" x14ac:dyDescent="0.25">
      <c r="B48" s="2">
        <v>42005</v>
      </c>
      <c r="C48" s="134">
        <v>86.587957000000003</v>
      </c>
      <c r="D48" s="134" t="e">
        <v>#N/A</v>
      </c>
    </row>
    <row r="49" spans="2:4" x14ac:dyDescent="0.25">
      <c r="B49" s="2">
        <v>42036</v>
      </c>
      <c r="C49" s="134">
        <v>72.243226000000007</v>
      </c>
      <c r="D49" s="134" t="e">
        <v>#N/A</v>
      </c>
    </row>
    <row r="50" spans="2:4" x14ac:dyDescent="0.25">
      <c r="B50" s="2">
        <v>42064</v>
      </c>
      <c r="C50" s="134">
        <v>81.467753999999999</v>
      </c>
      <c r="D50" s="134" t="e">
        <v>#N/A</v>
      </c>
    </row>
    <row r="51" spans="2:4" x14ac:dyDescent="0.25">
      <c r="B51" s="2">
        <v>42095</v>
      </c>
      <c r="C51" s="134">
        <v>75.171518000000006</v>
      </c>
      <c r="D51" s="134" t="e">
        <v>#N/A</v>
      </c>
    </row>
    <row r="52" spans="2:4" x14ac:dyDescent="0.25">
      <c r="B52" s="2">
        <v>42125</v>
      </c>
      <c r="C52" s="134">
        <v>70.379823000000002</v>
      </c>
      <c r="D52" s="134" t="e">
        <v>#N/A</v>
      </c>
    </row>
    <row r="53" spans="2:4" x14ac:dyDescent="0.25">
      <c r="B53" s="2">
        <v>42156</v>
      </c>
      <c r="C53" s="134">
        <v>66.900332000000006</v>
      </c>
      <c r="D53" s="134" t="e">
        <v>#N/A</v>
      </c>
    </row>
    <row r="54" spans="2:4" x14ac:dyDescent="0.25">
      <c r="B54" s="2">
        <v>42186</v>
      </c>
      <c r="C54" s="134">
        <v>76.530000999999999</v>
      </c>
      <c r="D54" s="134" t="e">
        <v>#N/A</v>
      </c>
    </row>
    <row r="55" spans="2:4" x14ac:dyDescent="0.25">
      <c r="B55" s="2">
        <v>42217</v>
      </c>
      <c r="C55" s="134">
        <v>82.681529999999995</v>
      </c>
      <c r="D55" s="134" t="e">
        <v>#N/A</v>
      </c>
    </row>
    <row r="56" spans="2:4" x14ac:dyDescent="0.25">
      <c r="B56" s="2">
        <v>42248</v>
      </c>
      <c r="C56" s="134">
        <v>77.778391999999997</v>
      </c>
      <c r="D56" s="134" t="e">
        <v>#N/A</v>
      </c>
    </row>
    <row r="57" spans="2:4" x14ac:dyDescent="0.25">
      <c r="B57" s="2">
        <v>42278</v>
      </c>
      <c r="C57" s="134">
        <v>75.662374</v>
      </c>
      <c r="D57" s="134" t="e">
        <v>#N/A</v>
      </c>
    </row>
    <row r="58" spans="2:4" x14ac:dyDescent="0.25">
      <c r="B58" s="2">
        <v>42309</v>
      </c>
      <c r="C58" s="134">
        <v>68.573907000000005</v>
      </c>
      <c r="D58" s="134" t="e">
        <v>#N/A</v>
      </c>
    </row>
    <row r="59" spans="2:4" x14ac:dyDescent="0.25">
      <c r="B59" s="2">
        <v>42339</v>
      </c>
      <c r="C59" s="134">
        <v>63.000565000000002</v>
      </c>
      <c r="D59" s="134" t="e">
        <v>#N/A</v>
      </c>
    </row>
    <row r="60" spans="2:4" x14ac:dyDescent="0.25">
      <c r="B60" s="2">
        <v>42370</v>
      </c>
      <c r="C60" s="134">
        <v>60.499695000000003</v>
      </c>
      <c r="D60" s="134" t="e">
        <v>#N/A</v>
      </c>
    </row>
    <row r="61" spans="2:4" x14ac:dyDescent="0.25">
      <c r="B61" s="2">
        <v>42401</v>
      </c>
      <c r="C61" s="134">
        <v>57.263176999999999</v>
      </c>
      <c r="D61" s="134" t="e">
        <v>#N/A</v>
      </c>
    </row>
    <row r="62" spans="2:4" x14ac:dyDescent="0.25">
      <c r="B62" s="2">
        <v>42430</v>
      </c>
      <c r="C62" s="134">
        <v>55.264828000000001</v>
      </c>
      <c r="D62" s="134" t="e">
        <v>#N/A</v>
      </c>
    </row>
    <row r="63" spans="2:4" x14ac:dyDescent="0.25">
      <c r="B63" s="2">
        <v>42461</v>
      </c>
      <c r="C63" s="134">
        <v>48.115101000000003</v>
      </c>
      <c r="D63" s="134" t="e">
        <v>#N/A</v>
      </c>
    </row>
    <row r="64" spans="2:4" x14ac:dyDescent="0.25">
      <c r="B64" s="2">
        <v>42491</v>
      </c>
      <c r="C64" s="134">
        <v>53.011505999999997</v>
      </c>
      <c r="D64" s="134" t="e">
        <v>#N/A</v>
      </c>
    </row>
    <row r="65" spans="2:4" x14ac:dyDescent="0.25">
      <c r="B65" s="2">
        <v>42522</v>
      </c>
      <c r="C65" s="134">
        <v>59.388368999999997</v>
      </c>
      <c r="D65" s="134" t="e">
        <v>#N/A</v>
      </c>
    </row>
    <row r="66" spans="2:4" x14ac:dyDescent="0.25">
      <c r="B66" s="2">
        <v>42552</v>
      </c>
      <c r="C66" s="134">
        <v>65.087563000000003</v>
      </c>
      <c r="D66" s="134" t="e">
        <v>#N/A</v>
      </c>
    </row>
    <row r="67" spans="2:4" x14ac:dyDescent="0.25">
      <c r="B67" s="2">
        <v>42583</v>
      </c>
      <c r="C67" s="134">
        <v>71.258035000000007</v>
      </c>
      <c r="D67" s="134" t="e">
        <v>#N/A</v>
      </c>
    </row>
    <row r="68" spans="2:4" x14ac:dyDescent="0.25">
      <c r="B68" s="2">
        <v>42614</v>
      </c>
      <c r="C68" s="134">
        <v>68.229196999999999</v>
      </c>
      <c r="D68" s="134" t="e">
        <v>#N/A</v>
      </c>
    </row>
    <row r="69" spans="2:4" x14ac:dyDescent="0.25">
      <c r="B69" s="2">
        <v>42644</v>
      </c>
      <c r="C69" s="134">
        <v>73.019947000000002</v>
      </c>
      <c r="D69" s="134" t="e">
        <v>#N/A</v>
      </c>
    </row>
    <row r="70" spans="2:4" x14ac:dyDescent="0.25">
      <c r="B70" s="2">
        <v>42675</v>
      </c>
      <c r="C70" s="134">
        <v>70.700934066000002</v>
      </c>
      <c r="D70" s="134">
        <v>70.700934066000002</v>
      </c>
    </row>
    <row r="71" spans="2:4" x14ac:dyDescent="0.25">
      <c r="B71" s="2">
        <v>42705</v>
      </c>
      <c r="C71" s="134" t="e">
        <v>#N/A</v>
      </c>
      <c r="D71" s="134">
        <v>76.519040000000004</v>
      </c>
    </row>
    <row r="72" spans="2:4" x14ac:dyDescent="0.25">
      <c r="B72" s="2">
        <v>42736</v>
      </c>
      <c r="C72" s="134" t="e">
        <v>#N/A</v>
      </c>
      <c r="D72" s="134">
        <v>65.455629999999999</v>
      </c>
    </row>
    <row r="73" spans="2:4" x14ac:dyDescent="0.25">
      <c r="B73" s="2">
        <v>42767</v>
      </c>
      <c r="C73" s="134" t="e">
        <v>#N/A</v>
      </c>
      <c r="D73" s="134">
        <v>61.124209999999998</v>
      </c>
    </row>
    <row r="74" spans="2:4" x14ac:dyDescent="0.25">
      <c r="B74" s="2">
        <v>42795</v>
      </c>
      <c r="C74" s="134" t="e">
        <v>#N/A</v>
      </c>
      <c r="D74" s="134">
        <v>67.830209999999994</v>
      </c>
    </row>
    <row r="75" spans="2:4" x14ac:dyDescent="0.25">
      <c r="B75" s="2">
        <v>42826</v>
      </c>
      <c r="C75" s="134" t="e">
        <v>#N/A</v>
      </c>
      <c r="D75" s="134">
        <v>55.582340000000002</v>
      </c>
    </row>
    <row r="76" spans="2:4" x14ac:dyDescent="0.25">
      <c r="B76" s="2">
        <v>42856</v>
      </c>
      <c r="C76" s="134" t="e">
        <v>#N/A</v>
      </c>
      <c r="D76" s="134">
        <v>59.204419999999999</v>
      </c>
    </row>
    <row r="77" spans="2:4" x14ac:dyDescent="0.25">
      <c r="B77" s="2">
        <v>42887</v>
      </c>
      <c r="C77" s="134" t="e">
        <v>#N/A</v>
      </c>
      <c r="D77" s="134">
        <v>61.067920000000001</v>
      </c>
    </row>
    <row r="78" spans="2:4" x14ac:dyDescent="0.25">
      <c r="B78" s="2">
        <v>42917</v>
      </c>
      <c r="C78" s="134" t="e">
        <v>#N/A</v>
      </c>
      <c r="D78" s="134">
        <v>66.287980000000005</v>
      </c>
    </row>
    <row r="79" spans="2:4" x14ac:dyDescent="0.25">
      <c r="B79" s="2">
        <v>42948</v>
      </c>
      <c r="C79" s="134" t="e">
        <v>#N/A</v>
      </c>
      <c r="D79" s="134">
        <v>72.015230000000003</v>
      </c>
    </row>
    <row r="80" spans="2:4" x14ac:dyDescent="0.25">
      <c r="B80" s="2">
        <v>42979</v>
      </c>
      <c r="C80" s="134" t="e">
        <v>#N/A</v>
      </c>
      <c r="D80" s="134">
        <v>62.047960000000003</v>
      </c>
    </row>
    <row r="81" spans="2:4" x14ac:dyDescent="0.25">
      <c r="B81" s="2">
        <v>43009</v>
      </c>
      <c r="C81" s="134" t="e">
        <v>#N/A</v>
      </c>
      <c r="D81" s="134">
        <v>67.21002</v>
      </c>
    </row>
    <row r="82" spans="2:4" x14ac:dyDescent="0.25">
      <c r="B82" s="2">
        <v>43040</v>
      </c>
      <c r="C82" s="134" t="e">
        <v>#N/A</v>
      </c>
      <c r="D82" s="134">
        <v>66.686980000000005</v>
      </c>
    </row>
    <row r="83" spans="2:4" x14ac:dyDescent="0.25">
      <c r="B83" s="84">
        <v>43070</v>
      </c>
      <c r="C83" s="98" t="e">
        <v>#N/A</v>
      </c>
      <c r="D83" s="98">
        <v>67.611099999999993</v>
      </c>
    </row>
  </sheetData>
  <mergeCells count="2">
    <mergeCell ref="D25:H25"/>
    <mergeCell ref="J25:M25"/>
  </mergeCells>
  <phoneticPr fontId="7" type="noConversion"/>
  <conditionalFormatting sqref="C36:D83">
    <cfRule type="expression" dxfId="5" priority="2" stopIfTrue="1">
      <formula>ISNA(C36)</formula>
    </cfRule>
  </conditionalFormatting>
  <conditionalFormatting sqref="C36:D83">
    <cfRule type="expression" dxfId="4" priority="1" stopIfTrue="1">
      <formula>ISNA(C36)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2:F160"/>
  <sheetViews>
    <sheetView zoomScaleNormal="100"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5" x14ac:dyDescent="0.25">
      <c r="A25" s="40"/>
      <c r="B25" s="221" t="s">
        <v>109</v>
      </c>
      <c r="C25" s="221"/>
      <c r="D25" s="221"/>
      <c r="E25" s="221"/>
    </row>
    <row r="26" spans="1:5" x14ac:dyDescent="0.25">
      <c r="A26" s="40"/>
      <c r="B26" s="106" t="s">
        <v>107</v>
      </c>
      <c r="C26" s="220" t="s">
        <v>396</v>
      </c>
      <c r="D26" s="220"/>
      <c r="E26" s="220"/>
    </row>
    <row r="27" spans="1:5" x14ac:dyDescent="0.25">
      <c r="A27" s="110"/>
      <c r="B27" s="107" t="s">
        <v>108</v>
      </c>
      <c r="C27" s="108" t="s">
        <v>13</v>
      </c>
      <c r="D27" s="108" t="s">
        <v>14</v>
      </c>
      <c r="E27" s="109" t="s">
        <v>23</v>
      </c>
    </row>
    <row r="28" spans="1:5" x14ac:dyDescent="0.25">
      <c r="A28" s="2">
        <v>39448</v>
      </c>
      <c r="B28" s="111">
        <v>146.97268399999999</v>
      </c>
      <c r="C28" s="111">
        <f>MIN($B$52,$B$40,$B$28,$B$64,$B$76,$B$88,$B$100,$B$112)</f>
        <v>133.70472699999999</v>
      </c>
      <c r="D28" s="111">
        <f>MAX($B$52,$B$40,$B$28,$B$64,$B$76,$B$88,$B$100,$B$112)</f>
        <v>180.091309</v>
      </c>
      <c r="E28" s="112">
        <f t="shared" ref="E28:E91" si="0">D28-C28</f>
        <v>46.386582000000004</v>
      </c>
    </row>
    <row r="29" spans="1:5" x14ac:dyDescent="0.25">
      <c r="A29" s="2">
        <v>39479</v>
      </c>
      <c r="B29" s="111">
        <v>142.782006</v>
      </c>
      <c r="C29" s="111">
        <f>MIN($B$53,$B$41,$B$29,$B$65,$B$77,$B$89,$B$101,$B$113)</f>
        <v>119.90428300000001</v>
      </c>
      <c r="D29" s="111">
        <f>MAX($B$53,$B$41,$B$29,$B$65,$B$77,$B$89,$B$101,$B$113)</f>
        <v>186.86552</v>
      </c>
      <c r="E29" s="112">
        <f t="shared" si="0"/>
        <v>66.961236999999997</v>
      </c>
    </row>
    <row r="30" spans="1:5" x14ac:dyDescent="0.25">
      <c r="A30" s="2">
        <v>39508</v>
      </c>
      <c r="B30" s="111">
        <v>146.497086</v>
      </c>
      <c r="C30" s="111">
        <f>MIN($B$54,$B$42,$B$30,$B$66,$B$78,$B$90,$B$102,$B$114)</f>
        <v>118.260238</v>
      </c>
      <c r="D30" s="111">
        <f>MAX($B$54,$B$42,$B$30,$B$66,$B$78,$B$90,$B$102,$B$114)</f>
        <v>195.37981099999999</v>
      </c>
      <c r="E30" s="112">
        <f t="shared" si="0"/>
        <v>77.119572999999988</v>
      </c>
    </row>
    <row r="31" spans="1:5" x14ac:dyDescent="0.25">
      <c r="A31" s="2">
        <v>39539</v>
      </c>
      <c r="B31" s="111">
        <v>154.02927299999999</v>
      </c>
      <c r="C31" s="111">
        <f>MIN($B$55,$B$43,$B$31,$B$67,$B$79,$B$91,$B$103,$B$115)</f>
        <v>128.92501799999999</v>
      </c>
      <c r="D31" s="111">
        <f>MAX($B$55,$B$43,$B$31,$B$67,$B$79,$B$91,$B$103,$B$115)</f>
        <v>202.26539299999999</v>
      </c>
      <c r="E31" s="112">
        <f t="shared" si="0"/>
        <v>73.340374999999995</v>
      </c>
    </row>
    <row r="32" spans="1:5" x14ac:dyDescent="0.25">
      <c r="A32" s="2">
        <v>39569</v>
      </c>
      <c r="B32" s="111">
        <v>159.40841499999999</v>
      </c>
      <c r="C32" s="111">
        <f>MIN($B$56,$B$44,$B$32,$B$68,$B$80,$B$92,$B$104,$B$116)</f>
        <v>136.92056299999999</v>
      </c>
      <c r="D32" s="111">
        <f>MAX($B$56,$B$44,$B$32,$B$68,$B$80,$B$92,$B$104,$B$116)</f>
        <v>203.13744500000001</v>
      </c>
      <c r="E32" s="112">
        <f t="shared" si="0"/>
        <v>66.216882000000027</v>
      </c>
    </row>
    <row r="33" spans="1:5" x14ac:dyDescent="0.25">
      <c r="A33" s="2">
        <v>39600</v>
      </c>
      <c r="B33" s="111">
        <v>152.54219699999999</v>
      </c>
      <c r="C33" s="111">
        <f>MIN($B$57,$B$45,$B$33,$B$69,$B$81,$B$93,$B$105,$B$117)</f>
        <v>133.479434</v>
      </c>
      <c r="D33" s="111">
        <f>MAX($B$57,$B$45,$B$33,$B$69,$B$81,$B$93,$B$105,$B$117)</f>
        <v>197.92399</v>
      </c>
      <c r="E33" s="112">
        <f t="shared" si="0"/>
        <v>64.444556000000006</v>
      </c>
    </row>
    <row r="34" spans="1:5" x14ac:dyDescent="0.25">
      <c r="A34" s="2">
        <v>39630</v>
      </c>
      <c r="B34" s="111">
        <v>142.57222999999999</v>
      </c>
      <c r="C34" s="111">
        <f>MIN($B$58,$B$46,$B$34,$B$70,$B$82,$B$94,$B$106,$B$118)</f>
        <v>125.869913</v>
      </c>
      <c r="D34" s="111">
        <f>MAX($B$58,$B$46,$B$34,$B$70,$B$82,$B$94,$B$106,$B$118)</f>
        <v>193.562749</v>
      </c>
      <c r="E34" s="112">
        <f t="shared" si="0"/>
        <v>67.692836</v>
      </c>
    </row>
    <row r="35" spans="1:5" x14ac:dyDescent="0.25">
      <c r="A35" s="2">
        <v>39661</v>
      </c>
      <c r="B35" s="111">
        <v>139.35184699999999</v>
      </c>
      <c r="C35" s="111">
        <f>MIN($B$59,$B$47,$B$35,$B$71,$B$83,$B$95,$B$107,$B$119)</f>
        <v>121.36913199999999</v>
      </c>
      <c r="D35" s="111">
        <f>MAX($B$59,$B$47,$B$35,$B$71,$B$83,$B$95,$B$107,$B$119)</f>
        <v>191.53170600000001</v>
      </c>
      <c r="E35" s="112">
        <f t="shared" si="0"/>
        <v>70.162574000000021</v>
      </c>
    </row>
    <row r="36" spans="1:5" x14ac:dyDescent="0.25">
      <c r="A36" s="2">
        <v>39692</v>
      </c>
      <c r="B36" s="111">
        <v>143.90331699999999</v>
      </c>
      <c r="C36" s="111">
        <f>MIN($B$60,$B$48,$B$36,$B$72,$B$84,$B$96,$B$108,$B$120)</f>
        <v>124.54611800000001</v>
      </c>
      <c r="D36" s="111">
        <f>MAX($B$60,$B$48,$B$36,$B$72,$B$84,$B$96,$B$108,$B$120)</f>
        <v>197.20809600000001</v>
      </c>
      <c r="E36" s="112">
        <f t="shared" si="0"/>
        <v>72.661978000000005</v>
      </c>
    </row>
    <row r="37" spans="1:5" x14ac:dyDescent="0.25">
      <c r="A37" s="2">
        <v>39722</v>
      </c>
      <c r="B37" s="111">
        <v>155.65895399999999</v>
      </c>
      <c r="C37" s="111">
        <f>MIN($B$61,$B$49,$B$37,$B$73,$B$85,$B$97,$B$109,$B$121)</f>
        <v>136.96425400000001</v>
      </c>
      <c r="D37" s="111">
        <f>MAX($B$61,$B$49,$B$37,$B$73,$B$85,$B$97,$B$109,$B$121)</f>
        <v>199.476596</v>
      </c>
      <c r="E37" s="112">
        <f t="shared" si="0"/>
        <v>62.51234199999999</v>
      </c>
    </row>
    <row r="38" spans="1:5" x14ac:dyDescent="0.25">
      <c r="A38" s="2">
        <v>39753</v>
      </c>
      <c r="B38" s="111">
        <v>163.39018899999999</v>
      </c>
      <c r="C38" s="111">
        <f>MIN($B$62,$B$50,$B$38,$B$74,$B$86,$B$98,$B$110,$B$122)</f>
        <v>142.59539599999999</v>
      </c>
      <c r="D38" s="111">
        <f>MAX($B$62,$B$50,$B$38,$B$74,$B$86,$B$98,$B$110,$B$122)</f>
        <v>203.76502300000001</v>
      </c>
      <c r="E38" s="112">
        <f t="shared" si="0"/>
        <v>61.16962700000002</v>
      </c>
    </row>
    <row r="39" spans="1:5" x14ac:dyDescent="0.25">
      <c r="A39" s="2">
        <v>39783</v>
      </c>
      <c r="B39" s="111">
        <v>161.588607</v>
      </c>
      <c r="C39" s="111">
        <f>MIN($B$63,$B$51,$B$39,$B$75,$B$87,$B$99,$B$111,$B$123)</f>
        <v>147.88424699999999</v>
      </c>
      <c r="D39" s="111">
        <f>MAX($B$63,$B$51,$B$39,$B$75,$B$87,$B$99,$B$111,$B$123)</f>
        <v>195.91224700000001</v>
      </c>
      <c r="E39" s="112">
        <f t="shared" si="0"/>
        <v>48.02800000000002</v>
      </c>
    </row>
    <row r="40" spans="1:5" x14ac:dyDescent="0.25">
      <c r="A40" s="2">
        <v>39814</v>
      </c>
      <c r="B40" s="111">
        <v>156.07523900000001</v>
      </c>
      <c r="C40" s="111">
        <f>MIN($B$52,$B$40,$B$28,$B$64,$B$76,$B$88,$B$100,$B$112)</f>
        <v>133.70472699999999</v>
      </c>
      <c r="D40" s="111">
        <f>MAX($B$52,$B$40,$B$28,$B$64,$B$76,$B$88,$B$100,$B$112)</f>
        <v>180.091309</v>
      </c>
      <c r="E40" s="112">
        <f t="shared" si="0"/>
        <v>46.386582000000004</v>
      </c>
    </row>
    <row r="41" spans="1:5" x14ac:dyDescent="0.25">
      <c r="A41" s="2">
        <v>39845</v>
      </c>
      <c r="B41" s="111">
        <v>160.60079899999999</v>
      </c>
      <c r="C41" s="111">
        <f>MIN($B$53,$B$41,$B$29,$B$65,$B$77,$B$89,$B$101,$B$113)</f>
        <v>119.90428300000001</v>
      </c>
      <c r="D41" s="111">
        <f>MAX($B$53,$B$41,$B$29,$B$65,$B$77,$B$89,$B$101,$B$113)</f>
        <v>186.86552</v>
      </c>
      <c r="E41" s="112">
        <f t="shared" si="0"/>
        <v>66.961236999999997</v>
      </c>
    </row>
    <row r="42" spans="1:5" x14ac:dyDescent="0.25">
      <c r="A42" s="2">
        <v>39873</v>
      </c>
      <c r="B42" s="111">
        <v>174.222814</v>
      </c>
      <c r="C42" s="111">
        <f>MIN($B$54,$B$42,$B$30,$B$66,$B$78,$B$90,$B$102,$B$114)</f>
        <v>118.260238</v>
      </c>
      <c r="D42" s="111">
        <f>MAX($B$54,$B$42,$B$30,$B$66,$B$78,$B$90,$B$102,$B$114)</f>
        <v>195.37981099999999</v>
      </c>
      <c r="E42" s="112">
        <f t="shared" si="0"/>
        <v>77.119572999999988</v>
      </c>
    </row>
    <row r="43" spans="1:5" x14ac:dyDescent="0.25">
      <c r="A43" s="2">
        <v>39904</v>
      </c>
      <c r="B43" s="111">
        <v>185.790344</v>
      </c>
      <c r="C43" s="111">
        <f>MIN($B$55,$B$43,$B$31,$B$67,$B$79,$B$91,$B$103,$B$115)</f>
        <v>128.92501799999999</v>
      </c>
      <c r="D43" s="111">
        <f>MAX($B$55,$B$43,$B$31,$B$67,$B$79,$B$91,$B$103,$B$115)</f>
        <v>202.26539299999999</v>
      </c>
      <c r="E43" s="112">
        <f t="shared" si="0"/>
        <v>73.340374999999995</v>
      </c>
    </row>
    <row r="44" spans="1:5" x14ac:dyDescent="0.25">
      <c r="A44" s="2">
        <v>39934</v>
      </c>
      <c r="B44" s="111">
        <v>195.10340199999999</v>
      </c>
      <c r="C44" s="111">
        <f>MIN($B$56,$B$44,$B$32,$B$68,$B$80,$B$92,$B$104,$B$116)</f>
        <v>136.92056299999999</v>
      </c>
      <c r="D44" s="111">
        <f>MAX($B$56,$B$44,$B$32,$B$68,$B$80,$B$92,$B$104,$B$116)</f>
        <v>203.13744500000001</v>
      </c>
      <c r="E44" s="112">
        <f t="shared" si="0"/>
        <v>66.216882000000027</v>
      </c>
    </row>
    <row r="45" spans="1:5" x14ac:dyDescent="0.25">
      <c r="A45" s="2">
        <v>39965</v>
      </c>
      <c r="B45" s="111">
        <v>195.65583699999999</v>
      </c>
      <c r="C45" s="111">
        <f>MIN($B$57,$B$45,$B$33,$B$69,$B$81,$B$93,$B$105,$B$117)</f>
        <v>133.479434</v>
      </c>
      <c r="D45" s="111">
        <f>MAX($B$57,$B$45,$B$33,$B$69,$B$81,$B$93,$B$105,$B$117)</f>
        <v>197.92399</v>
      </c>
      <c r="E45" s="112">
        <f t="shared" si="0"/>
        <v>64.444556000000006</v>
      </c>
    </row>
    <row r="46" spans="1:5" x14ac:dyDescent="0.25">
      <c r="A46" s="2">
        <v>39995</v>
      </c>
      <c r="B46" s="111">
        <v>193.562749</v>
      </c>
      <c r="C46" s="111">
        <f>MIN($B$58,$B$46,$B$34,$B$70,$B$82,$B$94,$B$106,$B$118)</f>
        <v>125.869913</v>
      </c>
      <c r="D46" s="111">
        <f>MAX($B$58,$B$46,$B$34,$B$70,$B$82,$B$94,$B$106,$B$118)</f>
        <v>193.562749</v>
      </c>
      <c r="E46" s="112">
        <f t="shared" si="0"/>
        <v>67.692836</v>
      </c>
    </row>
    <row r="47" spans="1:5" x14ac:dyDescent="0.25">
      <c r="A47" s="2">
        <v>40026</v>
      </c>
      <c r="B47" s="111">
        <v>191.53170600000001</v>
      </c>
      <c r="C47" s="111">
        <f>MIN($B$59,$B$47,$B$35,$B$71,$B$83,$B$95,$B$107,$B$119)</f>
        <v>121.36913199999999</v>
      </c>
      <c r="D47" s="111">
        <f>MAX($B$59,$B$47,$B$35,$B$71,$B$83,$B$95,$B$107,$B$119)</f>
        <v>191.53170600000001</v>
      </c>
      <c r="E47" s="112">
        <f t="shared" si="0"/>
        <v>70.162574000000021</v>
      </c>
    </row>
    <row r="48" spans="1:5" x14ac:dyDescent="0.25">
      <c r="A48" s="2">
        <v>40057</v>
      </c>
      <c r="B48" s="111">
        <v>197.20809600000001</v>
      </c>
      <c r="C48" s="111">
        <f>MIN($B$60,$B$48,$B$36,$B$72,$B$84,$B$96,$B$108,$B$120)</f>
        <v>124.54611800000001</v>
      </c>
      <c r="D48" s="111">
        <f>MAX($B$60,$B$48,$B$36,$B$72,$B$84,$B$96,$B$108,$B$120)</f>
        <v>197.20809600000001</v>
      </c>
      <c r="E48" s="112">
        <f t="shared" si="0"/>
        <v>72.661978000000005</v>
      </c>
    </row>
    <row r="49" spans="1:5" x14ac:dyDescent="0.25">
      <c r="A49" s="2">
        <v>40087</v>
      </c>
      <c r="B49" s="111">
        <v>199.476596</v>
      </c>
      <c r="C49" s="111">
        <f>MIN($B$61,$B$49,$B$37,$B$73,$B$85,$B$97,$B$109,$B$121)</f>
        <v>136.96425400000001</v>
      </c>
      <c r="D49" s="111">
        <f>MAX($B$61,$B$49,$B$37,$B$73,$B$85,$B$97,$B$109,$B$121)</f>
        <v>199.476596</v>
      </c>
      <c r="E49" s="112">
        <f t="shared" si="0"/>
        <v>62.51234199999999</v>
      </c>
    </row>
    <row r="50" spans="1:5" x14ac:dyDescent="0.25">
      <c r="A50" s="2">
        <v>40118</v>
      </c>
      <c r="B50" s="111">
        <v>203.76502300000001</v>
      </c>
      <c r="C50" s="111">
        <f>MIN($B$62,$B$50,$B$38,$B$74,$B$86,$B$98,$B$110,$B$122)</f>
        <v>142.59539599999999</v>
      </c>
      <c r="D50" s="111">
        <f>MAX($B$62,$B$50,$B$38,$B$74,$B$86,$B$98,$B$110,$B$122)</f>
        <v>203.76502300000001</v>
      </c>
      <c r="E50" s="112">
        <f t="shared" si="0"/>
        <v>61.16962700000002</v>
      </c>
    </row>
    <row r="51" spans="1:5" x14ac:dyDescent="0.25">
      <c r="A51" s="2">
        <v>40148</v>
      </c>
      <c r="B51" s="111">
        <v>189.46676099999999</v>
      </c>
      <c r="C51" s="111">
        <f>MIN($B$63,$B$51,$B$39,$B$75,$B$87,$B$99,$B$111,$B$123)</f>
        <v>147.88424699999999</v>
      </c>
      <c r="D51" s="111">
        <f>MAX($B$63,$B$51,$B$39,$B$75,$B$87,$B$99,$B$111,$B$123)</f>
        <v>195.91224700000001</v>
      </c>
      <c r="E51" s="112">
        <f t="shared" si="0"/>
        <v>48.02800000000002</v>
      </c>
    </row>
    <row r="52" spans="1:5" x14ac:dyDescent="0.25">
      <c r="A52" s="2">
        <v>40179</v>
      </c>
      <c r="B52" s="111">
        <v>178.09109699999999</v>
      </c>
      <c r="C52" s="111">
        <f>MIN($B$52,$B$40,$B$28,$B$64,$B$76,$B$88,$B$100,$B$112)</f>
        <v>133.70472699999999</v>
      </c>
      <c r="D52" s="111">
        <f>MAX($B$52,$B$40,$B$28,$B$64,$B$76,$B$88,$B$100,$B$112)</f>
        <v>180.091309</v>
      </c>
      <c r="E52" s="112">
        <f t="shared" si="0"/>
        <v>46.386582000000004</v>
      </c>
    </row>
    <row r="53" spans="1:5" x14ac:dyDescent="0.25">
      <c r="A53" s="2">
        <v>40210</v>
      </c>
      <c r="B53" s="111">
        <v>171.025848</v>
      </c>
      <c r="C53" s="111">
        <f>MIN($B$53,$B$41,$B$29,$B$65,$B$77,$B$89,$B$101,$B$113)</f>
        <v>119.90428300000001</v>
      </c>
      <c r="D53" s="111">
        <f>MAX($B$53,$B$41,$B$29,$B$65,$B$77,$B$89,$B$101,$B$113)</f>
        <v>186.86552</v>
      </c>
      <c r="E53" s="112">
        <f t="shared" si="0"/>
        <v>66.961236999999997</v>
      </c>
    </row>
    <row r="54" spans="1:5" x14ac:dyDescent="0.25">
      <c r="A54" s="2">
        <v>40238</v>
      </c>
      <c r="B54" s="111">
        <v>177.74158700000001</v>
      </c>
      <c r="C54" s="111">
        <f>MIN($B$54,$B$42,$B$30,$B$66,$B$78,$B$90,$B$102,$B$114)</f>
        <v>118.260238</v>
      </c>
      <c r="D54" s="111">
        <f>MAX($B$54,$B$42,$B$30,$B$66,$B$78,$B$90,$B$102,$B$114)</f>
        <v>195.37981099999999</v>
      </c>
      <c r="E54" s="112">
        <f t="shared" si="0"/>
        <v>77.119572999999988</v>
      </c>
    </row>
    <row r="55" spans="1:5" x14ac:dyDescent="0.25">
      <c r="A55" s="2">
        <v>40269</v>
      </c>
      <c r="B55" s="111">
        <v>189.26026899999999</v>
      </c>
      <c r="C55" s="111">
        <f>MIN($B$55,$B$43,$B$31,$B$67,$B$79,$B$91,$B$103,$B$115)</f>
        <v>128.92501799999999</v>
      </c>
      <c r="D55" s="111">
        <f>MAX($B$55,$B$43,$B$31,$B$67,$B$79,$B$91,$B$103,$B$115)</f>
        <v>202.26539299999999</v>
      </c>
      <c r="E55" s="112">
        <f t="shared" si="0"/>
        <v>73.340374999999995</v>
      </c>
    </row>
    <row r="56" spans="1:5" x14ac:dyDescent="0.25">
      <c r="A56" s="2">
        <v>40299</v>
      </c>
      <c r="B56" s="111">
        <v>191.66898599999999</v>
      </c>
      <c r="C56" s="111">
        <f>MIN($B$56,$B$44,$B$32,$B$68,$B$80,$B$92,$B$104,$B$116)</f>
        <v>136.92056299999999</v>
      </c>
      <c r="D56" s="111">
        <f>MAX($B$56,$B$44,$B$32,$B$68,$B$80,$B$92,$B$104,$B$116)</f>
        <v>203.13744500000001</v>
      </c>
      <c r="E56" s="112">
        <f t="shared" si="0"/>
        <v>66.216882000000027</v>
      </c>
    </row>
    <row r="57" spans="1:5" x14ac:dyDescent="0.25">
      <c r="A57" s="2">
        <v>40330</v>
      </c>
      <c r="B57" s="111">
        <v>181.489676</v>
      </c>
      <c r="C57" s="111">
        <f>MIN($B$57,$B$45,$B$33,$B$69,$B$81,$B$93,$B$105,$B$117)</f>
        <v>133.479434</v>
      </c>
      <c r="D57" s="111">
        <f>MAX($B$57,$B$45,$B$33,$B$69,$B$81,$B$93,$B$105,$B$117)</f>
        <v>197.92399</v>
      </c>
      <c r="E57" s="112">
        <f t="shared" si="0"/>
        <v>64.444556000000006</v>
      </c>
    </row>
    <row r="58" spans="1:5" x14ac:dyDescent="0.25">
      <c r="A58" s="2">
        <v>40360</v>
      </c>
      <c r="B58" s="111">
        <v>169.50435999999999</v>
      </c>
      <c r="C58" s="111">
        <f>MIN($B$58,$B$46,$B$34,$B$70,$B$82,$B$94,$B$106,$B$118)</f>
        <v>125.869913</v>
      </c>
      <c r="D58" s="111">
        <f>MAX($B$58,$B$46,$B$34,$B$70,$B$82,$B$94,$B$106,$B$118)</f>
        <v>193.562749</v>
      </c>
      <c r="E58" s="112">
        <f t="shared" si="0"/>
        <v>67.692836</v>
      </c>
    </row>
    <row r="59" spans="1:5" x14ac:dyDescent="0.25">
      <c r="A59" s="2">
        <v>40391</v>
      </c>
      <c r="B59" s="111">
        <v>159.98734400000001</v>
      </c>
      <c r="C59" s="111">
        <f>MIN($B$59,$B$47,$B$35,$B$71,$B$83,$B$95,$B$107,$B$119)</f>
        <v>121.36913199999999</v>
      </c>
      <c r="D59" s="111">
        <f>MAX($B$59,$B$47,$B$35,$B$71,$B$83,$B$95,$B$107,$B$119)</f>
        <v>191.53170600000001</v>
      </c>
      <c r="E59" s="112">
        <f t="shared" si="0"/>
        <v>70.162574000000021</v>
      </c>
    </row>
    <row r="60" spans="1:5" x14ac:dyDescent="0.25">
      <c r="A60" s="2">
        <v>40422</v>
      </c>
      <c r="B60" s="111">
        <v>163.77565100000001</v>
      </c>
      <c r="C60" s="111">
        <f>MIN($B$60,$B$48,$B$36,$B$72,$B$84,$B$96,$B$108,$B$120)</f>
        <v>124.54611800000001</v>
      </c>
      <c r="D60" s="111">
        <f>MAX($B$60,$B$48,$B$36,$B$72,$B$84,$B$96,$B$108,$B$120)</f>
        <v>197.20809600000001</v>
      </c>
      <c r="E60" s="112">
        <f t="shared" si="0"/>
        <v>72.661978000000005</v>
      </c>
    </row>
    <row r="61" spans="1:5" x14ac:dyDescent="0.25">
      <c r="A61" s="2">
        <v>40452</v>
      </c>
      <c r="B61" s="111">
        <v>175.68646699999999</v>
      </c>
      <c r="C61" s="111">
        <f>MIN($B$61,$B$49,$B$37,$B$73,$B$85,$B$97,$B$109,$B$121)</f>
        <v>136.96425400000001</v>
      </c>
      <c r="D61" s="111">
        <f>MAX($B$61,$B$49,$B$37,$B$73,$B$85,$B$97,$B$109,$B$121)</f>
        <v>199.476596</v>
      </c>
      <c r="E61" s="112">
        <f t="shared" si="0"/>
        <v>62.51234199999999</v>
      </c>
    </row>
    <row r="62" spans="1:5" x14ac:dyDescent="0.25">
      <c r="A62" s="2">
        <v>40483</v>
      </c>
      <c r="B62" s="111">
        <v>183.388507</v>
      </c>
      <c r="C62" s="111">
        <f>MIN($B$62,$B$50,$B$38,$B$74,$B$86,$B$98,$B$110,$B$122)</f>
        <v>142.59539599999999</v>
      </c>
      <c r="D62" s="111">
        <f>MAX($B$62,$B$50,$B$38,$B$74,$B$86,$B$98,$B$110,$B$122)</f>
        <v>203.76502300000001</v>
      </c>
      <c r="E62" s="112">
        <f t="shared" si="0"/>
        <v>61.16962700000002</v>
      </c>
    </row>
    <row r="63" spans="1:5" x14ac:dyDescent="0.25">
      <c r="A63" s="2">
        <v>40513</v>
      </c>
      <c r="B63" s="111">
        <v>174.91726</v>
      </c>
      <c r="C63" s="111">
        <f>MIN($B$63,$B$51,$B$39,$B$75,$B$87,$B$99,$B$111,$B$123)</f>
        <v>147.88424699999999</v>
      </c>
      <c r="D63" s="111">
        <f>MAX($B$63,$B$51,$B$39,$B$75,$B$87,$B$99,$B$111,$B$123)</f>
        <v>195.91224700000001</v>
      </c>
      <c r="E63" s="112">
        <f t="shared" si="0"/>
        <v>48.02800000000002</v>
      </c>
    </row>
    <row r="64" spans="1:5" x14ac:dyDescent="0.25">
      <c r="A64" s="2">
        <v>40544</v>
      </c>
      <c r="B64" s="111">
        <v>164.57453000000001</v>
      </c>
      <c r="C64" s="111">
        <f>MIN($B$52,$B$40,$B$28,$B$64,$B$76,$B$88,$B$100,$B$112)</f>
        <v>133.70472699999999</v>
      </c>
      <c r="D64" s="111">
        <f>MAX($B$52,$B$40,$B$28,$B$64,$B$76,$B$88,$B$100,$B$112)</f>
        <v>180.091309</v>
      </c>
      <c r="E64" s="112">
        <f t="shared" si="0"/>
        <v>46.386582000000004</v>
      </c>
    </row>
    <row r="65" spans="1:6" x14ac:dyDescent="0.25">
      <c r="A65" s="2">
        <v>40575</v>
      </c>
      <c r="B65" s="111">
        <v>161.06355400000001</v>
      </c>
      <c r="C65" s="111">
        <f>MIN($B$53,$B$41,$B$29,$B$65,$B$77,$B$89,$B$101,$B$113)</f>
        <v>119.90428300000001</v>
      </c>
      <c r="D65" s="111">
        <f>MAX($B$53,$B$41,$B$29,$B$65,$B$77,$B$89,$B$101,$B$113)</f>
        <v>186.86552</v>
      </c>
      <c r="E65" s="112">
        <f t="shared" si="0"/>
        <v>66.961236999999997</v>
      </c>
    </row>
    <row r="66" spans="1:6" x14ac:dyDescent="0.25">
      <c r="A66" s="2">
        <v>40603</v>
      </c>
      <c r="B66" s="111">
        <v>166.255223</v>
      </c>
      <c r="C66" s="111">
        <f>MIN($B$54,$B$42,$B$30,$B$66,$B$78,$B$90,$B$102,$B$114)</f>
        <v>118.260238</v>
      </c>
      <c r="D66" s="111">
        <f>MAX($B$54,$B$42,$B$30,$B$66,$B$78,$B$90,$B$102,$B$114)</f>
        <v>195.37981099999999</v>
      </c>
      <c r="E66" s="112">
        <f t="shared" si="0"/>
        <v>77.119572999999988</v>
      </c>
    </row>
    <row r="67" spans="1:6" x14ac:dyDescent="0.25">
      <c r="A67" s="2">
        <v>40634</v>
      </c>
      <c r="B67" s="111">
        <v>173.42745400000001</v>
      </c>
      <c r="C67" s="111">
        <f>MIN($B$55,$B$43,$B$31,$B$67,$B$79,$B$91,$B$103,$B$115)</f>
        <v>128.92501799999999</v>
      </c>
      <c r="D67" s="111">
        <f>MAX($B$55,$B$43,$B$31,$B$67,$B$79,$B$91,$B$103,$B$115)</f>
        <v>202.26539299999999</v>
      </c>
      <c r="E67" s="112">
        <f t="shared" si="0"/>
        <v>73.340374999999995</v>
      </c>
    </row>
    <row r="68" spans="1:6" x14ac:dyDescent="0.25">
      <c r="A68" s="2">
        <v>40664</v>
      </c>
      <c r="B68" s="111">
        <v>174.09295800000001</v>
      </c>
      <c r="C68" s="111">
        <f>MIN($B$56,$B$44,$B$32,$B$68,$B$80,$B$92,$B$104,$B$116)</f>
        <v>136.92056299999999</v>
      </c>
      <c r="D68" s="111">
        <f>MAX($B$56,$B$44,$B$32,$B$68,$B$80,$B$92,$B$104,$B$116)</f>
        <v>203.13744500000001</v>
      </c>
      <c r="E68" s="112">
        <f t="shared" si="0"/>
        <v>66.216882000000027</v>
      </c>
    </row>
    <row r="69" spans="1:6" x14ac:dyDescent="0.25">
      <c r="A69" s="2">
        <v>40695</v>
      </c>
      <c r="B69" s="111">
        <v>165.14904999999999</v>
      </c>
      <c r="C69" s="111">
        <f>MIN($B$57,$B$45,$B$33,$B$69,$B$81,$B$93,$B$105,$B$117)</f>
        <v>133.479434</v>
      </c>
      <c r="D69" s="111">
        <f>MAX($B$57,$B$45,$B$33,$B$69,$B$81,$B$93,$B$105,$B$117)</f>
        <v>197.92399</v>
      </c>
      <c r="E69" s="112">
        <f t="shared" si="0"/>
        <v>64.444556000000006</v>
      </c>
    </row>
    <row r="70" spans="1:6" x14ac:dyDescent="0.25">
      <c r="A70" s="2">
        <v>40725</v>
      </c>
      <c r="B70" s="111">
        <v>147.296233</v>
      </c>
      <c r="C70" s="111">
        <f>MIN($B$58,$B$46,$B$34,$B$70,$B$82,$B$94,$B$106,$B$118)</f>
        <v>125.869913</v>
      </c>
      <c r="D70" s="111">
        <f>MAX($B$58,$B$46,$B$34,$B$70,$B$82,$B$94,$B$106,$B$118)</f>
        <v>193.562749</v>
      </c>
      <c r="E70" s="112">
        <f t="shared" si="0"/>
        <v>67.692836</v>
      </c>
    </row>
    <row r="71" spans="1:6" x14ac:dyDescent="0.25">
      <c r="A71" s="2">
        <v>40756</v>
      </c>
      <c r="B71" s="111">
        <v>138.52697699999999</v>
      </c>
      <c r="C71" s="111">
        <f>MIN($B$59,$B$47,$B$35,$B$71,$B$83,$B$95,$B$107,$B$119)</f>
        <v>121.36913199999999</v>
      </c>
      <c r="D71" s="111">
        <f>MAX($B$59,$B$47,$B$35,$B$71,$B$83,$B$95,$B$107,$B$119)</f>
        <v>191.53170600000001</v>
      </c>
      <c r="E71" s="112">
        <f t="shared" si="0"/>
        <v>70.162574000000021</v>
      </c>
    </row>
    <row r="72" spans="1:6" x14ac:dyDescent="0.25">
      <c r="A72" s="2">
        <v>40787</v>
      </c>
      <c r="B72" s="111">
        <v>143.710892</v>
      </c>
      <c r="C72" s="111">
        <f>MIN($B$60,$B$48,$B$36,$B$72,$B$84,$B$96,$B$108,$B$120)</f>
        <v>124.54611800000001</v>
      </c>
      <c r="D72" s="111">
        <f>MAX($B$60,$B$48,$B$36,$B$72,$B$84,$B$96,$B$108,$B$120)</f>
        <v>197.20809600000001</v>
      </c>
      <c r="E72" s="112">
        <f t="shared" si="0"/>
        <v>72.661978000000005</v>
      </c>
    </row>
    <row r="73" spans="1:6" x14ac:dyDescent="0.25">
      <c r="A73" s="2">
        <v>40817</v>
      </c>
      <c r="B73" s="111">
        <v>156.195866</v>
      </c>
      <c r="C73" s="111">
        <f>MIN($B$61,$B$49,$B$37,$B$73,$B$85,$B$97,$B$109,$B$121)</f>
        <v>136.96425400000001</v>
      </c>
      <c r="D73" s="111">
        <f>MAX($B$61,$B$49,$B$37,$B$73,$B$85,$B$97,$B$109,$B$121)</f>
        <v>199.476596</v>
      </c>
      <c r="E73" s="112">
        <f t="shared" si="0"/>
        <v>62.51234199999999</v>
      </c>
    </row>
    <row r="74" spans="1:6" x14ac:dyDescent="0.25">
      <c r="A74" s="2">
        <v>40848</v>
      </c>
      <c r="B74" s="111">
        <v>167.754198</v>
      </c>
      <c r="C74" s="111">
        <f>MIN($B$62,$B$50,$B$38,$B$74,$B$86,$B$98,$B$110,$B$122)</f>
        <v>142.59539599999999</v>
      </c>
      <c r="D74" s="111">
        <f>MAX($B$62,$B$50,$B$38,$B$74,$B$86,$B$98,$B$110,$B$122)</f>
        <v>203.76502300000001</v>
      </c>
      <c r="E74" s="112">
        <f t="shared" si="0"/>
        <v>61.16962700000002</v>
      </c>
    </row>
    <row r="75" spans="1:6" x14ac:dyDescent="0.25">
      <c r="A75" s="2">
        <v>40878</v>
      </c>
      <c r="B75" s="111">
        <v>172.38668000000001</v>
      </c>
      <c r="C75" s="111">
        <f>MIN($B$63,$B$51,$B$39,$B$75,$B$87,$B$99,$B$111,$B$123)</f>
        <v>147.88424699999999</v>
      </c>
      <c r="D75" s="111">
        <f>MAX($B$63,$B$51,$B$39,$B$75,$B$87,$B$99,$B$111,$B$123)</f>
        <v>195.91224700000001</v>
      </c>
      <c r="E75" s="112">
        <f t="shared" si="0"/>
        <v>48.02800000000002</v>
      </c>
    </row>
    <row r="76" spans="1:6" x14ac:dyDescent="0.25">
      <c r="A76" s="2">
        <v>40909</v>
      </c>
      <c r="B76" s="113">
        <v>180.091309</v>
      </c>
      <c r="C76" s="113">
        <f>MIN($B$52,$B$40,$B$28,$B$64,$B$76,$B$88,$B$100,$B$112)</f>
        <v>133.70472699999999</v>
      </c>
      <c r="D76" s="113">
        <f>MAX($B$52,$B$40,$B$28,$B$64,$B$76,$B$88,$B$100,$B$112)</f>
        <v>180.091309</v>
      </c>
      <c r="E76" s="113">
        <f t="shared" si="0"/>
        <v>46.386582000000004</v>
      </c>
      <c r="F76" s="10"/>
    </row>
    <row r="77" spans="1:6" x14ac:dyDescent="0.25">
      <c r="A77" s="2">
        <v>40940</v>
      </c>
      <c r="B77" s="113">
        <v>186.86552</v>
      </c>
      <c r="C77" s="113">
        <f>MIN($B$53,$B$41,$B$29,$B$65,$B$77,$B$89,$B$101,$B$113)</f>
        <v>119.90428300000001</v>
      </c>
      <c r="D77" s="113">
        <f>MAX($B$53,$B$41,$B$29,$B$65,$B$77,$B$89,$B$101,$B$113)</f>
        <v>186.86552</v>
      </c>
      <c r="E77" s="113">
        <f t="shared" si="0"/>
        <v>66.961236999999997</v>
      </c>
      <c r="F77" s="10"/>
    </row>
    <row r="78" spans="1:6" x14ac:dyDescent="0.25">
      <c r="A78" s="2">
        <v>40969</v>
      </c>
      <c r="B78" s="113">
        <v>195.37981099999999</v>
      </c>
      <c r="C78" s="113">
        <f>MIN($B$54,$B$42,$B$30,$B$66,$B$78,$B$90,$B$102,$B$114)</f>
        <v>118.260238</v>
      </c>
      <c r="D78" s="113">
        <f>MAX($B$54,$B$42,$B$30,$B$66,$B$78,$B$90,$B$102,$B$114)</f>
        <v>195.37981099999999</v>
      </c>
      <c r="E78" s="113">
        <f t="shared" si="0"/>
        <v>77.119572999999988</v>
      </c>
      <c r="F78" s="10"/>
    </row>
    <row r="79" spans="1:6" x14ac:dyDescent="0.25">
      <c r="A79" s="2">
        <v>41000</v>
      </c>
      <c r="B79" s="113">
        <v>202.26539299999999</v>
      </c>
      <c r="C79" s="113">
        <f>MIN($B$55,$B$43,$B$31,$B$67,$B$79,$B$91,$B$103,$B$115)</f>
        <v>128.92501799999999</v>
      </c>
      <c r="D79" s="113">
        <f>MAX($B$55,$B$43,$B$31,$B$67,$B$79,$B$91,$B$103,$B$115)</f>
        <v>202.26539299999999</v>
      </c>
      <c r="E79" s="113">
        <f t="shared" si="0"/>
        <v>73.340374999999995</v>
      </c>
    </row>
    <row r="80" spans="1:6" x14ac:dyDescent="0.25">
      <c r="A80" s="2">
        <v>41030</v>
      </c>
      <c r="B80" s="113">
        <v>203.13744500000001</v>
      </c>
      <c r="C80" s="113">
        <f>MIN($B$56,$B$44,$B$32,$B$68,$B$80,$B$92,$B$104,$B$116)</f>
        <v>136.92056299999999</v>
      </c>
      <c r="D80" s="113">
        <f>MAX($B$56,$B$44,$B$32,$B$68,$B$80,$B$92,$B$104,$B$116)</f>
        <v>203.13744500000001</v>
      </c>
      <c r="E80" s="113">
        <f t="shared" si="0"/>
        <v>66.216882000000027</v>
      </c>
    </row>
    <row r="81" spans="1:5" x14ac:dyDescent="0.25">
      <c r="A81" s="2">
        <v>41061</v>
      </c>
      <c r="B81" s="113">
        <v>197.92399</v>
      </c>
      <c r="C81" s="113">
        <f>MIN($B$57,$B$45,$B$33,$B$69,$B$81,$B$93,$B$105,$B$117)</f>
        <v>133.479434</v>
      </c>
      <c r="D81" s="113">
        <f>MAX($B$57,$B$45,$B$33,$B$69,$B$81,$B$93,$B$105,$B$117)</f>
        <v>197.92399</v>
      </c>
      <c r="E81" s="113">
        <f t="shared" si="0"/>
        <v>64.444556000000006</v>
      </c>
    </row>
    <row r="82" spans="1:5" x14ac:dyDescent="0.25">
      <c r="A82" s="2">
        <v>41091</v>
      </c>
      <c r="B82" s="113">
        <v>183.95845399999999</v>
      </c>
      <c r="C82" s="113">
        <f>MIN($B$58,$B$46,$B$34,$B$70,$B$82,$B$94,$B$106,$B$118)</f>
        <v>125.869913</v>
      </c>
      <c r="D82" s="113">
        <f>MAX($B$58,$B$46,$B$34,$B$70,$B$82,$B$94,$B$106,$B$118)</f>
        <v>193.562749</v>
      </c>
      <c r="E82" s="113">
        <f t="shared" si="0"/>
        <v>67.692836</v>
      </c>
    </row>
    <row r="83" spans="1:5" x14ac:dyDescent="0.25">
      <c r="A83" s="2">
        <v>41122</v>
      </c>
      <c r="B83" s="113">
        <v>178.536947</v>
      </c>
      <c r="C83" s="113">
        <f>MIN($B$59,$B$47,$B$35,$B$71,$B$83,$B$95,$B$107,$B$119)</f>
        <v>121.36913199999999</v>
      </c>
      <c r="D83" s="113">
        <f>MAX($B$59,$B$47,$B$35,$B$71,$B$83,$B$95,$B$107,$B$119)</f>
        <v>191.53170600000001</v>
      </c>
      <c r="E83" s="113">
        <f t="shared" si="0"/>
        <v>70.162574000000021</v>
      </c>
    </row>
    <row r="84" spans="1:5" x14ac:dyDescent="0.25">
      <c r="A84" s="2">
        <v>41153</v>
      </c>
      <c r="B84" s="113">
        <v>182.01965100000001</v>
      </c>
      <c r="C84" s="113">
        <f>MIN($B$60,$B$48,$B$36,$B$72,$B$84,$B$96,$B$108,$B$120)</f>
        <v>124.54611800000001</v>
      </c>
      <c r="D84" s="113">
        <f>MAX($B$60,$B$48,$B$36,$B$72,$B$84,$B$96,$B$108,$B$120)</f>
        <v>197.20809600000001</v>
      </c>
      <c r="E84" s="113">
        <f t="shared" si="0"/>
        <v>72.661978000000005</v>
      </c>
    </row>
    <row r="85" spans="1:5" x14ac:dyDescent="0.25">
      <c r="A85" s="2">
        <v>41183</v>
      </c>
      <c r="B85" s="113">
        <v>186.39613399999999</v>
      </c>
      <c r="C85" s="113">
        <f>MIN($B$61,$B$49,$B$37,$B$73,$B$85,$B$97,$B$109,$B$121)</f>
        <v>136.96425400000001</v>
      </c>
      <c r="D85" s="113">
        <f>MAX($B$61,$B$49,$B$37,$B$73,$B$85,$B$97,$B$109,$B$121)</f>
        <v>199.476596</v>
      </c>
      <c r="E85" s="113">
        <f t="shared" si="0"/>
        <v>62.51234199999999</v>
      </c>
    </row>
    <row r="86" spans="1:5" x14ac:dyDescent="0.25">
      <c r="A86" s="2">
        <v>41214</v>
      </c>
      <c r="B86" s="113">
        <v>188.291324</v>
      </c>
      <c r="C86" s="113">
        <f>MIN($B$62,$B$50,$B$38,$B$74,$B$86,$B$98,$B$110,$B$122)</f>
        <v>142.59539599999999</v>
      </c>
      <c r="D86" s="113">
        <f>MAX($B$62,$B$50,$B$38,$B$74,$B$86,$B$98,$B$110,$B$122)</f>
        <v>203.76502300000001</v>
      </c>
      <c r="E86" s="113">
        <f t="shared" si="0"/>
        <v>61.16962700000002</v>
      </c>
    </row>
    <row r="87" spans="1:5" x14ac:dyDescent="0.25">
      <c r="A87" s="2">
        <v>41244</v>
      </c>
      <c r="B87" s="113">
        <v>185.11583300000001</v>
      </c>
      <c r="C87" s="113">
        <f>MIN($B$63,$B$51,$B$39,$B$75,$B$87,$B$99,$B$111,$B$123)</f>
        <v>147.88424699999999</v>
      </c>
      <c r="D87" s="113">
        <f>MAX($B$63,$B$51,$B$39,$B$75,$B$87,$B$99,$B$111,$B$123)</f>
        <v>195.91224700000001</v>
      </c>
      <c r="E87" s="113">
        <f t="shared" si="0"/>
        <v>48.02800000000002</v>
      </c>
    </row>
    <row r="88" spans="1:5" x14ac:dyDescent="0.25">
      <c r="A88" s="2">
        <v>41275</v>
      </c>
      <c r="B88" s="113">
        <v>178.85896299999999</v>
      </c>
      <c r="C88" s="113">
        <f>MIN($B$52,$B$40,$B$28,$B$64,$B$76,$B$88,$B$100,$B$112)</f>
        <v>133.70472699999999</v>
      </c>
      <c r="D88" s="113">
        <f>MAX($B$52,$B$40,$B$28,$B$64,$B$76,$B$88,$B$100,$B$112)</f>
        <v>180.091309</v>
      </c>
      <c r="E88" s="113">
        <f t="shared" si="0"/>
        <v>46.386582000000004</v>
      </c>
    </row>
    <row r="89" spans="1:5" x14ac:dyDescent="0.25">
      <c r="A89" s="2">
        <v>41306</v>
      </c>
      <c r="B89" s="113">
        <v>175.56505300000001</v>
      </c>
      <c r="C89" s="113">
        <f>MIN($B$53,$B$41,$B$29,$B$65,$B$77,$B$89,$B$101,$B$113)</f>
        <v>119.90428300000001</v>
      </c>
      <c r="D89" s="113">
        <f>MAX($B$53,$B$41,$B$29,$B$65,$B$77,$B$89,$B$101,$B$113)</f>
        <v>186.86552</v>
      </c>
      <c r="E89" s="113">
        <f t="shared" si="0"/>
        <v>66.961236999999997</v>
      </c>
    </row>
    <row r="90" spans="1:5" x14ac:dyDescent="0.25">
      <c r="A90" s="2">
        <v>41334</v>
      </c>
      <c r="B90" s="113">
        <v>171.73636999999999</v>
      </c>
      <c r="C90" s="113">
        <f>MIN($B$54,$B$42,$B$30,$B$66,$B$78,$B$90,$B$102,$B$114)</f>
        <v>118.260238</v>
      </c>
      <c r="D90" s="113">
        <f>MAX($B$54,$B$42,$B$30,$B$66,$B$78,$B$90,$B$102,$B$114)</f>
        <v>195.37981099999999</v>
      </c>
      <c r="E90" s="113">
        <f t="shared" si="0"/>
        <v>77.119572999999988</v>
      </c>
    </row>
    <row r="91" spans="1:5" x14ac:dyDescent="0.25">
      <c r="A91" s="2">
        <v>41365</v>
      </c>
      <c r="B91" s="113">
        <v>173.014216</v>
      </c>
      <c r="C91" s="113">
        <f>MIN($B$55,$B$43,$B$31,$B$67,$B$79,$B$91,$B$103,$B$115)</f>
        <v>128.92501799999999</v>
      </c>
      <c r="D91" s="113">
        <f>MAX($B$55,$B$43,$B$31,$B$67,$B$79,$B$91,$B$103,$B$115)</f>
        <v>202.26539299999999</v>
      </c>
      <c r="E91" s="113">
        <f t="shared" si="0"/>
        <v>73.340374999999995</v>
      </c>
    </row>
    <row r="92" spans="1:5" x14ac:dyDescent="0.25">
      <c r="A92" s="2">
        <v>41395</v>
      </c>
      <c r="B92" s="113">
        <v>177.17407700000001</v>
      </c>
      <c r="C92" s="113">
        <f>MIN($B$56,$B$44,$B$32,$B$68,$B$80,$B$92,$B$104,$B$116)</f>
        <v>136.92056299999999</v>
      </c>
      <c r="D92" s="113">
        <f>MAX($B$56,$B$44,$B$32,$B$68,$B$80,$B$92,$B$104,$B$116)</f>
        <v>203.13744500000001</v>
      </c>
      <c r="E92" s="113">
        <f t="shared" ref="E92:E147" si="1">D92-C92</f>
        <v>66.216882000000027</v>
      </c>
    </row>
    <row r="93" spans="1:5" x14ac:dyDescent="0.25">
      <c r="A93" s="2">
        <v>41426</v>
      </c>
      <c r="B93" s="113">
        <v>171.12356399999999</v>
      </c>
      <c r="C93" s="113">
        <f>MIN($B$57,$B$45,$B$33,$B$69,$B$81,$B$93,$B$105,$B$117)</f>
        <v>133.479434</v>
      </c>
      <c r="D93" s="113">
        <f>MAX($B$57,$B$45,$B$33,$B$69,$B$81,$B$93,$B$105,$B$117)</f>
        <v>197.92399</v>
      </c>
      <c r="E93" s="113">
        <f t="shared" si="1"/>
        <v>64.444556000000006</v>
      </c>
    </row>
    <row r="94" spans="1:5" x14ac:dyDescent="0.25">
      <c r="A94" s="2">
        <v>41456</v>
      </c>
      <c r="B94" s="113">
        <v>160.019272</v>
      </c>
      <c r="C94" s="113">
        <f>MIN($B$58,$B$46,$B$34,$B$70,$B$82,$B$94,$B$106,$B$118)</f>
        <v>125.869913</v>
      </c>
      <c r="D94" s="113">
        <f>MAX($B$58,$B$46,$B$34,$B$70,$B$82,$B$94,$B$106,$B$118)</f>
        <v>193.562749</v>
      </c>
      <c r="E94" s="113">
        <f t="shared" si="1"/>
        <v>67.692836</v>
      </c>
    </row>
    <row r="95" spans="1:5" x14ac:dyDescent="0.25">
      <c r="A95" s="2">
        <v>41487</v>
      </c>
      <c r="B95" s="113">
        <v>154.567047</v>
      </c>
      <c r="C95" s="113">
        <f>MIN($B$59,$B$47,$B$35,$B$71,$B$83,$B$95,$B$107,$B$119)</f>
        <v>121.36913199999999</v>
      </c>
      <c r="D95" s="113">
        <f>MAX($B$59,$B$47,$B$35,$B$71,$B$83,$B$95,$B$107,$B$119)</f>
        <v>191.53170600000001</v>
      </c>
      <c r="E95" s="113">
        <f t="shared" si="1"/>
        <v>70.162574000000021</v>
      </c>
    </row>
    <row r="96" spans="1:5" x14ac:dyDescent="0.25">
      <c r="A96" s="2">
        <v>41518</v>
      </c>
      <c r="B96" s="113">
        <v>152.693941</v>
      </c>
      <c r="C96" s="113">
        <f>MIN($B$60,$B$48,$B$36,$B$72,$B$84,$B$96,$B$108,$B$120)</f>
        <v>124.54611800000001</v>
      </c>
      <c r="D96" s="113">
        <f>MAX($B$60,$B$48,$B$36,$B$72,$B$84,$B$96,$B$108,$B$120)</f>
        <v>197.20809600000001</v>
      </c>
      <c r="E96" s="113">
        <f t="shared" si="1"/>
        <v>72.661978000000005</v>
      </c>
    </row>
    <row r="97" spans="1:5" x14ac:dyDescent="0.25">
      <c r="A97" s="2">
        <v>41548</v>
      </c>
      <c r="B97" s="113">
        <v>154.19420600000001</v>
      </c>
      <c r="C97" s="113">
        <f>MIN($B$61,$B$49,$B$37,$B$73,$B$85,$B$97,$B$109,$B$121)</f>
        <v>136.96425400000001</v>
      </c>
      <c r="D97" s="113">
        <f>MAX($B$61,$B$49,$B$37,$B$73,$B$85,$B$97,$B$109,$B$121)</f>
        <v>199.476596</v>
      </c>
      <c r="E97" s="113">
        <f t="shared" si="1"/>
        <v>62.51234199999999</v>
      </c>
    </row>
    <row r="98" spans="1:5" x14ac:dyDescent="0.25">
      <c r="A98" s="2">
        <v>41579</v>
      </c>
      <c r="B98" s="113">
        <v>156.24880999999999</v>
      </c>
      <c r="C98" s="113">
        <f>MIN($B$62,$B$50,$B$38,$B$74,$B$86,$B$98,$B$110,$B$122)</f>
        <v>142.59539599999999</v>
      </c>
      <c r="D98" s="113">
        <f>MAX($B$62,$B$50,$B$38,$B$74,$B$86,$B$98,$B$110,$B$122)</f>
        <v>203.76502300000001</v>
      </c>
      <c r="E98" s="113">
        <f t="shared" si="1"/>
        <v>61.16962700000002</v>
      </c>
    </row>
    <row r="99" spans="1:5" x14ac:dyDescent="0.25">
      <c r="A99" s="2">
        <v>41609</v>
      </c>
      <c r="B99" s="113">
        <v>147.88424699999999</v>
      </c>
      <c r="C99" s="113">
        <f>MIN($B$63,$B$51,$B$39,$B$75,$B$87,$B$99,$B$111,$B$123)</f>
        <v>147.88424699999999</v>
      </c>
      <c r="D99" s="113">
        <f>MAX($B$63,$B$51,$B$39,$B$75,$B$87,$B$99,$B$111,$B$123)</f>
        <v>195.91224700000001</v>
      </c>
      <c r="E99" s="113">
        <f t="shared" si="1"/>
        <v>48.02800000000002</v>
      </c>
    </row>
    <row r="100" spans="1:5" x14ac:dyDescent="0.25">
      <c r="A100" s="2">
        <v>41640</v>
      </c>
      <c r="B100" s="113">
        <v>133.70472699999999</v>
      </c>
      <c r="C100" s="113">
        <f>MIN($B$52,$B$40,$B$28,$B$64,$B$76,$B$88,$B$100,$B$112)</f>
        <v>133.70472699999999</v>
      </c>
      <c r="D100" s="113">
        <f>MAX($B$52,$B$40,$B$28,$B$64,$B$76,$B$88,$B$100,$B$112)</f>
        <v>180.091309</v>
      </c>
      <c r="E100" s="113">
        <f t="shared" si="1"/>
        <v>46.386582000000004</v>
      </c>
    </row>
    <row r="101" spans="1:5" x14ac:dyDescent="0.25">
      <c r="A101" s="2">
        <v>41671</v>
      </c>
      <c r="B101" s="113">
        <v>119.90428300000001</v>
      </c>
      <c r="C101" s="113">
        <f>MIN($B$53,$B$41,$B$29,$B$65,$B$77,$B$89,$B$101,$B$113)</f>
        <v>119.90428300000001</v>
      </c>
      <c r="D101" s="113">
        <f>MAX($B$53,$B$41,$B$29,$B$65,$B$77,$B$89,$B$101,$B$113)</f>
        <v>186.86552</v>
      </c>
      <c r="E101" s="113">
        <f t="shared" si="1"/>
        <v>66.961236999999997</v>
      </c>
    </row>
    <row r="102" spans="1:5" x14ac:dyDescent="0.25">
      <c r="A102" s="2">
        <v>41699</v>
      </c>
      <c r="B102" s="113">
        <v>118.260238</v>
      </c>
      <c r="C102" s="113">
        <f>MIN($B$54,$B$42,$B$30,$B$66,$B$78,$B$90,$B$102,$B$114)</f>
        <v>118.260238</v>
      </c>
      <c r="D102" s="113">
        <f>MAX($B$54,$B$42,$B$30,$B$66,$B$78,$B$90,$B$102,$B$114)</f>
        <v>195.37981099999999</v>
      </c>
      <c r="E102" s="113">
        <f t="shared" si="1"/>
        <v>77.119572999999988</v>
      </c>
    </row>
    <row r="103" spans="1:5" x14ac:dyDescent="0.25">
      <c r="A103" s="2">
        <v>41730</v>
      </c>
      <c r="B103" s="113">
        <v>128.92501799999999</v>
      </c>
      <c r="C103" s="113">
        <f>MIN($B$55,$B$43,$B$31,$B$67,$B$79,$B$91,$B$103,$B$115)</f>
        <v>128.92501799999999</v>
      </c>
      <c r="D103" s="113">
        <f>MAX($B$55,$B$43,$B$31,$B$67,$B$79,$B$91,$B$103,$B$115)</f>
        <v>202.26539299999999</v>
      </c>
      <c r="E103" s="113">
        <f t="shared" si="1"/>
        <v>73.340374999999995</v>
      </c>
    </row>
    <row r="104" spans="1:5" x14ac:dyDescent="0.25">
      <c r="A104" s="2">
        <v>41760</v>
      </c>
      <c r="B104" s="113">
        <v>136.92056299999999</v>
      </c>
      <c r="C104" s="113">
        <f>MIN($B$56,$B$44,$B$32,$B$68,$B$80,$B$92,$B$104,$B$116)</f>
        <v>136.92056299999999</v>
      </c>
      <c r="D104" s="113">
        <f>MAX($B$56,$B$44,$B$32,$B$68,$B$80,$B$92,$B$104,$B$116)</f>
        <v>203.13744500000001</v>
      </c>
      <c r="E104" s="113">
        <f t="shared" si="1"/>
        <v>66.216882000000027</v>
      </c>
    </row>
    <row r="105" spans="1:5" x14ac:dyDescent="0.25">
      <c r="A105" s="2">
        <v>41791</v>
      </c>
      <c r="B105" s="113">
        <v>133.479434</v>
      </c>
      <c r="C105" s="113">
        <f>MIN($B$57,$B$45,$B$33,$B$69,$B$81,$B$93,$B$105,$B$117)</f>
        <v>133.479434</v>
      </c>
      <c r="D105" s="113">
        <f>MAX($B$57,$B$45,$B$33,$B$69,$B$81,$B$93,$B$105,$B$117)</f>
        <v>197.92399</v>
      </c>
      <c r="E105" s="113">
        <f t="shared" si="1"/>
        <v>64.444556000000006</v>
      </c>
    </row>
    <row r="106" spans="1:5" x14ac:dyDescent="0.25">
      <c r="A106" s="2">
        <v>41821</v>
      </c>
      <c r="B106" s="113">
        <v>125.869913</v>
      </c>
      <c r="C106" s="113">
        <f>MIN($B$58,$B$46,$B$34,$B$70,$B$82,$B$94,$B$106,$B$118)</f>
        <v>125.869913</v>
      </c>
      <c r="D106" s="113">
        <f>MAX($B$58,$B$46,$B$34,$B$70,$B$82,$B$94,$B$106,$B$118)</f>
        <v>193.562749</v>
      </c>
      <c r="E106" s="113">
        <f t="shared" si="1"/>
        <v>67.692836</v>
      </c>
    </row>
    <row r="107" spans="1:5" x14ac:dyDescent="0.25">
      <c r="A107" s="2">
        <v>41852</v>
      </c>
      <c r="B107" s="113">
        <v>121.36913199999999</v>
      </c>
      <c r="C107" s="113">
        <f>MIN($B$59,$B$47,$B$35,$B$71,$B$83,$B$95,$B$107,$B$119)</f>
        <v>121.36913199999999</v>
      </c>
      <c r="D107" s="113">
        <f>MAX($B$59,$B$47,$B$35,$B$71,$B$83,$B$95,$B$107,$B$119)</f>
        <v>191.53170600000001</v>
      </c>
      <c r="E107" s="113">
        <f t="shared" si="1"/>
        <v>70.162574000000021</v>
      </c>
    </row>
    <row r="108" spans="1:5" x14ac:dyDescent="0.25">
      <c r="A108" s="2">
        <v>41883</v>
      </c>
      <c r="B108" s="113">
        <v>124.54611800000001</v>
      </c>
      <c r="C108" s="113">
        <f>MIN($B$60,$B$48,$B$36,$B$72,$B$84,$B$96,$B$108,$B$120)</f>
        <v>124.54611800000001</v>
      </c>
      <c r="D108" s="113">
        <f>MAX($B$60,$B$48,$B$36,$B$72,$B$84,$B$96,$B$108,$B$120)</f>
        <v>197.20809600000001</v>
      </c>
      <c r="E108" s="113">
        <f t="shared" si="1"/>
        <v>72.661978000000005</v>
      </c>
    </row>
    <row r="109" spans="1:5" x14ac:dyDescent="0.25">
      <c r="A109" s="2">
        <v>41913</v>
      </c>
      <c r="B109" s="113">
        <v>136.96425400000001</v>
      </c>
      <c r="C109" s="113">
        <f>MIN($B$61,$B$49,$B$37,$B$73,$B$85,$B$97,$B$109,$B$121)</f>
        <v>136.96425400000001</v>
      </c>
      <c r="D109" s="113">
        <f>MAX($B$61,$B$49,$B$37,$B$73,$B$85,$B$97,$B$109,$B$121)</f>
        <v>199.476596</v>
      </c>
      <c r="E109" s="113">
        <f t="shared" si="1"/>
        <v>62.51234199999999</v>
      </c>
    </row>
    <row r="110" spans="1:5" x14ac:dyDescent="0.25">
      <c r="A110" s="2">
        <v>41944</v>
      </c>
      <c r="B110" s="113">
        <v>142.59539599999999</v>
      </c>
      <c r="C110" s="113">
        <f>MIN($B$62,$B$50,$B$38,$B$74,$B$86,$B$98,$B$110,$B$122)</f>
        <v>142.59539599999999</v>
      </c>
      <c r="D110" s="113">
        <f>MAX($B$62,$B$50,$B$38,$B$74,$B$86,$B$98,$B$110,$B$122)</f>
        <v>203.76502300000001</v>
      </c>
      <c r="E110" s="113">
        <f t="shared" si="1"/>
        <v>61.16962700000002</v>
      </c>
    </row>
    <row r="111" spans="1:5" x14ac:dyDescent="0.25">
      <c r="A111" s="2">
        <v>41974</v>
      </c>
      <c r="B111" s="113">
        <v>151.54845399999999</v>
      </c>
      <c r="C111" s="113">
        <f>MIN($B$63,$B$51,$B$39,$B$75,$B$87,$B$99,$B$111,$B$123)</f>
        <v>147.88424699999999</v>
      </c>
      <c r="D111" s="113">
        <f>MAX($B$63,$B$51,$B$39,$B$75,$B$87,$B$99,$B$111,$B$123)</f>
        <v>195.91224700000001</v>
      </c>
      <c r="E111" s="113">
        <f t="shared" si="1"/>
        <v>48.02800000000002</v>
      </c>
    </row>
    <row r="112" spans="1:5" x14ac:dyDescent="0.25">
      <c r="A112" s="2">
        <v>42005</v>
      </c>
      <c r="B112" s="113">
        <v>154.47948400000001</v>
      </c>
      <c r="C112" s="113">
        <f>MIN($B$52,$B$40,$B$28,$B$64,$B$76,$B$88,$B$100,$B$112)</f>
        <v>133.70472699999999</v>
      </c>
      <c r="D112" s="113">
        <f>MAX($B$52,$B$40,$B$28,$B$64,$B$76,$B$88,$B$100,$B$112)</f>
        <v>180.091309</v>
      </c>
      <c r="E112" s="113">
        <f t="shared" si="1"/>
        <v>46.386582000000004</v>
      </c>
    </row>
    <row r="113" spans="1:5" x14ac:dyDescent="0.25">
      <c r="A113" s="2">
        <v>42036</v>
      </c>
      <c r="B113" s="113">
        <v>149.162701</v>
      </c>
      <c r="C113" s="113">
        <f>MIN($B$53,$B$41,$B$29,$B$65,$B$77,$B$89,$B$101,$B$113)</f>
        <v>119.90428300000001</v>
      </c>
      <c r="D113" s="113">
        <f>MAX($B$53,$B$41,$B$29,$B$65,$B$77,$B$89,$B$101,$B$113)</f>
        <v>186.86552</v>
      </c>
      <c r="E113" s="113">
        <f t="shared" si="1"/>
        <v>66.961236999999997</v>
      </c>
    </row>
    <row r="114" spans="1:5" x14ac:dyDescent="0.25">
      <c r="A114" s="2">
        <v>42064</v>
      </c>
      <c r="B114" s="113">
        <v>154.43772999999999</v>
      </c>
      <c r="C114" s="113">
        <f>MIN($B$54,$B$42,$B$30,$B$66,$B$78,$B$90,$B$102,$B$114)</f>
        <v>118.260238</v>
      </c>
      <c r="D114" s="113">
        <f>MAX($B$54,$B$42,$B$30,$B$66,$B$78,$B$90,$B$102,$B$114)</f>
        <v>195.37981099999999</v>
      </c>
      <c r="E114" s="113">
        <f t="shared" si="1"/>
        <v>77.119572999999988</v>
      </c>
    </row>
    <row r="115" spans="1:5" x14ac:dyDescent="0.25">
      <c r="A115" s="2">
        <v>42095</v>
      </c>
      <c r="B115" s="113">
        <v>167.177865</v>
      </c>
      <c r="C115" s="113">
        <f>MIN($B$55,$B$43,$B$31,$B$67,$B$79,$B$91,$B$103,$B$115)</f>
        <v>128.92501799999999</v>
      </c>
      <c r="D115" s="113">
        <f>MAX($B$55,$B$43,$B$31,$B$67,$B$79,$B$91,$B$103,$B$115)</f>
        <v>202.26539299999999</v>
      </c>
      <c r="E115" s="113">
        <f t="shared" si="1"/>
        <v>73.340374999999995</v>
      </c>
    </row>
    <row r="116" spans="1:5" x14ac:dyDescent="0.25">
      <c r="A116" s="2">
        <v>42125</v>
      </c>
      <c r="B116" s="113">
        <v>172.92836800000001</v>
      </c>
      <c r="C116" s="113">
        <f>MIN($B$56,$B$44,$B$32,$B$68,$B$80,$B$92,$B$104,$B$116)</f>
        <v>136.92056299999999</v>
      </c>
      <c r="D116" s="113">
        <f>MAX($B$56,$B$44,$B$32,$B$68,$B$80,$B$92,$B$104,$B$116)</f>
        <v>203.13744500000001</v>
      </c>
      <c r="E116" s="113">
        <f t="shared" si="1"/>
        <v>66.216882000000027</v>
      </c>
    </row>
    <row r="117" spans="1:5" x14ac:dyDescent="0.25">
      <c r="A117" s="2">
        <v>42156</v>
      </c>
      <c r="B117" s="113">
        <v>166.57029800000001</v>
      </c>
      <c r="C117" s="113">
        <f>MIN($B$57,$B$45,$B$33,$B$69,$B$81,$B$93,$B$105,$B$117)</f>
        <v>133.479434</v>
      </c>
      <c r="D117" s="113">
        <f>MAX($B$57,$B$45,$B$33,$B$69,$B$81,$B$93,$B$105,$B$117)</f>
        <v>197.92399</v>
      </c>
      <c r="E117" s="113">
        <f t="shared" si="1"/>
        <v>64.444556000000006</v>
      </c>
    </row>
    <row r="118" spans="1:5" x14ac:dyDescent="0.25">
      <c r="A118" s="2">
        <v>42186</v>
      </c>
      <c r="B118" s="113">
        <v>158.07274899999999</v>
      </c>
      <c r="C118" s="113">
        <f>MIN($B$58,$B$46,$B$34,$B$70,$B$82,$B$94,$B$106,$B$118)</f>
        <v>125.869913</v>
      </c>
      <c r="D118" s="113">
        <f>MAX($B$58,$B$46,$B$34,$B$70,$B$82,$B$94,$B$106,$B$118)</f>
        <v>193.562749</v>
      </c>
      <c r="E118" s="113">
        <f t="shared" si="1"/>
        <v>67.692836</v>
      </c>
    </row>
    <row r="119" spans="1:5" x14ac:dyDescent="0.25">
      <c r="A119" s="2">
        <v>42217</v>
      </c>
      <c r="B119" s="113">
        <v>156.07468900000001</v>
      </c>
      <c r="C119" s="113">
        <f>MIN($B$59,$B$47,$B$35,$B$71,$B$83,$B$95,$B$107,$B$119)</f>
        <v>121.36913199999999</v>
      </c>
      <c r="D119" s="113">
        <f>MAX($B$59,$B$47,$B$35,$B$71,$B$83,$B$95,$B$107,$B$119)</f>
        <v>191.53170600000001</v>
      </c>
      <c r="E119" s="113">
        <f t="shared" si="1"/>
        <v>70.162574000000021</v>
      </c>
    </row>
    <row r="120" spans="1:5" x14ac:dyDescent="0.25">
      <c r="A120" s="2">
        <v>42248</v>
      </c>
      <c r="B120" s="113">
        <v>162.22855000000001</v>
      </c>
      <c r="C120" s="113">
        <f>MIN($B$60,$B$48,$B$36,$B$72,$B$84,$B$96,$B$108,$B$120)</f>
        <v>124.54611800000001</v>
      </c>
      <c r="D120" s="113">
        <f>MAX($B$60,$B$48,$B$36,$B$72,$B$84,$B$96,$B$108,$B$120)</f>
        <v>197.20809600000001</v>
      </c>
      <c r="E120" s="113">
        <f t="shared" si="1"/>
        <v>72.661978000000005</v>
      </c>
    </row>
    <row r="121" spans="1:5" x14ac:dyDescent="0.25">
      <c r="A121" s="2">
        <v>42278</v>
      </c>
      <c r="B121" s="113">
        <v>175.70222999999999</v>
      </c>
      <c r="C121" s="113">
        <f>MIN($B$61,$B$49,$B$37,$B$73,$B$85,$B$97,$B$109,$B$121)</f>
        <v>136.96425400000001</v>
      </c>
      <c r="D121" s="113">
        <f>MAX($B$61,$B$49,$B$37,$B$73,$B$85,$B$97,$B$109,$B$121)</f>
        <v>199.476596</v>
      </c>
      <c r="E121" s="113">
        <f t="shared" si="1"/>
        <v>62.51234199999999</v>
      </c>
    </row>
    <row r="122" spans="1:5" x14ac:dyDescent="0.25">
      <c r="A122" s="2">
        <v>42309</v>
      </c>
      <c r="B122" s="113">
        <v>188.702719</v>
      </c>
      <c r="C122" s="113">
        <f>MIN($B$62,$B$50,$B$38,$B$74,$B$86,$B$98,$B$110,$B$122)</f>
        <v>142.59539599999999</v>
      </c>
      <c r="D122" s="113">
        <f>MAX($B$62,$B$50,$B$38,$B$74,$B$86,$B$98,$B$110,$B$122)</f>
        <v>203.76502300000001</v>
      </c>
      <c r="E122" s="113">
        <f t="shared" si="1"/>
        <v>61.16962700000002</v>
      </c>
    </row>
    <row r="123" spans="1:5" x14ac:dyDescent="0.25">
      <c r="A123" s="2">
        <v>42339</v>
      </c>
      <c r="B123" s="113">
        <v>195.91224700000001</v>
      </c>
      <c r="C123" s="113">
        <f>MIN($B$63,$B$51,$B$39,$B$75,$B$87,$B$99,$B$111,$B$123)</f>
        <v>147.88424699999999</v>
      </c>
      <c r="D123" s="113">
        <f>MAX($B$63,$B$51,$B$39,$B$75,$B$87,$B$99,$B$111,$B$123)</f>
        <v>195.91224700000001</v>
      </c>
      <c r="E123" s="113">
        <f t="shared" si="1"/>
        <v>48.02800000000002</v>
      </c>
    </row>
    <row r="124" spans="1:5" x14ac:dyDescent="0.25">
      <c r="A124" s="2">
        <v>42370</v>
      </c>
      <c r="B124" s="113">
        <v>187.66059999999999</v>
      </c>
      <c r="C124" s="113">
        <f>MIN($B$52,$B$40,$B$28,$B$64,$B$76,$B$88,$B$100,$B$112)</f>
        <v>133.70472699999999</v>
      </c>
      <c r="D124" s="113">
        <f>MAX($B$52,$B$40,$B$28,$B$64,$B$76,$B$88,$B$100,$B$112)</f>
        <v>180.091309</v>
      </c>
      <c r="E124" s="113">
        <f t="shared" si="1"/>
        <v>46.386582000000004</v>
      </c>
    </row>
    <row r="125" spans="1:5" x14ac:dyDescent="0.25">
      <c r="A125" s="2">
        <v>42401</v>
      </c>
      <c r="B125" s="113">
        <v>187.66076899999999</v>
      </c>
      <c r="C125" s="113">
        <f>MIN($B$53,$B$41,$B$29,$B$65,$B$77,$B$89,$B$101,$B$113)</f>
        <v>119.90428300000001</v>
      </c>
      <c r="D125" s="113">
        <f>MAX($B$53,$B$41,$B$29,$B$65,$B$77,$B$89,$B$101,$B$113)</f>
        <v>186.86552</v>
      </c>
      <c r="E125" s="113">
        <f t="shared" si="1"/>
        <v>66.961236999999997</v>
      </c>
    </row>
    <row r="126" spans="1:5" x14ac:dyDescent="0.25">
      <c r="A126" s="2">
        <v>42430</v>
      </c>
      <c r="B126" s="113">
        <v>192.33002200000001</v>
      </c>
      <c r="C126" s="113">
        <f>MIN($B$54,$B$42,$B$30,$B$66,$B$78,$B$90,$B$102,$B$114)</f>
        <v>118.260238</v>
      </c>
      <c r="D126" s="113">
        <f>MAX($B$54,$B$42,$B$30,$B$66,$B$78,$B$90,$B$102,$B$114)</f>
        <v>195.37981099999999</v>
      </c>
      <c r="E126" s="113">
        <f t="shared" si="1"/>
        <v>77.119572999999988</v>
      </c>
    </row>
    <row r="127" spans="1:5" x14ac:dyDescent="0.25">
      <c r="A127" s="2">
        <v>42461</v>
      </c>
      <c r="B127" s="113">
        <v>194.09093300000001</v>
      </c>
      <c r="C127" s="113">
        <f>MIN($B$55,$B$43,$B$31,$B$67,$B$79,$B$91,$B$103,$B$115)</f>
        <v>128.92501799999999</v>
      </c>
      <c r="D127" s="113">
        <f>MAX($B$55,$B$43,$B$31,$B$67,$B$79,$B$91,$B$103,$B$115)</f>
        <v>202.26539299999999</v>
      </c>
      <c r="E127" s="113">
        <f t="shared" si="1"/>
        <v>73.340374999999995</v>
      </c>
    </row>
    <row r="128" spans="1:5" x14ac:dyDescent="0.25">
      <c r="A128" s="2">
        <v>42491</v>
      </c>
      <c r="B128" s="113">
        <v>193.50391300000001</v>
      </c>
      <c r="C128" s="113">
        <f>MIN($B$56,$B$44,$B$32,$B$68,$B$80,$B$92,$B$104,$B$116)</f>
        <v>136.92056299999999</v>
      </c>
      <c r="D128" s="113">
        <f>MAX($B$56,$B$44,$B$32,$B$68,$B$80,$B$92,$B$104,$B$116)</f>
        <v>203.13744500000001</v>
      </c>
      <c r="E128" s="113">
        <f t="shared" si="1"/>
        <v>66.216882000000027</v>
      </c>
    </row>
    <row r="129" spans="1:5" x14ac:dyDescent="0.25">
      <c r="A129" s="2">
        <v>42522</v>
      </c>
      <c r="B129" s="113">
        <v>183.204587</v>
      </c>
      <c r="C129" s="113">
        <f>MIN($B$57,$B$45,$B$33,$B$69,$B$81,$B$93,$B$105,$B$117)</f>
        <v>133.479434</v>
      </c>
      <c r="D129" s="113">
        <f>MAX($B$57,$B$45,$B$33,$B$69,$B$81,$B$93,$B$105,$B$117)</f>
        <v>197.92399</v>
      </c>
      <c r="E129" s="113">
        <f t="shared" si="1"/>
        <v>64.444556000000006</v>
      </c>
    </row>
    <row r="130" spans="1:5" x14ac:dyDescent="0.25">
      <c r="A130" s="2">
        <v>42552</v>
      </c>
      <c r="B130" s="113">
        <v>169.512553</v>
      </c>
      <c r="C130" s="113">
        <f>MIN($B$58,$B$46,$B$34,$B$70,$B$82,$B$94,$B$106,$B$118)</f>
        <v>125.869913</v>
      </c>
      <c r="D130" s="113">
        <f>MAX($B$58,$B$46,$B$34,$B$70,$B$82,$B$94,$B$106,$B$118)</f>
        <v>193.562749</v>
      </c>
      <c r="E130" s="113">
        <f t="shared" si="1"/>
        <v>67.692836</v>
      </c>
    </row>
    <row r="131" spans="1:5" x14ac:dyDescent="0.25">
      <c r="A131" s="2">
        <v>42583</v>
      </c>
      <c r="B131" s="113">
        <v>160.49365399999999</v>
      </c>
      <c r="C131" s="113">
        <f>MIN($B$59,$B$47,$B$35,$B$71,$B$83,$B$95,$B$107,$B$119)</f>
        <v>121.36913199999999</v>
      </c>
      <c r="D131" s="113">
        <f>MAX($B$59,$B$47,$B$35,$B$71,$B$83,$B$95,$B$107,$B$119)</f>
        <v>191.53170600000001</v>
      </c>
      <c r="E131" s="113">
        <f t="shared" si="1"/>
        <v>70.162574000000021</v>
      </c>
    </row>
    <row r="132" spans="1:5" x14ac:dyDescent="0.25">
      <c r="A132" s="2">
        <v>42614</v>
      </c>
      <c r="B132" s="113">
        <v>158.237481</v>
      </c>
      <c r="C132" s="113">
        <f>MIN($B$60,$B$48,$B$36,$B$72,$B$84,$B$96,$B$108,$B$120)</f>
        <v>124.54611800000001</v>
      </c>
      <c r="D132" s="113">
        <f>MAX($B$60,$B$48,$B$36,$B$72,$B$84,$B$96,$B$108,$B$120)</f>
        <v>197.20809600000001</v>
      </c>
      <c r="E132" s="113">
        <f t="shared" si="1"/>
        <v>72.661978000000005</v>
      </c>
    </row>
    <row r="133" spans="1:5" x14ac:dyDescent="0.25">
      <c r="A133" s="2">
        <v>42644</v>
      </c>
      <c r="B133" s="113">
        <v>165.0874</v>
      </c>
      <c r="C133" s="113">
        <f>MIN($B$61,$B$49,$B$37,$B$73,$B$85,$B$97,$B$109,$B$121)</f>
        <v>136.96425400000001</v>
      </c>
      <c r="D133" s="113">
        <f>MAX($B$61,$B$49,$B$37,$B$73,$B$85,$B$97,$B$109,$B$121)</f>
        <v>199.476596</v>
      </c>
      <c r="E133" s="113">
        <f t="shared" si="1"/>
        <v>62.51234199999999</v>
      </c>
    </row>
    <row r="134" spans="1:5" x14ac:dyDescent="0.25">
      <c r="A134" s="2">
        <v>42675</v>
      </c>
      <c r="B134" s="113">
        <v>171.7867</v>
      </c>
      <c r="C134" s="113">
        <f>MIN($B$62,$B$50,$B$38,$B$74,$B$86,$B$98,$B$110,$B$122)</f>
        <v>142.59539599999999</v>
      </c>
      <c r="D134" s="113">
        <f>MAX($B$62,$B$50,$B$38,$B$74,$B$86,$B$98,$B$110,$B$122)</f>
        <v>203.76502300000001</v>
      </c>
      <c r="E134" s="113">
        <f t="shared" si="1"/>
        <v>61.16962700000002</v>
      </c>
    </row>
    <row r="135" spans="1:5" x14ac:dyDescent="0.25">
      <c r="A135" s="2">
        <v>42705</v>
      </c>
      <c r="B135" s="113">
        <v>173.28530000000001</v>
      </c>
      <c r="C135" s="113">
        <f>MIN($B$63,$B$51,$B$39,$B$75,$B$87,$B$99,$B$111,$B$123)</f>
        <v>147.88424699999999</v>
      </c>
      <c r="D135" s="113">
        <f>MAX($B$63,$B$51,$B$39,$B$75,$B$87,$B$99,$B$111,$B$123)</f>
        <v>195.91224700000001</v>
      </c>
      <c r="E135" s="113">
        <f t="shared" si="1"/>
        <v>48.02800000000002</v>
      </c>
    </row>
    <row r="136" spans="1:5" x14ac:dyDescent="0.25">
      <c r="A136" s="2">
        <v>42736</v>
      </c>
      <c r="B136" s="113">
        <v>165.84289999999999</v>
      </c>
      <c r="C136" s="113">
        <f>MIN($B$52,$B$40,$B$28,$B$64,$B$76,$B$88,$B$100,$B$112)</f>
        <v>133.70472699999999</v>
      </c>
      <c r="D136" s="113">
        <f>MAX($B$52,$B$40,$B$28,$B$64,$B$76,$B$88,$B$100,$B$112)</f>
        <v>180.091309</v>
      </c>
      <c r="E136" s="113">
        <f t="shared" si="1"/>
        <v>46.386582000000004</v>
      </c>
    </row>
    <row r="137" spans="1:5" x14ac:dyDescent="0.25">
      <c r="A137" s="2">
        <v>42767</v>
      </c>
      <c r="B137" s="113">
        <v>165.7972</v>
      </c>
      <c r="C137" s="113">
        <f>MIN($B$53,$B$41,$B$29,$B$65,$B$77,$B$89,$B$101,$B$113)</f>
        <v>119.90428300000001</v>
      </c>
      <c r="D137" s="113">
        <f>MAX($B$53,$B$41,$B$29,$B$65,$B$77,$B$89,$B$101,$B$113)</f>
        <v>186.86552</v>
      </c>
      <c r="E137" s="113">
        <f t="shared" si="1"/>
        <v>66.961236999999997</v>
      </c>
    </row>
    <row r="138" spans="1:5" x14ac:dyDescent="0.25">
      <c r="A138" s="2">
        <v>42795</v>
      </c>
      <c r="B138" s="113">
        <v>172.9117</v>
      </c>
      <c r="C138" s="113">
        <f>MIN($B$54,$B$42,$B$30,$B$66,$B$78,$B$90,$B$102,$B$114)</f>
        <v>118.260238</v>
      </c>
      <c r="D138" s="113">
        <f>MAX($B$54,$B$42,$B$30,$B$66,$B$78,$B$90,$B$102,$B$114)</f>
        <v>195.37981099999999</v>
      </c>
      <c r="E138" s="113">
        <f t="shared" si="1"/>
        <v>77.119572999999988</v>
      </c>
    </row>
    <row r="139" spans="1:5" x14ac:dyDescent="0.25">
      <c r="A139" s="2">
        <v>42826</v>
      </c>
      <c r="B139" s="113">
        <v>173.2467</v>
      </c>
      <c r="C139" s="113">
        <f>MIN($B$55,$B$43,$B$31,$B$67,$B$79,$B$91,$B$103,$B$115)</f>
        <v>128.92501799999999</v>
      </c>
      <c r="D139" s="113">
        <f>MAX($B$55,$B$43,$B$31,$B$67,$B$79,$B$91,$B$103,$B$115)</f>
        <v>202.26539299999999</v>
      </c>
      <c r="E139" s="113">
        <f t="shared" si="1"/>
        <v>73.340374999999995</v>
      </c>
    </row>
    <row r="140" spans="1:5" x14ac:dyDescent="0.25">
      <c r="A140" s="2">
        <v>42856</v>
      </c>
      <c r="B140" s="113">
        <v>174.2552</v>
      </c>
      <c r="C140" s="113">
        <f>MIN($B$56,$B$44,$B$32,$B$68,$B$80,$B$92,$B$104,$B$116)</f>
        <v>136.92056299999999</v>
      </c>
      <c r="D140" s="113">
        <f>MAX($B$56,$B$44,$B$32,$B$68,$B$80,$B$92,$B$104,$B$116)</f>
        <v>203.13744500000001</v>
      </c>
      <c r="E140" s="113">
        <f t="shared" si="1"/>
        <v>66.216882000000027</v>
      </c>
    </row>
    <row r="141" spans="1:5" x14ac:dyDescent="0.25">
      <c r="A141" s="2">
        <v>42887</v>
      </c>
      <c r="B141" s="113">
        <v>167.72649999999999</v>
      </c>
      <c r="C141" s="113">
        <f>MIN($B$57,$B$45,$B$33,$B$69,$B$81,$B$93,$B$105,$B$117)</f>
        <v>133.479434</v>
      </c>
      <c r="D141" s="113">
        <f>MAX($B$57,$B$45,$B$33,$B$69,$B$81,$B$93,$B$105,$B$117)</f>
        <v>197.92399</v>
      </c>
      <c r="E141" s="113">
        <f t="shared" si="1"/>
        <v>64.444556000000006</v>
      </c>
    </row>
    <row r="142" spans="1:5" x14ac:dyDescent="0.25">
      <c r="A142" s="2">
        <v>42917</v>
      </c>
      <c r="B142" s="113">
        <v>158.3656</v>
      </c>
      <c r="C142" s="113">
        <f>MIN($B$58,$B$46,$B$34,$B$70,$B$82,$B$94,$B$106,$B$118)</f>
        <v>125.869913</v>
      </c>
      <c r="D142" s="113">
        <f>MAX($B$58,$B$46,$B$34,$B$70,$B$82,$B$94,$B$106,$B$118)</f>
        <v>193.562749</v>
      </c>
      <c r="E142" s="113">
        <f t="shared" si="1"/>
        <v>67.692836</v>
      </c>
    </row>
    <row r="143" spans="1:5" x14ac:dyDescent="0.25">
      <c r="A143" s="2">
        <v>42948</v>
      </c>
      <c r="B143" s="113">
        <v>152.59780000000001</v>
      </c>
      <c r="C143" s="113">
        <f>MIN($B$59,$B$47,$B$35,$B$71,$B$83,$B$95,$B$107,$B$119)</f>
        <v>121.36913199999999</v>
      </c>
      <c r="D143" s="113">
        <f>MAX($B$59,$B$47,$B$35,$B$71,$B$83,$B$95,$B$107,$B$119)</f>
        <v>191.53170600000001</v>
      </c>
      <c r="E143" s="113">
        <f t="shared" si="1"/>
        <v>70.162574000000021</v>
      </c>
    </row>
    <row r="144" spans="1:5" x14ac:dyDescent="0.25">
      <c r="A144" s="2">
        <v>42979</v>
      </c>
      <c r="B144" s="113">
        <v>150.3228</v>
      </c>
      <c r="C144" s="113">
        <f>MIN($B$60,$B$48,$B$36,$B$72,$B$84,$B$96,$B$108,$B$120)</f>
        <v>124.54611800000001</v>
      </c>
      <c r="D144" s="113">
        <f>MAX($B$60,$B$48,$B$36,$B$72,$B$84,$B$96,$B$108,$B$120)</f>
        <v>197.20809600000001</v>
      </c>
      <c r="E144" s="113">
        <f t="shared" si="1"/>
        <v>72.661978000000005</v>
      </c>
    </row>
    <row r="145" spans="1:6" x14ac:dyDescent="0.25">
      <c r="A145" s="2">
        <v>43009</v>
      </c>
      <c r="B145" s="113">
        <v>154.0052</v>
      </c>
      <c r="C145" s="113">
        <f>MIN($B$61,$B$49,$B$37,$B$73,$B$85,$B$97,$B$109,$B$121)</f>
        <v>136.96425400000001</v>
      </c>
      <c r="D145" s="113">
        <f>MAX($B$61,$B$49,$B$37,$B$73,$B$85,$B$97,$B$109,$B$121)</f>
        <v>199.476596</v>
      </c>
      <c r="E145" s="113">
        <f t="shared" si="1"/>
        <v>62.51234199999999</v>
      </c>
    </row>
    <row r="146" spans="1:6" x14ac:dyDescent="0.25">
      <c r="A146" s="2">
        <v>43040</v>
      </c>
      <c r="B146" s="113">
        <v>158.0411</v>
      </c>
      <c r="C146" s="113">
        <f>MIN($B$62,$B$50,$B$38,$B$74,$B$86,$B$98,$B$110,$B$122)</f>
        <v>142.59539599999999</v>
      </c>
      <c r="D146" s="113">
        <f>MAX($B$62,$B$50,$B$38,$B$74,$B$86,$B$98,$B$110,$B$122)</f>
        <v>203.76502300000001</v>
      </c>
      <c r="E146" s="113">
        <f t="shared" si="1"/>
        <v>61.16962700000002</v>
      </c>
    </row>
    <row r="147" spans="1:6" x14ac:dyDescent="0.25">
      <c r="A147" s="84">
        <v>43070</v>
      </c>
      <c r="B147" s="114">
        <v>154.1138</v>
      </c>
      <c r="C147" s="114">
        <f>MIN($B$63,$B$51,$B$39,$B$75,$B$87,$B$99,$B$111,$B$123)</f>
        <v>147.88424699999999</v>
      </c>
      <c r="D147" s="114">
        <f>MAX($B$63,$B$51,$B$39,$B$75,$B$87,$B$99,$B$111,$B$123)</f>
        <v>195.91224700000001</v>
      </c>
      <c r="E147" s="114">
        <f t="shared" si="1"/>
        <v>48.02800000000002</v>
      </c>
    </row>
    <row r="148" spans="1:6" x14ac:dyDescent="0.25">
      <c r="A148" t="s">
        <v>361</v>
      </c>
    </row>
    <row r="149" spans="1:6" x14ac:dyDescent="0.25">
      <c r="A149" t="s">
        <v>397</v>
      </c>
    </row>
    <row r="151" spans="1:6" x14ac:dyDescent="0.25">
      <c r="A151" s="5"/>
      <c r="B151" s="6" t="s">
        <v>0</v>
      </c>
      <c r="F151" s="10"/>
    </row>
    <row r="152" spans="1:6" x14ac:dyDescent="0.25">
      <c r="A152" s="3">
        <v>107</v>
      </c>
      <c r="B152">
        <v>0</v>
      </c>
      <c r="F152" s="10"/>
    </row>
    <row r="153" spans="1:6" x14ac:dyDescent="0.25">
      <c r="A153" s="3">
        <v>107</v>
      </c>
      <c r="B153">
        <v>1</v>
      </c>
      <c r="F153" s="10"/>
    </row>
    <row r="154" spans="1:6" x14ac:dyDescent="0.25">
      <c r="F154" s="10"/>
    </row>
    <row r="155" spans="1:6" x14ac:dyDescent="0.25">
      <c r="F155" s="10"/>
    </row>
    <row r="156" spans="1:6" x14ac:dyDescent="0.25">
      <c r="F156" s="10"/>
    </row>
    <row r="157" spans="1:6" x14ac:dyDescent="0.25">
      <c r="A157" s="34"/>
      <c r="F157" s="10"/>
    </row>
    <row r="158" spans="1:6" x14ac:dyDescent="0.25">
      <c r="A158" s="34"/>
      <c r="F158" s="10"/>
    </row>
    <row r="159" spans="1:6" x14ac:dyDescent="0.25">
      <c r="F159" s="10"/>
    </row>
    <row r="160" spans="1:6" x14ac:dyDescent="0.25">
      <c r="F160" s="18"/>
    </row>
  </sheetData>
  <mergeCells count="2">
    <mergeCell ref="C26:E26"/>
    <mergeCell ref="B25:E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49" fitToHeight="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M84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3" x14ac:dyDescent="0.25">
      <c r="D25" s="218" t="s">
        <v>145</v>
      </c>
      <c r="E25" s="218"/>
      <c r="F25" s="218"/>
      <c r="G25" s="218"/>
      <c r="H25" s="218"/>
      <c r="I25" s="47"/>
      <c r="J25" s="218" t="s">
        <v>296</v>
      </c>
      <c r="K25" s="218"/>
      <c r="L25" s="218"/>
      <c r="M25" s="218"/>
    </row>
    <row r="26" spans="2:13" x14ac:dyDescent="0.25">
      <c r="B26" s="12"/>
      <c r="C26" s="12"/>
      <c r="D26" s="127">
        <v>2013</v>
      </c>
      <c r="E26" s="127">
        <v>2014</v>
      </c>
      <c r="F26" s="127">
        <v>2015</v>
      </c>
      <c r="G26" s="127">
        <v>2016</v>
      </c>
      <c r="H26" s="127">
        <v>2017</v>
      </c>
      <c r="I26" s="51"/>
      <c r="J26" s="127">
        <v>2014</v>
      </c>
      <c r="K26" s="127">
        <v>2015</v>
      </c>
      <c r="L26" s="127">
        <v>2016</v>
      </c>
      <c r="M26" s="127">
        <v>2017</v>
      </c>
    </row>
    <row r="27" spans="2:13" x14ac:dyDescent="0.25">
      <c r="C27" s="14" t="s">
        <v>142</v>
      </c>
      <c r="D27" s="15">
        <v>3821.4030929999999</v>
      </c>
      <c r="E27" s="15">
        <v>3855.3652354999999</v>
      </c>
      <c r="F27" s="15">
        <v>3846.8398821999999</v>
      </c>
      <c r="G27" s="15">
        <v>3848.2723194</v>
      </c>
      <c r="H27" s="15">
        <v>3853.3342548000001</v>
      </c>
      <c r="I27" s="15"/>
      <c r="J27" s="16">
        <f t="shared" ref="J27:M31" si="0">E27-D27</f>
        <v>33.962142500000027</v>
      </c>
      <c r="K27" s="16">
        <f t="shared" si="0"/>
        <v>-8.5253533000000061</v>
      </c>
      <c r="L27" s="16">
        <f t="shared" si="0"/>
        <v>1.4324372000000949</v>
      </c>
      <c r="M27" s="16">
        <f t="shared" si="0"/>
        <v>5.0619354000000385</v>
      </c>
    </row>
    <row r="28" spans="2:13" x14ac:dyDescent="0.25">
      <c r="C28" s="14" t="s">
        <v>143</v>
      </c>
      <c r="D28" s="15">
        <v>2699.5941752000003</v>
      </c>
      <c r="E28" s="15">
        <v>2733.0853091999998</v>
      </c>
      <c r="F28" s="15">
        <v>2702.7606767000002</v>
      </c>
      <c r="G28" s="15">
        <v>2598.3607837</v>
      </c>
      <c r="H28" s="15">
        <v>2660.6971533999999</v>
      </c>
      <c r="I28" s="15"/>
      <c r="J28" s="16">
        <f t="shared" si="0"/>
        <v>33.49113399999942</v>
      </c>
      <c r="K28" s="16">
        <f t="shared" si="0"/>
        <v>-30.324632499999552</v>
      </c>
      <c r="L28" s="16">
        <f t="shared" si="0"/>
        <v>-104.39989300000025</v>
      </c>
      <c r="M28" s="16">
        <f t="shared" si="0"/>
        <v>62.336369699999977</v>
      </c>
    </row>
    <row r="29" spans="2:13" x14ac:dyDescent="0.25">
      <c r="C29" s="14" t="s">
        <v>146</v>
      </c>
      <c r="D29" s="15">
        <v>3684.1200496480001</v>
      </c>
      <c r="E29" s="15">
        <v>3725.7967618729999</v>
      </c>
      <c r="F29" s="15">
        <v>3749.0085040989998</v>
      </c>
      <c r="G29" s="15">
        <v>3746.3936326070002</v>
      </c>
      <c r="H29" s="15">
        <v>3748.328914014</v>
      </c>
      <c r="I29" s="15"/>
      <c r="J29" s="16">
        <f t="shared" si="0"/>
        <v>41.676712224999847</v>
      </c>
      <c r="K29" s="16">
        <f t="shared" si="0"/>
        <v>23.211742225999842</v>
      </c>
      <c r="L29" s="16">
        <f t="shared" si="0"/>
        <v>-2.6148714919995655</v>
      </c>
      <c r="M29" s="16">
        <f t="shared" si="0"/>
        <v>1.9352814069998203</v>
      </c>
    </row>
    <row r="30" spans="2:13" x14ac:dyDescent="0.25">
      <c r="C30" s="14" t="s">
        <v>144</v>
      </c>
      <c r="D30" s="15">
        <v>393.04640108000001</v>
      </c>
      <c r="E30" s="15">
        <v>379.65447755999998</v>
      </c>
      <c r="F30" s="15">
        <v>383.78670065999995</v>
      </c>
      <c r="G30" s="15">
        <v>388.8740828</v>
      </c>
      <c r="H30" s="15">
        <v>393.14192273999998</v>
      </c>
      <c r="I30" s="15"/>
      <c r="J30" s="16">
        <f>E30-D30</f>
        <v>-13.391923520000034</v>
      </c>
      <c r="K30" s="16">
        <f>F30-E30</f>
        <v>4.1322230999999761</v>
      </c>
      <c r="L30" s="16">
        <f>G30-F30</f>
        <v>5.0873821400000452</v>
      </c>
      <c r="M30" s="16">
        <f>H30-G30</f>
        <v>4.2678399399999876</v>
      </c>
    </row>
    <row r="31" spans="2:13" x14ac:dyDescent="0.25">
      <c r="B31" s="12"/>
      <c r="C31" s="89" t="s">
        <v>98</v>
      </c>
      <c r="D31" s="95">
        <v>10598.163719</v>
      </c>
      <c r="E31" s="95">
        <v>10693.901784</v>
      </c>
      <c r="F31" s="95">
        <v>10682.394794</v>
      </c>
      <c r="G31" s="95">
        <v>10581.900567000001</v>
      </c>
      <c r="H31" s="95">
        <v>10655.503025</v>
      </c>
      <c r="I31" s="95"/>
      <c r="J31" s="94">
        <f t="shared" si="0"/>
        <v>95.738064999999551</v>
      </c>
      <c r="K31" s="94">
        <f t="shared" si="0"/>
        <v>-11.50698999999986</v>
      </c>
      <c r="L31" s="94">
        <f t="shared" si="0"/>
        <v>-100.49422699999923</v>
      </c>
      <c r="M31" s="94">
        <f t="shared" si="0"/>
        <v>73.602457999999388</v>
      </c>
    </row>
    <row r="32" spans="2:13" x14ac:dyDescent="0.25">
      <c r="B32" t="s">
        <v>361</v>
      </c>
      <c r="E32" s="14"/>
      <c r="J32" s="14"/>
      <c r="K32" s="35"/>
      <c r="L32" s="35"/>
      <c r="M32" s="35"/>
    </row>
    <row r="33" spans="2:7" x14ac:dyDescent="0.25">
      <c r="D33" s="14"/>
      <c r="E33" s="17"/>
      <c r="F33" s="17"/>
      <c r="G33" s="17"/>
    </row>
    <row r="35" spans="2:7" x14ac:dyDescent="0.25">
      <c r="B35" s="30" t="s">
        <v>306</v>
      </c>
      <c r="C35" s="30"/>
      <c r="D35" s="30"/>
    </row>
    <row r="36" spans="2:7" x14ac:dyDescent="0.25">
      <c r="B36" s="6"/>
      <c r="C36" s="57" t="s">
        <v>123</v>
      </c>
      <c r="D36" s="57" t="s">
        <v>0</v>
      </c>
    </row>
    <row r="37" spans="2:7" x14ac:dyDescent="0.25">
      <c r="B37" s="2">
        <v>41640</v>
      </c>
      <c r="C37" s="132">
        <v>11396.155269999999</v>
      </c>
      <c r="D37" s="132" t="e">
        <v>#N/A</v>
      </c>
    </row>
    <row r="38" spans="2:7" x14ac:dyDescent="0.25">
      <c r="B38" s="2">
        <v>41671</v>
      </c>
      <c r="C38" s="132">
        <v>11415.138990000001</v>
      </c>
      <c r="D38" s="132" t="e">
        <v>#N/A</v>
      </c>
    </row>
    <row r="39" spans="2:7" x14ac:dyDescent="0.25">
      <c r="B39" s="2">
        <v>41699</v>
      </c>
      <c r="C39" s="132">
        <v>10122.93613</v>
      </c>
      <c r="D39" s="132" t="e">
        <v>#N/A</v>
      </c>
    </row>
    <row r="40" spans="2:7" x14ac:dyDescent="0.25">
      <c r="B40" s="2">
        <v>41730</v>
      </c>
      <c r="C40" s="132">
        <v>9555.6409280000007</v>
      </c>
      <c r="D40" s="132" t="e">
        <v>#N/A</v>
      </c>
    </row>
    <row r="41" spans="2:7" x14ac:dyDescent="0.25">
      <c r="B41" s="2">
        <v>41760</v>
      </c>
      <c r="C41" s="132">
        <v>9761.836976999999</v>
      </c>
      <c r="D41" s="132" t="e">
        <v>#N/A</v>
      </c>
    </row>
    <row r="42" spans="2:7" x14ac:dyDescent="0.25">
      <c r="B42" s="2">
        <v>41791</v>
      </c>
      <c r="C42" s="132">
        <v>11138.922620000001</v>
      </c>
      <c r="D42" s="132" t="e">
        <v>#N/A</v>
      </c>
    </row>
    <row r="43" spans="2:7" x14ac:dyDescent="0.25">
      <c r="B43" s="2">
        <v>41821</v>
      </c>
      <c r="C43" s="132">
        <v>11738.025529999999</v>
      </c>
      <c r="D43" s="132" t="e">
        <v>#N/A</v>
      </c>
    </row>
    <row r="44" spans="2:7" x14ac:dyDescent="0.25">
      <c r="B44" s="2">
        <v>41852</v>
      </c>
      <c r="C44" s="132">
        <v>11751.739869999999</v>
      </c>
      <c r="D44" s="132" t="e">
        <v>#N/A</v>
      </c>
    </row>
    <row r="45" spans="2:7" x14ac:dyDescent="0.25">
      <c r="B45" s="2">
        <v>41883</v>
      </c>
      <c r="C45" s="132">
        <v>11284.19938</v>
      </c>
      <c r="D45" s="132" t="e">
        <v>#N/A</v>
      </c>
    </row>
    <row r="46" spans="2:7" x14ac:dyDescent="0.25">
      <c r="B46" s="2">
        <v>41913</v>
      </c>
      <c r="C46" s="132">
        <v>9932.1204390000003</v>
      </c>
      <c r="D46" s="132" t="e">
        <v>#N/A</v>
      </c>
    </row>
    <row r="47" spans="2:7" x14ac:dyDescent="0.25">
      <c r="B47" s="2">
        <v>41944</v>
      </c>
      <c r="C47" s="132">
        <v>9890.0314560000006</v>
      </c>
      <c r="D47" s="132" t="e">
        <v>#N/A</v>
      </c>
    </row>
    <row r="48" spans="2:7" x14ac:dyDescent="0.25">
      <c r="B48" s="2">
        <v>41974</v>
      </c>
      <c r="C48" s="132">
        <v>10380.61894</v>
      </c>
      <c r="D48" s="132" t="e">
        <v>#N/A</v>
      </c>
    </row>
    <row r="49" spans="2:4" x14ac:dyDescent="0.25">
      <c r="B49" s="2">
        <v>42005</v>
      </c>
      <c r="C49" s="132">
        <v>11144.352585000001</v>
      </c>
      <c r="D49" s="132" t="e">
        <v>#N/A</v>
      </c>
    </row>
    <row r="50" spans="2:4" x14ac:dyDescent="0.25">
      <c r="B50" s="2">
        <v>42036</v>
      </c>
      <c r="C50" s="132">
        <v>11323.992458999999</v>
      </c>
      <c r="D50" s="132" t="e">
        <v>#N/A</v>
      </c>
    </row>
    <row r="51" spans="2:4" x14ac:dyDescent="0.25">
      <c r="B51" s="2">
        <v>42064</v>
      </c>
      <c r="C51" s="132">
        <v>10194.533404</v>
      </c>
      <c r="D51" s="132" t="e">
        <v>#N/A</v>
      </c>
    </row>
    <row r="52" spans="2:4" x14ac:dyDescent="0.25">
      <c r="B52" s="2">
        <v>42095</v>
      </c>
      <c r="C52" s="132">
        <v>9523.7784864999994</v>
      </c>
      <c r="D52" s="132" t="e">
        <v>#N/A</v>
      </c>
    </row>
    <row r="53" spans="2:4" x14ac:dyDescent="0.25">
      <c r="B53" s="2">
        <v>42125</v>
      </c>
      <c r="C53" s="132">
        <v>9640.954330999999</v>
      </c>
      <c r="D53" s="132" t="e">
        <v>#N/A</v>
      </c>
    </row>
    <row r="54" spans="2:4" x14ac:dyDescent="0.25">
      <c r="B54" s="2">
        <v>42156</v>
      </c>
      <c r="C54" s="132">
        <v>11262.009549</v>
      </c>
      <c r="D54" s="132" t="e">
        <v>#N/A</v>
      </c>
    </row>
    <row r="55" spans="2:4" x14ac:dyDescent="0.25">
      <c r="B55" s="2">
        <v>42186</v>
      </c>
      <c r="C55" s="132">
        <v>12110.722215</v>
      </c>
      <c r="D55" s="132" t="e">
        <v>#N/A</v>
      </c>
    </row>
    <row r="56" spans="2:4" x14ac:dyDescent="0.25">
      <c r="B56" s="2">
        <v>42217</v>
      </c>
      <c r="C56" s="132">
        <v>12074.338734999999</v>
      </c>
      <c r="D56" s="132" t="e">
        <v>#N/A</v>
      </c>
    </row>
    <row r="57" spans="2:4" x14ac:dyDescent="0.25">
      <c r="B57" s="2">
        <v>42248</v>
      </c>
      <c r="C57" s="132">
        <v>11486.462825000001</v>
      </c>
      <c r="D57" s="132" t="e">
        <v>#N/A</v>
      </c>
    </row>
    <row r="58" spans="2:4" x14ac:dyDescent="0.25">
      <c r="B58" s="2">
        <v>42278</v>
      </c>
      <c r="C58" s="132">
        <v>9909.1701268999986</v>
      </c>
      <c r="D58" s="132" t="e">
        <v>#N/A</v>
      </c>
    </row>
    <row r="59" spans="2:4" x14ac:dyDescent="0.25">
      <c r="B59" s="2">
        <v>42309</v>
      </c>
      <c r="C59" s="132">
        <v>9572.2056680000005</v>
      </c>
      <c r="D59" s="132" t="e">
        <v>#N/A</v>
      </c>
    </row>
    <row r="60" spans="2:4" x14ac:dyDescent="0.25">
      <c r="B60" s="2">
        <v>42339</v>
      </c>
      <c r="C60" s="132">
        <v>9979.7548951999997</v>
      </c>
      <c r="D60" s="132" t="e">
        <v>#N/A</v>
      </c>
    </row>
    <row r="61" spans="2:4" x14ac:dyDescent="0.25">
      <c r="B61" s="2">
        <v>42370</v>
      </c>
      <c r="C61" s="132">
        <v>10622.782907999999</v>
      </c>
      <c r="D61" s="132" t="e">
        <v>#N/A</v>
      </c>
    </row>
    <row r="62" spans="2:4" x14ac:dyDescent="0.25">
      <c r="B62" s="2">
        <v>42401</v>
      </c>
      <c r="C62" s="132">
        <v>10502.070349</v>
      </c>
      <c r="D62" s="132" t="e">
        <v>#N/A</v>
      </c>
    </row>
    <row r="63" spans="2:4" x14ac:dyDescent="0.25">
      <c r="B63" s="2">
        <v>42430</v>
      </c>
      <c r="C63" s="132">
        <v>9470.1792559000005</v>
      </c>
      <c r="D63" s="132" t="e">
        <v>#N/A</v>
      </c>
    </row>
    <row r="64" spans="2:4" x14ac:dyDescent="0.25">
      <c r="B64" s="2">
        <v>42461</v>
      </c>
      <c r="C64" s="132">
        <v>9238.1420156999993</v>
      </c>
      <c r="D64" s="132" t="e">
        <v>#N/A</v>
      </c>
    </row>
    <row r="65" spans="2:4" x14ac:dyDescent="0.25">
      <c r="B65" s="2">
        <v>42491</v>
      </c>
      <c r="C65" s="132">
        <v>9428.5697729999993</v>
      </c>
      <c r="D65" s="132" t="e">
        <v>#N/A</v>
      </c>
    </row>
    <row r="66" spans="2:4" x14ac:dyDescent="0.25">
      <c r="B66" s="2">
        <v>42522</v>
      </c>
      <c r="C66" s="132">
        <v>11240.381346</v>
      </c>
      <c r="D66" s="132" t="e">
        <v>#N/A</v>
      </c>
    </row>
    <row r="67" spans="2:4" x14ac:dyDescent="0.25">
      <c r="B67" s="2">
        <v>42552</v>
      </c>
      <c r="C67" s="132">
        <v>12247.23991</v>
      </c>
      <c r="D67" s="132" t="e">
        <v>#N/A</v>
      </c>
    </row>
    <row r="68" spans="2:4" x14ac:dyDescent="0.25">
      <c r="B68" s="2">
        <v>42583</v>
      </c>
      <c r="C68" s="132">
        <v>12533.381438999999</v>
      </c>
      <c r="D68" s="132" t="e">
        <v>#N/A</v>
      </c>
    </row>
    <row r="69" spans="2:4" x14ac:dyDescent="0.25">
      <c r="B69" s="2">
        <v>42614</v>
      </c>
      <c r="C69" s="132">
        <v>11465.650186999999</v>
      </c>
      <c r="D69" s="132" t="e">
        <v>#N/A</v>
      </c>
    </row>
    <row r="70" spans="2:4" x14ac:dyDescent="0.25">
      <c r="B70" s="2">
        <v>42644</v>
      </c>
      <c r="C70" s="132">
        <v>10112.319299999999</v>
      </c>
      <c r="D70" s="132" t="e">
        <v>#N/A</v>
      </c>
    </row>
    <row r="71" spans="2:4" x14ac:dyDescent="0.25">
      <c r="B71" s="2">
        <v>42675</v>
      </c>
      <c r="C71" s="132">
        <v>9627.6913568999989</v>
      </c>
      <c r="D71" s="132">
        <v>9627.6913568999989</v>
      </c>
    </row>
    <row r="72" spans="2:4" x14ac:dyDescent="0.25">
      <c r="B72" s="2">
        <v>42705</v>
      </c>
      <c r="C72" s="132" t="e">
        <v>#N/A</v>
      </c>
      <c r="D72" s="132">
        <v>10464.869999999999</v>
      </c>
    </row>
    <row r="73" spans="2:4" x14ac:dyDescent="0.25">
      <c r="B73" s="2">
        <v>42736</v>
      </c>
      <c r="C73" s="132" t="e">
        <v>#N/A</v>
      </c>
      <c r="D73" s="132">
        <v>10954.179999999998</v>
      </c>
    </row>
    <row r="74" spans="2:4" x14ac:dyDescent="0.25">
      <c r="B74" s="2">
        <v>42767</v>
      </c>
      <c r="C74" s="132" t="e">
        <v>#N/A</v>
      </c>
      <c r="D74" s="132">
        <v>10683.99</v>
      </c>
    </row>
    <row r="75" spans="2:4" x14ac:dyDescent="0.25">
      <c r="B75" s="2">
        <v>42795</v>
      </c>
      <c r="C75" s="132" t="e">
        <v>#N/A</v>
      </c>
      <c r="D75" s="132">
        <v>9741.4590000000007</v>
      </c>
    </row>
    <row r="76" spans="2:4" x14ac:dyDescent="0.25">
      <c r="B76" s="2">
        <v>42826</v>
      </c>
      <c r="C76" s="132" t="e">
        <v>#N/A</v>
      </c>
      <c r="D76" s="132">
        <v>9414.8340000000007</v>
      </c>
    </row>
    <row r="77" spans="2:4" x14ac:dyDescent="0.25">
      <c r="B77" s="2">
        <v>42856</v>
      </c>
      <c r="C77" s="132" t="e">
        <v>#N/A</v>
      </c>
      <c r="D77" s="132">
        <v>9640.8549999999996</v>
      </c>
    </row>
    <row r="78" spans="2:4" x14ac:dyDescent="0.25">
      <c r="B78" s="2">
        <v>42887</v>
      </c>
      <c r="C78" s="132" t="e">
        <v>#N/A</v>
      </c>
      <c r="D78" s="132">
        <v>11289.460000000001</v>
      </c>
    </row>
    <row r="79" spans="2:4" x14ac:dyDescent="0.25">
      <c r="B79" s="2">
        <v>42917</v>
      </c>
      <c r="C79" s="132" t="e">
        <v>#N/A</v>
      </c>
      <c r="D79" s="132">
        <v>12100.210000000001</v>
      </c>
    </row>
    <row r="80" spans="2:4" x14ac:dyDescent="0.25">
      <c r="B80" s="2">
        <v>42948</v>
      </c>
      <c r="C80" s="132" t="e">
        <v>#N/A</v>
      </c>
      <c r="D80" s="132">
        <v>12322.609999999999</v>
      </c>
    </row>
    <row r="81" spans="2:4" x14ac:dyDescent="0.25">
      <c r="B81" s="2">
        <v>42979</v>
      </c>
      <c r="C81" s="132" t="e">
        <v>#N/A</v>
      </c>
      <c r="D81" s="132">
        <v>11261.87</v>
      </c>
    </row>
    <row r="82" spans="2:4" x14ac:dyDescent="0.25">
      <c r="B82" s="2">
        <v>43009</v>
      </c>
      <c r="C82" s="132" t="e">
        <v>#N/A</v>
      </c>
      <c r="D82" s="132">
        <v>10085.81</v>
      </c>
    </row>
    <row r="83" spans="2:4" x14ac:dyDescent="0.25">
      <c r="B83" s="2">
        <v>43040</v>
      </c>
      <c r="C83" s="132" t="e">
        <v>#N/A</v>
      </c>
      <c r="D83" s="132">
        <v>9787.9070000000011</v>
      </c>
    </row>
    <row r="84" spans="2:4" x14ac:dyDescent="0.25">
      <c r="B84" s="84">
        <v>43070</v>
      </c>
      <c r="C84" s="95" t="e">
        <v>#N/A</v>
      </c>
      <c r="D84" s="95">
        <v>10557.61</v>
      </c>
    </row>
  </sheetData>
  <mergeCells count="2">
    <mergeCell ref="D25:H25"/>
    <mergeCell ref="J25:M25"/>
  </mergeCells>
  <phoneticPr fontId="7" type="noConversion"/>
  <conditionalFormatting sqref="C37:D84">
    <cfRule type="expression" dxfId="3" priority="2" stopIfTrue="1">
      <formula>ISNA(C37)</formula>
    </cfRule>
  </conditionalFormatting>
  <conditionalFormatting sqref="C37:D84">
    <cfRule type="expression" dxfId="2" priority="1" stopIfTrue="1">
      <formula>ISNA(C37)</formula>
    </cfRule>
  </conditionalFormatting>
  <hyperlinks>
    <hyperlink ref="A3" location="Contents!B4" display="Return to Contents"/>
  </hyperlinks>
  <pageMargins left="0.75" right="0.75" top="1" bottom="1" header="0.5" footer="0.5"/>
  <pageSetup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L185"/>
  <sheetViews>
    <sheetView workbookViewId="0"/>
  </sheetViews>
  <sheetFormatPr defaultRowHeight="12.5" x14ac:dyDescent="0.25"/>
  <cols>
    <col min="2" max="2" width="9.1796875" style="7" customWidth="1"/>
    <col min="3" max="3" width="9.1796875" style="7"/>
    <col min="5" max="7" width="9.1796875" customWidth="1"/>
  </cols>
  <sheetData>
    <row r="1" spans="1:3" x14ac:dyDescent="0.25">
      <c r="B1"/>
      <c r="C1"/>
    </row>
    <row r="2" spans="1:3" ht="15.5" x14ac:dyDescent="0.35">
      <c r="A2" s="63" t="s">
        <v>360</v>
      </c>
      <c r="B2"/>
      <c r="C2"/>
    </row>
    <row r="3" spans="1:3" x14ac:dyDescent="0.25">
      <c r="A3" s="29" t="s">
        <v>32</v>
      </c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B6"/>
      <c r="C6"/>
    </row>
    <row r="7" spans="1:3" x14ac:dyDescent="0.25">
      <c r="B7"/>
      <c r="C7"/>
    </row>
    <row r="8" spans="1:3" x14ac:dyDescent="0.25">
      <c r="B8"/>
      <c r="C8"/>
    </row>
    <row r="9" spans="1:3" x14ac:dyDescent="0.25">
      <c r="B9"/>
      <c r="C9"/>
    </row>
    <row r="10" spans="1:3" x14ac:dyDescent="0.25">
      <c r="B10"/>
      <c r="C10"/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1:12" x14ac:dyDescent="0.25">
      <c r="B17"/>
      <c r="C17"/>
    </row>
    <row r="18" spans="1:12" x14ac:dyDescent="0.25">
      <c r="B18"/>
      <c r="C18"/>
    </row>
    <row r="19" spans="1:12" x14ac:dyDescent="0.25">
      <c r="B19"/>
      <c r="C19"/>
    </row>
    <row r="20" spans="1:12" x14ac:dyDescent="0.25">
      <c r="B20"/>
      <c r="C20"/>
    </row>
    <row r="21" spans="1:12" x14ac:dyDescent="0.25">
      <c r="B21"/>
      <c r="C21"/>
    </row>
    <row r="22" spans="1:12" x14ac:dyDescent="0.25">
      <c r="B22"/>
      <c r="C22"/>
    </row>
    <row r="23" spans="1:12" x14ac:dyDescent="0.25">
      <c r="B23"/>
      <c r="C23"/>
    </row>
    <row r="24" spans="1:12" x14ac:dyDescent="0.25">
      <c r="B24"/>
      <c r="C24"/>
    </row>
    <row r="25" spans="1:12" x14ac:dyDescent="0.25">
      <c r="A25" s="4"/>
      <c r="B25" s="208" t="s">
        <v>153</v>
      </c>
      <c r="C25" s="208"/>
      <c r="D25" s="4"/>
      <c r="E25" s="4"/>
      <c r="F25" s="4" t="s">
        <v>1</v>
      </c>
      <c r="H25" s="4"/>
      <c r="I25" s="4"/>
      <c r="J25" s="4"/>
      <c r="K25" s="4"/>
      <c r="L25" s="4"/>
    </row>
    <row r="26" spans="1:12" x14ac:dyDescent="0.25">
      <c r="A26" s="4"/>
      <c r="B26" s="208" t="s">
        <v>297</v>
      </c>
      <c r="C26" s="208"/>
      <c r="D26" s="4"/>
      <c r="E26" s="4"/>
      <c r="F26" s="4" t="s">
        <v>16</v>
      </c>
      <c r="G26" s="4" t="s">
        <v>1</v>
      </c>
      <c r="H26" s="4"/>
      <c r="I26" s="4"/>
      <c r="J26" s="4"/>
      <c r="K26" s="4"/>
      <c r="L26" s="4"/>
    </row>
    <row r="27" spans="1:12" x14ac:dyDescent="0.25">
      <c r="A27" s="6" t="s">
        <v>2</v>
      </c>
      <c r="B27" s="6" t="s">
        <v>123</v>
      </c>
      <c r="C27" s="6" t="s">
        <v>0</v>
      </c>
      <c r="D27" s="4"/>
      <c r="E27" s="6" t="s">
        <v>17</v>
      </c>
      <c r="F27" s="6" t="s">
        <v>8</v>
      </c>
      <c r="G27" s="6" t="s">
        <v>15</v>
      </c>
      <c r="H27" s="4"/>
      <c r="I27" s="4"/>
      <c r="J27" s="4"/>
      <c r="K27" s="4"/>
      <c r="L27" s="4"/>
    </row>
    <row r="28" spans="1:12" x14ac:dyDescent="0.25">
      <c r="A28" s="2">
        <v>38353</v>
      </c>
      <c r="B28" s="134">
        <v>8.5</v>
      </c>
      <c r="C28" s="134" t="e">
        <v>#N/A</v>
      </c>
      <c r="E28">
        <v>2004</v>
      </c>
      <c r="F28" s="7">
        <v>8.9459578119999996</v>
      </c>
      <c r="G28" s="36"/>
    </row>
    <row r="29" spans="1:12" x14ac:dyDescent="0.25">
      <c r="A29" s="2">
        <v>38384</v>
      </c>
      <c r="B29" s="134">
        <v>8.74</v>
      </c>
      <c r="C29" s="134" t="e">
        <v>#N/A</v>
      </c>
      <c r="E29">
        <v>2005</v>
      </c>
      <c r="F29" s="7">
        <v>9.4275651531999998</v>
      </c>
      <c r="G29" s="42">
        <f>F29/F28-1</f>
        <v>5.3835190297228719E-2</v>
      </c>
    </row>
    <row r="30" spans="1:12" x14ac:dyDescent="0.25">
      <c r="A30" s="2">
        <v>38412</v>
      </c>
      <c r="B30" s="134">
        <v>8.86</v>
      </c>
      <c r="C30" s="134" t="e">
        <v>#N/A</v>
      </c>
      <c r="E30">
        <v>2006</v>
      </c>
      <c r="F30" s="7">
        <v>10.402749838</v>
      </c>
      <c r="G30" s="42">
        <f t="shared" ref="G30:G41" si="0">F30/F29-1</f>
        <v>0.10343971841647726</v>
      </c>
    </row>
    <row r="31" spans="1:12" x14ac:dyDescent="0.25">
      <c r="A31" s="2">
        <v>38443</v>
      </c>
      <c r="B31" s="134">
        <v>9.2100000000000009</v>
      </c>
      <c r="C31" s="134" t="e">
        <v>#N/A</v>
      </c>
      <c r="E31">
        <v>2007</v>
      </c>
      <c r="F31" s="7">
        <v>10.651059168</v>
      </c>
      <c r="G31" s="42">
        <f t="shared" si="0"/>
        <v>2.3869585817872352E-2</v>
      </c>
    </row>
    <row r="32" spans="1:12" x14ac:dyDescent="0.25">
      <c r="A32" s="2">
        <v>38473</v>
      </c>
      <c r="B32" s="134">
        <v>9.5500000000000007</v>
      </c>
      <c r="C32" s="134" t="e">
        <v>#N/A</v>
      </c>
      <c r="E32">
        <v>2008</v>
      </c>
      <c r="F32" s="7">
        <v>11.26296361</v>
      </c>
      <c r="G32" s="42">
        <f t="shared" si="0"/>
        <v>5.7450102599974517E-2</v>
      </c>
    </row>
    <row r="33" spans="1:7" x14ac:dyDescent="0.25">
      <c r="A33" s="2">
        <v>38504</v>
      </c>
      <c r="B33" s="134">
        <v>9.77</v>
      </c>
      <c r="C33" s="134" t="e">
        <v>#N/A</v>
      </c>
      <c r="E33">
        <v>2009</v>
      </c>
      <c r="F33" s="7">
        <v>11.507838975</v>
      </c>
      <c r="G33" s="42">
        <f t="shared" si="0"/>
        <v>2.1741645758544648E-2</v>
      </c>
    </row>
    <row r="34" spans="1:7" x14ac:dyDescent="0.25">
      <c r="A34" s="2">
        <v>38534</v>
      </c>
      <c r="B34" s="134">
        <v>9.75</v>
      </c>
      <c r="C34" s="134" t="e">
        <v>#N/A</v>
      </c>
      <c r="E34">
        <v>2010</v>
      </c>
      <c r="F34" s="7">
        <v>11.536084188</v>
      </c>
      <c r="G34" s="42">
        <f t="shared" si="0"/>
        <v>2.4544324144055718E-3</v>
      </c>
    </row>
    <row r="35" spans="1:7" x14ac:dyDescent="0.25">
      <c r="A35" s="2">
        <v>38565</v>
      </c>
      <c r="B35" s="134">
        <v>9.91</v>
      </c>
      <c r="C35" s="134" t="e">
        <v>#N/A</v>
      </c>
      <c r="E35">
        <v>2011</v>
      </c>
      <c r="F35" s="7">
        <v>11.716863537</v>
      </c>
      <c r="G35" s="42">
        <f t="shared" si="0"/>
        <v>1.5670772339547279E-2</v>
      </c>
    </row>
    <row r="36" spans="1:7" x14ac:dyDescent="0.25">
      <c r="A36" s="2">
        <v>38596</v>
      </c>
      <c r="B36" s="134">
        <v>9.91</v>
      </c>
      <c r="C36" s="134" t="e">
        <v>#N/A</v>
      </c>
      <c r="E36">
        <v>2012</v>
      </c>
      <c r="F36" s="7">
        <v>11.878472863000001</v>
      </c>
      <c r="G36" s="42">
        <f t="shared" si="0"/>
        <v>1.379288283845459E-2</v>
      </c>
    </row>
    <row r="37" spans="1:7" x14ac:dyDescent="0.25">
      <c r="A37" s="2">
        <v>38626</v>
      </c>
      <c r="B37" s="134">
        <v>9.73</v>
      </c>
      <c r="C37" s="134" t="e">
        <v>#N/A</v>
      </c>
      <c r="E37">
        <v>2013</v>
      </c>
      <c r="F37" s="7">
        <v>12.126361611</v>
      </c>
      <c r="G37" s="42">
        <f t="shared" si="0"/>
        <v>2.0868738840338796E-2</v>
      </c>
    </row>
    <row r="38" spans="1:7" x14ac:dyDescent="0.25">
      <c r="A38" s="2">
        <v>38657</v>
      </c>
      <c r="B38" s="134">
        <v>9.74</v>
      </c>
      <c r="C38" s="134" t="e">
        <v>#N/A</v>
      </c>
      <c r="E38">
        <v>2014</v>
      </c>
      <c r="F38" s="7">
        <v>12.517944941</v>
      </c>
      <c r="G38" s="42">
        <f t="shared" si="0"/>
        <v>3.2291906060659459E-2</v>
      </c>
    </row>
    <row r="39" spans="1:7" x14ac:dyDescent="0.25">
      <c r="A39" s="2">
        <v>38687</v>
      </c>
      <c r="B39" s="134">
        <v>9.25</v>
      </c>
      <c r="C39" s="134" t="e">
        <v>#N/A</v>
      </c>
      <c r="E39">
        <v>2015</v>
      </c>
      <c r="F39" s="7">
        <v>12.651297218</v>
      </c>
      <c r="G39" s="42">
        <f t="shared" si="0"/>
        <v>1.0652888922943804E-2</v>
      </c>
    </row>
    <row r="40" spans="1:7" x14ac:dyDescent="0.25">
      <c r="A40" s="2">
        <v>38718</v>
      </c>
      <c r="B40" s="134">
        <v>9.5500000000000007</v>
      </c>
      <c r="C40" s="134" t="e">
        <v>#N/A</v>
      </c>
      <c r="E40">
        <v>2016</v>
      </c>
      <c r="F40" s="7">
        <v>12.528919219</v>
      </c>
      <c r="G40" s="42">
        <f t="shared" si="0"/>
        <v>-9.6731581664117883E-3</v>
      </c>
    </row>
    <row r="41" spans="1:7" x14ac:dyDescent="0.25">
      <c r="A41" s="2">
        <v>38749</v>
      </c>
      <c r="B41" s="134">
        <v>9.8000000000000007</v>
      </c>
      <c r="C41" s="134" t="e">
        <v>#N/A</v>
      </c>
      <c r="E41">
        <v>2017</v>
      </c>
      <c r="F41" s="7">
        <v>12.871096743000001</v>
      </c>
      <c r="G41" s="42">
        <f t="shared" si="0"/>
        <v>2.7311016857790138E-2</v>
      </c>
    </row>
    <row r="42" spans="1:7" x14ac:dyDescent="0.25">
      <c r="A42" s="2">
        <v>38777</v>
      </c>
      <c r="B42" s="134">
        <v>9.8699999999999992</v>
      </c>
      <c r="C42" s="134" t="e">
        <v>#N/A</v>
      </c>
      <c r="E42" s="7"/>
    </row>
    <row r="43" spans="1:7" x14ac:dyDescent="0.25">
      <c r="A43" s="2">
        <v>38808</v>
      </c>
      <c r="B43" s="134">
        <v>10.32</v>
      </c>
      <c r="C43" s="134" t="e">
        <v>#N/A</v>
      </c>
      <c r="E43" s="7"/>
    </row>
    <row r="44" spans="1:7" x14ac:dyDescent="0.25">
      <c r="A44" s="2">
        <v>38838</v>
      </c>
      <c r="B44" s="134">
        <v>10.61</v>
      </c>
      <c r="C44" s="134" t="e">
        <v>#N/A</v>
      </c>
      <c r="E44" s="7"/>
    </row>
    <row r="45" spans="1:7" x14ac:dyDescent="0.25">
      <c r="A45" s="2">
        <v>38869</v>
      </c>
      <c r="B45" s="134">
        <v>10.85</v>
      </c>
      <c r="C45" s="134" t="e">
        <v>#N/A</v>
      </c>
      <c r="E45" s="7"/>
    </row>
    <row r="46" spans="1:7" x14ac:dyDescent="0.25">
      <c r="A46" s="2">
        <v>38899</v>
      </c>
      <c r="B46" s="134">
        <v>10.96</v>
      </c>
      <c r="C46" s="134" t="e">
        <v>#N/A</v>
      </c>
      <c r="E46" s="7"/>
    </row>
    <row r="47" spans="1:7" x14ac:dyDescent="0.25">
      <c r="A47" s="2">
        <v>38930</v>
      </c>
      <c r="B47" s="134">
        <v>10.94</v>
      </c>
      <c r="C47" s="134" t="e">
        <v>#N/A</v>
      </c>
      <c r="E47" s="7"/>
    </row>
    <row r="48" spans="1:7" x14ac:dyDescent="0.25">
      <c r="A48" s="2">
        <v>38961</v>
      </c>
      <c r="B48" s="134">
        <v>10.94</v>
      </c>
      <c r="C48" s="134" t="e">
        <v>#N/A</v>
      </c>
      <c r="E48" s="7"/>
    </row>
    <row r="49" spans="1:5" x14ac:dyDescent="0.25">
      <c r="A49" s="2">
        <v>38991</v>
      </c>
      <c r="B49" s="134">
        <v>10.58</v>
      </c>
      <c r="C49" s="134" t="e">
        <v>#N/A</v>
      </c>
      <c r="E49" s="7"/>
    </row>
    <row r="50" spans="1:5" x14ac:dyDescent="0.25">
      <c r="A50" s="2">
        <v>39022</v>
      </c>
      <c r="B50" s="134">
        <v>10.18</v>
      </c>
      <c r="C50" s="134" t="e">
        <v>#N/A</v>
      </c>
      <c r="E50" s="7"/>
    </row>
    <row r="51" spans="1:5" x14ac:dyDescent="0.25">
      <c r="A51" s="2">
        <v>39052</v>
      </c>
      <c r="B51" s="134">
        <v>9.84</v>
      </c>
      <c r="C51" s="134" t="e">
        <v>#N/A</v>
      </c>
      <c r="E51" s="7"/>
    </row>
    <row r="52" spans="1:5" x14ac:dyDescent="0.25">
      <c r="A52" s="2">
        <v>39083</v>
      </c>
      <c r="B52" s="134">
        <v>10.06</v>
      </c>
      <c r="C52" s="134" t="e">
        <v>#N/A</v>
      </c>
      <c r="E52" s="7"/>
    </row>
    <row r="53" spans="1:5" x14ac:dyDescent="0.25">
      <c r="A53" s="2">
        <v>39114</v>
      </c>
      <c r="B53" s="134">
        <v>9.89</v>
      </c>
      <c r="C53" s="134" t="e">
        <v>#N/A</v>
      </c>
      <c r="E53" s="7"/>
    </row>
    <row r="54" spans="1:5" x14ac:dyDescent="0.25">
      <c r="A54" s="2">
        <v>39142</v>
      </c>
      <c r="B54" s="134">
        <v>10.27</v>
      </c>
      <c r="C54" s="134" t="e">
        <v>#N/A</v>
      </c>
      <c r="E54" s="7"/>
    </row>
    <row r="55" spans="1:5" x14ac:dyDescent="0.25">
      <c r="A55" s="2">
        <v>39173</v>
      </c>
      <c r="B55" s="134">
        <v>10.63</v>
      </c>
      <c r="C55" s="134" t="e">
        <v>#N/A</v>
      </c>
      <c r="E55" s="7"/>
    </row>
    <row r="56" spans="1:5" x14ac:dyDescent="0.25">
      <c r="A56" s="2">
        <v>39203</v>
      </c>
      <c r="B56" s="134">
        <v>10.77</v>
      </c>
      <c r="C56" s="134" t="e">
        <v>#N/A</v>
      </c>
      <c r="E56" s="7"/>
    </row>
    <row r="57" spans="1:5" x14ac:dyDescent="0.25">
      <c r="A57" s="2">
        <v>39234</v>
      </c>
      <c r="B57" s="134">
        <v>11.09</v>
      </c>
      <c r="C57" s="134" t="e">
        <v>#N/A</v>
      </c>
      <c r="E57" s="7"/>
    </row>
    <row r="58" spans="1:5" x14ac:dyDescent="0.25">
      <c r="A58" s="2">
        <v>39264</v>
      </c>
      <c r="B58" s="134">
        <v>11.07</v>
      </c>
      <c r="C58" s="134" t="e">
        <v>#N/A</v>
      </c>
      <c r="E58" s="7"/>
    </row>
    <row r="59" spans="1:5" x14ac:dyDescent="0.25">
      <c r="A59" s="2">
        <v>39295</v>
      </c>
      <c r="B59" s="134">
        <v>11.07</v>
      </c>
      <c r="C59" s="134" t="e">
        <v>#N/A</v>
      </c>
      <c r="E59" s="7"/>
    </row>
    <row r="60" spans="1:5" x14ac:dyDescent="0.25">
      <c r="A60" s="2">
        <v>39326</v>
      </c>
      <c r="B60" s="134">
        <v>10.96</v>
      </c>
      <c r="C60" s="134" t="e">
        <v>#N/A</v>
      </c>
      <c r="E60" s="7"/>
    </row>
    <row r="61" spans="1:5" x14ac:dyDescent="0.25">
      <c r="A61" s="2">
        <v>39356</v>
      </c>
      <c r="B61" s="134">
        <v>10.82</v>
      </c>
      <c r="C61" s="134" t="e">
        <v>#N/A</v>
      </c>
      <c r="E61" s="7"/>
    </row>
    <row r="62" spans="1:5" x14ac:dyDescent="0.25">
      <c r="A62" s="2">
        <v>39387</v>
      </c>
      <c r="B62" s="134">
        <v>10.7</v>
      </c>
      <c r="C62" s="134" t="e">
        <v>#N/A</v>
      </c>
      <c r="E62" s="7"/>
    </row>
    <row r="63" spans="1:5" x14ac:dyDescent="0.25">
      <c r="A63" s="2">
        <v>39417</v>
      </c>
      <c r="B63" s="134">
        <v>10.33</v>
      </c>
      <c r="C63" s="134" t="e">
        <v>#N/A</v>
      </c>
      <c r="E63" s="7"/>
    </row>
    <row r="64" spans="1:5" x14ac:dyDescent="0.25">
      <c r="A64" s="2">
        <v>39448</v>
      </c>
      <c r="B64" s="134">
        <v>10.14</v>
      </c>
      <c r="C64" s="134" t="e">
        <v>#N/A</v>
      </c>
      <c r="E64" s="7"/>
    </row>
    <row r="65" spans="1:5" x14ac:dyDescent="0.25">
      <c r="A65" s="2">
        <v>39479</v>
      </c>
      <c r="B65" s="134">
        <v>10.16</v>
      </c>
      <c r="C65" s="134" t="e">
        <v>#N/A</v>
      </c>
      <c r="E65" s="7"/>
    </row>
    <row r="66" spans="1:5" x14ac:dyDescent="0.25">
      <c r="A66" s="2">
        <v>39508</v>
      </c>
      <c r="B66" s="134">
        <v>10.45</v>
      </c>
      <c r="C66" s="134" t="e">
        <v>#N/A</v>
      </c>
      <c r="E66" s="7"/>
    </row>
    <row r="67" spans="1:5" x14ac:dyDescent="0.25">
      <c r="A67" s="2">
        <v>39539</v>
      </c>
      <c r="B67" s="134">
        <v>10.93</v>
      </c>
      <c r="C67" s="134" t="e">
        <v>#N/A</v>
      </c>
      <c r="E67" s="7"/>
    </row>
    <row r="68" spans="1:5" x14ac:dyDescent="0.25">
      <c r="A68" s="2">
        <v>39569</v>
      </c>
      <c r="B68" s="134">
        <v>11.4</v>
      </c>
      <c r="C68" s="134" t="e">
        <v>#N/A</v>
      </c>
      <c r="E68" s="7"/>
    </row>
    <row r="69" spans="1:5" x14ac:dyDescent="0.25">
      <c r="A69" s="2">
        <v>39600</v>
      </c>
      <c r="B69" s="134">
        <v>11.77</v>
      </c>
      <c r="C69" s="134" t="e">
        <v>#N/A</v>
      </c>
      <c r="E69" s="7"/>
    </row>
    <row r="70" spans="1:5" x14ac:dyDescent="0.25">
      <c r="A70" s="2">
        <v>39630</v>
      </c>
      <c r="B70" s="134">
        <v>12.07</v>
      </c>
      <c r="C70" s="134" t="e">
        <v>#N/A</v>
      </c>
      <c r="E70" s="7"/>
    </row>
    <row r="71" spans="1:5" x14ac:dyDescent="0.25">
      <c r="A71" s="2">
        <v>39661</v>
      </c>
      <c r="B71" s="134">
        <v>12.09</v>
      </c>
      <c r="C71" s="134" t="e">
        <v>#N/A</v>
      </c>
      <c r="E71" s="7"/>
    </row>
    <row r="72" spans="1:5" x14ac:dyDescent="0.25">
      <c r="A72" s="2">
        <v>39692</v>
      </c>
      <c r="B72" s="134">
        <v>11.92</v>
      </c>
      <c r="C72" s="134" t="e">
        <v>#N/A</v>
      </c>
      <c r="E72" s="7"/>
    </row>
    <row r="73" spans="1:5" x14ac:dyDescent="0.25">
      <c r="A73" s="2">
        <v>39722</v>
      </c>
      <c r="B73" s="134">
        <v>11.81</v>
      </c>
      <c r="C73" s="134" t="e">
        <v>#N/A</v>
      </c>
      <c r="E73" s="7"/>
    </row>
    <row r="74" spans="1:5" x14ac:dyDescent="0.25">
      <c r="A74" s="2">
        <v>39753</v>
      </c>
      <c r="B74" s="134">
        <v>11.42</v>
      </c>
      <c r="C74" s="134" t="e">
        <v>#N/A</v>
      </c>
      <c r="E74" s="7"/>
    </row>
    <row r="75" spans="1:5" x14ac:dyDescent="0.25">
      <c r="A75" s="2">
        <v>39783</v>
      </c>
      <c r="B75" s="134">
        <v>10.86</v>
      </c>
      <c r="C75" s="134" t="e">
        <v>#N/A</v>
      </c>
      <c r="E75" s="7"/>
    </row>
    <row r="76" spans="1:5" x14ac:dyDescent="0.25">
      <c r="A76" s="2">
        <v>39814</v>
      </c>
      <c r="B76" s="134">
        <v>10.98</v>
      </c>
      <c r="C76" s="134" t="e">
        <v>#N/A</v>
      </c>
      <c r="E76" s="7"/>
    </row>
    <row r="77" spans="1:5" x14ac:dyDescent="0.25">
      <c r="A77" s="2">
        <v>39845</v>
      </c>
      <c r="B77" s="134">
        <v>11.18</v>
      </c>
      <c r="C77" s="134" t="e">
        <v>#N/A</v>
      </c>
      <c r="E77" s="7"/>
    </row>
    <row r="78" spans="1:5" x14ac:dyDescent="0.25">
      <c r="A78" s="2">
        <v>39873</v>
      </c>
      <c r="B78" s="134">
        <v>11.28</v>
      </c>
      <c r="C78" s="134" t="e">
        <v>#N/A</v>
      </c>
      <c r="E78" s="7"/>
    </row>
    <row r="79" spans="1:5" x14ac:dyDescent="0.25">
      <c r="A79" s="2">
        <v>39904</v>
      </c>
      <c r="B79" s="134">
        <v>11.5</v>
      </c>
      <c r="C79" s="134" t="e">
        <v>#N/A</v>
      </c>
      <c r="E79" s="7"/>
    </row>
    <row r="80" spans="1:5" x14ac:dyDescent="0.25">
      <c r="A80" s="2">
        <v>39934</v>
      </c>
      <c r="B80" s="134">
        <v>11.78</v>
      </c>
      <c r="C80" s="134" t="e">
        <v>#N/A</v>
      </c>
      <c r="E80" s="7"/>
    </row>
    <row r="81" spans="1:5" x14ac:dyDescent="0.25">
      <c r="A81" s="2">
        <v>39965</v>
      </c>
      <c r="B81" s="134">
        <v>11.81</v>
      </c>
      <c r="C81" s="134" t="e">
        <v>#N/A</v>
      </c>
      <c r="E81" s="7"/>
    </row>
    <row r="82" spans="1:5" x14ac:dyDescent="0.25">
      <c r="A82" s="2">
        <v>39995</v>
      </c>
      <c r="B82" s="134">
        <v>11.85</v>
      </c>
      <c r="C82" s="134" t="e">
        <v>#N/A</v>
      </c>
      <c r="E82" s="7"/>
    </row>
    <row r="83" spans="1:5" x14ac:dyDescent="0.25">
      <c r="A83" s="2">
        <v>40026</v>
      </c>
      <c r="B83" s="134">
        <v>11.94</v>
      </c>
      <c r="C83" s="134" t="e">
        <v>#N/A</v>
      </c>
      <c r="E83" s="7"/>
    </row>
    <row r="84" spans="1:5" x14ac:dyDescent="0.25">
      <c r="A84" s="2">
        <v>40057</v>
      </c>
      <c r="B84" s="134">
        <v>11.96</v>
      </c>
      <c r="C84" s="134" t="e">
        <v>#N/A</v>
      </c>
      <c r="E84" s="7"/>
    </row>
    <row r="85" spans="1:5" x14ac:dyDescent="0.25">
      <c r="A85" s="2">
        <v>40087</v>
      </c>
      <c r="B85" s="134">
        <v>11.65</v>
      </c>
      <c r="C85" s="134" t="e">
        <v>#N/A</v>
      </c>
      <c r="E85" s="7"/>
    </row>
    <row r="86" spans="1:5" x14ac:dyDescent="0.25">
      <c r="A86" s="2">
        <v>40118</v>
      </c>
      <c r="B86" s="134">
        <v>11.26</v>
      </c>
      <c r="C86" s="134" t="e">
        <v>#N/A</v>
      </c>
      <c r="E86" s="7"/>
    </row>
    <row r="87" spans="1:5" x14ac:dyDescent="0.25">
      <c r="A87" s="2">
        <v>40148</v>
      </c>
      <c r="B87" s="134">
        <v>10.9</v>
      </c>
      <c r="C87" s="134" t="e">
        <v>#N/A</v>
      </c>
      <c r="E87" s="7"/>
    </row>
    <row r="88" spans="1:5" x14ac:dyDescent="0.25">
      <c r="A88" s="2">
        <v>40179</v>
      </c>
      <c r="B88" s="134">
        <v>10.49</v>
      </c>
      <c r="C88" s="134" t="e">
        <v>#N/A</v>
      </c>
      <c r="E88" s="7"/>
    </row>
    <row r="89" spans="1:5" x14ac:dyDescent="0.25">
      <c r="A89" s="2">
        <v>40210</v>
      </c>
      <c r="B89" s="134">
        <v>10.89</v>
      </c>
      <c r="C89" s="134" t="e">
        <v>#N/A</v>
      </c>
      <c r="E89" s="7"/>
    </row>
    <row r="90" spans="1:5" x14ac:dyDescent="0.25">
      <c r="A90" s="2">
        <v>40238</v>
      </c>
      <c r="B90" s="134">
        <v>11.11</v>
      </c>
      <c r="C90" s="134" t="e">
        <v>#N/A</v>
      </c>
      <c r="E90" s="7"/>
    </row>
    <row r="91" spans="1:5" x14ac:dyDescent="0.25">
      <c r="A91" s="2">
        <v>40269</v>
      </c>
      <c r="B91" s="134">
        <v>11.71</v>
      </c>
      <c r="C91" s="134" t="e">
        <v>#N/A</v>
      </c>
      <c r="E91" s="7"/>
    </row>
    <row r="92" spans="1:5" x14ac:dyDescent="0.25">
      <c r="A92" s="2">
        <v>40299</v>
      </c>
      <c r="B92" s="134">
        <v>11.91</v>
      </c>
      <c r="C92" s="134" t="e">
        <v>#N/A</v>
      </c>
      <c r="E92" s="7"/>
    </row>
    <row r="93" spans="1:5" x14ac:dyDescent="0.25">
      <c r="A93" s="2">
        <v>40330</v>
      </c>
      <c r="B93" s="134">
        <v>11.91</v>
      </c>
      <c r="C93" s="134" t="e">
        <v>#N/A</v>
      </c>
      <c r="E93" s="7"/>
    </row>
    <row r="94" spans="1:5" x14ac:dyDescent="0.25">
      <c r="A94" s="2">
        <v>40360</v>
      </c>
      <c r="B94" s="134">
        <v>12.04</v>
      </c>
      <c r="C94" s="134" t="e">
        <v>#N/A</v>
      </c>
      <c r="E94" s="7"/>
    </row>
    <row r="95" spans="1:5" x14ac:dyDescent="0.25">
      <c r="A95" s="2">
        <v>40391</v>
      </c>
      <c r="B95" s="134">
        <v>12.03</v>
      </c>
      <c r="C95" s="134" t="e">
        <v>#N/A</v>
      </c>
      <c r="E95" s="7"/>
    </row>
    <row r="96" spans="1:5" x14ac:dyDescent="0.25">
      <c r="A96" s="2">
        <v>40422</v>
      </c>
      <c r="B96" s="134">
        <v>11.95</v>
      </c>
      <c r="C96" s="134" t="e">
        <v>#N/A</v>
      </c>
      <c r="E96" s="7"/>
    </row>
    <row r="97" spans="1:5" x14ac:dyDescent="0.25">
      <c r="A97" s="2">
        <v>40452</v>
      </c>
      <c r="B97" s="134">
        <v>11.86</v>
      </c>
      <c r="C97" s="134" t="e">
        <v>#N/A</v>
      </c>
      <c r="E97" s="7"/>
    </row>
    <row r="98" spans="1:5" x14ac:dyDescent="0.25">
      <c r="A98" s="2">
        <v>40483</v>
      </c>
      <c r="B98" s="134">
        <v>11.62</v>
      </c>
      <c r="C98" s="134" t="e">
        <v>#N/A</v>
      </c>
      <c r="E98" s="7"/>
    </row>
    <row r="99" spans="1:5" x14ac:dyDescent="0.25">
      <c r="A99" s="2">
        <v>40513</v>
      </c>
      <c r="B99" s="134">
        <v>11.06</v>
      </c>
      <c r="C99" s="134" t="e">
        <v>#N/A</v>
      </c>
      <c r="E99" s="7"/>
    </row>
    <row r="100" spans="1:5" x14ac:dyDescent="0.25">
      <c r="A100" s="2">
        <v>40544</v>
      </c>
      <c r="B100" s="134">
        <v>10.87</v>
      </c>
      <c r="C100" s="134" t="e">
        <v>#N/A</v>
      </c>
      <c r="E100" s="7"/>
    </row>
    <row r="101" spans="1:5" x14ac:dyDescent="0.25">
      <c r="A101" s="2">
        <v>40575</v>
      </c>
      <c r="B101" s="134">
        <v>11.06</v>
      </c>
      <c r="C101" s="134" t="e">
        <v>#N/A</v>
      </c>
      <c r="E101" s="7"/>
    </row>
    <row r="102" spans="1:5" x14ac:dyDescent="0.25">
      <c r="A102" s="2">
        <v>40603</v>
      </c>
      <c r="B102" s="134">
        <v>11.52</v>
      </c>
      <c r="C102" s="134" t="e">
        <v>#N/A</v>
      </c>
      <c r="E102" s="7"/>
    </row>
    <row r="103" spans="1:5" x14ac:dyDescent="0.25">
      <c r="A103" s="2">
        <v>40634</v>
      </c>
      <c r="B103" s="134">
        <v>11.67</v>
      </c>
      <c r="C103" s="134" t="e">
        <v>#N/A</v>
      </c>
      <c r="E103" s="7"/>
    </row>
    <row r="104" spans="1:5" x14ac:dyDescent="0.25">
      <c r="A104" s="2">
        <v>40664</v>
      </c>
      <c r="B104" s="134">
        <v>11.93</v>
      </c>
      <c r="C104" s="134" t="e">
        <v>#N/A</v>
      </c>
      <c r="E104" s="7"/>
    </row>
    <row r="105" spans="1:5" x14ac:dyDescent="0.25">
      <c r="A105" s="2">
        <v>40695</v>
      </c>
      <c r="B105" s="134">
        <v>11.97</v>
      </c>
      <c r="C105" s="134" t="e">
        <v>#N/A</v>
      </c>
      <c r="E105" s="7"/>
    </row>
    <row r="106" spans="1:5" x14ac:dyDescent="0.25">
      <c r="A106" s="2">
        <v>40725</v>
      </c>
      <c r="B106" s="134">
        <v>12.09</v>
      </c>
      <c r="C106" s="134" t="e">
        <v>#N/A</v>
      </c>
      <c r="E106" s="7"/>
    </row>
    <row r="107" spans="1:5" x14ac:dyDescent="0.25">
      <c r="A107" s="2">
        <v>40756</v>
      </c>
      <c r="B107" s="134">
        <v>12.09</v>
      </c>
      <c r="C107" s="134" t="e">
        <v>#N/A</v>
      </c>
      <c r="E107" s="7"/>
    </row>
    <row r="108" spans="1:5" x14ac:dyDescent="0.25">
      <c r="A108" s="2">
        <v>40787</v>
      </c>
      <c r="B108" s="134">
        <v>12.17</v>
      </c>
      <c r="C108" s="134" t="e">
        <v>#N/A</v>
      </c>
      <c r="E108" s="7"/>
    </row>
    <row r="109" spans="1:5" x14ac:dyDescent="0.25">
      <c r="A109" s="2">
        <v>40817</v>
      </c>
      <c r="B109" s="134">
        <v>12.08</v>
      </c>
      <c r="C109" s="134" t="e">
        <v>#N/A</v>
      </c>
      <c r="E109" s="7"/>
    </row>
    <row r="110" spans="1:5" x14ac:dyDescent="0.25">
      <c r="A110" s="2">
        <v>40848</v>
      </c>
      <c r="B110" s="134">
        <v>11.78</v>
      </c>
      <c r="C110" s="134" t="e">
        <v>#N/A</v>
      </c>
      <c r="E110" s="7"/>
    </row>
    <row r="111" spans="1:5" x14ac:dyDescent="0.25">
      <c r="A111" s="2">
        <v>40878</v>
      </c>
      <c r="B111" s="134">
        <v>11.4</v>
      </c>
      <c r="C111" s="134" t="e">
        <v>#N/A</v>
      </c>
      <c r="E111" s="7"/>
    </row>
    <row r="112" spans="1:5" x14ac:dyDescent="0.25">
      <c r="A112" s="2">
        <v>40909</v>
      </c>
      <c r="B112" s="134">
        <v>11.41</v>
      </c>
      <c r="C112" s="134" t="e">
        <v>#N/A</v>
      </c>
      <c r="E112" s="7"/>
    </row>
    <row r="113" spans="1:5" x14ac:dyDescent="0.25">
      <c r="A113" s="2">
        <v>40940</v>
      </c>
      <c r="B113" s="134">
        <v>11.51</v>
      </c>
      <c r="C113" s="134" t="e">
        <v>#N/A</v>
      </c>
      <c r="E113" s="7"/>
    </row>
    <row r="114" spans="1:5" x14ac:dyDescent="0.25">
      <c r="A114" s="2">
        <v>40969</v>
      </c>
      <c r="B114" s="134">
        <v>11.7</v>
      </c>
      <c r="C114" s="134" t="e">
        <v>#N/A</v>
      </c>
      <c r="E114" s="7"/>
    </row>
    <row r="115" spans="1:5" x14ac:dyDescent="0.25">
      <c r="A115" s="2">
        <v>41000</v>
      </c>
      <c r="B115" s="134">
        <v>11.92</v>
      </c>
      <c r="C115" s="134" t="e">
        <v>#N/A</v>
      </c>
      <c r="E115" s="7"/>
    </row>
    <row r="116" spans="1:5" x14ac:dyDescent="0.25">
      <c r="A116" s="2">
        <v>41030</v>
      </c>
      <c r="B116" s="134">
        <v>11.9</v>
      </c>
      <c r="C116" s="134" t="e">
        <v>#N/A</v>
      </c>
      <c r="E116" s="7"/>
    </row>
    <row r="117" spans="1:5" x14ac:dyDescent="0.25">
      <c r="A117" s="2">
        <v>41061</v>
      </c>
      <c r="B117" s="134">
        <v>12.09</v>
      </c>
      <c r="C117" s="134" t="e">
        <v>#N/A</v>
      </c>
      <c r="E117" s="7"/>
    </row>
    <row r="118" spans="1:5" x14ac:dyDescent="0.25">
      <c r="A118" s="2">
        <v>41091</v>
      </c>
      <c r="B118" s="134">
        <v>12</v>
      </c>
      <c r="C118" s="134" t="e">
        <v>#N/A</v>
      </c>
      <c r="E118" s="7"/>
    </row>
    <row r="119" spans="1:5" x14ac:dyDescent="0.25">
      <c r="A119" s="2">
        <v>41122</v>
      </c>
      <c r="B119" s="134">
        <v>12.17</v>
      </c>
      <c r="C119" s="134" t="e">
        <v>#N/A</v>
      </c>
      <c r="E119" s="7"/>
    </row>
    <row r="120" spans="1:5" x14ac:dyDescent="0.25">
      <c r="A120" s="2">
        <v>41153</v>
      </c>
      <c r="B120" s="134">
        <v>12.3</v>
      </c>
      <c r="C120" s="134" t="e">
        <v>#N/A</v>
      </c>
      <c r="E120" s="7"/>
    </row>
    <row r="121" spans="1:5" x14ac:dyDescent="0.25">
      <c r="A121" s="2">
        <v>41183</v>
      </c>
      <c r="B121" s="134">
        <v>12.03</v>
      </c>
      <c r="C121" s="134" t="e">
        <v>#N/A</v>
      </c>
      <c r="E121" s="7"/>
    </row>
    <row r="122" spans="1:5" x14ac:dyDescent="0.25">
      <c r="A122" s="2">
        <v>41214</v>
      </c>
      <c r="B122" s="134">
        <v>11.75</v>
      </c>
      <c r="C122" s="134" t="e">
        <v>#N/A</v>
      </c>
      <c r="E122" s="7"/>
    </row>
    <row r="123" spans="1:5" x14ac:dyDescent="0.25">
      <c r="A123" s="2">
        <v>41244</v>
      </c>
      <c r="B123" s="134">
        <v>11.62</v>
      </c>
      <c r="C123" s="134" t="e">
        <v>#N/A</v>
      </c>
      <c r="E123" s="7"/>
    </row>
    <row r="124" spans="1:5" x14ac:dyDescent="0.25">
      <c r="A124" s="2">
        <v>41275</v>
      </c>
      <c r="B124" s="134">
        <v>11.46</v>
      </c>
      <c r="C124" s="134" t="e">
        <v>#N/A</v>
      </c>
      <c r="E124" s="7"/>
    </row>
    <row r="125" spans="1:5" x14ac:dyDescent="0.25">
      <c r="A125" s="2">
        <v>41306</v>
      </c>
      <c r="B125" s="134">
        <v>11.63</v>
      </c>
      <c r="C125" s="134" t="e">
        <v>#N/A</v>
      </c>
      <c r="E125" s="7"/>
    </row>
    <row r="126" spans="1:5" x14ac:dyDescent="0.25">
      <c r="A126" s="2">
        <v>41334</v>
      </c>
      <c r="B126" s="134">
        <v>11.61</v>
      </c>
      <c r="C126" s="134" t="e">
        <v>#N/A</v>
      </c>
      <c r="E126" s="7"/>
    </row>
    <row r="127" spans="1:5" x14ac:dyDescent="0.25">
      <c r="A127" s="2">
        <v>41365</v>
      </c>
      <c r="B127" s="134">
        <v>11.93</v>
      </c>
      <c r="C127" s="134" t="e">
        <v>#N/A</v>
      </c>
      <c r="E127" s="7"/>
    </row>
    <row r="128" spans="1:5" x14ac:dyDescent="0.25">
      <c r="A128" s="2">
        <v>41395</v>
      </c>
      <c r="B128" s="134">
        <v>12.4</v>
      </c>
      <c r="C128" s="134" t="e">
        <v>#N/A</v>
      </c>
      <c r="E128" s="7"/>
    </row>
    <row r="129" spans="1:5" x14ac:dyDescent="0.25">
      <c r="A129" s="2">
        <v>41426</v>
      </c>
      <c r="B129" s="134">
        <v>12.54</v>
      </c>
      <c r="C129" s="134" t="e">
        <v>#N/A</v>
      </c>
      <c r="E129" s="7"/>
    </row>
    <row r="130" spans="1:5" x14ac:dyDescent="0.25">
      <c r="A130" s="2">
        <v>41456</v>
      </c>
      <c r="B130" s="134">
        <v>12.65</v>
      </c>
      <c r="C130" s="134" t="e">
        <v>#N/A</v>
      </c>
      <c r="E130" s="7"/>
    </row>
    <row r="131" spans="1:5" x14ac:dyDescent="0.25">
      <c r="A131" s="2">
        <v>41487</v>
      </c>
      <c r="B131" s="134">
        <v>12.53</v>
      </c>
      <c r="C131" s="134" t="e">
        <v>#N/A</v>
      </c>
      <c r="E131" s="7"/>
    </row>
    <row r="132" spans="1:5" x14ac:dyDescent="0.25">
      <c r="A132" s="2">
        <v>41518</v>
      </c>
      <c r="B132" s="134">
        <v>12.51</v>
      </c>
      <c r="C132" s="134" t="e">
        <v>#N/A</v>
      </c>
      <c r="E132" s="7"/>
    </row>
    <row r="133" spans="1:5" x14ac:dyDescent="0.25">
      <c r="A133" s="2">
        <v>41548</v>
      </c>
      <c r="B133" s="134">
        <v>12.36</v>
      </c>
      <c r="C133" s="134" t="e">
        <v>#N/A</v>
      </c>
      <c r="E133" s="7"/>
    </row>
    <row r="134" spans="1:5" x14ac:dyDescent="0.25">
      <c r="A134" s="2">
        <v>41579</v>
      </c>
      <c r="B134" s="134">
        <v>12.1</v>
      </c>
      <c r="C134" s="134" t="e">
        <v>#N/A</v>
      </c>
      <c r="E134" s="7"/>
    </row>
    <row r="135" spans="1:5" x14ac:dyDescent="0.25">
      <c r="A135" s="2">
        <v>41609</v>
      </c>
      <c r="B135" s="134">
        <v>11.72</v>
      </c>
      <c r="C135" s="134" t="e">
        <v>#N/A</v>
      </c>
      <c r="E135" s="7"/>
    </row>
    <row r="136" spans="1:5" x14ac:dyDescent="0.25">
      <c r="A136" s="2">
        <v>41640</v>
      </c>
      <c r="B136" s="134">
        <v>11.65</v>
      </c>
      <c r="C136" s="134" t="e">
        <v>#N/A</v>
      </c>
      <c r="E136" s="7"/>
    </row>
    <row r="137" spans="1:5" x14ac:dyDescent="0.25">
      <c r="A137" s="2">
        <v>41671</v>
      </c>
      <c r="B137" s="134">
        <v>11.94</v>
      </c>
      <c r="C137" s="134" t="e">
        <v>#N/A</v>
      </c>
      <c r="E137" s="7"/>
    </row>
    <row r="138" spans="1:5" x14ac:dyDescent="0.25">
      <c r="A138" s="2">
        <v>41699</v>
      </c>
      <c r="B138" s="134">
        <v>12.25</v>
      </c>
      <c r="C138" s="134" t="e">
        <v>#N/A</v>
      </c>
      <c r="E138" s="7"/>
    </row>
    <row r="139" spans="1:5" x14ac:dyDescent="0.25">
      <c r="A139" s="2">
        <v>41730</v>
      </c>
      <c r="B139" s="134">
        <v>12.31</v>
      </c>
      <c r="C139" s="134" t="e">
        <v>#N/A</v>
      </c>
      <c r="E139" s="7"/>
    </row>
    <row r="140" spans="1:5" x14ac:dyDescent="0.25">
      <c r="A140" s="2">
        <v>41760</v>
      </c>
      <c r="B140" s="134">
        <v>12.85</v>
      </c>
      <c r="C140" s="134" t="e">
        <v>#N/A</v>
      </c>
      <c r="E140" s="7"/>
    </row>
    <row r="141" spans="1:5" x14ac:dyDescent="0.25">
      <c r="A141" s="2">
        <v>41791</v>
      </c>
      <c r="B141" s="134">
        <v>12.99</v>
      </c>
      <c r="C141" s="134" t="e">
        <v>#N/A</v>
      </c>
      <c r="E141" s="7"/>
    </row>
    <row r="142" spans="1:5" x14ac:dyDescent="0.25">
      <c r="A142" s="2">
        <v>41821</v>
      </c>
      <c r="B142" s="134">
        <v>13.09</v>
      </c>
      <c r="C142" s="134" t="e">
        <v>#N/A</v>
      </c>
      <c r="E142" s="7"/>
    </row>
    <row r="143" spans="1:5" x14ac:dyDescent="0.25">
      <c r="A143" s="2">
        <v>41852</v>
      </c>
      <c r="B143" s="134">
        <v>13.04</v>
      </c>
      <c r="C143" s="134" t="e">
        <v>#N/A</v>
      </c>
      <c r="E143" s="7"/>
    </row>
    <row r="144" spans="1:5" x14ac:dyDescent="0.25">
      <c r="A144" s="2">
        <v>41883</v>
      </c>
      <c r="B144" s="134">
        <v>12.95</v>
      </c>
      <c r="C144" s="134" t="e">
        <v>#N/A</v>
      </c>
      <c r="E144" s="7"/>
    </row>
    <row r="145" spans="1:5" x14ac:dyDescent="0.25">
      <c r="A145" s="2">
        <v>41913</v>
      </c>
      <c r="B145" s="134">
        <v>12.6</v>
      </c>
      <c r="C145" s="134" t="e">
        <v>#N/A</v>
      </c>
      <c r="E145" s="7"/>
    </row>
    <row r="146" spans="1:5" x14ac:dyDescent="0.25">
      <c r="A146" s="2">
        <v>41944</v>
      </c>
      <c r="B146" s="134">
        <v>12.48</v>
      </c>
      <c r="C146" s="134" t="e">
        <v>#N/A</v>
      </c>
      <c r="E146" s="7"/>
    </row>
    <row r="147" spans="1:5" x14ac:dyDescent="0.25">
      <c r="A147" s="2">
        <v>41974</v>
      </c>
      <c r="B147" s="134">
        <v>12.17</v>
      </c>
      <c r="C147" s="134" t="e">
        <v>#N/A</v>
      </c>
      <c r="E147" s="7"/>
    </row>
    <row r="148" spans="1:5" x14ac:dyDescent="0.25">
      <c r="A148" s="2">
        <v>42005</v>
      </c>
      <c r="B148" s="134">
        <v>12.1</v>
      </c>
      <c r="C148" s="134" t="e">
        <v>#N/A</v>
      </c>
      <c r="E148" s="7"/>
    </row>
    <row r="149" spans="1:5" x14ac:dyDescent="0.25">
      <c r="A149" s="2">
        <v>42036</v>
      </c>
      <c r="B149" s="134">
        <v>12.29</v>
      </c>
      <c r="C149" s="134" t="e">
        <v>#N/A</v>
      </c>
      <c r="E149" s="7"/>
    </row>
    <row r="150" spans="1:5" x14ac:dyDescent="0.25">
      <c r="A150" s="2">
        <v>42064</v>
      </c>
      <c r="B150" s="134">
        <v>12.33</v>
      </c>
      <c r="C150" s="134" t="e">
        <v>#N/A</v>
      </c>
      <c r="E150" s="7"/>
    </row>
    <row r="151" spans="1:5" x14ac:dyDescent="0.25">
      <c r="A151" s="2">
        <v>42095</v>
      </c>
      <c r="B151" s="134">
        <v>12.62</v>
      </c>
      <c r="C151" s="134" t="e">
        <v>#N/A</v>
      </c>
      <c r="E151" s="7"/>
    </row>
    <row r="152" spans="1:5" x14ac:dyDescent="0.25">
      <c r="A152" s="2">
        <v>42125</v>
      </c>
      <c r="B152" s="134">
        <v>12.93</v>
      </c>
      <c r="C152" s="134" t="e">
        <v>#N/A</v>
      </c>
      <c r="E152" s="7"/>
    </row>
    <row r="153" spans="1:5" x14ac:dyDescent="0.25">
      <c r="A153" s="2">
        <v>42156</v>
      </c>
      <c r="B153" s="134">
        <v>12.92</v>
      </c>
      <c r="C153" s="134" t="e">
        <v>#N/A</v>
      </c>
      <c r="E153" s="7"/>
    </row>
    <row r="154" spans="1:5" x14ac:dyDescent="0.25">
      <c r="A154" s="2">
        <v>42186</v>
      </c>
      <c r="B154" s="134">
        <v>12.94</v>
      </c>
      <c r="C154" s="134" t="e">
        <v>#N/A</v>
      </c>
      <c r="E154" s="7"/>
    </row>
    <row r="155" spans="1:5" x14ac:dyDescent="0.25">
      <c r="A155" s="2">
        <v>42217</v>
      </c>
      <c r="B155" s="134">
        <v>12.91</v>
      </c>
      <c r="C155" s="134" t="e">
        <v>#N/A</v>
      </c>
      <c r="E155" s="7"/>
    </row>
    <row r="156" spans="1:5" x14ac:dyDescent="0.25">
      <c r="A156" s="2">
        <v>42248</v>
      </c>
      <c r="B156" s="134">
        <v>13.03</v>
      </c>
      <c r="C156" s="134" t="e">
        <v>#N/A</v>
      </c>
      <c r="E156" s="7"/>
    </row>
    <row r="157" spans="1:5" x14ac:dyDescent="0.25">
      <c r="A157" s="2">
        <v>42278</v>
      </c>
      <c r="B157" s="134">
        <v>12.72</v>
      </c>
      <c r="C157" s="134" t="e">
        <v>#N/A</v>
      </c>
      <c r="E157" s="7"/>
    </row>
    <row r="158" spans="1:5" x14ac:dyDescent="0.25">
      <c r="A158" s="2">
        <v>42309</v>
      </c>
      <c r="B158" s="134">
        <v>12.71</v>
      </c>
      <c r="C158" s="134" t="e">
        <v>#N/A</v>
      </c>
      <c r="E158" s="7"/>
    </row>
    <row r="159" spans="1:5" x14ac:dyDescent="0.25">
      <c r="A159" s="2">
        <v>42339</v>
      </c>
      <c r="B159" s="134">
        <v>12.32</v>
      </c>
      <c r="C159" s="134" t="e">
        <v>#N/A</v>
      </c>
      <c r="E159" s="7"/>
    </row>
    <row r="160" spans="1:5" x14ac:dyDescent="0.25">
      <c r="A160" s="2">
        <v>42370</v>
      </c>
      <c r="B160" s="134">
        <v>11.98</v>
      </c>
      <c r="C160" s="134" t="e">
        <v>#N/A</v>
      </c>
      <c r="E160" s="7"/>
    </row>
    <row r="161" spans="1:5" x14ac:dyDescent="0.25">
      <c r="A161" s="2">
        <v>42401</v>
      </c>
      <c r="B161" s="134">
        <v>12.14</v>
      </c>
      <c r="C161" s="134" t="e">
        <v>#N/A</v>
      </c>
      <c r="E161" s="7"/>
    </row>
    <row r="162" spans="1:5" x14ac:dyDescent="0.25">
      <c r="A162" s="2">
        <v>42430</v>
      </c>
      <c r="B162" s="134">
        <v>12.57</v>
      </c>
      <c r="C162" s="134" t="e">
        <v>#N/A</v>
      </c>
      <c r="E162" s="7"/>
    </row>
    <row r="163" spans="1:5" x14ac:dyDescent="0.25">
      <c r="A163" s="2">
        <v>42461</v>
      </c>
      <c r="B163" s="134">
        <v>12.43</v>
      </c>
      <c r="C163" s="134" t="e">
        <v>#N/A</v>
      </c>
      <c r="E163" s="7"/>
    </row>
    <row r="164" spans="1:5" x14ac:dyDescent="0.25">
      <c r="A164" s="2">
        <v>42491</v>
      </c>
      <c r="B164" s="134">
        <v>12.79</v>
      </c>
      <c r="C164" s="134" t="e">
        <v>#N/A</v>
      </c>
      <c r="E164" s="7"/>
    </row>
    <row r="165" spans="1:5" x14ac:dyDescent="0.25">
      <c r="A165" s="2">
        <v>42522</v>
      </c>
      <c r="B165" s="134">
        <v>12.72</v>
      </c>
      <c r="C165" s="134" t="e">
        <v>#N/A</v>
      </c>
      <c r="E165" s="7"/>
    </row>
    <row r="166" spans="1:5" x14ac:dyDescent="0.25">
      <c r="A166" s="2">
        <v>42552</v>
      </c>
      <c r="B166" s="134">
        <v>12.68</v>
      </c>
      <c r="C166" s="134" t="e">
        <v>#N/A</v>
      </c>
      <c r="E166" s="7"/>
    </row>
    <row r="167" spans="1:5" x14ac:dyDescent="0.25">
      <c r="A167" s="2">
        <v>42583</v>
      </c>
      <c r="B167" s="134">
        <v>12.9</v>
      </c>
      <c r="C167" s="134" t="e">
        <v>#N/A</v>
      </c>
      <c r="E167" s="7"/>
    </row>
    <row r="168" spans="1:5" x14ac:dyDescent="0.25">
      <c r="A168" s="2">
        <v>42614</v>
      </c>
      <c r="B168" s="134">
        <v>12.87</v>
      </c>
      <c r="C168" s="134" t="e">
        <v>#N/A</v>
      </c>
      <c r="E168" s="7"/>
    </row>
    <row r="169" spans="1:5" x14ac:dyDescent="0.25">
      <c r="A169" s="2">
        <v>42644</v>
      </c>
      <c r="B169" s="134">
        <v>12.621320000000001</v>
      </c>
      <c r="C169" s="134" t="e">
        <v>#N/A</v>
      </c>
      <c r="E169" s="7"/>
    </row>
    <row r="170" spans="1:5" x14ac:dyDescent="0.25">
      <c r="A170" s="2">
        <v>42675</v>
      </c>
      <c r="B170" s="134">
        <v>12.52613</v>
      </c>
      <c r="C170" s="134">
        <v>12.52613</v>
      </c>
      <c r="E170" s="7"/>
    </row>
    <row r="171" spans="1:5" x14ac:dyDescent="0.25">
      <c r="A171" s="2">
        <v>42705</v>
      </c>
      <c r="B171" s="134" t="e">
        <v>#N/A</v>
      </c>
      <c r="C171" s="134">
        <v>12.02595</v>
      </c>
      <c r="E171" s="7"/>
    </row>
    <row r="172" spans="1:5" x14ac:dyDescent="0.25">
      <c r="A172" s="2">
        <v>42736</v>
      </c>
      <c r="B172" s="134" t="e">
        <v>#N/A</v>
      </c>
      <c r="C172" s="134">
        <v>12.03819</v>
      </c>
      <c r="E172" s="7"/>
    </row>
    <row r="173" spans="1:5" x14ac:dyDescent="0.25">
      <c r="A173" s="2">
        <v>42767</v>
      </c>
      <c r="B173" s="134" t="e">
        <v>#N/A</v>
      </c>
      <c r="C173" s="134">
        <v>12.350110000000001</v>
      </c>
      <c r="E173" s="7"/>
    </row>
    <row r="174" spans="1:5" x14ac:dyDescent="0.25">
      <c r="A174" s="2">
        <v>42795</v>
      </c>
      <c r="B174" s="134" t="e">
        <v>#N/A</v>
      </c>
      <c r="C174" s="134">
        <v>12.681660000000001</v>
      </c>
      <c r="E174" s="7"/>
    </row>
    <row r="175" spans="1:5" x14ac:dyDescent="0.25">
      <c r="A175" s="2">
        <v>42826</v>
      </c>
      <c r="B175" s="134" t="e">
        <v>#N/A</v>
      </c>
      <c r="C175" s="134">
        <v>12.62706</v>
      </c>
      <c r="E175" s="7"/>
    </row>
    <row r="176" spans="1:5" x14ac:dyDescent="0.25">
      <c r="A176" s="2">
        <v>42856</v>
      </c>
      <c r="B176" s="134" t="e">
        <v>#N/A</v>
      </c>
      <c r="C176" s="134">
        <v>13.027850000000001</v>
      </c>
      <c r="E176" s="7"/>
    </row>
    <row r="177" spans="1:5" x14ac:dyDescent="0.25">
      <c r="A177" s="2">
        <v>42887</v>
      </c>
      <c r="B177" s="134" t="e">
        <v>#N/A</v>
      </c>
      <c r="C177" s="134">
        <v>13.067259999999999</v>
      </c>
      <c r="E177" s="7"/>
    </row>
    <row r="178" spans="1:5" x14ac:dyDescent="0.25">
      <c r="A178" s="2">
        <v>42917</v>
      </c>
      <c r="B178" s="134" t="e">
        <v>#N/A</v>
      </c>
      <c r="C178" s="134">
        <v>13.1388</v>
      </c>
      <c r="E178" s="7"/>
    </row>
    <row r="179" spans="1:5" x14ac:dyDescent="0.25">
      <c r="A179" s="2">
        <v>42948</v>
      </c>
      <c r="B179" s="134" t="e">
        <v>#N/A</v>
      </c>
      <c r="C179" s="134">
        <v>13.386710000000001</v>
      </c>
      <c r="E179" s="7"/>
    </row>
    <row r="180" spans="1:5" x14ac:dyDescent="0.25">
      <c r="A180" s="2">
        <v>42979</v>
      </c>
      <c r="B180" s="134" t="e">
        <v>#N/A</v>
      </c>
      <c r="C180" s="134">
        <v>13.450139999999999</v>
      </c>
      <c r="E180" s="7"/>
    </row>
    <row r="181" spans="1:5" x14ac:dyDescent="0.25">
      <c r="A181" s="2">
        <v>43009</v>
      </c>
      <c r="B181" s="134" t="e">
        <v>#N/A</v>
      </c>
      <c r="C181" s="134">
        <v>13.15316</v>
      </c>
      <c r="E181" s="7"/>
    </row>
    <row r="182" spans="1:5" x14ac:dyDescent="0.25">
      <c r="A182" s="2">
        <v>43040</v>
      </c>
      <c r="B182" s="134" t="e">
        <v>#N/A</v>
      </c>
      <c r="C182" s="134">
        <v>12.9778</v>
      </c>
      <c r="E182" s="7"/>
    </row>
    <row r="183" spans="1:5" x14ac:dyDescent="0.25">
      <c r="A183" s="84">
        <v>43070</v>
      </c>
      <c r="B183" s="98" t="e">
        <v>#N/A</v>
      </c>
      <c r="C183" s="98">
        <v>12.47992</v>
      </c>
      <c r="E183" s="7"/>
    </row>
    <row r="184" spans="1:5" x14ac:dyDescent="0.25">
      <c r="A184" t="s">
        <v>361</v>
      </c>
      <c r="E184" s="7"/>
    </row>
    <row r="185" spans="1:5" x14ac:dyDescent="0.25">
      <c r="A185" t="s">
        <v>0</v>
      </c>
    </row>
  </sheetData>
  <mergeCells count="2">
    <mergeCell ref="B25:C25"/>
    <mergeCell ref="B26:C26"/>
  </mergeCells>
  <phoneticPr fontId="0" type="noConversion"/>
  <conditionalFormatting sqref="B28:C183">
    <cfRule type="expression" dxfId="1" priority="2" stopIfTrue="1">
      <formula>ISNA(B28)</formula>
    </cfRule>
  </conditionalFormatting>
  <conditionalFormatting sqref="B28:C183">
    <cfRule type="expression" dxfId="0" priority="1" stopIfTrue="1">
      <formula>ISNA(B28)</formula>
    </cfRule>
  </conditionalFormatting>
  <hyperlinks>
    <hyperlink ref="A3" location="Contents!B4" display="Return to Contents"/>
  </hyperlinks>
  <pageMargins left="0.75" right="0.75" top="1" bottom="1" header="0.5" footer="0.5"/>
  <pageSetup scale="59" fitToHeight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Q181"/>
  <sheetViews>
    <sheetView zoomScaleNormal="100" workbookViewId="0"/>
  </sheetViews>
  <sheetFormatPr defaultRowHeight="12.5" x14ac:dyDescent="0.25"/>
  <cols>
    <col min="2" max="3" width="9.1796875" style="7"/>
  </cols>
  <sheetData>
    <row r="1" spans="1:3" x14ac:dyDescent="0.25">
      <c r="B1"/>
      <c r="C1"/>
    </row>
    <row r="2" spans="1:3" ht="15.5" x14ac:dyDescent="0.35">
      <c r="A2" s="63" t="s">
        <v>360</v>
      </c>
      <c r="B2"/>
      <c r="C2"/>
    </row>
    <row r="3" spans="1:3" x14ac:dyDescent="0.25">
      <c r="A3" s="29" t="s">
        <v>32</v>
      </c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B6"/>
      <c r="C6"/>
    </row>
    <row r="7" spans="1:3" x14ac:dyDescent="0.25">
      <c r="B7"/>
      <c r="C7"/>
    </row>
    <row r="8" spans="1:3" x14ac:dyDescent="0.25">
      <c r="B8"/>
      <c r="C8"/>
    </row>
    <row r="9" spans="1:3" x14ac:dyDescent="0.25">
      <c r="B9"/>
      <c r="C9"/>
    </row>
    <row r="10" spans="1:3" x14ac:dyDescent="0.25">
      <c r="B10"/>
      <c r="C10"/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1:17" x14ac:dyDescent="0.25">
      <c r="B17"/>
      <c r="C17"/>
    </row>
    <row r="18" spans="1:17" x14ac:dyDescent="0.25">
      <c r="B18"/>
      <c r="C18"/>
    </row>
    <row r="19" spans="1:17" x14ac:dyDescent="0.25">
      <c r="B19"/>
      <c r="C19"/>
    </row>
    <row r="20" spans="1:17" x14ac:dyDescent="0.25">
      <c r="B20"/>
      <c r="C20"/>
    </row>
    <row r="21" spans="1:17" x14ac:dyDescent="0.25">
      <c r="B21"/>
      <c r="C21"/>
    </row>
    <row r="22" spans="1:17" x14ac:dyDescent="0.25">
      <c r="B22"/>
      <c r="C22"/>
    </row>
    <row r="23" spans="1:17" x14ac:dyDescent="0.25">
      <c r="B23"/>
      <c r="C23"/>
    </row>
    <row r="24" spans="1:17" x14ac:dyDescent="0.25">
      <c r="B24"/>
      <c r="C24"/>
    </row>
    <row r="25" spans="1:17" ht="13" x14ac:dyDescent="0.3">
      <c r="B25" s="130" t="s">
        <v>160</v>
      </c>
      <c r="C25" s="130"/>
      <c r="D25" s="130"/>
      <c r="E25" s="130"/>
      <c r="F25" s="130"/>
      <c r="G25" s="130"/>
      <c r="H25" s="130"/>
      <c r="I25" s="130"/>
      <c r="K25" s="222" t="s">
        <v>120</v>
      </c>
      <c r="L25" s="222"/>
      <c r="M25" s="222"/>
      <c r="N25" s="222"/>
      <c r="O25" s="222"/>
      <c r="P25" s="222"/>
      <c r="Q25" s="222"/>
    </row>
    <row r="26" spans="1:17" x14ac:dyDescent="0.25">
      <c r="A26" s="4"/>
      <c r="B26" s="100"/>
      <c r="C26" s="100" t="s">
        <v>114</v>
      </c>
      <c r="D26" s="100"/>
      <c r="E26" s="100"/>
      <c r="F26" s="100" t="s">
        <v>116</v>
      </c>
      <c r="G26" t="s">
        <v>312</v>
      </c>
      <c r="H26" s="100" t="s">
        <v>11</v>
      </c>
      <c r="I26" s="100" t="s">
        <v>10</v>
      </c>
      <c r="K26" s="100"/>
      <c r="L26" s="100" t="s">
        <v>114</v>
      </c>
      <c r="M26" s="100"/>
      <c r="N26" s="100"/>
      <c r="O26" s="100" t="s">
        <v>116</v>
      </c>
      <c r="P26" t="s">
        <v>312</v>
      </c>
      <c r="Q26" s="100"/>
    </row>
    <row r="27" spans="1:17" x14ac:dyDescent="0.25">
      <c r="A27" s="6" t="s">
        <v>17</v>
      </c>
      <c r="B27" s="57" t="s">
        <v>61</v>
      </c>
      <c r="C27" s="57" t="s">
        <v>115</v>
      </c>
      <c r="D27" s="57" t="s">
        <v>62</v>
      </c>
      <c r="E27" s="57" t="s">
        <v>110</v>
      </c>
      <c r="F27" s="57" t="s">
        <v>119</v>
      </c>
      <c r="G27" s="195" t="s">
        <v>313</v>
      </c>
      <c r="H27" s="58" t="s">
        <v>118</v>
      </c>
      <c r="I27" s="58" t="s">
        <v>117</v>
      </c>
      <c r="J27" s="12"/>
      <c r="K27" s="57" t="s">
        <v>61</v>
      </c>
      <c r="L27" s="57" t="s">
        <v>115</v>
      </c>
      <c r="M27" s="57" t="s">
        <v>62</v>
      </c>
      <c r="N27" s="57" t="s">
        <v>110</v>
      </c>
      <c r="O27" s="57" t="s">
        <v>119</v>
      </c>
      <c r="P27" s="195" t="s">
        <v>313</v>
      </c>
      <c r="Q27" s="58" t="s">
        <v>11</v>
      </c>
    </row>
    <row r="28" spans="1:17" x14ac:dyDescent="0.25">
      <c r="A28">
        <v>2008</v>
      </c>
      <c r="B28" s="117">
        <v>5425.6864483999998</v>
      </c>
      <c r="C28" s="117">
        <v>2412.5152687</v>
      </c>
      <c r="D28" s="117">
        <v>126.34589317</v>
      </c>
      <c r="E28" s="117">
        <v>2202.7552869000001</v>
      </c>
      <c r="F28" s="117">
        <v>679.08010358000001</v>
      </c>
      <c r="G28" s="117">
        <v>344.53822607000001</v>
      </c>
      <c r="H28" s="117">
        <v>64.236432622999999</v>
      </c>
      <c r="I28" s="117">
        <v>11255.157659</v>
      </c>
      <c r="J28" s="158">
        <v>2008</v>
      </c>
      <c r="K28" s="119">
        <f t="shared" ref="K28:P37" si="0">B28/$I28</f>
        <v>0.48206223429144412</v>
      </c>
      <c r="L28" s="119">
        <f t="shared" si="0"/>
        <v>0.21434753219746078</v>
      </c>
      <c r="M28" s="119">
        <f t="shared" si="0"/>
        <v>1.1225599587134134E-2</v>
      </c>
      <c r="N28" s="119">
        <f t="shared" si="0"/>
        <v>0.19571074467700622</v>
      </c>
      <c r="O28" s="119">
        <f t="shared" si="0"/>
        <v>6.0335014768716708E-2</v>
      </c>
      <c r="P28" s="119">
        <f t="shared" si="0"/>
        <v>3.0611585950952515E-2</v>
      </c>
      <c r="Q28" s="120">
        <f>H28/I28</f>
        <v>5.707288566645213E-3</v>
      </c>
    </row>
    <row r="29" spans="1:17" x14ac:dyDescent="0.25">
      <c r="A29">
        <v>2009</v>
      </c>
      <c r="B29" s="117">
        <v>4810.6965657999999</v>
      </c>
      <c r="C29" s="117">
        <v>2523.2292332000002</v>
      </c>
      <c r="D29" s="117">
        <v>106.67534096</v>
      </c>
      <c r="E29" s="117">
        <v>2188.6426986000001</v>
      </c>
      <c r="F29" s="117">
        <v>736.48696977999998</v>
      </c>
      <c r="G29" s="117">
        <v>395.28408299</v>
      </c>
      <c r="H29" s="117">
        <v>61.809410247000002</v>
      </c>
      <c r="I29" s="117">
        <v>10822.824302000001</v>
      </c>
      <c r="J29" s="158">
        <v>2009</v>
      </c>
      <c r="K29" s="119">
        <f t="shared" si="0"/>
        <v>0.44449548764373903</v>
      </c>
      <c r="L29" s="119">
        <f t="shared" si="0"/>
        <v>0.23313962814066203</v>
      </c>
      <c r="M29" s="119">
        <f t="shared" si="0"/>
        <v>9.8565160057423242E-3</v>
      </c>
      <c r="N29" s="119">
        <f t="shared" si="0"/>
        <v>0.20222472780931597</v>
      </c>
      <c r="O29" s="119">
        <f t="shared" si="0"/>
        <v>6.8049424921727789E-2</v>
      </c>
      <c r="P29" s="119">
        <f t="shared" si="0"/>
        <v>3.6523191355601475E-2</v>
      </c>
      <c r="Q29" s="120">
        <f t="shared" ref="Q29:Q37" si="1">H29/I29</f>
        <v>5.7110240841272784E-3</v>
      </c>
    </row>
    <row r="30" spans="1:17" x14ac:dyDescent="0.25">
      <c r="A30">
        <v>2010</v>
      </c>
      <c r="B30" s="117">
        <v>5061.0692385000002</v>
      </c>
      <c r="C30" s="117">
        <v>2706.0197895000001</v>
      </c>
      <c r="D30" s="117">
        <v>101.53698493</v>
      </c>
      <c r="E30" s="117">
        <v>2210.8720563000002</v>
      </c>
      <c r="F30" s="117">
        <v>697.81351218999998</v>
      </c>
      <c r="G30" s="117">
        <v>458.00817510000002</v>
      </c>
      <c r="H30" s="117">
        <v>66.214033642999993</v>
      </c>
      <c r="I30" s="117">
        <v>11301.533789999999</v>
      </c>
      <c r="J30" s="158">
        <v>2010</v>
      </c>
      <c r="K30" s="119">
        <f t="shared" si="0"/>
        <v>0.44782144906545474</v>
      </c>
      <c r="L30" s="119">
        <f t="shared" si="0"/>
        <v>0.23943827800562636</v>
      </c>
      <c r="M30" s="119">
        <f t="shared" si="0"/>
        <v>8.984354408588642E-3</v>
      </c>
      <c r="N30" s="119">
        <f t="shared" si="0"/>
        <v>0.19562584135759153</v>
      </c>
      <c r="O30" s="119">
        <f t="shared" si="0"/>
        <v>6.1745027281823489E-2</v>
      </c>
      <c r="P30" s="119">
        <f t="shared" si="0"/>
        <v>4.0526196143859869E-2</v>
      </c>
      <c r="Q30" s="120">
        <f t="shared" si="1"/>
        <v>5.8588537514782761E-3</v>
      </c>
    </row>
    <row r="31" spans="1:17" x14ac:dyDescent="0.25">
      <c r="A31">
        <v>2011</v>
      </c>
      <c r="B31" s="117">
        <v>4749.1232848999998</v>
      </c>
      <c r="C31" s="117">
        <v>2777.2299143999999</v>
      </c>
      <c r="D31" s="117">
        <v>82.691043836000006</v>
      </c>
      <c r="E31" s="117">
        <v>2164.9434712000002</v>
      </c>
      <c r="F31" s="117">
        <v>857.35447194999995</v>
      </c>
      <c r="G31" s="117">
        <v>531.45527888000004</v>
      </c>
      <c r="H31" s="117">
        <v>70.465188959000002</v>
      </c>
      <c r="I31" s="117">
        <v>11233.262654</v>
      </c>
      <c r="J31" s="158">
        <v>2011</v>
      </c>
      <c r="K31" s="119">
        <f t="shared" si="0"/>
        <v>0.42277327889319016</v>
      </c>
      <c r="L31" s="119">
        <f t="shared" si="0"/>
        <v>0.24723270522042579</v>
      </c>
      <c r="M31" s="119">
        <f t="shared" si="0"/>
        <v>7.361266836091911E-3</v>
      </c>
      <c r="N31" s="119">
        <f t="shared" si="0"/>
        <v>0.19272615070823573</v>
      </c>
      <c r="O31" s="119">
        <f t="shared" si="0"/>
        <v>7.6322836771265973E-2</v>
      </c>
      <c r="P31" s="119">
        <f t="shared" si="0"/>
        <v>4.7310856627282426E-2</v>
      </c>
      <c r="Q31" s="120">
        <f t="shared" si="1"/>
        <v>6.2729049546356311E-3</v>
      </c>
    </row>
    <row r="32" spans="1:17" x14ac:dyDescent="0.25">
      <c r="A32">
        <v>2012</v>
      </c>
      <c r="B32" s="117">
        <v>4136.7293393999998</v>
      </c>
      <c r="C32" s="117">
        <v>3349.4376069</v>
      </c>
      <c r="D32" s="117">
        <v>63.359365765</v>
      </c>
      <c r="E32" s="117">
        <v>2101.9979481</v>
      </c>
      <c r="F32" s="117">
        <v>741.22873757000002</v>
      </c>
      <c r="G32" s="117">
        <v>596.53815410000004</v>
      </c>
      <c r="H32" s="117">
        <v>70.176629206999991</v>
      </c>
      <c r="I32" s="117">
        <v>11059.467780999999</v>
      </c>
      <c r="J32" s="158">
        <v>2012</v>
      </c>
      <c r="K32" s="119">
        <f t="shared" si="0"/>
        <v>0.37404416029013976</v>
      </c>
      <c r="L32" s="119">
        <f t="shared" si="0"/>
        <v>0.30285703374029299</v>
      </c>
      <c r="M32" s="119">
        <f t="shared" si="0"/>
        <v>5.7289705996386589E-3</v>
      </c>
      <c r="N32" s="119">
        <f t="shared" si="0"/>
        <v>0.19006321006795654</v>
      </c>
      <c r="O32" s="119">
        <f t="shared" si="0"/>
        <v>6.7022098372890956E-2</v>
      </c>
      <c r="P32" s="119">
        <f t="shared" si="0"/>
        <v>5.3939137570873319E-2</v>
      </c>
      <c r="Q32" s="120">
        <f t="shared" si="1"/>
        <v>6.3453893620055019E-3</v>
      </c>
    </row>
    <row r="33" spans="1:17" x14ac:dyDescent="0.25">
      <c r="A33">
        <v>2013</v>
      </c>
      <c r="B33" s="117">
        <v>4331.8211221000001</v>
      </c>
      <c r="C33" s="117">
        <v>3081.7412297999999</v>
      </c>
      <c r="D33" s="117">
        <v>74.423095644</v>
      </c>
      <c r="E33" s="117">
        <v>2161.6889670999999</v>
      </c>
      <c r="F33" s="117">
        <v>722.97080717999995</v>
      </c>
      <c r="G33" s="117">
        <v>694.54259715000001</v>
      </c>
      <c r="H33" s="117">
        <v>72.439598740000008</v>
      </c>
      <c r="I33" s="117">
        <v>11139.627418</v>
      </c>
      <c r="J33" s="158">
        <v>2013</v>
      </c>
      <c r="K33" s="119">
        <f t="shared" si="0"/>
        <v>0.38886588927565152</v>
      </c>
      <c r="L33" s="119">
        <f t="shared" si="0"/>
        <v>0.27664670586920703</v>
      </c>
      <c r="M33" s="119">
        <f t="shared" si="0"/>
        <v>6.6809322117670844E-3</v>
      </c>
      <c r="N33" s="119">
        <f t="shared" si="0"/>
        <v>0.19405397379871325</v>
      </c>
      <c r="O33" s="119">
        <f t="shared" si="0"/>
        <v>6.4900806826966709E-2</v>
      </c>
      <c r="P33" s="119">
        <f t="shared" si="0"/>
        <v>6.2348817522184026E-2</v>
      </c>
      <c r="Q33" s="120">
        <f t="shared" si="1"/>
        <v>6.5028744698362416E-3</v>
      </c>
    </row>
    <row r="34" spans="1:17" x14ac:dyDescent="0.25">
      <c r="A34">
        <v>2014</v>
      </c>
      <c r="B34" s="117">
        <v>4333.4529960999998</v>
      </c>
      <c r="C34" s="117">
        <v>3086.5998552999999</v>
      </c>
      <c r="D34" s="117">
        <v>82.826978437999998</v>
      </c>
      <c r="E34" s="117">
        <v>2184.0163889999999</v>
      </c>
      <c r="F34" s="117">
        <v>693.67964013999995</v>
      </c>
      <c r="G34" s="117">
        <v>764.96624125999995</v>
      </c>
      <c r="H34" s="117">
        <v>69.816646410999994</v>
      </c>
      <c r="I34" s="117">
        <v>11215.358747</v>
      </c>
      <c r="J34" s="158">
        <v>2014</v>
      </c>
      <c r="K34" s="119">
        <f t="shared" si="0"/>
        <v>0.38638558907080495</v>
      </c>
      <c r="L34" s="119">
        <f t="shared" si="0"/>
        <v>0.2752118701620343</v>
      </c>
      <c r="M34" s="119">
        <f t="shared" si="0"/>
        <v>7.3851385681403562E-3</v>
      </c>
      <c r="N34" s="119">
        <f t="shared" si="0"/>
        <v>0.19473442074103989</v>
      </c>
      <c r="O34" s="119">
        <f t="shared" si="0"/>
        <v>6.1850865031450958E-2</v>
      </c>
      <c r="P34" s="119">
        <f t="shared" si="0"/>
        <v>6.820702382477252E-2</v>
      </c>
      <c r="Q34" s="120">
        <f t="shared" si="1"/>
        <v>6.2250925704605987E-3</v>
      </c>
    </row>
    <row r="35" spans="1:17" x14ac:dyDescent="0.25">
      <c r="A35">
        <v>2015</v>
      </c>
      <c r="B35" s="117">
        <v>3705.2005534</v>
      </c>
      <c r="C35" s="117">
        <v>3653.3755507000001</v>
      </c>
      <c r="D35" s="117">
        <v>77.393833150999995</v>
      </c>
      <c r="E35" s="117">
        <v>2184.0490657999999</v>
      </c>
      <c r="F35" s="117">
        <v>668.46190410999998</v>
      </c>
      <c r="G35" s="117">
        <v>808.66002301000003</v>
      </c>
      <c r="H35" s="117">
        <v>74.368508958999996</v>
      </c>
      <c r="I35" s="117">
        <v>11171.510356000001</v>
      </c>
      <c r="J35" s="158">
        <v>2015</v>
      </c>
      <c r="K35" s="119">
        <f t="shared" si="0"/>
        <v>0.3316651406414361</v>
      </c>
      <c r="L35" s="119">
        <f t="shared" si="0"/>
        <v>0.32702610786533831</v>
      </c>
      <c r="M35" s="119">
        <f t="shared" si="0"/>
        <v>6.9277860096538576E-3</v>
      </c>
      <c r="N35" s="119">
        <f t="shared" si="0"/>
        <v>0.19550168206459118</v>
      </c>
      <c r="O35" s="119">
        <f t="shared" si="0"/>
        <v>5.9836305280868501E-2</v>
      </c>
      <c r="P35" s="119">
        <f t="shared" si="0"/>
        <v>7.238591714464862E-2</v>
      </c>
      <c r="Q35" s="120">
        <f t="shared" si="1"/>
        <v>6.6569789213020885E-3</v>
      </c>
    </row>
    <row r="36" spans="1:17" x14ac:dyDescent="0.25">
      <c r="A36">
        <v>2016</v>
      </c>
      <c r="B36" s="117">
        <v>3404.5901054000001</v>
      </c>
      <c r="C36" s="117">
        <v>3815.2002047999999</v>
      </c>
      <c r="D36" s="117">
        <v>66.319782235000005</v>
      </c>
      <c r="E36" s="117">
        <v>2179.5618333000002</v>
      </c>
      <c r="F36" s="117">
        <v>724.15809090000005</v>
      </c>
      <c r="G36" s="117">
        <v>925.38889400999994</v>
      </c>
      <c r="H36" s="117">
        <v>73.923214454000004</v>
      </c>
      <c r="I36" s="117">
        <v>11189.141761999999</v>
      </c>
      <c r="J36" s="158">
        <v>2016</v>
      </c>
      <c r="K36" s="119">
        <f t="shared" si="0"/>
        <v>0.30427625083476001</v>
      </c>
      <c r="L36" s="119">
        <f t="shared" si="0"/>
        <v>0.34097344425083531</v>
      </c>
      <c r="M36" s="119">
        <f t="shared" si="0"/>
        <v>5.9271554195722068E-3</v>
      </c>
      <c r="N36" s="119">
        <f t="shared" si="0"/>
        <v>0.19479258370844121</v>
      </c>
      <c r="O36" s="119">
        <f t="shared" si="0"/>
        <v>6.471971723151719E-2</v>
      </c>
      <c r="P36" s="119">
        <f t="shared" si="0"/>
        <v>8.2704188908639911E-2</v>
      </c>
      <c r="Q36" s="120">
        <f t="shared" si="1"/>
        <v>6.6066920972486301E-3</v>
      </c>
    </row>
    <row r="37" spans="1:17" x14ac:dyDescent="0.25">
      <c r="A37" s="12">
        <v>2017</v>
      </c>
      <c r="B37" s="118">
        <v>3531.6958986</v>
      </c>
      <c r="C37" s="118">
        <v>3691.2863616</v>
      </c>
      <c r="D37" s="118">
        <v>71.650033534000002</v>
      </c>
      <c r="E37" s="118">
        <v>2171.5750383999998</v>
      </c>
      <c r="F37" s="118">
        <v>707.47962685000005</v>
      </c>
      <c r="G37" s="118">
        <v>1014.2589614</v>
      </c>
      <c r="H37" s="118">
        <v>74.97281635600001</v>
      </c>
      <c r="I37" s="118">
        <v>11262.918739999999</v>
      </c>
      <c r="J37" s="159">
        <v>2017</v>
      </c>
      <c r="K37" s="121">
        <f t="shared" si="0"/>
        <v>0.31356844350277185</v>
      </c>
      <c r="L37" s="121">
        <f t="shared" si="0"/>
        <v>0.32773799108489354</v>
      </c>
      <c r="M37" s="121">
        <f t="shared" si="0"/>
        <v>6.3615866533367179E-3</v>
      </c>
      <c r="N37" s="121">
        <f t="shared" si="0"/>
        <v>0.19280748521142221</v>
      </c>
      <c r="O37" s="121">
        <f t="shared" si="0"/>
        <v>6.281494550230593E-2</v>
      </c>
      <c r="P37" s="121">
        <f t="shared" si="0"/>
        <v>9.0052941410105572E-2</v>
      </c>
      <c r="Q37" s="122">
        <f t="shared" si="1"/>
        <v>6.6566063457188735E-3</v>
      </c>
    </row>
    <row r="38" spans="1:17" x14ac:dyDescent="0.25">
      <c r="A38" t="s">
        <v>361</v>
      </c>
      <c r="C38"/>
      <c r="G38" s="19"/>
    </row>
    <row r="39" spans="1:17" x14ac:dyDescent="0.25">
      <c r="A39" t="s">
        <v>152</v>
      </c>
      <c r="C39"/>
      <c r="G39" s="19"/>
    </row>
    <row r="40" spans="1:17" x14ac:dyDescent="0.25">
      <c r="C40"/>
    </row>
    <row r="41" spans="1:17" x14ac:dyDescent="0.25">
      <c r="A41" s="6"/>
      <c r="B41" s="6" t="s">
        <v>0</v>
      </c>
      <c r="C41"/>
    </row>
    <row r="42" spans="1:17" x14ac:dyDescent="0.25">
      <c r="A42">
        <v>8.5</v>
      </c>
      <c r="B42">
        <v>0</v>
      </c>
      <c r="C42"/>
    </row>
    <row r="43" spans="1:17" x14ac:dyDescent="0.25">
      <c r="A43">
        <v>8.5</v>
      </c>
      <c r="B43">
        <v>1</v>
      </c>
      <c r="C43"/>
    </row>
    <row r="44" spans="1:17" x14ac:dyDescent="0.25">
      <c r="C44"/>
    </row>
    <row r="45" spans="1:17" x14ac:dyDescent="0.25">
      <c r="C45"/>
    </row>
    <row r="46" spans="1:17" x14ac:dyDescent="0.25">
      <c r="C46"/>
    </row>
    <row r="47" spans="1:17" x14ac:dyDescent="0.25">
      <c r="C47"/>
    </row>
    <row r="48" spans="1:17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</sheetData>
  <mergeCells count="1">
    <mergeCell ref="K25:Q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2:J105"/>
  <sheetViews>
    <sheetView workbookViewId="0"/>
  </sheetViews>
  <sheetFormatPr defaultRowHeight="12.5" x14ac:dyDescent="0.25"/>
  <cols>
    <col min="1" max="1" width="9.1796875" style="2"/>
    <col min="2" max="4" width="9.1796875" style="7"/>
  </cols>
  <sheetData>
    <row r="2" spans="1:7" ht="15.5" x14ac:dyDescent="0.35">
      <c r="A2" s="63" t="s">
        <v>360</v>
      </c>
      <c r="G2" s="1"/>
    </row>
    <row r="3" spans="1:7" x14ac:dyDescent="0.25">
      <c r="A3" s="29" t="s">
        <v>32</v>
      </c>
    </row>
    <row r="17" spans="1:10" x14ac:dyDescent="0.25">
      <c r="A17" s="2" t="s">
        <v>169</v>
      </c>
    </row>
    <row r="25" spans="1:10" x14ac:dyDescent="0.25">
      <c r="B25" s="7" t="s">
        <v>85</v>
      </c>
      <c r="F25" s="126"/>
      <c r="G25" s="126"/>
      <c r="H25" s="126"/>
      <c r="I25" s="126"/>
      <c r="J25" s="126"/>
    </row>
    <row r="26" spans="1:10" x14ac:dyDescent="0.25">
      <c r="B26" s="44" t="s">
        <v>4</v>
      </c>
      <c r="C26" s="44" t="s">
        <v>56</v>
      </c>
      <c r="D26"/>
      <c r="E26" s="101" t="s">
        <v>8</v>
      </c>
      <c r="F26" s="126"/>
      <c r="G26" s="126"/>
      <c r="H26" s="126"/>
      <c r="I26" s="126"/>
      <c r="J26" s="126"/>
    </row>
    <row r="27" spans="1:10" x14ac:dyDescent="0.25">
      <c r="A27" s="5" t="s">
        <v>2</v>
      </c>
      <c r="B27" s="45" t="s">
        <v>5</v>
      </c>
      <c r="C27" s="45" t="s">
        <v>57</v>
      </c>
      <c r="D27"/>
      <c r="E27" s="102" t="s">
        <v>104</v>
      </c>
      <c r="F27" s="126"/>
      <c r="G27" s="126"/>
      <c r="H27" s="126"/>
      <c r="I27" s="126"/>
      <c r="J27" s="126"/>
    </row>
    <row r="28" spans="1:10" x14ac:dyDescent="0.25">
      <c r="A28" s="2">
        <v>40909</v>
      </c>
      <c r="B28" s="7">
        <v>3.38</v>
      </c>
      <c r="C28" s="7">
        <v>2.493095238095238</v>
      </c>
      <c r="D28"/>
      <c r="E28" s="103">
        <f t="shared" ref="E28:E91" si="0">B28-C28</f>
        <v>0.88690476190476186</v>
      </c>
      <c r="F28" s="10"/>
      <c r="G28" s="2"/>
    </row>
    <row r="29" spans="1:10" x14ac:dyDescent="0.25">
      <c r="A29" s="2">
        <v>40940</v>
      </c>
      <c r="B29" s="7">
        <v>3.57925</v>
      </c>
      <c r="C29" s="7">
        <v>2.5519047619047619</v>
      </c>
      <c r="D29"/>
      <c r="E29" s="104">
        <f t="shared" si="0"/>
        <v>1.0273452380952381</v>
      </c>
    </row>
    <row r="30" spans="1:10" x14ac:dyDescent="0.25">
      <c r="A30" s="2">
        <v>40969</v>
      </c>
      <c r="B30" s="7">
        <v>3.85175</v>
      </c>
      <c r="C30" s="7">
        <v>2.6409523809523812</v>
      </c>
      <c r="D30"/>
      <c r="E30" s="104">
        <f t="shared" si="0"/>
        <v>1.2107976190476188</v>
      </c>
    </row>
    <row r="31" spans="1:10" x14ac:dyDescent="0.25">
      <c r="A31" s="2">
        <v>41000</v>
      </c>
      <c r="B31" s="7">
        <v>3.9004000000000003</v>
      </c>
      <c r="C31" s="7">
        <v>2.6114285714285712</v>
      </c>
      <c r="D31"/>
      <c r="E31" s="104">
        <f t="shared" si="0"/>
        <v>1.2889714285714291</v>
      </c>
    </row>
    <row r="32" spans="1:10" x14ac:dyDescent="0.25">
      <c r="A32" s="2">
        <v>41030</v>
      </c>
      <c r="B32" s="7">
        <v>3.7322500000000001</v>
      </c>
      <c r="C32" s="7">
        <v>2.4564285714285714</v>
      </c>
      <c r="D32"/>
      <c r="E32" s="104">
        <f t="shared" si="0"/>
        <v>1.2758214285714287</v>
      </c>
    </row>
    <row r="33" spans="1:5" x14ac:dyDescent="0.25">
      <c r="A33" s="2">
        <v>41061</v>
      </c>
      <c r="B33" s="7">
        <v>3.5387499999999998</v>
      </c>
      <c r="C33" s="7">
        <v>2.1895238095238096</v>
      </c>
      <c r="D33"/>
      <c r="E33" s="104">
        <f t="shared" si="0"/>
        <v>1.3492261904761902</v>
      </c>
    </row>
    <row r="34" spans="1:5" x14ac:dyDescent="0.25">
      <c r="A34" s="2">
        <v>41091</v>
      </c>
      <c r="B34" s="7">
        <v>3.4392</v>
      </c>
      <c r="C34" s="7">
        <v>2.2104761904761903</v>
      </c>
      <c r="D34"/>
      <c r="E34" s="104">
        <f t="shared" si="0"/>
        <v>1.2287238095238098</v>
      </c>
    </row>
    <row r="35" spans="1:5" x14ac:dyDescent="0.25">
      <c r="A35" s="2">
        <v>41122</v>
      </c>
      <c r="B35" s="7">
        <v>3.7214999999999998</v>
      </c>
      <c r="C35" s="7">
        <v>2.3261904761904764</v>
      </c>
      <c r="D35"/>
      <c r="E35" s="104">
        <f t="shared" si="0"/>
        <v>1.3953095238095234</v>
      </c>
    </row>
    <row r="36" spans="1:5" x14ac:dyDescent="0.25">
      <c r="A36" s="2">
        <v>41153</v>
      </c>
      <c r="B36" s="7">
        <v>3.8485</v>
      </c>
      <c r="C36" s="7">
        <v>2.4278571428571429</v>
      </c>
      <c r="D36"/>
      <c r="E36" s="104">
        <f t="shared" si="0"/>
        <v>1.4206428571428571</v>
      </c>
    </row>
    <row r="37" spans="1:5" x14ac:dyDescent="0.25">
      <c r="A37" s="2">
        <v>41183</v>
      </c>
      <c r="B37" s="7">
        <v>3.7456</v>
      </c>
      <c r="C37" s="7">
        <v>2.3814285714285712</v>
      </c>
      <c r="D37"/>
      <c r="E37" s="104">
        <f t="shared" si="0"/>
        <v>1.3641714285714288</v>
      </c>
    </row>
    <row r="38" spans="1:5" x14ac:dyDescent="0.25">
      <c r="A38" s="2">
        <v>41214</v>
      </c>
      <c r="B38" s="7">
        <v>3.4517500000000001</v>
      </c>
      <c r="C38" s="7">
        <v>2.3042857142857143</v>
      </c>
      <c r="D38"/>
      <c r="E38" s="104">
        <f t="shared" si="0"/>
        <v>1.1474642857142858</v>
      </c>
    </row>
    <row r="39" spans="1:5" x14ac:dyDescent="0.25">
      <c r="A39" s="2">
        <v>41244</v>
      </c>
      <c r="B39" s="7">
        <v>3.3104</v>
      </c>
      <c r="C39" s="7">
        <v>2.2633333333333332</v>
      </c>
      <c r="D39"/>
      <c r="E39" s="104">
        <f t="shared" si="0"/>
        <v>1.0470666666666668</v>
      </c>
    </row>
    <row r="40" spans="1:5" x14ac:dyDescent="0.25">
      <c r="A40" s="2">
        <v>41275</v>
      </c>
      <c r="B40" s="7">
        <v>3.3185000000000002</v>
      </c>
      <c r="C40" s="7">
        <v>2.3995238095238096</v>
      </c>
      <c r="D40"/>
      <c r="E40" s="104">
        <f t="shared" si="0"/>
        <v>0.91897619047619061</v>
      </c>
    </row>
    <row r="41" spans="1:5" x14ac:dyDescent="0.25">
      <c r="A41" s="2">
        <v>41306</v>
      </c>
      <c r="B41" s="7">
        <v>3.67</v>
      </c>
      <c r="C41" s="7">
        <v>2.4154761904761903</v>
      </c>
      <c r="D41"/>
      <c r="E41" s="104">
        <f t="shared" si="0"/>
        <v>1.2545238095238096</v>
      </c>
    </row>
    <row r="42" spans="1:5" x14ac:dyDescent="0.25">
      <c r="A42" s="2">
        <v>41334</v>
      </c>
      <c r="B42" s="7">
        <v>3.7112500000000002</v>
      </c>
      <c r="C42" s="7">
        <v>2.4102380952380953</v>
      </c>
      <c r="D42"/>
      <c r="E42" s="104">
        <f t="shared" si="0"/>
        <v>1.3010119047619049</v>
      </c>
    </row>
    <row r="43" spans="1:5" x14ac:dyDescent="0.25">
      <c r="A43" s="2">
        <v>41365</v>
      </c>
      <c r="B43" s="7">
        <v>3.5701999999999998</v>
      </c>
      <c r="C43" s="7">
        <v>2.3690476190476191</v>
      </c>
      <c r="D43"/>
      <c r="E43" s="104">
        <f t="shared" si="0"/>
        <v>1.2011523809523807</v>
      </c>
    </row>
    <row r="44" spans="1:5" x14ac:dyDescent="0.25">
      <c r="A44" s="2">
        <v>41395</v>
      </c>
      <c r="B44" s="7">
        <v>3.6147500000000004</v>
      </c>
      <c r="C44" s="7">
        <v>2.3849999999999998</v>
      </c>
      <c r="D44"/>
      <c r="E44" s="104">
        <f t="shared" si="0"/>
        <v>1.2297500000000006</v>
      </c>
    </row>
    <row r="45" spans="1:5" x14ac:dyDescent="0.25">
      <c r="A45" s="2">
        <v>41426</v>
      </c>
      <c r="B45" s="7">
        <v>3.6260000000000003</v>
      </c>
      <c r="C45" s="7">
        <v>2.3492857142857142</v>
      </c>
      <c r="D45"/>
      <c r="E45" s="104">
        <f t="shared" si="0"/>
        <v>1.2767142857142861</v>
      </c>
    </row>
    <row r="46" spans="1:5" x14ac:dyDescent="0.25">
      <c r="A46" s="2">
        <v>41456</v>
      </c>
      <c r="B46" s="7">
        <v>3.5910000000000002</v>
      </c>
      <c r="C46" s="7">
        <v>2.4726190476190477</v>
      </c>
      <c r="D46"/>
      <c r="E46" s="104">
        <f t="shared" si="0"/>
        <v>1.1183809523809525</v>
      </c>
    </row>
    <row r="47" spans="1:5" x14ac:dyDescent="0.25">
      <c r="A47" s="2">
        <v>41487</v>
      </c>
      <c r="B47" s="7">
        <v>3.57375</v>
      </c>
      <c r="C47" s="7">
        <v>2.5285714285714285</v>
      </c>
      <c r="D47"/>
      <c r="E47" s="104">
        <f t="shared" si="0"/>
        <v>1.0451785714285715</v>
      </c>
    </row>
    <row r="48" spans="1:5" x14ac:dyDescent="0.25">
      <c r="A48" s="2">
        <v>41518</v>
      </c>
      <c r="B48" s="7">
        <v>3.5324</v>
      </c>
      <c r="C48" s="7">
        <v>2.5166666666666666</v>
      </c>
      <c r="D48"/>
      <c r="E48" s="104">
        <f t="shared" si="0"/>
        <v>1.0157333333333334</v>
      </c>
    </row>
    <row r="49" spans="1:5" x14ac:dyDescent="0.25">
      <c r="A49" s="2">
        <v>41548</v>
      </c>
      <c r="B49" s="7">
        <v>3.34375</v>
      </c>
      <c r="C49" s="7">
        <v>2.3907142857142856</v>
      </c>
      <c r="D49"/>
      <c r="E49" s="104">
        <f t="shared" si="0"/>
        <v>0.95303571428571443</v>
      </c>
    </row>
    <row r="50" spans="1:5" x14ac:dyDescent="0.25">
      <c r="A50" s="2">
        <v>41579</v>
      </c>
      <c r="B50" s="7">
        <v>3.2427499999999996</v>
      </c>
      <c r="C50" s="7">
        <v>2.2219047619047618</v>
      </c>
      <c r="D50"/>
      <c r="E50" s="104">
        <f t="shared" si="0"/>
        <v>1.0208452380952378</v>
      </c>
    </row>
    <row r="51" spans="1:5" x14ac:dyDescent="0.25">
      <c r="A51" s="2">
        <v>41609</v>
      </c>
      <c r="B51" s="7">
        <v>3.2763999999999998</v>
      </c>
      <c r="C51" s="7">
        <v>2.2457142857142856</v>
      </c>
      <c r="D51"/>
      <c r="E51" s="104">
        <f t="shared" si="0"/>
        <v>1.0306857142857142</v>
      </c>
    </row>
    <row r="52" spans="1:5" x14ac:dyDescent="0.25">
      <c r="A52" s="2">
        <v>41640</v>
      </c>
      <c r="B52" s="7">
        <v>3.3125</v>
      </c>
      <c r="C52" s="7">
        <v>2.2280952380952379</v>
      </c>
      <c r="D52"/>
      <c r="E52" s="104">
        <f t="shared" si="0"/>
        <v>1.0844047619047621</v>
      </c>
    </row>
    <row r="53" spans="1:5" x14ac:dyDescent="0.25">
      <c r="A53" s="2">
        <v>41671</v>
      </c>
      <c r="B53" s="7">
        <v>3.3562500000000002</v>
      </c>
      <c r="C53" s="7">
        <v>2.3657142857142857</v>
      </c>
      <c r="D53"/>
      <c r="E53" s="104">
        <f t="shared" si="0"/>
        <v>0.99053571428571452</v>
      </c>
    </row>
    <row r="54" spans="1:5" x14ac:dyDescent="0.25">
      <c r="A54" s="2">
        <v>41699</v>
      </c>
      <c r="B54" s="7">
        <v>3.5331999999999999</v>
      </c>
      <c r="C54" s="7">
        <v>2.3830952380952382</v>
      </c>
      <c r="D54"/>
      <c r="E54" s="104">
        <f t="shared" si="0"/>
        <v>1.1501047619047617</v>
      </c>
    </row>
    <row r="55" spans="1:5" x14ac:dyDescent="0.25">
      <c r="A55" s="2">
        <v>41730</v>
      </c>
      <c r="B55" s="7">
        <v>3.6607499999999997</v>
      </c>
      <c r="C55" s="7">
        <v>2.3845238095238095</v>
      </c>
      <c r="D55"/>
      <c r="E55" s="104">
        <f t="shared" si="0"/>
        <v>1.2762261904761902</v>
      </c>
    </row>
    <row r="56" spans="1:5" x14ac:dyDescent="0.25">
      <c r="A56" s="2">
        <v>41760</v>
      </c>
      <c r="B56" s="7">
        <v>3.6727499999999997</v>
      </c>
      <c r="C56" s="7">
        <v>2.3954761904761903</v>
      </c>
      <c r="D56"/>
      <c r="E56" s="104">
        <f t="shared" si="0"/>
        <v>1.2772738095238094</v>
      </c>
    </row>
    <row r="57" spans="1:5" x14ac:dyDescent="0.25">
      <c r="A57" s="2">
        <v>41791</v>
      </c>
      <c r="B57" s="7">
        <v>3.6916000000000002</v>
      </c>
      <c r="C57" s="7">
        <v>2.4407142857142858</v>
      </c>
      <c r="D57"/>
      <c r="E57" s="104">
        <f t="shared" si="0"/>
        <v>1.2508857142857144</v>
      </c>
    </row>
    <row r="58" spans="1:5" x14ac:dyDescent="0.25">
      <c r="A58" s="2">
        <v>41821</v>
      </c>
      <c r="B58" s="7">
        <v>3.6112500000000001</v>
      </c>
      <c r="C58" s="7">
        <v>2.41</v>
      </c>
      <c r="D58"/>
      <c r="E58" s="104">
        <f t="shared" si="0"/>
        <v>1.2012499999999999</v>
      </c>
    </row>
    <row r="59" spans="1:5" x14ac:dyDescent="0.25">
      <c r="A59" s="2">
        <v>41852</v>
      </c>
      <c r="B59" s="7">
        <v>3.4864999999999999</v>
      </c>
      <c r="C59" s="7">
        <v>2.2764285714285712</v>
      </c>
      <c r="D59"/>
      <c r="E59" s="104">
        <f t="shared" si="0"/>
        <v>1.2100714285714287</v>
      </c>
    </row>
    <row r="60" spans="1:5" x14ac:dyDescent="0.25">
      <c r="A60" s="2">
        <v>41883</v>
      </c>
      <c r="B60" s="7">
        <v>3.4062000000000001</v>
      </c>
      <c r="C60" s="7">
        <v>2.1966666666666668</v>
      </c>
      <c r="D60"/>
      <c r="E60" s="104">
        <f t="shared" si="0"/>
        <v>1.2095333333333333</v>
      </c>
    </row>
    <row r="61" spans="1:5" x14ac:dyDescent="0.25">
      <c r="A61" s="2">
        <v>41913</v>
      </c>
      <c r="B61" s="7">
        <v>3.1705000000000001</v>
      </c>
      <c r="C61" s="7">
        <v>2.0235714285714286</v>
      </c>
      <c r="D61"/>
      <c r="E61" s="104">
        <f t="shared" si="0"/>
        <v>1.1469285714285715</v>
      </c>
    </row>
    <row r="62" spans="1:5" x14ac:dyDescent="0.25">
      <c r="A62" s="2">
        <v>41944</v>
      </c>
      <c r="B62" s="7">
        <v>2.9122500000000002</v>
      </c>
      <c r="C62" s="7">
        <v>1.8014285714285714</v>
      </c>
      <c r="D62"/>
      <c r="E62" s="104">
        <f t="shared" si="0"/>
        <v>1.1108214285714288</v>
      </c>
    </row>
    <row r="63" spans="1:5" x14ac:dyDescent="0.25">
      <c r="A63" s="2">
        <v>41974</v>
      </c>
      <c r="B63" s="7">
        <v>2.5425999999999997</v>
      </c>
      <c r="C63" s="7">
        <v>1.4452380952380952</v>
      </c>
      <c r="D63"/>
      <c r="E63" s="104">
        <f t="shared" si="0"/>
        <v>1.0973619047619045</v>
      </c>
    </row>
    <row r="64" spans="1:5" x14ac:dyDescent="0.25">
      <c r="A64" s="2">
        <v>42005</v>
      </c>
      <c r="B64" s="7">
        <v>2.1157499999999998</v>
      </c>
      <c r="C64" s="7">
        <v>1.1190476190476191</v>
      </c>
      <c r="D64"/>
      <c r="E64" s="104">
        <f t="shared" si="0"/>
        <v>0.99670238095238073</v>
      </c>
    </row>
    <row r="65" spans="1:5" x14ac:dyDescent="0.25">
      <c r="A65" s="2">
        <v>42036</v>
      </c>
      <c r="B65" s="7">
        <v>2.2162500000000001</v>
      </c>
      <c r="C65" s="7">
        <v>1.1647619047619047</v>
      </c>
      <c r="D65"/>
      <c r="E65" s="104">
        <f t="shared" si="0"/>
        <v>1.0514880952380954</v>
      </c>
    </row>
    <row r="66" spans="1:5" x14ac:dyDescent="0.25">
      <c r="A66" s="2">
        <v>42064</v>
      </c>
      <c r="B66" s="7">
        <v>2.4636</v>
      </c>
      <c r="C66" s="7">
        <v>1.1426190476190476</v>
      </c>
      <c r="D66"/>
      <c r="E66" s="104">
        <f t="shared" si="0"/>
        <v>1.3209809523809524</v>
      </c>
    </row>
    <row r="67" spans="1:5" x14ac:dyDescent="0.25">
      <c r="A67" s="2">
        <v>42095</v>
      </c>
      <c r="B67" s="7">
        <v>2.4689999999999999</v>
      </c>
      <c r="C67" s="7">
        <v>1.2740476190476191</v>
      </c>
      <c r="D67"/>
      <c r="E67" s="104">
        <f t="shared" si="0"/>
        <v>1.1949523809523808</v>
      </c>
    </row>
    <row r="68" spans="1:5" x14ac:dyDescent="0.25">
      <c r="A68" s="2">
        <v>42125</v>
      </c>
      <c r="B68" s="7">
        <v>2.7182499999999998</v>
      </c>
      <c r="C68" s="7">
        <v>1.3964285714285714</v>
      </c>
      <c r="D68"/>
      <c r="E68" s="104">
        <f t="shared" si="0"/>
        <v>1.3218214285714285</v>
      </c>
    </row>
    <row r="69" spans="1:5" x14ac:dyDescent="0.25">
      <c r="A69" s="2">
        <v>42156</v>
      </c>
      <c r="B69" s="7">
        <v>2.8016000000000001</v>
      </c>
      <c r="C69" s="7">
        <v>1.4314285714285715</v>
      </c>
      <c r="D69"/>
      <c r="E69" s="104">
        <f t="shared" si="0"/>
        <v>1.3701714285714286</v>
      </c>
    </row>
    <row r="70" spans="1:5" x14ac:dyDescent="0.25">
      <c r="A70" s="2">
        <v>42186</v>
      </c>
      <c r="B70" s="7">
        <v>2.7935000000000003</v>
      </c>
      <c r="C70" s="7">
        <v>1.2714285714285714</v>
      </c>
      <c r="D70"/>
      <c r="E70" s="104">
        <f t="shared" si="0"/>
        <v>1.522071428571429</v>
      </c>
    </row>
    <row r="71" spans="1:5" x14ac:dyDescent="0.25">
      <c r="A71" s="2">
        <v>42217</v>
      </c>
      <c r="B71" s="7">
        <v>2.6362000000000001</v>
      </c>
      <c r="C71" s="7">
        <v>1.0707142857142857</v>
      </c>
      <c r="D71"/>
      <c r="E71" s="104">
        <f t="shared" si="0"/>
        <v>1.5654857142857144</v>
      </c>
    </row>
    <row r="72" spans="1:5" x14ac:dyDescent="0.25">
      <c r="A72" s="2">
        <v>42248</v>
      </c>
      <c r="B72" s="7">
        <v>2.3652500000000001</v>
      </c>
      <c r="C72" s="7">
        <v>1.0566666666666666</v>
      </c>
      <c r="D72"/>
      <c r="E72" s="104">
        <f t="shared" si="0"/>
        <v>1.3085833333333334</v>
      </c>
    </row>
    <row r="73" spans="1:5" x14ac:dyDescent="0.25">
      <c r="A73" s="2">
        <v>42278</v>
      </c>
      <c r="B73" s="7">
        <v>2.29</v>
      </c>
      <c r="C73" s="7">
        <v>1.065952380952381</v>
      </c>
      <c r="D73"/>
      <c r="E73" s="104">
        <f t="shared" si="0"/>
        <v>1.2240476190476191</v>
      </c>
    </row>
    <row r="74" spans="1:5" x14ac:dyDescent="0.25">
      <c r="A74" s="2">
        <v>42309</v>
      </c>
      <c r="B74" s="7">
        <v>2.1579999999999999</v>
      </c>
      <c r="C74" s="7">
        <v>0.98642857142857143</v>
      </c>
      <c r="D74"/>
      <c r="E74" s="104">
        <f t="shared" si="0"/>
        <v>1.1715714285714285</v>
      </c>
    </row>
    <row r="75" spans="1:5" x14ac:dyDescent="0.25">
      <c r="A75" s="2">
        <v>42339</v>
      </c>
      <c r="B75" s="7">
        <v>2.0375000000000001</v>
      </c>
      <c r="C75" s="7">
        <v>0.84833333333333349</v>
      </c>
      <c r="D75"/>
      <c r="E75" s="104">
        <f t="shared" si="0"/>
        <v>1.1891666666666665</v>
      </c>
    </row>
    <row r="76" spans="1:5" x14ac:dyDescent="0.25">
      <c r="A76" s="2">
        <v>42370</v>
      </c>
      <c r="B76" s="7">
        <v>1.9484999999999999</v>
      </c>
      <c r="C76" s="7">
        <v>0.71404761904761904</v>
      </c>
      <c r="D76"/>
      <c r="E76" s="104">
        <f t="shared" si="0"/>
        <v>1.2344523809523809</v>
      </c>
    </row>
    <row r="77" spans="1:5" x14ac:dyDescent="0.25">
      <c r="A77" s="2">
        <v>42401</v>
      </c>
      <c r="B77" s="7">
        <v>1.7636000000000001</v>
      </c>
      <c r="C77" s="7">
        <v>0.67928571428571427</v>
      </c>
      <c r="D77"/>
      <c r="E77" s="104">
        <f t="shared" si="0"/>
        <v>1.0843142857142858</v>
      </c>
    </row>
    <row r="78" spans="1:5" x14ac:dyDescent="0.25">
      <c r="A78" s="2">
        <v>42430</v>
      </c>
      <c r="B78" s="7">
        <v>1.96875</v>
      </c>
      <c r="C78" s="7">
        <v>0.8052380952380952</v>
      </c>
      <c r="D78"/>
      <c r="E78" s="104">
        <f t="shared" si="0"/>
        <v>1.1635119047619047</v>
      </c>
    </row>
    <row r="79" spans="1:5" x14ac:dyDescent="0.25">
      <c r="A79" s="2">
        <v>42461</v>
      </c>
      <c r="B79" s="7">
        <v>2.1127500000000001</v>
      </c>
      <c r="C79" s="7">
        <v>0.89785714285714291</v>
      </c>
      <c r="D79"/>
      <c r="E79" s="104">
        <f t="shared" si="0"/>
        <v>1.2148928571428572</v>
      </c>
    </row>
    <row r="80" spans="1:5" x14ac:dyDescent="0.25">
      <c r="A80" s="2">
        <v>42491</v>
      </c>
      <c r="B80" s="7">
        <v>2.2681999999999998</v>
      </c>
      <c r="C80" s="7">
        <v>1.0209523809523811</v>
      </c>
      <c r="D80"/>
      <c r="E80" s="104">
        <f t="shared" si="0"/>
        <v>1.2472476190476187</v>
      </c>
    </row>
    <row r="81" spans="1:7" x14ac:dyDescent="0.25">
      <c r="A81" s="2">
        <v>42522</v>
      </c>
      <c r="B81" s="7">
        <v>2.3654999999999999</v>
      </c>
      <c r="C81" s="7">
        <v>1.0942857142857143</v>
      </c>
      <c r="D81"/>
      <c r="E81" s="104">
        <f t="shared" si="0"/>
        <v>1.2712142857142856</v>
      </c>
    </row>
    <row r="82" spans="1:7" x14ac:dyDescent="0.25">
      <c r="A82" s="2">
        <v>42552</v>
      </c>
      <c r="B82" s="7">
        <v>2.2389999999999999</v>
      </c>
      <c r="C82" s="7">
        <v>1.03</v>
      </c>
      <c r="D82"/>
      <c r="E82" s="104">
        <f t="shared" si="0"/>
        <v>1.2089999999999999</v>
      </c>
      <c r="F82" s="11"/>
      <c r="G82" s="11"/>
    </row>
    <row r="83" spans="1:7" x14ac:dyDescent="0.25">
      <c r="A83" s="2">
        <v>42583</v>
      </c>
      <c r="B83" s="7">
        <v>2.1776</v>
      </c>
      <c r="C83" s="7">
        <v>1.0166666666666666</v>
      </c>
      <c r="D83"/>
      <c r="E83" s="104">
        <f t="shared" si="0"/>
        <v>1.1609333333333334</v>
      </c>
    </row>
    <row r="84" spans="1:7" x14ac:dyDescent="0.25">
      <c r="A84" s="2">
        <v>42614</v>
      </c>
      <c r="B84" s="7">
        <v>2.2185000000000001</v>
      </c>
      <c r="C84" s="7">
        <v>1.0380952380952382</v>
      </c>
      <c r="D84"/>
      <c r="E84" s="104">
        <f t="shared" si="0"/>
        <v>1.180404761904762</v>
      </c>
    </row>
    <row r="85" spans="1:7" x14ac:dyDescent="0.25">
      <c r="A85" s="2">
        <v>42644</v>
      </c>
      <c r="B85" s="7">
        <v>2.2494000000000001</v>
      </c>
      <c r="C85" s="7">
        <v>1.1614285714285715</v>
      </c>
      <c r="D85"/>
      <c r="E85" s="104">
        <f t="shared" si="0"/>
        <v>1.0879714285714286</v>
      </c>
    </row>
    <row r="86" spans="1:7" x14ac:dyDescent="0.25">
      <c r="A86" s="2">
        <v>42675</v>
      </c>
      <c r="B86" s="7">
        <v>2.1815000000000002</v>
      </c>
      <c r="C86" s="7">
        <v>1.0645238095238094</v>
      </c>
      <c r="D86"/>
      <c r="E86" s="104">
        <f t="shared" si="0"/>
        <v>1.1169761904761908</v>
      </c>
    </row>
    <row r="87" spans="1:7" x14ac:dyDescent="0.25">
      <c r="A87" s="2">
        <v>42705</v>
      </c>
      <c r="B87" s="7">
        <v>2.2019869999999999</v>
      </c>
      <c r="C87" s="7">
        <v>1.1428571428571428</v>
      </c>
      <c r="D87"/>
      <c r="E87" s="104">
        <f t="shared" si="0"/>
        <v>1.0591298571428571</v>
      </c>
    </row>
    <row r="88" spans="1:7" x14ac:dyDescent="0.25">
      <c r="A88" s="2">
        <v>42736</v>
      </c>
      <c r="B88" s="7">
        <v>2.0994060000000001</v>
      </c>
      <c r="C88" s="7">
        <v>1.1428571428571428</v>
      </c>
      <c r="D88"/>
      <c r="E88" s="104">
        <f t="shared" si="0"/>
        <v>0.95654885714285731</v>
      </c>
    </row>
    <row r="89" spans="1:7" x14ac:dyDescent="0.25">
      <c r="A89" s="2">
        <v>42767</v>
      </c>
      <c r="B89" s="7">
        <v>2.1130840000000002</v>
      </c>
      <c r="C89" s="7">
        <v>1.1428571428571428</v>
      </c>
      <c r="D89"/>
      <c r="E89" s="104">
        <f t="shared" si="0"/>
        <v>0.97022685714285739</v>
      </c>
    </row>
    <row r="90" spans="1:7" x14ac:dyDescent="0.25">
      <c r="A90" s="2">
        <v>42795</v>
      </c>
      <c r="B90" s="7">
        <v>2.2366350000000002</v>
      </c>
      <c r="C90" s="7">
        <v>1.1428571428571428</v>
      </c>
      <c r="D90"/>
      <c r="E90" s="104">
        <f t="shared" si="0"/>
        <v>1.0937778571428574</v>
      </c>
    </row>
    <row r="91" spans="1:7" x14ac:dyDescent="0.25">
      <c r="A91" s="2">
        <v>42826</v>
      </c>
      <c r="B91" s="7">
        <v>2.328611</v>
      </c>
      <c r="C91" s="7">
        <v>1.1428571428571428</v>
      </c>
      <c r="D91"/>
      <c r="E91" s="104">
        <f t="shared" si="0"/>
        <v>1.1857538571428572</v>
      </c>
    </row>
    <row r="92" spans="1:7" x14ac:dyDescent="0.25">
      <c r="A92" s="2">
        <v>42856</v>
      </c>
      <c r="B92" s="7">
        <v>2.3949590000000001</v>
      </c>
      <c r="C92" s="7">
        <v>1.1428571428571428</v>
      </c>
      <c r="D92"/>
      <c r="E92" s="104">
        <f t="shared" ref="E92:E99" si="1">B92-C92</f>
        <v>1.2521018571428573</v>
      </c>
    </row>
    <row r="93" spans="1:7" x14ac:dyDescent="0.25">
      <c r="A93" s="2">
        <v>42887</v>
      </c>
      <c r="B93" s="7">
        <v>2.4249640000000001</v>
      </c>
      <c r="C93" s="7">
        <v>1.1428571428571428</v>
      </c>
      <c r="D93"/>
      <c r="E93" s="104">
        <f t="shared" si="1"/>
        <v>1.2821068571428573</v>
      </c>
    </row>
    <row r="94" spans="1:7" x14ac:dyDescent="0.25">
      <c r="A94" s="2">
        <v>42917</v>
      </c>
      <c r="B94" s="7">
        <v>2.4218199999999999</v>
      </c>
      <c r="C94" s="7">
        <v>1.1666666666666667</v>
      </c>
      <c r="D94"/>
      <c r="E94" s="104">
        <f t="shared" si="1"/>
        <v>1.2551533333333331</v>
      </c>
    </row>
    <row r="95" spans="1:7" x14ac:dyDescent="0.25">
      <c r="A95" s="2">
        <v>42948</v>
      </c>
      <c r="B95" s="7">
        <v>2.4125579999999998</v>
      </c>
      <c r="C95" s="7">
        <v>1.1904761904761905</v>
      </c>
      <c r="D95"/>
      <c r="E95" s="104">
        <f t="shared" si="1"/>
        <v>1.2220818095238093</v>
      </c>
    </row>
    <row r="96" spans="1:7" x14ac:dyDescent="0.25">
      <c r="A96" s="2">
        <v>42979</v>
      </c>
      <c r="B96" s="7">
        <v>2.3715220000000001</v>
      </c>
      <c r="C96" s="7">
        <v>1.2142857142857142</v>
      </c>
      <c r="D96"/>
      <c r="E96" s="104">
        <f t="shared" si="1"/>
        <v>1.1572362857142859</v>
      </c>
    </row>
    <row r="97" spans="1:5" x14ac:dyDescent="0.25">
      <c r="A97" s="2">
        <v>43009</v>
      </c>
      <c r="B97" s="7">
        <v>2.318959</v>
      </c>
      <c r="C97" s="7">
        <v>1.2380952380952381</v>
      </c>
      <c r="D97"/>
      <c r="E97" s="104">
        <f t="shared" si="1"/>
        <v>1.0808637619047619</v>
      </c>
    </row>
    <row r="98" spans="1:5" x14ac:dyDescent="0.25">
      <c r="A98" s="2">
        <v>43040</v>
      </c>
      <c r="B98" s="7">
        <v>2.2711399999999999</v>
      </c>
      <c r="C98" s="7">
        <v>1.2619047619047619</v>
      </c>
      <c r="D98"/>
      <c r="E98" s="104">
        <f t="shared" si="1"/>
        <v>1.0092352380952381</v>
      </c>
    </row>
    <row r="99" spans="1:5" x14ac:dyDescent="0.25">
      <c r="A99" s="84">
        <v>43070</v>
      </c>
      <c r="B99" s="85">
        <v>2.1930559999999999</v>
      </c>
      <c r="C99" s="85">
        <v>1.2619047619047619</v>
      </c>
      <c r="D99" s="12"/>
      <c r="E99" s="105">
        <f t="shared" si="1"/>
        <v>0.93115123809523803</v>
      </c>
    </row>
    <row r="100" spans="1:5" x14ac:dyDescent="0.25">
      <c r="A100" t="s">
        <v>361</v>
      </c>
    </row>
    <row r="101" spans="1:5" x14ac:dyDescent="0.25">
      <c r="A101" s="40" t="s">
        <v>191</v>
      </c>
    </row>
    <row r="102" spans="1:5" x14ac:dyDescent="0.25">
      <c r="A102"/>
    </row>
    <row r="103" spans="1:5" x14ac:dyDescent="0.25">
      <c r="A103" s="6"/>
      <c r="B103" s="6" t="s">
        <v>0</v>
      </c>
    </row>
    <row r="104" spans="1:5" x14ac:dyDescent="0.25">
      <c r="A104" s="3">
        <v>59</v>
      </c>
      <c r="B104">
        <v>0</v>
      </c>
    </row>
    <row r="105" spans="1:5" x14ac:dyDescent="0.25">
      <c r="A105" s="3">
        <v>59</v>
      </c>
      <c r="B105">
        <v>1</v>
      </c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74" fitToHeight="2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161"/>
  <sheetViews>
    <sheetView workbookViewId="0"/>
  </sheetViews>
  <sheetFormatPr defaultRowHeight="12.5" x14ac:dyDescent="0.25"/>
  <cols>
    <col min="2" max="3" width="9.1796875" style="7"/>
  </cols>
  <sheetData>
    <row r="1" spans="1:3" x14ac:dyDescent="0.25">
      <c r="B1"/>
      <c r="C1"/>
    </row>
    <row r="2" spans="1:3" ht="15.5" x14ac:dyDescent="0.35">
      <c r="A2" s="63" t="s">
        <v>360</v>
      </c>
      <c r="B2"/>
      <c r="C2"/>
    </row>
    <row r="3" spans="1:3" x14ac:dyDescent="0.25">
      <c r="A3" s="29" t="s">
        <v>32</v>
      </c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B6"/>
      <c r="C6"/>
    </row>
    <row r="7" spans="1:3" x14ac:dyDescent="0.25">
      <c r="B7"/>
      <c r="C7"/>
    </row>
    <row r="8" spans="1:3" x14ac:dyDescent="0.25">
      <c r="B8"/>
      <c r="C8"/>
    </row>
    <row r="9" spans="1:3" x14ac:dyDescent="0.25">
      <c r="B9"/>
      <c r="C9"/>
    </row>
    <row r="10" spans="1:3" x14ac:dyDescent="0.25">
      <c r="B10"/>
      <c r="C10"/>
    </row>
    <row r="11" spans="1:3" x14ac:dyDescent="0.25">
      <c r="B11"/>
      <c r="C11"/>
    </row>
    <row r="12" spans="1:3" x14ac:dyDescent="0.25">
      <c r="B12"/>
      <c r="C12"/>
    </row>
    <row r="13" spans="1:3" x14ac:dyDescent="0.25">
      <c r="B13"/>
      <c r="C13"/>
    </row>
    <row r="14" spans="1:3" x14ac:dyDescent="0.25">
      <c r="B14"/>
      <c r="C14"/>
    </row>
    <row r="15" spans="1:3" x14ac:dyDescent="0.25">
      <c r="B15"/>
      <c r="C15"/>
    </row>
    <row r="16" spans="1:3" x14ac:dyDescent="0.25">
      <c r="B16"/>
      <c r="C16"/>
    </row>
    <row r="17" spans="1:13" x14ac:dyDescent="0.25">
      <c r="B17"/>
      <c r="C17"/>
    </row>
    <row r="18" spans="1:13" x14ac:dyDescent="0.25">
      <c r="B18"/>
      <c r="C18"/>
    </row>
    <row r="19" spans="1:13" x14ac:dyDescent="0.25">
      <c r="B19"/>
      <c r="C19"/>
    </row>
    <row r="20" spans="1:13" x14ac:dyDescent="0.25">
      <c r="B20"/>
      <c r="C20"/>
    </row>
    <row r="21" spans="1:13" x14ac:dyDescent="0.25">
      <c r="B21"/>
      <c r="C21"/>
    </row>
    <row r="22" spans="1:13" x14ac:dyDescent="0.25">
      <c r="B22"/>
      <c r="C22"/>
    </row>
    <row r="23" spans="1:13" x14ac:dyDescent="0.25">
      <c r="B23"/>
      <c r="C23"/>
    </row>
    <row r="24" spans="1:13" x14ac:dyDescent="0.25">
      <c r="B24"/>
      <c r="C24"/>
    </row>
    <row r="25" spans="1:13" ht="13" x14ac:dyDescent="0.3">
      <c r="D25" s="222" t="s">
        <v>164</v>
      </c>
      <c r="E25" s="222"/>
      <c r="F25" s="222"/>
      <c r="G25" s="222"/>
      <c r="H25" s="222"/>
      <c r="I25" s="222"/>
      <c r="J25" s="222"/>
      <c r="K25" s="222"/>
      <c r="L25" s="222"/>
      <c r="M25" s="222"/>
    </row>
    <row r="26" spans="1:13" ht="13" x14ac:dyDescent="0.3">
      <c r="A26" s="12"/>
      <c r="B26" s="85"/>
      <c r="C26" s="141" t="s">
        <v>163</v>
      </c>
      <c r="D26" s="68">
        <v>2008</v>
      </c>
      <c r="E26" s="68">
        <v>2009</v>
      </c>
      <c r="F26" s="68">
        <v>2010</v>
      </c>
      <c r="G26" s="68">
        <v>2011</v>
      </c>
      <c r="H26" s="68">
        <v>2012</v>
      </c>
      <c r="I26" s="68">
        <v>2013</v>
      </c>
      <c r="J26" s="68">
        <v>2014</v>
      </c>
      <c r="K26" s="68">
        <v>2015</v>
      </c>
      <c r="L26" s="68">
        <v>2016</v>
      </c>
      <c r="M26" s="68">
        <v>2017</v>
      </c>
    </row>
    <row r="27" spans="1:13" x14ac:dyDescent="0.25">
      <c r="C27" s="8" t="s">
        <v>172</v>
      </c>
      <c r="D27" s="27">
        <v>2.511108471</v>
      </c>
      <c r="E27" s="27">
        <v>2.66882412</v>
      </c>
      <c r="F27" s="27">
        <v>2.5385411449999999</v>
      </c>
      <c r="G27" s="27">
        <v>3.1028522430000001</v>
      </c>
      <c r="H27" s="27">
        <v>2.6287019649999999</v>
      </c>
      <c r="I27" s="27">
        <v>2.562382317</v>
      </c>
      <c r="J27" s="27">
        <v>2.4665765739999999</v>
      </c>
      <c r="K27" s="27">
        <v>2.3886120489999998</v>
      </c>
      <c r="L27" s="27">
        <v>2.5899136129999998</v>
      </c>
      <c r="M27" s="27">
        <v>2.5037601</v>
      </c>
    </row>
    <row r="28" spans="1:13" x14ac:dyDescent="0.25">
      <c r="C28" s="4" t="s">
        <v>173</v>
      </c>
      <c r="D28" s="27">
        <v>2.0589850680000001</v>
      </c>
      <c r="E28" s="27">
        <v>1.9310100180000001</v>
      </c>
      <c r="F28" s="27">
        <v>1.9806868900000001</v>
      </c>
      <c r="G28" s="27">
        <v>2.010246451</v>
      </c>
      <c r="H28" s="27">
        <v>2.0102657210000001</v>
      </c>
      <c r="I28" s="27">
        <v>2.1695434850000002</v>
      </c>
      <c r="J28" s="27">
        <v>2.229612055</v>
      </c>
      <c r="K28" s="27">
        <v>2.040329598</v>
      </c>
      <c r="L28" s="27">
        <v>1.9632636370000001</v>
      </c>
      <c r="M28" s="27">
        <v>2.0038005000000001</v>
      </c>
    </row>
    <row r="29" spans="1:13" x14ac:dyDescent="0.25">
      <c r="C29" s="4" t="s">
        <v>174</v>
      </c>
      <c r="D29" s="27">
        <v>0.87089596918000001</v>
      </c>
      <c r="E29" s="27">
        <v>0.96813222215999994</v>
      </c>
      <c r="F29" s="27">
        <v>1.1413686189000001</v>
      </c>
      <c r="G29" s="27">
        <v>1.2729980890000001</v>
      </c>
      <c r="H29" s="27">
        <v>1.2170591100999999</v>
      </c>
      <c r="I29" s="27">
        <v>1.2700047080000001</v>
      </c>
      <c r="J29" s="27">
        <v>1.3438127403</v>
      </c>
      <c r="K29" s="27">
        <v>1.3817756503</v>
      </c>
      <c r="L29" s="27">
        <v>1.4525744644</v>
      </c>
      <c r="M29" s="27">
        <v>1.4700572999999999</v>
      </c>
    </row>
    <row r="30" spans="1:13" x14ac:dyDescent="0.25">
      <c r="C30" s="4" t="s">
        <v>175</v>
      </c>
      <c r="D30" s="27">
        <v>0.54554798857999998</v>
      </c>
      <c r="E30" s="27">
        <v>0.72112661688000002</v>
      </c>
      <c r="F30" s="27">
        <v>0.92327053465999998</v>
      </c>
      <c r="G30" s="27">
        <v>1.1670944041</v>
      </c>
      <c r="H30" s="27">
        <v>1.3393646844</v>
      </c>
      <c r="I30" s="27">
        <v>1.6004236409000001</v>
      </c>
      <c r="J30" s="27">
        <v>1.7260260421</v>
      </c>
      <c r="K30" s="27">
        <v>1.8120999200000001</v>
      </c>
      <c r="L30" s="27">
        <v>2.1033244037999999</v>
      </c>
      <c r="M30" s="27">
        <v>2.2438847000000002</v>
      </c>
    </row>
    <row r="31" spans="1:13" x14ac:dyDescent="0.25">
      <c r="C31" s="4" t="s">
        <v>176</v>
      </c>
      <c r="D31" s="27">
        <v>0.43526335900000002</v>
      </c>
      <c r="E31" s="27">
        <v>0.45168690700000003</v>
      </c>
      <c r="F31" s="27">
        <v>0.467912094</v>
      </c>
      <c r="G31" s="27">
        <v>0.46179330699999999</v>
      </c>
      <c r="H31" s="27">
        <v>0.46660426199999999</v>
      </c>
      <c r="I31" s="27">
        <v>0.49643562200000002</v>
      </c>
      <c r="J31" s="27">
        <v>0.51587706200000005</v>
      </c>
      <c r="K31" s="27">
        <v>0.51384227500000001</v>
      </c>
      <c r="L31" s="27">
        <v>0.52055016499999995</v>
      </c>
      <c r="M31" s="27">
        <v>0.51555070000000003</v>
      </c>
    </row>
    <row r="32" spans="1:13" x14ac:dyDescent="0.25">
      <c r="C32" s="4" t="s">
        <v>161</v>
      </c>
      <c r="D32" s="27">
        <v>0.19243312900000001</v>
      </c>
      <c r="E32" s="27">
        <v>0.20018450300000001</v>
      </c>
      <c r="F32" s="27">
        <v>0.20797864399999999</v>
      </c>
      <c r="G32" s="27">
        <v>0.21231091899999999</v>
      </c>
      <c r="H32" s="27">
        <v>0.21159204200000001</v>
      </c>
      <c r="I32" s="27">
        <v>0.214006166</v>
      </c>
      <c r="J32" s="27">
        <v>0.214489708</v>
      </c>
      <c r="K32" s="27">
        <v>0.22406632900000001</v>
      </c>
      <c r="L32" s="27">
        <v>0.228751924</v>
      </c>
      <c r="M32" s="27">
        <v>0.2302071</v>
      </c>
    </row>
    <row r="33" spans="1:13" x14ac:dyDescent="0.25">
      <c r="A33" s="12"/>
      <c r="B33" s="85"/>
      <c r="C33" s="6" t="s">
        <v>162</v>
      </c>
      <c r="D33" s="87">
        <v>7.3783614999999997E-2</v>
      </c>
      <c r="E33" s="87">
        <v>7.7613890000000005E-2</v>
      </c>
      <c r="F33" s="87">
        <v>9.0339735000000004E-2</v>
      </c>
      <c r="G33" s="87">
        <v>0.110679501</v>
      </c>
      <c r="H33" s="87">
        <v>0.156692107</v>
      </c>
      <c r="I33" s="87">
        <v>0.224552008</v>
      </c>
      <c r="J33" s="87">
        <v>0.33731089400000003</v>
      </c>
      <c r="K33" s="87">
        <v>0.44989575100000001</v>
      </c>
      <c r="L33" s="87">
        <v>0.59406320800000001</v>
      </c>
      <c r="M33" s="87">
        <v>0.74371889999999996</v>
      </c>
    </row>
    <row r="34" spans="1:13" x14ac:dyDescent="0.25">
      <c r="A34" t="s">
        <v>361</v>
      </c>
      <c r="C34"/>
    </row>
    <row r="35" spans="1:13" ht="12.75" customHeight="1" x14ac:dyDescent="0.25">
      <c r="A35" s="223" t="s">
        <v>165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</row>
    <row r="36" spans="1:13" x14ac:dyDescent="0.2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</row>
    <row r="37" spans="1:13" x14ac:dyDescent="0.25">
      <c r="A37" s="6"/>
      <c r="B37" s="6" t="s">
        <v>0</v>
      </c>
      <c r="C37"/>
    </row>
    <row r="38" spans="1:13" x14ac:dyDescent="0.25">
      <c r="A38">
        <v>8.5</v>
      </c>
      <c r="B38">
        <v>0</v>
      </c>
      <c r="C38"/>
    </row>
    <row r="39" spans="1:13" x14ac:dyDescent="0.25">
      <c r="A39">
        <v>8.5</v>
      </c>
      <c r="B39">
        <v>1</v>
      </c>
      <c r="C39"/>
    </row>
    <row r="40" spans="1:13" x14ac:dyDescent="0.25">
      <c r="C40"/>
    </row>
    <row r="41" spans="1:13" x14ac:dyDescent="0.25">
      <c r="C41"/>
    </row>
    <row r="42" spans="1:13" x14ac:dyDescent="0.25">
      <c r="C42"/>
    </row>
    <row r="43" spans="1:13" x14ac:dyDescent="0.25">
      <c r="C43"/>
    </row>
    <row r="44" spans="1:13" x14ac:dyDescent="0.25">
      <c r="C44"/>
    </row>
    <row r="45" spans="1:13" x14ac:dyDescent="0.25">
      <c r="C45"/>
    </row>
    <row r="46" spans="1:13" x14ac:dyDescent="0.25">
      <c r="C46"/>
    </row>
    <row r="47" spans="1:13" x14ac:dyDescent="0.25">
      <c r="C47"/>
    </row>
    <row r="48" spans="1:1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</sheetData>
  <mergeCells count="2">
    <mergeCell ref="D25:M25"/>
    <mergeCell ref="A35:M36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B59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2" x14ac:dyDescent="0.25">
      <c r="B25" s="4" t="s">
        <v>20</v>
      </c>
    </row>
    <row r="26" spans="1:2" x14ac:dyDescent="0.25">
      <c r="B26" s="4" t="s">
        <v>21</v>
      </c>
    </row>
    <row r="27" spans="1:2" x14ac:dyDescent="0.25">
      <c r="A27" s="12"/>
      <c r="B27" s="6" t="s">
        <v>22</v>
      </c>
    </row>
    <row r="28" spans="1:2" x14ac:dyDescent="0.25">
      <c r="A28">
        <v>1991</v>
      </c>
      <c r="B28" s="17">
        <v>7.6469496144999996E-2</v>
      </c>
    </row>
    <row r="29" spans="1:2" x14ac:dyDescent="0.25">
      <c r="A29">
        <v>1992</v>
      </c>
      <c r="B29" s="17">
        <v>7.2881288321999999E-2</v>
      </c>
    </row>
    <row r="30" spans="1:2" x14ac:dyDescent="0.25">
      <c r="A30">
        <v>1993</v>
      </c>
      <c r="B30" s="17">
        <v>7.1514968456E-2</v>
      </c>
    </row>
    <row r="31" spans="1:2" x14ac:dyDescent="0.25">
      <c r="A31">
        <v>1994</v>
      </c>
      <c r="B31" s="17">
        <v>6.9032029191999994E-2</v>
      </c>
    </row>
    <row r="32" spans="1:2" x14ac:dyDescent="0.25">
      <c r="A32">
        <v>1995</v>
      </c>
      <c r="B32" s="17">
        <v>6.7103571109000004E-2</v>
      </c>
    </row>
    <row r="33" spans="1:2" x14ac:dyDescent="0.25">
      <c r="A33">
        <v>1996</v>
      </c>
      <c r="B33" s="17">
        <v>6.9123188879E-2</v>
      </c>
    </row>
    <row r="34" spans="1:2" x14ac:dyDescent="0.25">
      <c r="A34">
        <v>1997</v>
      </c>
      <c r="B34" s="17">
        <v>6.5925483497000004E-2</v>
      </c>
    </row>
    <row r="35" spans="1:2" x14ac:dyDescent="0.25">
      <c r="A35">
        <v>1998</v>
      </c>
      <c r="B35" s="17">
        <v>5.7858326957000002E-2</v>
      </c>
    </row>
    <row r="36" spans="1:2" x14ac:dyDescent="0.25">
      <c r="A36">
        <v>1999</v>
      </c>
      <c r="B36" s="17">
        <v>5.7837297287000003E-2</v>
      </c>
    </row>
    <row r="37" spans="1:2" x14ac:dyDescent="0.25">
      <c r="A37">
        <v>2000</v>
      </c>
      <c r="B37" s="17">
        <v>6.6875827641999994E-2</v>
      </c>
    </row>
    <row r="38" spans="1:2" x14ac:dyDescent="0.25">
      <c r="A38">
        <v>2001</v>
      </c>
      <c r="B38" s="17">
        <v>6.5557104739000005E-2</v>
      </c>
    </row>
    <row r="39" spans="1:2" x14ac:dyDescent="0.25">
      <c r="A39">
        <v>2002</v>
      </c>
      <c r="B39" s="17">
        <v>6.0492917303E-2</v>
      </c>
    </row>
    <row r="40" spans="1:2" x14ac:dyDescent="0.25">
      <c r="A40">
        <v>2003</v>
      </c>
      <c r="B40" s="17">
        <v>6.5609354374000006E-2</v>
      </c>
    </row>
    <row r="41" spans="1:2" x14ac:dyDescent="0.25">
      <c r="A41">
        <v>2004</v>
      </c>
      <c r="B41" s="17">
        <v>7.0987272382999997E-2</v>
      </c>
    </row>
    <row r="42" spans="1:2" x14ac:dyDescent="0.25">
      <c r="A42">
        <v>2005</v>
      </c>
      <c r="B42" s="17">
        <v>7.9881360686999997E-2</v>
      </c>
    </row>
    <row r="43" spans="1:2" x14ac:dyDescent="0.25">
      <c r="A43">
        <v>2006</v>
      </c>
      <c r="B43" s="17">
        <v>8.365065361E-2</v>
      </c>
    </row>
    <row r="44" spans="1:2" x14ac:dyDescent="0.25">
      <c r="A44">
        <v>2007</v>
      </c>
      <c r="B44" s="17">
        <v>8.5235634211E-2</v>
      </c>
    </row>
    <row r="45" spans="1:2" x14ac:dyDescent="0.25">
      <c r="A45">
        <v>2008</v>
      </c>
      <c r="B45" s="17">
        <v>9.5756089934000005E-2</v>
      </c>
    </row>
    <row r="46" spans="1:2" x14ac:dyDescent="0.25">
      <c r="A46">
        <v>2009</v>
      </c>
      <c r="B46" s="17">
        <v>7.3967990728000005E-2</v>
      </c>
    </row>
    <row r="47" spans="1:2" x14ac:dyDescent="0.25">
      <c r="A47">
        <v>2010</v>
      </c>
      <c r="B47" s="17">
        <v>8.0994808306000005E-2</v>
      </c>
    </row>
    <row r="48" spans="1:2" x14ac:dyDescent="0.25">
      <c r="A48">
        <v>2011</v>
      </c>
      <c r="B48" s="17">
        <v>8.9763438776999993E-2</v>
      </c>
    </row>
    <row r="49" spans="1:2" x14ac:dyDescent="0.25">
      <c r="A49">
        <v>2012</v>
      </c>
      <c r="B49" s="17">
        <v>8.3937369945999998E-2</v>
      </c>
    </row>
    <row r="50" spans="1:2" x14ac:dyDescent="0.25">
      <c r="A50">
        <v>2013</v>
      </c>
      <c r="B50" s="17">
        <v>8.2575531234999999E-2</v>
      </c>
    </row>
    <row r="51" spans="1:2" x14ac:dyDescent="0.25">
      <c r="A51">
        <v>2014</v>
      </c>
      <c r="B51" s="17">
        <v>8.0194880247E-2</v>
      </c>
    </row>
    <row r="52" spans="1:2" x14ac:dyDescent="0.25">
      <c r="A52">
        <v>2015</v>
      </c>
      <c r="B52" s="17">
        <v>6.0563814649999999E-2</v>
      </c>
    </row>
    <row r="53" spans="1:2" x14ac:dyDescent="0.25">
      <c r="A53">
        <v>2016</v>
      </c>
      <c r="B53" s="17">
        <v>5.4398643995000003E-2</v>
      </c>
    </row>
    <row r="54" spans="1:2" x14ac:dyDescent="0.25">
      <c r="A54" s="12">
        <v>2017</v>
      </c>
      <c r="B54" s="97">
        <v>5.6915154850000003E-2</v>
      </c>
    </row>
    <row r="55" spans="1:2" x14ac:dyDescent="0.25">
      <c r="A55" t="s">
        <v>361</v>
      </c>
    </row>
    <row r="57" spans="1:2" x14ac:dyDescent="0.25">
      <c r="A57" s="6"/>
      <c r="B57" s="9" t="s">
        <v>0</v>
      </c>
    </row>
    <row r="58" spans="1:2" x14ac:dyDescent="0.25">
      <c r="A58">
        <v>25.5</v>
      </c>
      <c r="B58" s="3">
        <v>0</v>
      </c>
    </row>
    <row r="59" spans="1:2" x14ac:dyDescent="0.25">
      <c r="A59">
        <v>25.5</v>
      </c>
      <c r="B59" s="3">
        <v>1</v>
      </c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2:M35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3" ht="15" x14ac:dyDescent="0.4">
      <c r="D25" s="222" t="s">
        <v>147</v>
      </c>
      <c r="E25" s="222"/>
      <c r="F25" s="222"/>
      <c r="G25" s="222"/>
      <c r="H25" s="222"/>
      <c r="J25" s="222" t="s">
        <v>9</v>
      </c>
      <c r="K25" s="222"/>
      <c r="L25" s="222"/>
      <c r="M25" s="222"/>
    </row>
    <row r="26" spans="1:13" ht="13" x14ac:dyDescent="0.3">
      <c r="A26" s="77"/>
      <c r="B26" s="12"/>
      <c r="C26" s="142" t="s">
        <v>163</v>
      </c>
      <c r="D26" s="136">
        <v>2013</v>
      </c>
      <c r="E26" s="136">
        <v>2014</v>
      </c>
      <c r="F26" s="136">
        <v>2015</v>
      </c>
      <c r="G26" s="136">
        <v>2016</v>
      </c>
      <c r="H26" s="136">
        <v>2017</v>
      </c>
      <c r="I26" s="12"/>
      <c r="J26" s="136">
        <v>2014</v>
      </c>
      <c r="K26" s="136">
        <v>2015</v>
      </c>
      <c r="L26" s="136">
        <v>2016</v>
      </c>
      <c r="M26" s="136">
        <v>2017</v>
      </c>
    </row>
    <row r="27" spans="1:13" x14ac:dyDescent="0.25">
      <c r="A27" s="3"/>
      <c r="C27" s="14" t="s">
        <v>166</v>
      </c>
      <c r="D27" s="15">
        <v>5348.6417994000003</v>
      </c>
      <c r="E27" s="15">
        <v>5394.8704346000004</v>
      </c>
      <c r="F27" s="15">
        <v>5252.8300835999999</v>
      </c>
      <c r="G27" s="15">
        <v>5185.3929678000004</v>
      </c>
      <c r="H27" s="15">
        <v>5230.6665999999996</v>
      </c>
      <c r="J27" s="17">
        <f t="shared" ref="J27:M30" si="0">E27/D27-1</f>
        <v>8.6430606000174048E-3</v>
      </c>
      <c r="K27" s="17">
        <f t="shared" si="0"/>
        <v>-2.6328778924703089E-2</v>
      </c>
      <c r="L27" s="17">
        <f t="shared" si="0"/>
        <v>-1.2838244284837375E-2</v>
      </c>
      <c r="M27" s="17">
        <f t="shared" si="0"/>
        <v>8.7309934813306622E-3</v>
      </c>
    </row>
    <row r="28" spans="1:13" x14ac:dyDescent="0.25">
      <c r="A28" s="3"/>
      <c r="C28" s="14" t="s">
        <v>61</v>
      </c>
      <c r="D28" s="15">
        <v>1717.7411913999999</v>
      </c>
      <c r="E28" s="15">
        <v>1713.4538941999999</v>
      </c>
      <c r="F28" s="15">
        <v>1482.5490158</v>
      </c>
      <c r="G28" s="15">
        <v>1381.6494368000001</v>
      </c>
      <c r="H28" s="15">
        <v>1405.5049899999999</v>
      </c>
      <c r="J28" s="17">
        <f t="shared" si="0"/>
        <v>-2.4958924088591683E-3</v>
      </c>
      <c r="K28" s="17">
        <f t="shared" si="0"/>
        <v>-0.13475990172925423</v>
      </c>
      <c r="L28" s="17">
        <f t="shared" si="0"/>
        <v>-6.8058174080371514E-2</v>
      </c>
      <c r="M28" s="17">
        <f t="shared" si="0"/>
        <v>1.7265995674887735E-2</v>
      </c>
    </row>
    <row r="29" spans="1:13" x14ac:dyDescent="0.25">
      <c r="A29" s="3"/>
      <c r="C29" s="14" t="s">
        <v>62</v>
      </c>
      <c r="D29" s="15">
        <v>2230.6367018999999</v>
      </c>
      <c r="E29" s="15">
        <v>2251.8802690000002</v>
      </c>
      <c r="F29" s="15">
        <v>2294.7367571999998</v>
      </c>
      <c r="G29" s="15">
        <v>2314.5934751999998</v>
      </c>
      <c r="H29" s="15">
        <v>2324.2595000000001</v>
      </c>
      <c r="J29" s="17">
        <f t="shared" si="0"/>
        <v>9.5235441441026136E-3</v>
      </c>
      <c r="K29" s="17">
        <f t="shared" si="0"/>
        <v>1.9031424001521691E-2</v>
      </c>
      <c r="L29" s="17">
        <f t="shared" si="0"/>
        <v>8.6531572467722917E-3</v>
      </c>
      <c r="M29" s="17">
        <f t="shared" si="0"/>
        <v>4.1761220290164047E-3</v>
      </c>
    </row>
    <row r="30" spans="1:13" x14ac:dyDescent="0.25">
      <c r="A30" s="3"/>
      <c r="B30" s="12"/>
      <c r="C30" s="89" t="s">
        <v>167</v>
      </c>
      <c r="D30" s="95">
        <v>1400.2639061</v>
      </c>
      <c r="E30" s="95">
        <v>1429.5362714</v>
      </c>
      <c r="F30" s="95">
        <v>1475.5443106</v>
      </c>
      <c r="G30" s="95">
        <v>1489.1501558</v>
      </c>
      <c r="H30" s="95">
        <v>1500.9023</v>
      </c>
      <c r="I30" s="12"/>
      <c r="J30" s="97">
        <f t="shared" si="0"/>
        <v>2.0904891693972916E-2</v>
      </c>
      <c r="K30" s="97">
        <f t="shared" si="0"/>
        <v>3.2183890762661482E-2</v>
      </c>
      <c r="L30" s="97">
        <f t="shared" si="0"/>
        <v>9.2208990961901716E-3</v>
      </c>
      <c r="M30" s="97">
        <f t="shared" si="0"/>
        <v>7.8918463354600288E-3</v>
      </c>
    </row>
    <row r="31" spans="1:13" x14ac:dyDescent="0.25">
      <c r="C31" t="s">
        <v>361</v>
      </c>
    </row>
    <row r="33" spans="3:4" x14ac:dyDescent="0.25">
      <c r="C33" s="6"/>
      <c r="D33" s="6" t="s">
        <v>0</v>
      </c>
    </row>
    <row r="34" spans="3:4" x14ac:dyDescent="0.25">
      <c r="C34" s="3">
        <v>2.5</v>
      </c>
      <c r="D34" s="3">
        <v>0</v>
      </c>
    </row>
    <row r="35" spans="3:4" x14ac:dyDescent="0.25">
      <c r="C35" s="3">
        <v>2.5</v>
      </c>
      <c r="D35" s="3">
        <v>1</v>
      </c>
    </row>
  </sheetData>
  <mergeCells count="2">
    <mergeCell ref="D25:H25"/>
    <mergeCell ref="J25:M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89" fitToHeight="2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C104"/>
  <sheetViews>
    <sheetView zoomScaleNormal="100"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3" x14ac:dyDescent="0.25">
      <c r="A25" s="2"/>
      <c r="B25" s="44" t="s">
        <v>129</v>
      </c>
      <c r="C25" s="7"/>
    </row>
    <row r="26" spans="1:3" x14ac:dyDescent="0.25">
      <c r="A26" s="2"/>
      <c r="B26" s="44" t="s">
        <v>122</v>
      </c>
      <c r="C26" s="101" t="s">
        <v>1</v>
      </c>
    </row>
    <row r="27" spans="1:3" x14ac:dyDescent="0.25">
      <c r="A27" s="5" t="s">
        <v>2</v>
      </c>
      <c r="B27" s="45" t="s">
        <v>278</v>
      </c>
      <c r="C27" s="102" t="s">
        <v>279</v>
      </c>
    </row>
    <row r="28" spans="1:3" x14ac:dyDescent="0.25">
      <c r="A28" s="2">
        <v>40909</v>
      </c>
      <c r="B28" s="22">
        <v>99.378699999999995</v>
      </c>
      <c r="C28" s="172">
        <v>3.0596826864999999E-2</v>
      </c>
    </row>
    <row r="29" spans="1:3" x14ac:dyDescent="0.25">
      <c r="A29" s="2">
        <v>40940</v>
      </c>
      <c r="B29" s="22">
        <v>99.657799999999995</v>
      </c>
      <c r="C29" s="119">
        <v>3.7982066656999998E-2</v>
      </c>
    </row>
    <row r="30" spans="1:3" x14ac:dyDescent="0.25">
      <c r="A30" s="2">
        <v>40969</v>
      </c>
      <c r="B30" s="22">
        <v>98.957899999999995</v>
      </c>
      <c r="C30" s="119">
        <v>2.1862708551000001E-2</v>
      </c>
    </row>
    <row r="31" spans="1:3" x14ac:dyDescent="0.25">
      <c r="A31" s="2">
        <v>41000</v>
      </c>
      <c r="B31" s="22">
        <v>99.839600000000004</v>
      </c>
      <c r="C31" s="119">
        <v>3.5318566019999997E-2</v>
      </c>
    </row>
    <row r="32" spans="1:3" x14ac:dyDescent="0.25">
      <c r="A32" s="2">
        <v>41030</v>
      </c>
      <c r="B32" s="22">
        <v>100.0042</v>
      </c>
      <c r="C32" s="119">
        <v>3.4996952062E-2</v>
      </c>
    </row>
    <row r="33" spans="1:3" x14ac:dyDescent="0.25">
      <c r="A33" s="2">
        <v>41061</v>
      </c>
      <c r="B33" s="22">
        <v>100.0318</v>
      </c>
      <c r="C33" s="119">
        <v>3.2775020571999998E-2</v>
      </c>
    </row>
    <row r="34" spans="1:3" x14ac:dyDescent="0.25">
      <c r="A34" s="2">
        <v>41091</v>
      </c>
      <c r="B34" s="22">
        <v>100.31319999999999</v>
      </c>
      <c r="C34" s="119">
        <v>3.0789102406999998E-2</v>
      </c>
    </row>
    <row r="35" spans="1:3" x14ac:dyDescent="0.25">
      <c r="A35" s="2">
        <v>41122</v>
      </c>
      <c r="B35" s="22">
        <v>99.838899999999995</v>
      </c>
      <c r="C35" s="119">
        <v>2.0893578034E-2</v>
      </c>
    </row>
    <row r="36" spans="1:3" x14ac:dyDescent="0.25">
      <c r="A36" s="2">
        <v>41153</v>
      </c>
      <c r="B36" s="22">
        <v>99.959900000000005</v>
      </c>
      <c r="C36" s="119">
        <v>2.2634873152999998E-2</v>
      </c>
    </row>
    <row r="37" spans="1:3" x14ac:dyDescent="0.25">
      <c r="A37" s="2">
        <v>41183</v>
      </c>
      <c r="B37" s="22">
        <v>100.2146</v>
      </c>
      <c r="C37" s="119">
        <v>1.8341706499999999E-2</v>
      </c>
    </row>
    <row r="38" spans="1:3" x14ac:dyDescent="0.25">
      <c r="A38" s="2">
        <v>41214</v>
      </c>
      <c r="B38" s="22">
        <v>100.7651</v>
      </c>
      <c r="C38" s="119">
        <v>2.5275485597000002E-2</v>
      </c>
    </row>
    <row r="39" spans="1:3" x14ac:dyDescent="0.25">
      <c r="A39" s="2">
        <v>41244</v>
      </c>
      <c r="B39" s="22">
        <v>101.0382</v>
      </c>
      <c r="C39" s="119">
        <v>2.3960743417999999E-2</v>
      </c>
    </row>
    <row r="40" spans="1:3" x14ac:dyDescent="0.25">
      <c r="A40" s="2">
        <v>41275</v>
      </c>
      <c r="B40" s="22">
        <v>100.9614</v>
      </c>
      <c r="C40" s="119">
        <v>1.5925947914E-2</v>
      </c>
    </row>
    <row r="41" spans="1:3" x14ac:dyDescent="0.25">
      <c r="A41" s="2">
        <v>41306</v>
      </c>
      <c r="B41" s="22">
        <v>101.4781</v>
      </c>
      <c r="C41" s="119">
        <v>1.8265504557E-2</v>
      </c>
    </row>
    <row r="42" spans="1:3" x14ac:dyDescent="0.25">
      <c r="A42" s="2">
        <v>41334</v>
      </c>
      <c r="B42" s="22">
        <v>101.6302</v>
      </c>
      <c r="C42" s="119">
        <v>2.7004412988E-2</v>
      </c>
    </row>
    <row r="43" spans="1:3" x14ac:dyDescent="0.25">
      <c r="A43" s="2">
        <v>41365</v>
      </c>
      <c r="B43" s="22">
        <v>101.5825</v>
      </c>
      <c r="C43" s="119">
        <v>1.7457001029999999E-2</v>
      </c>
    </row>
    <row r="44" spans="1:3" x14ac:dyDescent="0.25">
      <c r="A44" s="2">
        <v>41395</v>
      </c>
      <c r="B44" s="22">
        <v>101.6016</v>
      </c>
      <c r="C44" s="119">
        <v>1.5973329120000001E-2</v>
      </c>
    </row>
    <row r="45" spans="1:3" x14ac:dyDescent="0.25">
      <c r="A45" s="2">
        <v>41426</v>
      </c>
      <c r="B45" s="22">
        <v>101.82210000000001</v>
      </c>
      <c r="C45" s="119">
        <v>1.7897308655999998E-2</v>
      </c>
    </row>
    <row r="46" spans="1:3" x14ac:dyDescent="0.25">
      <c r="A46" s="2">
        <v>41456</v>
      </c>
      <c r="B46" s="22">
        <v>101.2443</v>
      </c>
      <c r="C46" s="119">
        <v>9.2819289983999999E-3</v>
      </c>
    </row>
    <row r="47" spans="1:3" x14ac:dyDescent="0.25">
      <c r="A47" s="2">
        <v>41487</v>
      </c>
      <c r="B47" s="22">
        <v>101.9928</v>
      </c>
      <c r="C47" s="119">
        <v>2.1573755320000002E-2</v>
      </c>
    </row>
    <row r="48" spans="1:3" x14ac:dyDescent="0.25">
      <c r="A48" s="2">
        <v>41518</v>
      </c>
      <c r="B48" s="22">
        <v>102.4847</v>
      </c>
      <c r="C48" s="119">
        <v>2.5258128509999998E-2</v>
      </c>
    </row>
    <row r="49" spans="1:3" x14ac:dyDescent="0.25">
      <c r="A49" s="2">
        <v>41548</v>
      </c>
      <c r="B49" s="22">
        <v>102.42870000000001</v>
      </c>
      <c r="C49" s="119">
        <v>2.2093587162000002E-2</v>
      </c>
    </row>
    <row r="50" spans="1:3" x14ac:dyDescent="0.25">
      <c r="A50" s="2">
        <v>41579</v>
      </c>
      <c r="B50" s="22">
        <v>102.7732</v>
      </c>
      <c r="C50" s="119">
        <v>1.9928526841000001E-2</v>
      </c>
    </row>
    <row r="51" spans="1:3" x14ac:dyDescent="0.25">
      <c r="A51" s="2">
        <v>41609</v>
      </c>
      <c r="B51" s="22">
        <v>102.9513</v>
      </c>
      <c r="C51" s="119">
        <v>1.8934422822000002E-2</v>
      </c>
    </row>
    <row r="52" spans="1:3" x14ac:dyDescent="0.25">
      <c r="A52" s="2">
        <v>41640</v>
      </c>
      <c r="B52" s="22">
        <v>102.46210000000001</v>
      </c>
      <c r="C52" s="119">
        <v>1.4864096576000001E-2</v>
      </c>
    </row>
    <row r="53" spans="1:3" x14ac:dyDescent="0.25">
      <c r="A53" s="2">
        <v>41671</v>
      </c>
      <c r="B53" s="22">
        <v>103.2919</v>
      </c>
      <c r="C53" s="119">
        <v>1.7873807254999999E-2</v>
      </c>
    </row>
    <row r="54" spans="1:3" x14ac:dyDescent="0.25">
      <c r="A54" s="2">
        <v>41699</v>
      </c>
      <c r="B54" s="22">
        <v>104.0896</v>
      </c>
      <c r="C54" s="119">
        <v>2.4199499754999999E-2</v>
      </c>
    </row>
    <row r="55" spans="1:3" x14ac:dyDescent="0.25">
      <c r="A55" s="2">
        <v>41730</v>
      </c>
      <c r="B55" s="22">
        <v>104.2409</v>
      </c>
      <c r="C55" s="119">
        <v>2.6169861934999997E-2</v>
      </c>
    </row>
    <row r="56" spans="1:3" x14ac:dyDescent="0.25">
      <c r="A56" s="2">
        <v>41760</v>
      </c>
      <c r="B56" s="22">
        <v>104.6541</v>
      </c>
      <c r="C56" s="119">
        <v>3.0043818207999999E-2</v>
      </c>
    </row>
    <row r="57" spans="1:3" x14ac:dyDescent="0.25">
      <c r="A57" s="2">
        <v>41791</v>
      </c>
      <c r="B57" s="22">
        <v>105.1223</v>
      </c>
      <c r="C57" s="119">
        <v>3.2411431309999995E-2</v>
      </c>
    </row>
    <row r="58" spans="1:3" x14ac:dyDescent="0.25">
      <c r="A58" s="2">
        <v>41821</v>
      </c>
      <c r="B58" s="22">
        <v>105.2073</v>
      </c>
      <c r="C58" s="119">
        <v>3.9142944344000001E-2</v>
      </c>
    </row>
    <row r="59" spans="1:3" x14ac:dyDescent="0.25">
      <c r="A59" s="2">
        <v>41852</v>
      </c>
      <c r="B59" s="22">
        <v>105.19889999999999</v>
      </c>
      <c r="C59" s="119">
        <v>3.1434571852E-2</v>
      </c>
    </row>
    <row r="60" spans="1:3" x14ac:dyDescent="0.25">
      <c r="A60" s="2">
        <v>41883</v>
      </c>
      <c r="B60" s="22">
        <v>105.575</v>
      </c>
      <c r="C60" s="119">
        <v>3.0153769293999998E-2</v>
      </c>
    </row>
    <row r="61" spans="1:3" x14ac:dyDescent="0.25">
      <c r="A61" s="2">
        <v>41913</v>
      </c>
      <c r="B61" s="22">
        <v>105.64409999999999</v>
      </c>
      <c r="C61" s="119">
        <v>3.1391592395000001E-2</v>
      </c>
    </row>
    <row r="62" spans="1:3" x14ac:dyDescent="0.25">
      <c r="A62" s="2">
        <v>41944</v>
      </c>
      <c r="B62" s="22">
        <v>106.68680000000001</v>
      </c>
      <c r="C62" s="119">
        <v>3.8079966372999999E-2</v>
      </c>
    </row>
    <row r="63" spans="1:3" x14ac:dyDescent="0.25">
      <c r="A63" s="2">
        <v>41974</v>
      </c>
      <c r="B63" s="22">
        <v>106.51819999999999</v>
      </c>
      <c r="C63" s="119">
        <v>3.4646478480999998E-2</v>
      </c>
    </row>
    <row r="64" spans="1:3" x14ac:dyDescent="0.25">
      <c r="A64" s="2">
        <v>42005</v>
      </c>
      <c r="B64" s="22">
        <v>105.9906</v>
      </c>
      <c r="C64" s="119">
        <v>3.4437123579999999E-2</v>
      </c>
    </row>
    <row r="65" spans="1:3" x14ac:dyDescent="0.25">
      <c r="A65" s="2">
        <v>42036</v>
      </c>
      <c r="B65" s="22">
        <v>105.85760000000001</v>
      </c>
      <c r="C65" s="119">
        <v>2.4839314602999998E-2</v>
      </c>
    </row>
    <row r="66" spans="1:3" x14ac:dyDescent="0.25">
      <c r="A66" s="2">
        <v>42064</v>
      </c>
      <c r="B66" s="22">
        <v>105.515</v>
      </c>
      <c r="C66" s="119">
        <v>1.3693971348E-2</v>
      </c>
    </row>
    <row r="67" spans="1:3" x14ac:dyDescent="0.25">
      <c r="A67" s="2">
        <v>42095</v>
      </c>
      <c r="B67" s="22">
        <v>105.2732</v>
      </c>
      <c r="C67" s="119">
        <v>9.9030227099000008E-3</v>
      </c>
    </row>
    <row r="68" spans="1:3" x14ac:dyDescent="0.25">
      <c r="A68" s="2">
        <v>42125</v>
      </c>
      <c r="B68" s="22">
        <v>105.02589999999999</v>
      </c>
      <c r="C68" s="119">
        <v>3.5526558443000002E-3</v>
      </c>
    </row>
    <row r="69" spans="1:3" x14ac:dyDescent="0.25">
      <c r="A69" s="2">
        <v>42156</v>
      </c>
      <c r="B69" s="22">
        <v>104.8599</v>
      </c>
      <c r="C69" s="119">
        <v>-2.49614021E-3</v>
      </c>
    </row>
    <row r="70" spans="1:3" x14ac:dyDescent="0.25">
      <c r="A70" s="2">
        <v>42186</v>
      </c>
      <c r="B70" s="22">
        <v>105.4755</v>
      </c>
      <c r="C70" s="119">
        <v>2.5492527609999997E-3</v>
      </c>
    </row>
    <row r="71" spans="1:3" x14ac:dyDescent="0.25">
      <c r="A71" s="2">
        <v>42217</v>
      </c>
      <c r="B71" s="22">
        <v>105.5783</v>
      </c>
      <c r="C71" s="119">
        <v>3.6065015889000002E-3</v>
      </c>
    </row>
    <row r="72" spans="1:3" x14ac:dyDescent="0.25">
      <c r="A72" s="2">
        <v>42248</v>
      </c>
      <c r="B72" s="22">
        <v>105.30719999999999</v>
      </c>
      <c r="C72" s="119">
        <v>-2.5365853659E-3</v>
      </c>
    </row>
    <row r="73" spans="1:3" x14ac:dyDescent="0.25">
      <c r="A73" s="2">
        <v>42278</v>
      </c>
      <c r="B73" s="22">
        <v>105.1649</v>
      </c>
      <c r="C73" s="119">
        <v>-4.5359844989000002E-3</v>
      </c>
    </row>
    <row r="74" spans="1:3" x14ac:dyDescent="0.25">
      <c r="A74" s="2">
        <v>42309</v>
      </c>
      <c r="B74" s="22">
        <v>104.4871</v>
      </c>
      <c r="C74" s="119">
        <v>-2.0618295796999999E-2</v>
      </c>
    </row>
    <row r="75" spans="1:3" x14ac:dyDescent="0.25">
      <c r="A75" s="2">
        <v>42339</v>
      </c>
      <c r="B75" s="22">
        <v>104.04519999999999</v>
      </c>
      <c r="C75" s="119">
        <v>-2.321668973E-2</v>
      </c>
    </row>
    <row r="76" spans="1:3" x14ac:dyDescent="0.25">
      <c r="A76" s="2">
        <v>42370</v>
      </c>
      <c r="B76" s="22">
        <v>104.54949999999999</v>
      </c>
      <c r="C76" s="119">
        <v>-1.3596488745E-2</v>
      </c>
    </row>
    <row r="77" spans="1:3" x14ac:dyDescent="0.25">
      <c r="A77" s="2">
        <v>42401</v>
      </c>
      <c r="B77" s="22">
        <v>104.414</v>
      </c>
      <c r="C77" s="119">
        <v>-1.3637188071999999E-2</v>
      </c>
    </row>
    <row r="78" spans="1:3" x14ac:dyDescent="0.25">
      <c r="A78" s="2">
        <v>42430</v>
      </c>
      <c r="B78" s="22">
        <v>103.4255</v>
      </c>
      <c r="C78" s="119">
        <v>-1.980287163E-2</v>
      </c>
    </row>
    <row r="79" spans="1:3" x14ac:dyDescent="0.25">
      <c r="A79" s="2">
        <v>42461</v>
      </c>
      <c r="B79" s="22">
        <v>103.8385</v>
      </c>
      <c r="C79" s="119">
        <v>-1.3628349854999999E-2</v>
      </c>
    </row>
    <row r="80" spans="1:3" x14ac:dyDescent="0.25">
      <c r="A80" s="2">
        <v>42491</v>
      </c>
      <c r="B80" s="22">
        <v>103.6743</v>
      </c>
      <c r="C80" s="119">
        <v>-1.2869206548000001E-2</v>
      </c>
    </row>
    <row r="81" spans="1:3" x14ac:dyDescent="0.25">
      <c r="A81" s="2">
        <v>42522</v>
      </c>
      <c r="B81" s="22">
        <v>104.22199999999999</v>
      </c>
      <c r="C81" s="119">
        <v>-6.0833550289000008E-3</v>
      </c>
    </row>
    <row r="82" spans="1:3" x14ac:dyDescent="0.25">
      <c r="A82" s="2">
        <v>42552</v>
      </c>
      <c r="B82" s="22">
        <v>104.7179</v>
      </c>
      <c r="C82" s="119">
        <v>-7.1827106769000006E-3</v>
      </c>
    </row>
    <row r="83" spans="1:3" x14ac:dyDescent="0.25">
      <c r="A83" s="2">
        <v>42583</v>
      </c>
      <c r="B83" s="22">
        <v>104.1648</v>
      </c>
      <c r="C83" s="119">
        <v>-1.3388167834E-2</v>
      </c>
    </row>
    <row r="84" spans="1:3" x14ac:dyDescent="0.25">
      <c r="A84" s="2">
        <v>42614</v>
      </c>
      <c r="B84" s="22">
        <v>104.226</v>
      </c>
      <c r="C84" s="119">
        <v>-1.0267104244E-2</v>
      </c>
    </row>
    <row r="85" spans="1:3" x14ac:dyDescent="0.25">
      <c r="A85" s="2">
        <v>42644</v>
      </c>
      <c r="B85" s="22">
        <v>104.01868272</v>
      </c>
      <c r="C85" s="119">
        <v>-1.0899238091000001E-2</v>
      </c>
    </row>
    <row r="86" spans="1:3" x14ac:dyDescent="0.25">
      <c r="A86" s="2">
        <v>42675</v>
      </c>
      <c r="B86" s="22">
        <v>103.93529012</v>
      </c>
      <c r="C86" s="119">
        <v>-5.2811292164000002E-3</v>
      </c>
    </row>
    <row r="87" spans="1:3" x14ac:dyDescent="0.25">
      <c r="A87" s="2">
        <v>42705</v>
      </c>
      <c r="B87" s="22">
        <v>103.9071</v>
      </c>
      <c r="C87" s="119">
        <v>-1.327047E-3</v>
      </c>
    </row>
    <row r="88" spans="1:3" x14ac:dyDescent="0.25">
      <c r="A88" s="2">
        <v>42736</v>
      </c>
      <c r="B88" s="22">
        <v>103.94540000000001</v>
      </c>
      <c r="C88" s="119">
        <v>-5.778231E-3</v>
      </c>
    </row>
    <row r="89" spans="1:3" x14ac:dyDescent="0.25">
      <c r="A89" s="2">
        <v>42767</v>
      </c>
      <c r="B89" s="22">
        <v>104.0193</v>
      </c>
      <c r="C89" s="119">
        <v>-3.7802510000000001E-3</v>
      </c>
    </row>
    <row r="90" spans="1:3" x14ac:dyDescent="0.25">
      <c r="A90" s="2">
        <v>42795</v>
      </c>
      <c r="B90" s="22">
        <v>104.14</v>
      </c>
      <c r="C90" s="119">
        <v>6.9085689999999998E-3</v>
      </c>
    </row>
    <row r="91" spans="1:3" x14ac:dyDescent="0.25">
      <c r="A91" s="2">
        <v>42826</v>
      </c>
      <c r="B91" s="22">
        <v>104.3028</v>
      </c>
      <c r="C91" s="119">
        <v>4.4718299999999996E-3</v>
      </c>
    </row>
    <row r="92" spans="1:3" x14ac:dyDescent="0.25">
      <c r="A92" s="2">
        <v>42856</v>
      </c>
      <c r="B92" s="22">
        <v>104.52079999999999</v>
      </c>
      <c r="C92" s="119">
        <v>8.1650290000000007E-3</v>
      </c>
    </row>
    <row r="93" spans="1:3" x14ac:dyDescent="0.25">
      <c r="A93" s="2">
        <v>42887</v>
      </c>
      <c r="B93" s="22">
        <v>104.7891</v>
      </c>
      <c r="C93" s="119">
        <v>5.4417320000000003E-3</v>
      </c>
    </row>
    <row r="94" spans="1:3" x14ac:dyDescent="0.25">
      <c r="A94" s="2">
        <v>42917</v>
      </c>
      <c r="B94" s="22">
        <v>105.19070000000001</v>
      </c>
      <c r="C94" s="119">
        <v>4.5152350000000003E-3</v>
      </c>
    </row>
    <row r="95" spans="1:3" x14ac:dyDescent="0.25">
      <c r="A95" s="2">
        <v>42948</v>
      </c>
      <c r="B95" s="22">
        <v>105.49769999999999</v>
      </c>
      <c r="C95" s="119">
        <v>1.2796209999999999E-2</v>
      </c>
    </row>
    <row r="96" spans="1:3" x14ac:dyDescent="0.25">
      <c r="A96" s="2">
        <v>42979</v>
      </c>
      <c r="B96" s="22">
        <v>105.79300000000001</v>
      </c>
      <c r="C96" s="119">
        <v>1.5034250000000001E-2</v>
      </c>
    </row>
    <row r="97" spans="1:3" x14ac:dyDescent="0.25">
      <c r="A97" s="2">
        <v>43009</v>
      </c>
      <c r="B97" s="22">
        <v>106.0859</v>
      </c>
      <c r="C97" s="119">
        <v>1.9873479999999999E-2</v>
      </c>
    </row>
    <row r="98" spans="1:3" x14ac:dyDescent="0.25">
      <c r="A98" s="2">
        <v>43040</v>
      </c>
      <c r="B98" s="22">
        <v>106.3506</v>
      </c>
      <c r="C98" s="119">
        <v>2.3238340000000003E-2</v>
      </c>
    </row>
    <row r="99" spans="1:3" x14ac:dyDescent="0.25">
      <c r="A99" s="84">
        <v>43070</v>
      </c>
      <c r="B99" s="92">
        <v>106.5964</v>
      </c>
      <c r="C99" s="121">
        <v>2.5881789999999998E-2</v>
      </c>
    </row>
    <row r="100" spans="1:3" x14ac:dyDescent="0.25">
      <c r="A100" t="s">
        <v>361</v>
      </c>
      <c r="B100" s="7"/>
      <c r="C100" s="7"/>
    </row>
    <row r="101" spans="1:3" x14ac:dyDescent="0.25">
      <c r="B101" s="7"/>
      <c r="C101" s="7"/>
    </row>
    <row r="102" spans="1:3" x14ac:dyDescent="0.25">
      <c r="A102" s="6"/>
      <c r="B102" s="6" t="s">
        <v>0</v>
      </c>
      <c r="C102" s="7"/>
    </row>
    <row r="103" spans="1:3" x14ac:dyDescent="0.25">
      <c r="A103" s="3">
        <v>59.5</v>
      </c>
      <c r="B103">
        <v>-0.2</v>
      </c>
      <c r="C103" s="7"/>
    </row>
    <row r="104" spans="1:3" x14ac:dyDescent="0.25">
      <c r="A104" s="3">
        <v>59.5</v>
      </c>
      <c r="B104">
        <v>0.6</v>
      </c>
      <c r="C104" s="7"/>
    </row>
  </sheetData>
  <hyperlinks>
    <hyperlink ref="A3" location="Contents!B4" display="Return to Contents"/>
  </hyperlinks>
  <pageMargins left="0.7" right="0.7" top="0.75" bottom="0.75" header="0.3" footer="0.3"/>
  <pageSetup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C104"/>
  <sheetViews>
    <sheetView zoomScaleNormal="100"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3" x14ac:dyDescent="0.25">
      <c r="A25" s="2"/>
      <c r="B25" s="44" t="s">
        <v>280</v>
      </c>
      <c r="C25" s="7"/>
    </row>
    <row r="26" spans="1:3" x14ac:dyDescent="0.25">
      <c r="A26" s="2"/>
      <c r="B26" s="44" t="s">
        <v>281</v>
      </c>
      <c r="C26" s="101" t="s">
        <v>1</v>
      </c>
    </row>
    <row r="27" spans="1:3" x14ac:dyDescent="0.25">
      <c r="A27" s="5" t="s">
        <v>2</v>
      </c>
      <c r="B27" s="45" t="s">
        <v>282</v>
      </c>
      <c r="C27" s="102" t="s">
        <v>279</v>
      </c>
    </row>
    <row r="28" spans="1:3" x14ac:dyDescent="0.25">
      <c r="A28" s="2">
        <v>40909</v>
      </c>
      <c r="B28" s="15">
        <v>11495.2</v>
      </c>
      <c r="C28" s="172">
        <v>1.7508453271999999E-2</v>
      </c>
    </row>
    <row r="29" spans="1:3" x14ac:dyDescent="0.25">
      <c r="A29" s="2">
        <v>40940</v>
      </c>
      <c r="B29" s="15">
        <v>11559</v>
      </c>
      <c r="C29" s="119">
        <v>2.0301880131E-2</v>
      </c>
    </row>
    <row r="30" spans="1:3" x14ac:dyDescent="0.25">
      <c r="A30" s="2">
        <v>40969</v>
      </c>
      <c r="B30" s="15">
        <v>11589</v>
      </c>
      <c r="C30" s="119">
        <v>2.4451044870999999E-2</v>
      </c>
    </row>
    <row r="31" spans="1:3" x14ac:dyDescent="0.25">
      <c r="A31" s="2">
        <v>41000</v>
      </c>
      <c r="B31" s="15">
        <v>11620</v>
      </c>
      <c r="C31" s="119">
        <v>2.9886198461000001E-2</v>
      </c>
    </row>
    <row r="32" spans="1:3" x14ac:dyDescent="0.25">
      <c r="A32" s="2">
        <v>41030</v>
      </c>
      <c r="B32" s="15">
        <v>11632.1</v>
      </c>
      <c r="C32" s="119">
        <v>3.1479724397000003E-2</v>
      </c>
    </row>
    <row r="33" spans="1:3" x14ac:dyDescent="0.25">
      <c r="A33" s="2">
        <v>41061</v>
      </c>
      <c r="B33" s="15">
        <v>11657.8</v>
      </c>
      <c r="C33" s="119">
        <v>2.9313602571000002E-2</v>
      </c>
    </row>
    <row r="34" spans="1:3" x14ac:dyDescent="0.25">
      <c r="A34" s="2">
        <v>41091</v>
      </c>
      <c r="B34" s="15">
        <v>11626.4</v>
      </c>
      <c r="C34" s="119">
        <v>2.2442662163999996E-2</v>
      </c>
    </row>
    <row r="35" spans="1:3" x14ac:dyDescent="0.25">
      <c r="A35" s="2">
        <v>41122</v>
      </c>
      <c r="B35" s="15">
        <v>11605.6</v>
      </c>
      <c r="C35" s="119">
        <v>2.1305055661000001E-2</v>
      </c>
    </row>
    <row r="36" spans="1:3" x14ac:dyDescent="0.25">
      <c r="A36" s="2">
        <v>41153</v>
      </c>
      <c r="B36" s="15">
        <v>11660.2</v>
      </c>
      <c r="C36" s="119">
        <v>2.9071204151999999E-2</v>
      </c>
    </row>
    <row r="37" spans="1:3" x14ac:dyDescent="0.25">
      <c r="A37" s="2">
        <v>41183</v>
      </c>
      <c r="B37" s="15">
        <v>11729.1</v>
      </c>
      <c r="C37" s="119">
        <v>3.4239207111000002E-2</v>
      </c>
    </row>
    <row r="38" spans="1:3" x14ac:dyDescent="0.25">
      <c r="A38" s="2">
        <v>41214</v>
      </c>
      <c r="B38" s="15">
        <v>11884.7</v>
      </c>
      <c r="C38" s="119">
        <v>4.9023328891000001E-2</v>
      </c>
    </row>
    <row r="39" spans="1:3" x14ac:dyDescent="0.25">
      <c r="A39" s="2">
        <v>41244</v>
      </c>
      <c r="B39" s="15">
        <v>12194.8</v>
      </c>
      <c r="C39" s="119">
        <v>6.8220042046000004E-2</v>
      </c>
    </row>
    <row r="40" spans="1:3" x14ac:dyDescent="0.25">
      <c r="A40" s="2">
        <v>41275</v>
      </c>
      <c r="B40" s="15">
        <v>11435.5</v>
      </c>
      <c r="C40" s="119">
        <v>-5.1934720579000001E-3</v>
      </c>
    </row>
    <row r="41" spans="1:3" x14ac:dyDescent="0.25">
      <c r="A41" s="2">
        <v>41306</v>
      </c>
      <c r="B41" s="15">
        <v>11432.8</v>
      </c>
      <c r="C41" s="119">
        <v>-1.0917899472000002E-2</v>
      </c>
    </row>
    <row r="42" spans="1:3" x14ac:dyDescent="0.25">
      <c r="A42" s="2">
        <v>41334</v>
      </c>
      <c r="B42" s="15">
        <v>11445.1</v>
      </c>
      <c r="C42" s="119">
        <v>-1.2416947104999999E-2</v>
      </c>
    </row>
    <row r="43" spans="1:3" x14ac:dyDescent="0.25">
      <c r="A43" s="2">
        <v>41365</v>
      </c>
      <c r="B43" s="15">
        <v>11449.8</v>
      </c>
      <c r="C43" s="119">
        <v>-1.4647160069E-2</v>
      </c>
    </row>
    <row r="44" spans="1:3" x14ac:dyDescent="0.25">
      <c r="A44" s="2">
        <v>41395</v>
      </c>
      <c r="B44" s="15">
        <v>11517.9</v>
      </c>
      <c r="C44" s="119">
        <v>-9.8176597519E-3</v>
      </c>
    </row>
    <row r="45" spans="1:3" x14ac:dyDescent="0.25">
      <c r="A45" s="2">
        <v>41426</v>
      </c>
      <c r="B45" s="15">
        <v>11545.5</v>
      </c>
      <c r="C45" s="119">
        <v>-9.6330353925999992E-3</v>
      </c>
    </row>
    <row r="46" spans="1:3" x14ac:dyDescent="0.25">
      <c r="A46" s="2">
        <v>41456</v>
      </c>
      <c r="B46" s="15">
        <v>11538.9</v>
      </c>
      <c r="C46" s="119">
        <v>-7.5259753663999996E-3</v>
      </c>
    </row>
    <row r="47" spans="1:3" x14ac:dyDescent="0.25">
      <c r="A47" s="2">
        <v>41487</v>
      </c>
      <c r="B47" s="15">
        <v>11573.5</v>
      </c>
      <c r="C47" s="119">
        <v>-2.7659061143000003E-3</v>
      </c>
    </row>
    <row r="48" spans="1:3" x14ac:dyDescent="0.25">
      <c r="A48" s="2">
        <v>41518</v>
      </c>
      <c r="B48" s="15">
        <v>11602.8</v>
      </c>
      <c r="C48" s="119">
        <v>-4.9227285981000004E-3</v>
      </c>
    </row>
    <row r="49" spans="1:3" x14ac:dyDescent="0.25">
      <c r="A49" s="2">
        <v>41548</v>
      </c>
      <c r="B49" s="15">
        <v>11572.2</v>
      </c>
      <c r="C49" s="119">
        <v>-1.3376985446E-2</v>
      </c>
    </row>
    <row r="50" spans="1:3" x14ac:dyDescent="0.25">
      <c r="A50" s="2">
        <v>41579</v>
      </c>
      <c r="B50" s="15">
        <v>11602.3</v>
      </c>
      <c r="C50" s="119">
        <v>-2.3761643120999997E-2</v>
      </c>
    </row>
    <row r="51" spans="1:3" x14ac:dyDescent="0.25">
      <c r="A51" s="2">
        <v>41609</v>
      </c>
      <c r="B51" s="15">
        <v>11615.4</v>
      </c>
      <c r="C51" s="119">
        <v>-4.7512054317999999E-2</v>
      </c>
    </row>
    <row r="52" spans="1:3" x14ac:dyDescent="0.25">
      <c r="A52" s="2">
        <v>41640</v>
      </c>
      <c r="B52" s="15">
        <v>11658.2</v>
      </c>
      <c r="C52" s="119">
        <v>1.9474443618999998E-2</v>
      </c>
    </row>
    <row r="53" spans="1:3" x14ac:dyDescent="0.25">
      <c r="A53" s="2">
        <v>41671</v>
      </c>
      <c r="B53" s="15">
        <v>11723.9</v>
      </c>
      <c r="C53" s="119">
        <v>2.5461829123000001E-2</v>
      </c>
    </row>
    <row r="54" spans="1:3" x14ac:dyDescent="0.25">
      <c r="A54" s="2">
        <v>41699</v>
      </c>
      <c r="B54" s="15">
        <v>11793.9</v>
      </c>
      <c r="C54" s="119">
        <v>3.0475924195E-2</v>
      </c>
    </row>
    <row r="55" spans="1:3" x14ac:dyDescent="0.25">
      <c r="A55" s="2">
        <v>41730</v>
      </c>
      <c r="B55" s="15">
        <v>11826.5</v>
      </c>
      <c r="C55" s="119">
        <v>3.2900137994000003E-2</v>
      </c>
    </row>
    <row r="56" spans="1:3" x14ac:dyDescent="0.25">
      <c r="A56" s="2">
        <v>41760</v>
      </c>
      <c r="B56" s="15">
        <v>11875.4</v>
      </c>
      <c r="C56" s="119">
        <v>3.1038644196999997E-2</v>
      </c>
    </row>
    <row r="57" spans="1:3" x14ac:dyDescent="0.25">
      <c r="A57" s="2">
        <v>41791</v>
      </c>
      <c r="B57" s="15">
        <v>11932.1</v>
      </c>
      <c r="C57" s="119">
        <v>3.3484907540000004E-2</v>
      </c>
    </row>
    <row r="58" spans="1:3" x14ac:dyDescent="0.25">
      <c r="A58" s="2">
        <v>41821</v>
      </c>
      <c r="B58" s="15">
        <v>11955.2</v>
      </c>
      <c r="C58" s="119">
        <v>3.6077962371E-2</v>
      </c>
    </row>
    <row r="59" spans="1:3" x14ac:dyDescent="0.25">
      <c r="A59" s="2">
        <v>41852</v>
      </c>
      <c r="B59" s="15">
        <v>12009.6</v>
      </c>
      <c r="C59" s="119">
        <v>3.7680908972999999E-2</v>
      </c>
    </row>
    <row r="60" spans="1:3" x14ac:dyDescent="0.25">
      <c r="A60" s="2">
        <v>41883</v>
      </c>
      <c r="B60" s="15">
        <v>12026.7</v>
      </c>
      <c r="C60" s="119">
        <v>3.6534284828000002E-2</v>
      </c>
    </row>
    <row r="61" spans="1:3" x14ac:dyDescent="0.25">
      <c r="A61" s="2">
        <v>41913</v>
      </c>
      <c r="B61" s="15">
        <v>12080.1</v>
      </c>
      <c r="C61" s="119">
        <v>4.3889666614999996E-2</v>
      </c>
    </row>
    <row r="62" spans="1:3" x14ac:dyDescent="0.25">
      <c r="A62" s="2">
        <v>41944</v>
      </c>
      <c r="B62" s="15">
        <v>12126.8</v>
      </c>
      <c r="C62" s="119">
        <v>4.5206553872999995E-2</v>
      </c>
    </row>
    <row r="63" spans="1:3" x14ac:dyDescent="0.25">
      <c r="A63" s="2">
        <v>41974</v>
      </c>
      <c r="B63" s="15">
        <v>12163.4</v>
      </c>
      <c r="C63" s="119">
        <v>4.7178745458999999E-2</v>
      </c>
    </row>
    <row r="64" spans="1:3" x14ac:dyDescent="0.25">
      <c r="A64" s="2">
        <v>42005</v>
      </c>
      <c r="B64" s="15">
        <v>12171.1</v>
      </c>
      <c r="C64" s="119">
        <v>4.3994784787000002E-2</v>
      </c>
    </row>
    <row r="65" spans="1:3" x14ac:dyDescent="0.25">
      <c r="A65" s="2">
        <v>42036</v>
      </c>
      <c r="B65" s="15">
        <v>12191.4</v>
      </c>
      <c r="C65" s="119">
        <v>3.9875809243999999E-2</v>
      </c>
    </row>
    <row r="66" spans="1:3" x14ac:dyDescent="0.25">
      <c r="A66" s="2">
        <v>42064</v>
      </c>
      <c r="B66" s="15">
        <v>12186.5</v>
      </c>
      <c r="C66" s="119">
        <v>3.3288394848000002E-2</v>
      </c>
    </row>
    <row r="67" spans="1:3" x14ac:dyDescent="0.25">
      <c r="A67" s="2">
        <v>42095</v>
      </c>
      <c r="B67" s="15">
        <v>12260.3</v>
      </c>
      <c r="C67" s="119">
        <v>3.6680336532E-2</v>
      </c>
    </row>
    <row r="68" spans="1:3" x14ac:dyDescent="0.25">
      <c r="A68" s="2">
        <v>42125</v>
      </c>
      <c r="B68" s="15">
        <v>12304.1</v>
      </c>
      <c r="C68" s="119">
        <v>3.6099836636999998E-2</v>
      </c>
    </row>
    <row r="69" spans="1:3" x14ac:dyDescent="0.25">
      <c r="A69" s="2">
        <v>42156</v>
      </c>
      <c r="B69" s="15">
        <v>12335.4</v>
      </c>
      <c r="C69" s="119">
        <v>3.3799582638000002E-2</v>
      </c>
    </row>
    <row r="70" spans="1:3" x14ac:dyDescent="0.25">
      <c r="A70" s="2">
        <v>42186</v>
      </c>
      <c r="B70" s="15">
        <v>12365.9</v>
      </c>
      <c r="C70" s="119">
        <v>3.4353252141000004E-2</v>
      </c>
    </row>
    <row r="71" spans="1:3" x14ac:dyDescent="0.25">
      <c r="A71" s="2">
        <v>42217</v>
      </c>
      <c r="B71" s="15">
        <v>12403.1</v>
      </c>
      <c r="C71" s="119">
        <v>3.2765454303E-2</v>
      </c>
    </row>
    <row r="72" spans="1:3" x14ac:dyDescent="0.25">
      <c r="A72" s="2">
        <v>42248</v>
      </c>
      <c r="B72" s="15">
        <v>12427.6</v>
      </c>
      <c r="C72" s="119">
        <v>3.3334164817000002E-2</v>
      </c>
    </row>
    <row r="73" spans="1:3" x14ac:dyDescent="0.25">
      <c r="A73" s="2">
        <v>42278</v>
      </c>
      <c r="B73" s="15">
        <v>12461.6</v>
      </c>
      <c r="C73" s="119">
        <v>3.1580864397000002E-2</v>
      </c>
    </row>
    <row r="74" spans="1:3" x14ac:dyDescent="0.25">
      <c r="A74" s="2">
        <v>42309</v>
      </c>
      <c r="B74" s="15">
        <v>12477.3</v>
      </c>
      <c r="C74" s="119">
        <v>2.8902925751000001E-2</v>
      </c>
    </row>
    <row r="75" spans="1:3" x14ac:dyDescent="0.25">
      <c r="A75" s="2">
        <v>42339</v>
      </c>
      <c r="B75" s="15">
        <v>12534.1</v>
      </c>
      <c r="C75" s="119">
        <v>3.0476675929E-2</v>
      </c>
    </row>
    <row r="76" spans="1:3" x14ac:dyDescent="0.25">
      <c r="A76" s="2">
        <v>42370</v>
      </c>
      <c r="B76" s="15">
        <v>12545.8</v>
      </c>
      <c r="C76" s="119">
        <v>3.0786042346000003E-2</v>
      </c>
    </row>
    <row r="77" spans="1:3" x14ac:dyDescent="0.25">
      <c r="A77" s="2">
        <v>42401</v>
      </c>
      <c r="B77" s="15">
        <v>12546.4</v>
      </c>
      <c r="C77" s="119">
        <v>2.9118887083999997E-2</v>
      </c>
    </row>
    <row r="78" spans="1:3" x14ac:dyDescent="0.25">
      <c r="A78" s="2">
        <v>42430</v>
      </c>
      <c r="B78" s="15">
        <v>12575.8</v>
      </c>
      <c r="C78" s="119">
        <v>3.1945185245999999E-2</v>
      </c>
    </row>
    <row r="79" spans="1:3" x14ac:dyDescent="0.25">
      <c r="A79" s="2">
        <v>42461</v>
      </c>
      <c r="B79" s="15">
        <v>12601.8</v>
      </c>
      <c r="C79" s="119">
        <v>2.7854130812000003E-2</v>
      </c>
    </row>
    <row r="80" spans="1:3" x14ac:dyDescent="0.25">
      <c r="A80" s="2">
        <v>42491</v>
      </c>
      <c r="B80" s="15">
        <v>12616.4</v>
      </c>
      <c r="C80" s="119">
        <v>2.5381783308000002E-2</v>
      </c>
    </row>
    <row r="81" spans="1:3" x14ac:dyDescent="0.25">
      <c r="A81" s="2">
        <v>42522</v>
      </c>
      <c r="B81" s="15">
        <v>12643.9</v>
      </c>
      <c r="C81" s="119">
        <v>2.5009322761999998E-2</v>
      </c>
    </row>
    <row r="82" spans="1:3" x14ac:dyDescent="0.25">
      <c r="A82" s="2">
        <v>42552</v>
      </c>
      <c r="B82" s="15">
        <v>12683.4</v>
      </c>
      <c r="C82" s="119">
        <v>2.5675446187E-2</v>
      </c>
    </row>
    <row r="83" spans="1:3" x14ac:dyDescent="0.25">
      <c r="A83" s="2">
        <v>42583</v>
      </c>
      <c r="B83" s="15">
        <v>12687.7</v>
      </c>
      <c r="C83" s="119">
        <v>2.2945876434E-2</v>
      </c>
    </row>
    <row r="84" spans="1:3" x14ac:dyDescent="0.25">
      <c r="A84" s="2">
        <v>42614</v>
      </c>
      <c r="B84" s="15">
        <v>12694.1</v>
      </c>
      <c r="C84" s="119">
        <v>2.1444204833999999E-2</v>
      </c>
    </row>
    <row r="85" spans="1:3" x14ac:dyDescent="0.25">
      <c r="A85" s="2">
        <v>42644</v>
      </c>
      <c r="B85" s="15">
        <v>12722.825926</v>
      </c>
      <c r="C85" s="119">
        <v>2.0962470783999997E-2</v>
      </c>
    </row>
    <row r="86" spans="1:3" x14ac:dyDescent="0.25">
      <c r="A86" s="2">
        <v>42675</v>
      </c>
      <c r="B86" s="15">
        <v>12746.148148</v>
      </c>
      <c r="C86" s="119">
        <v>2.154698117E-2</v>
      </c>
    </row>
    <row r="87" spans="1:3" x14ac:dyDescent="0.25">
      <c r="A87" s="2">
        <v>42705</v>
      </c>
      <c r="B87" s="15">
        <v>12773.14</v>
      </c>
      <c r="C87" s="119">
        <v>1.907085E-2</v>
      </c>
    </row>
    <row r="88" spans="1:3" x14ac:dyDescent="0.25">
      <c r="A88" s="2">
        <v>42736</v>
      </c>
      <c r="B88" s="15">
        <v>12810.66</v>
      </c>
      <c r="C88" s="119">
        <v>2.1111830000000002E-2</v>
      </c>
    </row>
    <row r="89" spans="1:3" x14ac:dyDescent="0.25">
      <c r="A89" s="2">
        <v>42767</v>
      </c>
      <c r="B89" s="15">
        <v>12839.83</v>
      </c>
      <c r="C89" s="119">
        <v>2.3387349999999998E-2</v>
      </c>
    </row>
    <row r="90" spans="1:3" x14ac:dyDescent="0.25">
      <c r="A90" s="2">
        <v>42795</v>
      </c>
      <c r="B90" s="15">
        <v>12867.5</v>
      </c>
      <c r="C90" s="119">
        <v>2.3195199999999999E-2</v>
      </c>
    </row>
    <row r="91" spans="1:3" x14ac:dyDescent="0.25">
      <c r="A91" s="2">
        <v>42826</v>
      </c>
      <c r="B91" s="15">
        <v>12892.92</v>
      </c>
      <c r="C91" s="119">
        <v>2.3101429999999999E-2</v>
      </c>
    </row>
    <row r="92" spans="1:3" x14ac:dyDescent="0.25">
      <c r="A92" s="2">
        <v>42856</v>
      </c>
      <c r="B92" s="15">
        <v>12918.18</v>
      </c>
      <c r="C92" s="119">
        <v>2.3919450000000002E-2</v>
      </c>
    </row>
    <row r="93" spans="1:3" x14ac:dyDescent="0.25">
      <c r="A93" s="2">
        <v>42887</v>
      </c>
      <c r="B93" s="15">
        <v>12942.51</v>
      </c>
      <c r="C93" s="119">
        <v>2.3617159999999998E-2</v>
      </c>
    </row>
    <row r="94" spans="1:3" x14ac:dyDescent="0.25">
      <c r="A94" s="2">
        <v>42917</v>
      </c>
      <c r="B94" s="15">
        <v>12963.86</v>
      </c>
      <c r="C94" s="119">
        <v>2.2112449999999999E-2</v>
      </c>
    </row>
    <row r="95" spans="1:3" x14ac:dyDescent="0.25">
      <c r="A95" s="2">
        <v>42948</v>
      </c>
      <c r="B95" s="15">
        <v>12987.9</v>
      </c>
      <c r="C95" s="119">
        <v>2.3660800000000003E-2</v>
      </c>
    </row>
    <row r="96" spans="1:3" x14ac:dyDescent="0.25">
      <c r="A96" s="2">
        <v>42979</v>
      </c>
      <c r="B96" s="15">
        <v>13012.57</v>
      </c>
      <c r="C96" s="119">
        <v>2.5087860000000003E-2</v>
      </c>
    </row>
    <row r="97" spans="1:3" x14ac:dyDescent="0.25">
      <c r="A97" s="2">
        <v>43009</v>
      </c>
      <c r="B97" s="15">
        <v>13037.98</v>
      </c>
      <c r="C97" s="119">
        <v>2.4770500000000001E-2</v>
      </c>
    </row>
    <row r="98" spans="1:3" x14ac:dyDescent="0.25">
      <c r="A98" s="2">
        <v>43040</v>
      </c>
      <c r="B98" s="15">
        <v>13063.81</v>
      </c>
      <c r="C98" s="119">
        <v>2.4922179999999999E-2</v>
      </c>
    </row>
    <row r="99" spans="1:3" x14ac:dyDescent="0.25">
      <c r="A99" s="84">
        <v>43070</v>
      </c>
      <c r="B99" s="95">
        <v>13090.18</v>
      </c>
      <c r="C99" s="121">
        <v>2.482142E-2</v>
      </c>
    </row>
    <row r="100" spans="1:3" x14ac:dyDescent="0.25">
      <c r="A100" t="s">
        <v>361</v>
      </c>
      <c r="B100" s="7"/>
      <c r="C100" s="7"/>
    </row>
    <row r="101" spans="1:3" x14ac:dyDescent="0.25">
      <c r="B101" s="7"/>
      <c r="C101" s="7"/>
    </row>
    <row r="102" spans="1:3" x14ac:dyDescent="0.25">
      <c r="A102" s="6"/>
      <c r="B102" s="6" t="s">
        <v>0</v>
      </c>
      <c r="C102" s="7"/>
    </row>
    <row r="103" spans="1:3" x14ac:dyDescent="0.25">
      <c r="A103" s="3">
        <v>59.5</v>
      </c>
      <c r="B103">
        <v>-1</v>
      </c>
      <c r="C103" s="7"/>
    </row>
    <row r="104" spans="1:3" x14ac:dyDescent="0.25">
      <c r="A104" s="3">
        <v>59.5</v>
      </c>
      <c r="B104">
        <v>1</v>
      </c>
      <c r="C104" s="7"/>
    </row>
  </sheetData>
  <hyperlinks>
    <hyperlink ref="A3" location="Contents!B4" display="Return to Contents"/>
  </hyperlinks>
  <pageMargins left="0.7" right="0.7" top="0.75" bottom="0.75" header="0.3" footer="0.3"/>
  <pageSetup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L38"/>
  <sheetViews>
    <sheetView zoomScaleNormal="100" workbookViewId="0"/>
  </sheetViews>
  <sheetFormatPr defaultRowHeight="12.5" x14ac:dyDescent="0.25"/>
  <cols>
    <col min="1" max="1" width="12.7265625" customWidth="1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6" ht="13" x14ac:dyDescent="0.3">
      <c r="B25" s="204" t="s">
        <v>67</v>
      </c>
      <c r="C25" s="204"/>
      <c r="D25" s="204"/>
      <c r="E25" s="204"/>
      <c r="F25" s="204"/>
    </row>
    <row r="26" spans="1:6" ht="13" x14ac:dyDescent="0.3">
      <c r="A26" s="24"/>
      <c r="B26" s="138">
        <v>2014</v>
      </c>
      <c r="C26" s="138">
        <v>2015</v>
      </c>
      <c r="D26" s="138">
        <v>2016</v>
      </c>
      <c r="E26" s="138">
        <v>2017</v>
      </c>
      <c r="F26" s="174" t="s">
        <v>398</v>
      </c>
    </row>
    <row r="27" spans="1:6" ht="13" x14ac:dyDescent="0.3">
      <c r="A27" s="25" t="s">
        <v>177</v>
      </c>
      <c r="B27" s="33">
        <v>37.355092640000002</v>
      </c>
      <c r="C27" s="33">
        <v>53.173508425999998</v>
      </c>
      <c r="D27" s="33">
        <v>42.589295168</v>
      </c>
      <c r="E27" s="33">
        <v>43.272851082000003</v>
      </c>
      <c r="F27" s="37">
        <v>39.444920000000003</v>
      </c>
    </row>
    <row r="28" spans="1:6" ht="13" x14ac:dyDescent="0.3">
      <c r="A28" s="25" t="s">
        <v>178</v>
      </c>
      <c r="B28" s="33">
        <v>113.35209454</v>
      </c>
      <c r="C28" s="33">
        <v>126.12069492000001</v>
      </c>
      <c r="D28" s="33">
        <v>97.713636221000002</v>
      </c>
      <c r="E28" s="33">
        <v>126.54422971</v>
      </c>
      <c r="F28" s="37">
        <v>115.6653</v>
      </c>
    </row>
    <row r="29" spans="1:6" ht="13" x14ac:dyDescent="0.3">
      <c r="A29" s="25" t="s">
        <v>179</v>
      </c>
      <c r="B29" s="33">
        <v>242.63402309</v>
      </c>
      <c r="C29" s="33">
        <v>255.52557286000001</v>
      </c>
      <c r="D29" s="33">
        <v>270.77031491000002</v>
      </c>
      <c r="E29" s="33">
        <v>247.11902794</v>
      </c>
      <c r="F29" s="37">
        <v>250.50479999999999</v>
      </c>
    </row>
    <row r="30" spans="1:6" ht="13" x14ac:dyDescent="0.3">
      <c r="A30" s="25" t="s">
        <v>180</v>
      </c>
      <c r="B30" s="33">
        <v>300.89480902000003</v>
      </c>
      <c r="C30" s="33">
        <v>336.39053504999998</v>
      </c>
      <c r="D30" s="33">
        <v>383.95521285000001</v>
      </c>
      <c r="E30" s="33">
        <v>356.29843833000001</v>
      </c>
      <c r="F30" s="37">
        <v>346.57729999999998</v>
      </c>
    </row>
    <row r="31" spans="1:6" ht="13" x14ac:dyDescent="0.3">
      <c r="A31" s="25" t="s">
        <v>181</v>
      </c>
      <c r="B31" s="33">
        <v>292.00182541999999</v>
      </c>
      <c r="C31" s="33">
        <v>315.46400557999999</v>
      </c>
      <c r="D31" s="33">
        <v>361.96484415999998</v>
      </c>
      <c r="E31" s="33">
        <v>331.59478147999999</v>
      </c>
      <c r="F31" s="37">
        <v>323.44690000000003</v>
      </c>
    </row>
    <row r="32" spans="1:6" ht="13" x14ac:dyDescent="0.3">
      <c r="A32" s="25" t="s">
        <v>182</v>
      </c>
      <c r="B32" s="33">
        <v>182.93095965000001</v>
      </c>
      <c r="C32" s="33">
        <v>223.54921981999999</v>
      </c>
      <c r="D32" s="33">
        <v>220.01330225999999</v>
      </c>
      <c r="E32" s="33">
        <v>182.86931426999999</v>
      </c>
      <c r="F32" s="37">
        <v>187.48169999999999</v>
      </c>
    </row>
    <row r="33" spans="1:12" ht="13" x14ac:dyDescent="0.3">
      <c r="A33" s="24" t="s">
        <v>60</v>
      </c>
      <c r="B33" s="95">
        <f>+SUM(B27:B32)</f>
        <v>1169.16880436</v>
      </c>
      <c r="C33" s="95">
        <f>+SUM(C27:C32)</f>
        <v>1310.2235366560001</v>
      </c>
      <c r="D33" s="95">
        <f>+SUM(D27:D32)</f>
        <v>1377.0066055690002</v>
      </c>
      <c r="E33" s="95">
        <f>+SUM(E27:E32)</f>
        <v>1287.6986428119999</v>
      </c>
      <c r="F33" s="99">
        <f>+SUM(F27:F32)</f>
        <v>1263.1209200000001</v>
      </c>
    </row>
    <row r="34" spans="1:12" x14ac:dyDescent="0.25">
      <c r="A34" t="s">
        <v>361</v>
      </c>
    </row>
    <row r="35" spans="1:12" ht="12.75" customHeight="1" x14ac:dyDescent="0.25">
      <c r="A35" s="224" t="s">
        <v>399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185"/>
    </row>
    <row r="36" spans="1:12" x14ac:dyDescent="0.2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185"/>
    </row>
    <row r="37" spans="1:12" x14ac:dyDescent="0.25">
      <c r="A37" s="40" t="s">
        <v>299</v>
      </c>
    </row>
    <row r="38" spans="1:12" x14ac:dyDescent="0.25">
      <c r="A38" s="161" t="s">
        <v>293</v>
      </c>
      <c r="B38" s="225" t="s">
        <v>294</v>
      </c>
      <c r="C38" s="225"/>
      <c r="D38" s="225"/>
      <c r="E38" s="225"/>
      <c r="F38" s="225"/>
      <c r="G38" s="160" t="s">
        <v>295</v>
      </c>
    </row>
  </sheetData>
  <mergeCells count="3">
    <mergeCell ref="B25:F25"/>
    <mergeCell ref="A35:K36"/>
    <mergeCell ref="B38:F38"/>
  </mergeCells>
  <hyperlinks>
    <hyperlink ref="A3" location="Contents!B4" display="Return to Contents"/>
    <hyperlink ref="B38" r:id="rId1"/>
  </hyperlinks>
  <pageMargins left="0.7" right="0.7" top="0.75" bottom="0.75" header="0.3" footer="0.3"/>
  <pageSetup orientation="landscape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L38"/>
  <sheetViews>
    <sheetView zoomScaleNormal="100" workbookViewId="0"/>
  </sheetViews>
  <sheetFormatPr defaultRowHeight="12.5" x14ac:dyDescent="0.25"/>
  <cols>
    <col min="1" max="1" width="12.7265625" customWidth="1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6" ht="13" x14ac:dyDescent="0.3">
      <c r="B25" s="204" t="s">
        <v>68</v>
      </c>
      <c r="C25" s="204"/>
      <c r="D25" s="204"/>
      <c r="E25" s="204"/>
      <c r="F25" s="204"/>
    </row>
    <row r="26" spans="1:6" ht="13" x14ac:dyDescent="0.3">
      <c r="A26" s="24"/>
      <c r="B26" s="137" t="s">
        <v>400</v>
      </c>
      <c r="C26" s="137" t="s">
        <v>401</v>
      </c>
      <c r="D26" s="137" t="s">
        <v>402</v>
      </c>
      <c r="E26" s="137" t="s">
        <v>403</v>
      </c>
      <c r="F26" s="174" t="s">
        <v>404</v>
      </c>
    </row>
    <row r="27" spans="1:6" ht="13" x14ac:dyDescent="0.3">
      <c r="A27" s="25" t="s">
        <v>183</v>
      </c>
      <c r="B27" s="33">
        <v>257.14112045000002</v>
      </c>
      <c r="C27" s="33">
        <v>220.44996603999999</v>
      </c>
      <c r="D27" s="33">
        <v>226.81915982000001</v>
      </c>
      <c r="E27" s="33">
        <v>195.79007905</v>
      </c>
      <c r="F27" s="37">
        <v>256.93169773</v>
      </c>
    </row>
    <row r="28" spans="1:6" ht="13" x14ac:dyDescent="0.3">
      <c r="A28" s="25" t="s">
        <v>184</v>
      </c>
      <c r="B28" s="33">
        <v>571.66961431000004</v>
      </c>
      <c r="C28" s="33">
        <v>613.95444449000001</v>
      </c>
      <c r="D28" s="33">
        <v>444.98398065999999</v>
      </c>
      <c r="E28" s="33">
        <v>404.59683844</v>
      </c>
      <c r="F28" s="37">
        <v>514.79796810000005</v>
      </c>
    </row>
    <row r="29" spans="1:6" ht="13" x14ac:dyDescent="0.3">
      <c r="A29" s="25" t="s">
        <v>185</v>
      </c>
      <c r="B29" s="33">
        <v>828.76824576000001</v>
      </c>
      <c r="C29" s="33">
        <v>705.22987741999998</v>
      </c>
      <c r="D29" s="33">
        <v>580.67419338000002</v>
      </c>
      <c r="E29" s="33">
        <v>778.83553893999999</v>
      </c>
      <c r="F29" s="37">
        <v>762.34760000000006</v>
      </c>
    </row>
    <row r="30" spans="1:6" ht="13" x14ac:dyDescent="0.3">
      <c r="A30" s="25" t="s">
        <v>186</v>
      </c>
      <c r="B30" s="33">
        <v>969.26911573999996</v>
      </c>
      <c r="C30" s="33">
        <v>889.99264363999998</v>
      </c>
      <c r="D30" s="33">
        <v>869.52589971999998</v>
      </c>
      <c r="E30" s="33">
        <v>852.21325824999997</v>
      </c>
      <c r="F30" s="37">
        <v>887.5018</v>
      </c>
    </row>
    <row r="31" spans="1:6" ht="13" x14ac:dyDescent="0.3">
      <c r="A31" s="25" t="s">
        <v>187</v>
      </c>
      <c r="B31" s="33">
        <v>798.42415317999996</v>
      </c>
      <c r="C31" s="33">
        <v>866.55549809000001</v>
      </c>
      <c r="D31" s="33">
        <v>627.46765123</v>
      </c>
      <c r="E31" s="33">
        <v>684.27831204999995</v>
      </c>
      <c r="F31" s="37">
        <v>746.64290000000005</v>
      </c>
    </row>
    <row r="32" spans="1:6" ht="13" x14ac:dyDescent="0.3">
      <c r="A32" s="25" t="s">
        <v>188</v>
      </c>
      <c r="B32" s="33">
        <v>682.61289827999997</v>
      </c>
      <c r="C32" s="33">
        <v>583.30477252000003</v>
      </c>
      <c r="D32" s="33">
        <v>449.01126934000001</v>
      </c>
      <c r="E32" s="33">
        <v>550.53491445999998</v>
      </c>
      <c r="F32" s="37">
        <v>557.45989999999995</v>
      </c>
    </row>
    <row r="33" spans="1:12" ht="13" x14ac:dyDescent="0.3">
      <c r="A33" s="24" t="s">
        <v>59</v>
      </c>
      <c r="B33" s="95">
        <f>+SUM(B27:B32)</f>
        <v>4107.8851477199996</v>
      </c>
      <c r="C33" s="95">
        <f>+SUM(C27:C32)</f>
        <v>3879.4872022</v>
      </c>
      <c r="D33" s="95">
        <f>+SUM(D27:D32)</f>
        <v>3198.48215415</v>
      </c>
      <c r="E33" s="95">
        <f>+SUM(E27:E32)</f>
        <v>3466.2489411899996</v>
      </c>
      <c r="F33" s="99">
        <f>+SUM(F27:F32)</f>
        <v>3725.6818658299999</v>
      </c>
    </row>
    <row r="34" spans="1:12" x14ac:dyDescent="0.25">
      <c r="A34" t="s">
        <v>361</v>
      </c>
    </row>
    <row r="35" spans="1:12" ht="12.75" customHeight="1" x14ac:dyDescent="0.25">
      <c r="A35" s="224" t="s">
        <v>405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185"/>
    </row>
    <row r="36" spans="1:12" x14ac:dyDescent="0.2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185"/>
    </row>
    <row r="37" spans="1:12" x14ac:dyDescent="0.25">
      <c r="A37" s="40" t="s">
        <v>299</v>
      </c>
    </row>
    <row r="38" spans="1:12" x14ac:dyDescent="0.25">
      <c r="A38" s="161" t="s">
        <v>293</v>
      </c>
      <c r="B38" s="225" t="s">
        <v>294</v>
      </c>
      <c r="C38" s="225"/>
      <c r="D38" s="225"/>
      <c r="E38" s="225"/>
      <c r="F38" s="225"/>
      <c r="G38" s="160" t="s">
        <v>295</v>
      </c>
    </row>
  </sheetData>
  <mergeCells count="3">
    <mergeCell ref="B25:F25"/>
    <mergeCell ref="A35:K36"/>
    <mergeCell ref="B38:F38"/>
  </mergeCells>
  <hyperlinks>
    <hyperlink ref="A3" location="Contents!B4" display="Return to Contents"/>
    <hyperlink ref="B38" r:id="rId1"/>
  </hyperlinks>
  <pageMargins left="0.7" right="0.7" top="0.75" bottom="0.75" header="0.3" footer="0.3"/>
  <pageSetup orientation="landscape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D77"/>
  <sheetViews>
    <sheetView zoomScaleNormal="100"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4" x14ac:dyDescent="0.25">
      <c r="A25" s="12" t="s">
        <v>211</v>
      </c>
      <c r="B25" s="12" t="s">
        <v>213</v>
      </c>
      <c r="C25" s="12"/>
      <c r="D25" s="12" t="s">
        <v>212</v>
      </c>
    </row>
    <row r="26" spans="1:4" x14ac:dyDescent="0.25">
      <c r="A26" t="s">
        <v>214</v>
      </c>
      <c r="B26" t="s">
        <v>216</v>
      </c>
      <c r="C26" s="19"/>
      <c r="D26" t="s">
        <v>215</v>
      </c>
    </row>
    <row r="27" spans="1:4" x14ac:dyDescent="0.25">
      <c r="A27" s="19" t="s">
        <v>217</v>
      </c>
      <c r="B27" s="19" t="s">
        <v>219</v>
      </c>
      <c r="D27" s="19" t="s">
        <v>218</v>
      </c>
    </row>
    <row r="28" spans="1:4" x14ac:dyDescent="0.25">
      <c r="A28" t="s">
        <v>220</v>
      </c>
      <c r="B28" t="s">
        <v>221</v>
      </c>
      <c r="D28" t="s">
        <v>218</v>
      </c>
    </row>
    <row r="29" spans="1:4" x14ac:dyDescent="0.25">
      <c r="A29" t="s">
        <v>222</v>
      </c>
      <c r="B29" t="s">
        <v>223</v>
      </c>
      <c r="D29" t="s">
        <v>215</v>
      </c>
    </row>
    <row r="30" spans="1:4" x14ac:dyDescent="0.25">
      <c r="A30" t="s">
        <v>224</v>
      </c>
      <c r="B30" t="s">
        <v>216</v>
      </c>
      <c r="D30" t="s">
        <v>215</v>
      </c>
    </row>
    <row r="31" spans="1:4" x14ac:dyDescent="0.25">
      <c r="A31" t="s">
        <v>225</v>
      </c>
      <c r="B31" t="s">
        <v>223</v>
      </c>
      <c r="D31" t="s">
        <v>215</v>
      </c>
    </row>
    <row r="32" spans="1:4" x14ac:dyDescent="0.25">
      <c r="A32" t="s">
        <v>226</v>
      </c>
      <c r="B32" t="s">
        <v>228</v>
      </c>
      <c r="D32" t="s">
        <v>227</v>
      </c>
    </row>
    <row r="33" spans="1:4" x14ac:dyDescent="0.25">
      <c r="A33" t="s">
        <v>229</v>
      </c>
      <c r="B33" t="s">
        <v>230</v>
      </c>
      <c r="D33" t="s">
        <v>218</v>
      </c>
    </row>
    <row r="34" spans="1:4" x14ac:dyDescent="0.25">
      <c r="A34" t="s">
        <v>231</v>
      </c>
      <c r="B34" t="s">
        <v>230</v>
      </c>
      <c r="D34" t="s">
        <v>218</v>
      </c>
    </row>
    <row r="35" spans="1:4" x14ac:dyDescent="0.25">
      <c r="A35" t="s">
        <v>232</v>
      </c>
      <c r="B35" t="s">
        <v>230</v>
      </c>
      <c r="D35" t="s">
        <v>218</v>
      </c>
    </row>
    <row r="36" spans="1:4" x14ac:dyDescent="0.25">
      <c r="A36" t="s">
        <v>233</v>
      </c>
      <c r="B36" t="s">
        <v>230</v>
      </c>
      <c r="D36" t="s">
        <v>218</v>
      </c>
    </row>
    <row r="37" spans="1:4" x14ac:dyDescent="0.25">
      <c r="A37" t="s">
        <v>234</v>
      </c>
      <c r="B37" t="s">
        <v>216</v>
      </c>
      <c r="D37" t="s">
        <v>215</v>
      </c>
    </row>
    <row r="38" spans="1:4" x14ac:dyDescent="0.25">
      <c r="A38" t="s">
        <v>235</v>
      </c>
      <c r="B38" t="s">
        <v>237</v>
      </c>
      <c r="D38" t="s">
        <v>236</v>
      </c>
    </row>
    <row r="39" spans="1:4" x14ac:dyDescent="0.25">
      <c r="A39" t="s">
        <v>238</v>
      </c>
      <c r="B39" t="s">
        <v>223</v>
      </c>
      <c r="D39" t="s">
        <v>215</v>
      </c>
    </row>
    <row r="40" spans="1:4" x14ac:dyDescent="0.25">
      <c r="A40" t="s">
        <v>239</v>
      </c>
      <c r="B40" t="s">
        <v>240</v>
      </c>
      <c r="D40" t="s">
        <v>236</v>
      </c>
    </row>
    <row r="41" spans="1:4" x14ac:dyDescent="0.25">
      <c r="A41" t="s">
        <v>241</v>
      </c>
      <c r="B41" t="s">
        <v>240</v>
      </c>
      <c r="D41" t="s">
        <v>236</v>
      </c>
    </row>
    <row r="42" spans="1:4" x14ac:dyDescent="0.25">
      <c r="A42" t="s">
        <v>242</v>
      </c>
      <c r="B42" t="s">
        <v>237</v>
      </c>
      <c r="D42" t="s">
        <v>236</v>
      </c>
    </row>
    <row r="43" spans="1:4" x14ac:dyDescent="0.25">
      <c r="A43" t="s">
        <v>243</v>
      </c>
      <c r="B43" t="s">
        <v>219</v>
      </c>
      <c r="D43" t="s">
        <v>218</v>
      </c>
    </row>
    <row r="44" spans="1:4" x14ac:dyDescent="0.25">
      <c r="A44" t="s">
        <v>244</v>
      </c>
      <c r="B44" t="s">
        <v>221</v>
      </c>
      <c r="D44" t="s">
        <v>218</v>
      </c>
    </row>
    <row r="45" spans="1:4" x14ac:dyDescent="0.25">
      <c r="A45" t="s">
        <v>245</v>
      </c>
      <c r="B45" t="s">
        <v>228</v>
      </c>
      <c r="D45" t="s">
        <v>227</v>
      </c>
    </row>
    <row r="46" spans="1:4" x14ac:dyDescent="0.25">
      <c r="A46" t="s">
        <v>246</v>
      </c>
      <c r="B46" t="s">
        <v>230</v>
      </c>
      <c r="D46" t="s">
        <v>218</v>
      </c>
    </row>
    <row r="47" spans="1:4" x14ac:dyDescent="0.25">
      <c r="A47" t="s">
        <v>247</v>
      </c>
      <c r="B47" t="s">
        <v>228</v>
      </c>
      <c r="D47" t="s">
        <v>227</v>
      </c>
    </row>
    <row r="48" spans="1:4" x14ac:dyDescent="0.25">
      <c r="A48" t="s">
        <v>248</v>
      </c>
      <c r="B48" t="s">
        <v>240</v>
      </c>
      <c r="D48" t="s">
        <v>236</v>
      </c>
    </row>
    <row r="49" spans="1:4" x14ac:dyDescent="0.25">
      <c r="A49" t="s">
        <v>249</v>
      </c>
      <c r="B49" t="s">
        <v>237</v>
      </c>
      <c r="D49" t="s">
        <v>236</v>
      </c>
    </row>
    <row r="50" spans="1:4" x14ac:dyDescent="0.25">
      <c r="A50" t="s">
        <v>250</v>
      </c>
      <c r="B50" t="s">
        <v>237</v>
      </c>
      <c r="D50" t="s">
        <v>236</v>
      </c>
    </row>
    <row r="51" spans="1:4" x14ac:dyDescent="0.25">
      <c r="A51" t="s">
        <v>251</v>
      </c>
      <c r="B51" t="s">
        <v>219</v>
      </c>
      <c r="D51" t="s">
        <v>218</v>
      </c>
    </row>
    <row r="52" spans="1:4" x14ac:dyDescent="0.25">
      <c r="A52" t="s">
        <v>252</v>
      </c>
      <c r="B52" t="s">
        <v>223</v>
      </c>
      <c r="D52" t="s">
        <v>215</v>
      </c>
    </row>
    <row r="53" spans="1:4" x14ac:dyDescent="0.25">
      <c r="A53" t="s">
        <v>253</v>
      </c>
      <c r="B53" t="s">
        <v>230</v>
      </c>
      <c r="D53" t="s">
        <v>218</v>
      </c>
    </row>
    <row r="54" spans="1:4" x14ac:dyDescent="0.25">
      <c r="A54" t="s">
        <v>254</v>
      </c>
      <c r="B54" t="s">
        <v>237</v>
      </c>
      <c r="D54" t="s">
        <v>236</v>
      </c>
    </row>
    <row r="55" spans="1:4" x14ac:dyDescent="0.25">
      <c r="A55" t="s">
        <v>255</v>
      </c>
      <c r="B55" t="s">
        <v>237</v>
      </c>
      <c r="D55" t="s">
        <v>236</v>
      </c>
    </row>
    <row r="56" spans="1:4" x14ac:dyDescent="0.25">
      <c r="A56" t="s">
        <v>256</v>
      </c>
      <c r="B56" t="s">
        <v>228</v>
      </c>
      <c r="D56" t="s">
        <v>227</v>
      </c>
    </row>
    <row r="57" spans="1:4" x14ac:dyDescent="0.25">
      <c r="A57" t="s">
        <v>257</v>
      </c>
      <c r="B57" t="s">
        <v>258</v>
      </c>
      <c r="D57" t="s">
        <v>227</v>
      </c>
    </row>
    <row r="58" spans="1:4" x14ac:dyDescent="0.25">
      <c r="A58" t="s">
        <v>259</v>
      </c>
      <c r="B58" t="s">
        <v>223</v>
      </c>
      <c r="D58" t="s">
        <v>215</v>
      </c>
    </row>
    <row r="59" spans="1:4" x14ac:dyDescent="0.25">
      <c r="A59" t="s">
        <v>260</v>
      </c>
      <c r="B59" t="s">
        <v>223</v>
      </c>
      <c r="D59" t="s">
        <v>215</v>
      </c>
    </row>
    <row r="60" spans="1:4" x14ac:dyDescent="0.25">
      <c r="A60" t="s">
        <v>261</v>
      </c>
      <c r="B60" t="s">
        <v>258</v>
      </c>
      <c r="D60" t="s">
        <v>227</v>
      </c>
    </row>
    <row r="61" spans="1:4" x14ac:dyDescent="0.25">
      <c r="A61" t="s">
        <v>262</v>
      </c>
      <c r="B61" t="s">
        <v>240</v>
      </c>
      <c r="D61" t="s">
        <v>236</v>
      </c>
    </row>
    <row r="62" spans="1:4" x14ac:dyDescent="0.25">
      <c r="A62" t="s">
        <v>263</v>
      </c>
      <c r="B62" t="s">
        <v>221</v>
      </c>
      <c r="D62" t="s">
        <v>218</v>
      </c>
    </row>
    <row r="63" spans="1:4" x14ac:dyDescent="0.25">
      <c r="A63" t="s">
        <v>264</v>
      </c>
      <c r="B63" t="s">
        <v>216</v>
      </c>
      <c r="D63" t="s">
        <v>215</v>
      </c>
    </row>
    <row r="64" spans="1:4" x14ac:dyDescent="0.25">
      <c r="A64" t="s">
        <v>265</v>
      </c>
      <c r="B64" t="s">
        <v>258</v>
      </c>
      <c r="D64" t="s">
        <v>227</v>
      </c>
    </row>
    <row r="65" spans="1:4" x14ac:dyDescent="0.25">
      <c r="A65" t="s">
        <v>266</v>
      </c>
      <c r="B65" t="s">
        <v>228</v>
      </c>
      <c r="D65" t="s">
        <v>227</v>
      </c>
    </row>
    <row r="66" spans="1:4" x14ac:dyDescent="0.25">
      <c r="A66" t="s">
        <v>267</v>
      </c>
      <c r="B66" t="s">
        <v>230</v>
      </c>
      <c r="D66" t="s">
        <v>218</v>
      </c>
    </row>
    <row r="67" spans="1:4" x14ac:dyDescent="0.25">
      <c r="A67" t="s">
        <v>268</v>
      </c>
      <c r="B67" t="s">
        <v>237</v>
      </c>
      <c r="D67" t="s">
        <v>236</v>
      </c>
    </row>
    <row r="68" spans="1:4" x14ac:dyDescent="0.25">
      <c r="A68" t="s">
        <v>269</v>
      </c>
      <c r="B68" t="s">
        <v>219</v>
      </c>
      <c r="D68" t="s">
        <v>218</v>
      </c>
    </row>
    <row r="69" spans="1:4" x14ac:dyDescent="0.25">
      <c r="A69" t="s">
        <v>270</v>
      </c>
      <c r="B69" t="s">
        <v>221</v>
      </c>
      <c r="D69" t="s">
        <v>218</v>
      </c>
    </row>
    <row r="70" spans="1:4" x14ac:dyDescent="0.25">
      <c r="A70" t="s">
        <v>271</v>
      </c>
      <c r="B70" t="s">
        <v>223</v>
      </c>
      <c r="D70" t="s">
        <v>215</v>
      </c>
    </row>
    <row r="71" spans="1:4" x14ac:dyDescent="0.25">
      <c r="A71" t="s">
        <v>272</v>
      </c>
      <c r="B71" t="s">
        <v>230</v>
      </c>
      <c r="D71" t="s">
        <v>218</v>
      </c>
    </row>
    <row r="72" spans="1:4" x14ac:dyDescent="0.25">
      <c r="A72" t="s">
        <v>273</v>
      </c>
      <c r="B72" t="s">
        <v>228</v>
      </c>
      <c r="D72" t="s">
        <v>227</v>
      </c>
    </row>
    <row r="73" spans="1:4" x14ac:dyDescent="0.25">
      <c r="A73" t="s">
        <v>274</v>
      </c>
      <c r="B73" t="s">
        <v>216</v>
      </c>
      <c r="D73" t="s">
        <v>215</v>
      </c>
    </row>
    <row r="74" spans="1:4" x14ac:dyDescent="0.25">
      <c r="A74" t="s">
        <v>275</v>
      </c>
      <c r="B74" t="s">
        <v>240</v>
      </c>
      <c r="D74" t="s">
        <v>236</v>
      </c>
    </row>
    <row r="75" spans="1:4" x14ac:dyDescent="0.25">
      <c r="A75" t="s">
        <v>276</v>
      </c>
      <c r="B75" t="s">
        <v>230</v>
      </c>
      <c r="D75" t="s">
        <v>218</v>
      </c>
    </row>
    <row r="76" spans="1:4" x14ac:dyDescent="0.25">
      <c r="A76" s="12" t="s">
        <v>277</v>
      </c>
      <c r="B76" s="12" t="s">
        <v>223</v>
      </c>
      <c r="C76" s="12"/>
      <c r="D76" s="12" t="s">
        <v>215</v>
      </c>
    </row>
    <row r="77" spans="1:4" x14ac:dyDescent="0.25">
      <c r="A77" t="s">
        <v>361</v>
      </c>
    </row>
  </sheetData>
  <hyperlinks>
    <hyperlink ref="A3" location="Contents!B4" display="Return to Contents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J105"/>
  <sheetViews>
    <sheetView workbookViewId="0"/>
  </sheetViews>
  <sheetFormatPr defaultRowHeight="12.5" x14ac:dyDescent="0.25"/>
  <cols>
    <col min="1" max="1" width="9.1796875" style="2"/>
    <col min="2" max="4" width="9.1796875" style="7"/>
  </cols>
  <sheetData>
    <row r="2" spans="1:7" ht="15.5" x14ac:dyDescent="0.35">
      <c r="A2" s="63" t="s">
        <v>360</v>
      </c>
      <c r="G2" s="1"/>
    </row>
    <row r="3" spans="1:7" x14ac:dyDescent="0.25">
      <c r="A3" s="29" t="s">
        <v>32</v>
      </c>
    </row>
    <row r="25" spans="1:10" x14ac:dyDescent="0.25">
      <c r="B25" s="7" t="s">
        <v>85</v>
      </c>
      <c r="F25" s="126"/>
      <c r="G25" s="126"/>
      <c r="H25" s="126"/>
      <c r="I25" s="126"/>
      <c r="J25" s="126"/>
    </row>
    <row r="26" spans="1:10" x14ac:dyDescent="0.25">
      <c r="B26" s="44"/>
      <c r="C26" s="44" t="s">
        <v>56</v>
      </c>
      <c r="D26"/>
      <c r="E26" s="101" t="s">
        <v>8</v>
      </c>
      <c r="F26" s="126"/>
      <c r="G26" s="126"/>
      <c r="H26" s="126"/>
      <c r="I26" s="126"/>
      <c r="J26" s="126"/>
    </row>
    <row r="27" spans="1:10" x14ac:dyDescent="0.25">
      <c r="A27" s="5" t="s">
        <v>2</v>
      </c>
      <c r="B27" s="45" t="s">
        <v>19</v>
      </c>
      <c r="C27" s="45" t="s">
        <v>57</v>
      </c>
      <c r="D27"/>
      <c r="E27" s="102" t="s">
        <v>104</v>
      </c>
      <c r="F27" s="126"/>
      <c r="G27" s="126"/>
      <c r="H27" s="126"/>
      <c r="I27" s="126"/>
      <c r="J27" s="126"/>
    </row>
    <row r="28" spans="1:10" x14ac:dyDescent="0.25">
      <c r="A28" s="2">
        <v>40909</v>
      </c>
      <c r="B28" s="7">
        <v>3.8325999999999998</v>
      </c>
      <c r="C28" s="7">
        <v>2.493095238095238</v>
      </c>
      <c r="D28"/>
      <c r="E28" s="103">
        <f>B28-C28</f>
        <v>1.3395047619047618</v>
      </c>
      <c r="F28" s="10"/>
      <c r="G28" s="2"/>
    </row>
    <row r="29" spans="1:10" x14ac:dyDescent="0.25">
      <c r="A29" s="2">
        <v>40940</v>
      </c>
      <c r="B29" s="7">
        <v>3.9525000000000001</v>
      </c>
      <c r="C29" s="7">
        <v>2.5519047619047619</v>
      </c>
      <c r="D29"/>
      <c r="E29" s="104">
        <f t="shared" ref="E29:E92" si="0">B29-C29</f>
        <v>1.4005952380952382</v>
      </c>
    </row>
    <row r="30" spans="1:10" x14ac:dyDescent="0.25">
      <c r="A30" s="2">
        <v>40969</v>
      </c>
      <c r="B30" s="7">
        <v>4.1265000000000001</v>
      </c>
      <c r="C30" s="7">
        <v>2.6409523809523812</v>
      </c>
      <c r="D30"/>
      <c r="E30" s="104">
        <f t="shared" si="0"/>
        <v>1.4855476190476189</v>
      </c>
    </row>
    <row r="31" spans="1:10" x14ac:dyDescent="0.25">
      <c r="A31" s="2">
        <v>41000</v>
      </c>
      <c r="B31" s="7">
        <v>4.1150000000000002</v>
      </c>
      <c r="C31" s="7">
        <v>2.6114285714285712</v>
      </c>
      <c r="D31"/>
      <c r="E31" s="104">
        <f t="shared" si="0"/>
        <v>1.503571428571429</v>
      </c>
    </row>
    <row r="32" spans="1:10" x14ac:dyDescent="0.25">
      <c r="A32" s="2">
        <v>41030</v>
      </c>
      <c r="B32" s="7">
        <v>3.9785000000000004</v>
      </c>
      <c r="C32" s="7">
        <v>2.4564285714285714</v>
      </c>
      <c r="D32"/>
      <c r="E32" s="104">
        <f t="shared" si="0"/>
        <v>1.522071428571429</v>
      </c>
    </row>
    <row r="33" spans="1:5" x14ac:dyDescent="0.25">
      <c r="A33" s="2">
        <v>41061</v>
      </c>
      <c r="B33" s="7">
        <v>3.7585000000000002</v>
      </c>
      <c r="C33" s="7">
        <v>2.1895238095238096</v>
      </c>
      <c r="D33"/>
      <c r="E33" s="104">
        <f t="shared" si="0"/>
        <v>1.5689761904761905</v>
      </c>
    </row>
    <row r="34" spans="1:5" x14ac:dyDescent="0.25">
      <c r="A34" s="2">
        <v>41091</v>
      </c>
      <c r="B34" s="7">
        <v>3.7210000000000001</v>
      </c>
      <c r="C34" s="7">
        <v>2.2104761904761903</v>
      </c>
      <c r="D34"/>
      <c r="E34" s="104">
        <f t="shared" si="0"/>
        <v>1.5105238095238098</v>
      </c>
    </row>
    <row r="35" spans="1:5" x14ac:dyDescent="0.25">
      <c r="A35" s="2">
        <v>41122</v>
      </c>
      <c r="B35" s="7">
        <v>3.9824999999999999</v>
      </c>
      <c r="C35" s="7">
        <v>2.3261904761904764</v>
      </c>
      <c r="D35"/>
      <c r="E35" s="104">
        <f t="shared" si="0"/>
        <v>1.6563095238095236</v>
      </c>
    </row>
    <row r="36" spans="1:5" x14ac:dyDescent="0.25">
      <c r="A36" s="2">
        <v>41153</v>
      </c>
      <c r="B36" s="7">
        <v>4.12</v>
      </c>
      <c r="C36" s="7">
        <v>2.4278571428571429</v>
      </c>
      <c r="D36"/>
      <c r="E36" s="104">
        <f t="shared" si="0"/>
        <v>1.6921428571428572</v>
      </c>
    </row>
    <row r="37" spans="1:5" x14ac:dyDescent="0.25">
      <c r="A37" s="2">
        <v>41183</v>
      </c>
      <c r="B37" s="7">
        <v>4.0937999999999999</v>
      </c>
      <c r="C37" s="7">
        <v>2.3814285714285712</v>
      </c>
      <c r="D37"/>
      <c r="E37" s="104">
        <f t="shared" si="0"/>
        <v>1.7123714285714287</v>
      </c>
    </row>
    <row r="38" spans="1:5" x14ac:dyDescent="0.25">
      <c r="A38" s="2">
        <v>41214</v>
      </c>
      <c r="B38" s="7">
        <v>4</v>
      </c>
      <c r="C38" s="7">
        <v>2.3042857142857143</v>
      </c>
      <c r="D38"/>
      <c r="E38" s="104">
        <f t="shared" si="0"/>
        <v>1.6957142857142857</v>
      </c>
    </row>
    <row r="39" spans="1:5" x14ac:dyDescent="0.25">
      <c r="A39" s="2">
        <v>41244</v>
      </c>
      <c r="B39" s="7">
        <v>3.9607999999999999</v>
      </c>
      <c r="C39" s="7">
        <v>2.2633333333333332</v>
      </c>
      <c r="D39"/>
      <c r="E39" s="104">
        <f t="shared" si="0"/>
        <v>1.6974666666666667</v>
      </c>
    </row>
    <row r="40" spans="1:5" x14ac:dyDescent="0.25">
      <c r="A40" s="2">
        <v>41275</v>
      </c>
      <c r="B40" s="7">
        <v>3.9085000000000001</v>
      </c>
      <c r="C40" s="7">
        <v>2.3995238095238096</v>
      </c>
      <c r="D40"/>
      <c r="E40" s="104">
        <f t="shared" si="0"/>
        <v>1.5089761904761905</v>
      </c>
    </row>
    <row r="41" spans="1:5" x14ac:dyDescent="0.25">
      <c r="A41" s="2">
        <v>41306</v>
      </c>
      <c r="B41" s="7">
        <v>4.1105</v>
      </c>
      <c r="C41" s="7">
        <v>2.4154761904761903</v>
      </c>
      <c r="D41"/>
      <c r="E41" s="104">
        <f t="shared" si="0"/>
        <v>1.6950238095238097</v>
      </c>
    </row>
    <row r="42" spans="1:5" x14ac:dyDescent="0.25">
      <c r="A42" s="2">
        <v>41334</v>
      </c>
      <c r="B42" s="7">
        <v>4.0677500000000002</v>
      </c>
      <c r="C42" s="7">
        <v>2.4102380952380953</v>
      </c>
      <c r="D42"/>
      <c r="E42" s="104">
        <f t="shared" si="0"/>
        <v>1.6575119047619049</v>
      </c>
    </row>
    <row r="43" spans="1:5" x14ac:dyDescent="0.25">
      <c r="A43" s="2">
        <v>41365</v>
      </c>
      <c r="B43" s="7">
        <v>3.93</v>
      </c>
      <c r="C43" s="7">
        <v>2.3690476190476191</v>
      </c>
      <c r="D43"/>
      <c r="E43" s="104">
        <f t="shared" si="0"/>
        <v>1.5609523809523811</v>
      </c>
    </row>
    <row r="44" spans="1:5" x14ac:dyDescent="0.25">
      <c r="A44" s="2">
        <v>41395</v>
      </c>
      <c r="B44" s="7">
        <v>3.87025</v>
      </c>
      <c r="C44" s="7">
        <v>2.3849999999999998</v>
      </c>
      <c r="D44"/>
      <c r="E44" s="104">
        <f t="shared" si="0"/>
        <v>1.4852500000000002</v>
      </c>
    </row>
    <row r="45" spans="1:5" x14ac:dyDescent="0.25">
      <c r="A45" s="2">
        <v>41426</v>
      </c>
      <c r="B45" s="7">
        <v>3.8492500000000001</v>
      </c>
      <c r="C45" s="7">
        <v>2.3492857142857142</v>
      </c>
      <c r="D45"/>
      <c r="E45" s="104">
        <f t="shared" si="0"/>
        <v>1.4999642857142859</v>
      </c>
    </row>
    <row r="46" spans="1:5" x14ac:dyDescent="0.25">
      <c r="A46" s="2">
        <v>41456</v>
      </c>
      <c r="B46" s="7">
        <v>3.8660000000000001</v>
      </c>
      <c r="C46" s="7">
        <v>2.4726190476190477</v>
      </c>
      <c r="D46"/>
      <c r="E46" s="104">
        <f t="shared" si="0"/>
        <v>1.3933809523809524</v>
      </c>
    </row>
    <row r="47" spans="1:5" x14ac:dyDescent="0.25">
      <c r="A47" s="2">
        <v>41487</v>
      </c>
      <c r="B47" s="7">
        <v>3.9045000000000001</v>
      </c>
      <c r="C47" s="7">
        <v>2.5285714285714285</v>
      </c>
      <c r="D47"/>
      <c r="E47" s="104">
        <f t="shared" si="0"/>
        <v>1.3759285714285716</v>
      </c>
    </row>
    <row r="48" spans="1:5" x14ac:dyDescent="0.25">
      <c r="A48" s="2">
        <v>41518</v>
      </c>
      <c r="B48" s="7">
        <v>3.9607999999999999</v>
      </c>
      <c r="C48" s="7">
        <v>2.5166666666666666</v>
      </c>
      <c r="D48"/>
      <c r="E48" s="104">
        <f t="shared" si="0"/>
        <v>1.4441333333333333</v>
      </c>
    </row>
    <row r="49" spans="1:5" x14ac:dyDescent="0.25">
      <c r="A49" s="2">
        <v>41548</v>
      </c>
      <c r="B49" s="7">
        <v>3.8847500000000004</v>
      </c>
      <c r="C49" s="7">
        <v>2.3907142857142856</v>
      </c>
      <c r="D49"/>
      <c r="E49" s="104">
        <f t="shared" si="0"/>
        <v>1.4940357142857148</v>
      </c>
    </row>
    <row r="50" spans="1:5" x14ac:dyDescent="0.25">
      <c r="A50" s="2">
        <v>41579</v>
      </c>
      <c r="B50" s="7">
        <v>3.8387500000000001</v>
      </c>
      <c r="C50" s="7">
        <v>2.2219047619047618</v>
      </c>
      <c r="D50"/>
      <c r="E50" s="104">
        <f t="shared" si="0"/>
        <v>1.6168452380952383</v>
      </c>
    </row>
    <row r="51" spans="1:5" x14ac:dyDescent="0.25">
      <c r="A51" s="2">
        <v>41609</v>
      </c>
      <c r="B51" s="7">
        <v>3.8818000000000001</v>
      </c>
      <c r="C51" s="7">
        <v>2.2457142857142856</v>
      </c>
      <c r="D51"/>
      <c r="E51" s="104">
        <f t="shared" si="0"/>
        <v>1.6360857142857146</v>
      </c>
    </row>
    <row r="52" spans="1:5" x14ac:dyDescent="0.25">
      <c r="A52" s="2">
        <v>41640</v>
      </c>
      <c r="B52" s="7">
        <v>3.8932500000000001</v>
      </c>
      <c r="C52" s="7">
        <v>2.2280952380952379</v>
      </c>
      <c r="D52"/>
      <c r="E52" s="104">
        <f t="shared" si="0"/>
        <v>1.6651547619047622</v>
      </c>
    </row>
    <row r="53" spans="1:5" x14ac:dyDescent="0.25">
      <c r="A53" s="2">
        <v>41671</v>
      </c>
      <c r="B53" s="7">
        <v>3.9835000000000003</v>
      </c>
      <c r="C53" s="7">
        <v>2.3657142857142857</v>
      </c>
      <c r="D53"/>
      <c r="E53" s="104">
        <f t="shared" si="0"/>
        <v>1.6177857142857146</v>
      </c>
    </row>
    <row r="54" spans="1:5" x14ac:dyDescent="0.25">
      <c r="A54" s="2">
        <v>41699</v>
      </c>
      <c r="B54" s="7">
        <v>4.0006000000000004</v>
      </c>
      <c r="C54" s="7">
        <v>2.3830952380952382</v>
      </c>
      <c r="D54"/>
      <c r="E54" s="104">
        <f t="shared" si="0"/>
        <v>1.6175047619047622</v>
      </c>
    </row>
    <row r="55" spans="1:5" x14ac:dyDescent="0.25">
      <c r="A55" s="2">
        <v>41730</v>
      </c>
      <c r="B55" s="7">
        <v>3.9642500000000003</v>
      </c>
      <c r="C55" s="7">
        <v>2.3845238095238095</v>
      </c>
      <c r="D55"/>
      <c r="E55" s="104">
        <f t="shared" si="0"/>
        <v>1.5797261904761908</v>
      </c>
    </row>
    <row r="56" spans="1:5" x14ac:dyDescent="0.25">
      <c r="A56" s="2">
        <v>41760</v>
      </c>
      <c r="B56" s="7">
        <v>3.9427499999999998</v>
      </c>
      <c r="C56" s="7">
        <v>2.3954761904761903</v>
      </c>
      <c r="D56"/>
      <c r="E56" s="104">
        <f t="shared" si="0"/>
        <v>1.5472738095238094</v>
      </c>
    </row>
    <row r="57" spans="1:5" x14ac:dyDescent="0.25">
      <c r="A57" s="2">
        <v>41791</v>
      </c>
      <c r="B57" s="7">
        <v>3.9062000000000001</v>
      </c>
      <c r="C57" s="7">
        <v>2.4407142857142858</v>
      </c>
      <c r="D57"/>
      <c r="E57" s="104">
        <f t="shared" si="0"/>
        <v>1.4654857142857143</v>
      </c>
    </row>
    <row r="58" spans="1:5" x14ac:dyDescent="0.25">
      <c r="A58" s="2">
        <v>41821</v>
      </c>
      <c r="B58" s="7">
        <v>3.8835000000000002</v>
      </c>
      <c r="C58" s="7">
        <v>2.41</v>
      </c>
      <c r="D58"/>
      <c r="E58" s="104">
        <f t="shared" si="0"/>
        <v>1.4735</v>
      </c>
    </row>
    <row r="59" spans="1:5" x14ac:dyDescent="0.25">
      <c r="A59" s="2">
        <v>41852</v>
      </c>
      <c r="B59" s="7">
        <v>3.8380000000000001</v>
      </c>
      <c r="C59" s="7">
        <v>2.2764285714285712</v>
      </c>
      <c r="D59"/>
      <c r="E59" s="104">
        <f t="shared" si="0"/>
        <v>1.5615714285714288</v>
      </c>
    </row>
    <row r="60" spans="1:5" x14ac:dyDescent="0.25">
      <c r="A60" s="2">
        <v>41883</v>
      </c>
      <c r="B60" s="7">
        <v>3.7924000000000002</v>
      </c>
      <c r="C60" s="7">
        <v>2.1966666666666668</v>
      </c>
      <c r="D60"/>
      <c r="E60" s="104">
        <f t="shared" si="0"/>
        <v>1.5957333333333334</v>
      </c>
    </row>
    <row r="61" spans="1:5" x14ac:dyDescent="0.25">
      <c r="A61" s="2">
        <v>41913</v>
      </c>
      <c r="B61" s="7">
        <v>3.6805000000000003</v>
      </c>
      <c r="C61" s="7">
        <v>2.0235714285714286</v>
      </c>
      <c r="D61"/>
      <c r="E61" s="104">
        <f t="shared" si="0"/>
        <v>1.6569285714285718</v>
      </c>
    </row>
    <row r="62" spans="1:5" x14ac:dyDescent="0.25">
      <c r="A62" s="2">
        <v>41944</v>
      </c>
      <c r="B62" s="7">
        <v>3.6472500000000001</v>
      </c>
      <c r="C62" s="7">
        <v>1.8014285714285714</v>
      </c>
      <c r="D62"/>
      <c r="E62" s="104">
        <f t="shared" si="0"/>
        <v>1.8458214285714287</v>
      </c>
    </row>
    <row r="63" spans="1:5" x14ac:dyDescent="0.25">
      <c r="A63" s="2">
        <v>41974</v>
      </c>
      <c r="B63" s="7">
        <v>3.4106000000000001</v>
      </c>
      <c r="C63" s="7">
        <v>1.4452380952380952</v>
      </c>
      <c r="D63"/>
      <c r="E63" s="104">
        <f t="shared" si="0"/>
        <v>1.9653619047619049</v>
      </c>
    </row>
    <row r="64" spans="1:5" x14ac:dyDescent="0.25">
      <c r="A64" s="2">
        <v>42005</v>
      </c>
      <c r="B64" s="7">
        <v>2.9972500000000002</v>
      </c>
      <c r="C64" s="7">
        <v>1.1190476190476191</v>
      </c>
      <c r="D64"/>
      <c r="E64" s="104">
        <f t="shared" si="0"/>
        <v>1.8782023809523811</v>
      </c>
    </row>
    <row r="65" spans="1:5" x14ac:dyDescent="0.25">
      <c r="A65" s="2">
        <v>42036</v>
      </c>
      <c r="B65" s="7">
        <v>2.8577499999999998</v>
      </c>
      <c r="C65" s="7">
        <v>1.1647619047619047</v>
      </c>
      <c r="D65"/>
      <c r="E65" s="104">
        <f t="shared" si="0"/>
        <v>1.6929880952380951</v>
      </c>
    </row>
    <row r="66" spans="1:5" x14ac:dyDescent="0.25">
      <c r="A66" s="2">
        <v>42064</v>
      </c>
      <c r="B66" s="7">
        <v>2.8969999999999998</v>
      </c>
      <c r="C66" s="7">
        <v>1.1426190476190476</v>
      </c>
      <c r="D66"/>
      <c r="E66" s="104">
        <f t="shared" si="0"/>
        <v>1.7543809523809522</v>
      </c>
    </row>
    <row r="67" spans="1:5" x14ac:dyDescent="0.25">
      <c r="A67" s="2">
        <v>42095</v>
      </c>
      <c r="B67" s="7">
        <v>2.7822500000000003</v>
      </c>
      <c r="C67" s="7">
        <v>1.2740476190476191</v>
      </c>
      <c r="D67"/>
      <c r="E67" s="104">
        <f t="shared" si="0"/>
        <v>1.5082023809523812</v>
      </c>
    </row>
    <row r="68" spans="1:5" x14ac:dyDescent="0.25">
      <c r="A68" s="2">
        <v>42125</v>
      </c>
      <c r="B68" s="7">
        <v>2.8875000000000002</v>
      </c>
      <c r="C68" s="7">
        <v>1.3964285714285714</v>
      </c>
      <c r="D68"/>
      <c r="E68" s="104">
        <f t="shared" si="0"/>
        <v>1.4910714285714288</v>
      </c>
    </row>
    <row r="69" spans="1:5" x14ac:dyDescent="0.25">
      <c r="A69" s="2">
        <v>42156</v>
      </c>
      <c r="B69" s="7">
        <v>2.8730000000000002</v>
      </c>
      <c r="C69" s="7">
        <v>1.4314285714285715</v>
      </c>
      <c r="D69"/>
      <c r="E69" s="104">
        <f t="shared" si="0"/>
        <v>1.4415714285714287</v>
      </c>
    </row>
    <row r="70" spans="1:5" x14ac:dyDescent="0.25">
      <c r="A70" s="2">
        <v>42186</v>
      </c>
      <c r="B70" s="7">
        <v>2.78775</v>
      </c>
      <c r="C70" s="7">
        <v>1.2714285714285714</v>
      </c>
      <c r="D70"/>
      <c r="E70" s="104">
        <f t="shared" si="0"/>
        <v>1.5163214285714286</v>
      </c>
    </row>
    <row r="71" spans="1:5" x14ac:dyDescent="0.25">
      <c r="A71" s="2">
        <v>42217</v>
      </c>
      <c r="B71" s="7">
        <v>2.5950000000000002</v>
      </c>
      <c r="C71" s="7">
        <v>1.0707142857142857</v>
      </c>
      <c r="D71"/>
      <c r="E71" s="104">
        <f t="shared" si="0"/>
        <v>1.5242857142857145</v>
      </c>
    </row>
    <row r="72" spans="1:5" x14ac:dyDescent="0.25">
      <c r="A72" s="2">
        <v>42248</v>
      </c>
      <c r="B72" s="7">
        <v>2.5049999999999999</v>
      </c>
      <c r="C72" s="7">
        <v>1.0566666666666666</v>
      </c>
      <c r="D72"/>
      <c r="E72" s="104">
        <f t="shared" si="0"/>
        <v>1.4483333333333333</v>
      </c>
    </row>
    <row r="73" spans="1:5" x14ac:dyDescent="0.25">
      <c r="A73" s="2">
        <v>42278</v>
      </c>
      <c r="B73" s="7">
        <v>2.51925</v>
      </c>
      <c r="C73" s="7">
        <v>1.065952380952381</v>
      </c>
      <c r="D73"/>
      <c r="E73" s="104">
        <f t="shared" si="0"/>
        <v>1.453297619047619</v>
      </c>
    </row>
    <row r="74" spans="1:5" x14ac:dyDescent="0.25">
      <c r="A74" s="2">
        <v>42309</v>
      </c>
      <c r="B74" s="7">
        <v>2.4670000000000001</v>
      </c>
      <c r="C74" s="7">
        <v>0.98642857142857143</v>
      </c>
      <c r="D74"/>
      <c r="E74" s="104">
        <f t="shared" si="0"/>
        <v>1.4805714285714286</v>
      </c>
    </row>
    <row r="75" spans="1:5" x14ac:dyDescent="0.25">
      <c r="A75" s="2">
        <v>42339</v>
      </c>
      <c r="B75" s="7">
        <v>2.3090000000000002</v>
      </c>
      <c r="C75" s="7">
        <v>0.84833333333333349</v>
      </c>
      <c r="D75"/>
      <c r="E75" s="104">
        <f t="shared" si="0"/>
        <v>1.4606666666666666</v>
      </c>
    </row>
    <row r="76" spans="1:5" x14ac:dyDescent="0.25">
      <c r="A76" s="2">
        <v>42370</v>
      </c>
      <c r="B76" s="7">
        <v>2.1427499999999999</v>
      </c>
      <c r="C76" s="7">
        <v>0.71404761904761904</v>
      </c>
      <c r="D76"/>
      <c r="E76" s="104">
        <f t="shared" si="0"/>
        <v>1.4287023809523809</v>
      </c>
    </row>
    <row r="77" spans="1:5" x14ac:dyDescent="0.25">
      <c r="A77" s="2">
        <v>42401</v>
      </c>
      <c r="B77" s="7">
        <v>1.9982</v>
      </c>
      <c r="C77" s="7">
        <v>0.67928571428571427</v>
      </c>
      <c r="D77"/>
      <c r="E77" s="104">
        <f t="shared" si="0"/>
        <v>1.3189142857142857</v>
      </c>
    </row>
    <row r="78" spans="1:5" x14ac:dyDescent="0.25">
      <c r="A78" s="2">
        <v>42430</v>
      </c>
      <c r="B78" s="7">
        <v>2.09</v>
      </c>
      <c r="C78" s="7">
        <v>0.8052380952380952</v>
      </c>
      <c r="D78"/>
      <c r="E78" s="104">
        <f t="shared" si="0"/>
        <v>1.2847619047619045</v>
      </c>
    </row>
    <row r="79" spans="1:5" x14ac:dyDescent="0.25">
      <c r="A79" s="2">
        <v>42461</v>
      </c>
      <c r="B79" s="7">
        <v>2.1515</v>
      </c>
      <c r="C79" s="7">
        <v>0.89785714285714291</v>
      </c>
      <c r="D79"/>
      <c r="E79" s="104">
        <f t="shared" si="0"/>
        <v>1.2536428571428571</v>
      </c>
    </row>
    <row r="80" spans="1:5" x14ac:dyDescent="0.25">
      <c r="A80" s="2">
        <v>42491</v>
      </c>
      <c r="B80" s="7">
        <v>2.3146</v>
      </c>
      <c r="C80" s="7">
        <v>1.0209523809523811</v>
      </c>
      <c r="D80"/>
      <c r="E80" s="104">
        <f t="shared" si="0"/>
        <v>1.2936476190476189</v>
      </c>
    </row>
    <row r="81" spans="1:7" x14ac:dyDescent="0.25">
      <c r="A81" s="2">
        <v>42522</v>
      </c>
      <c r="B81" s="7">
        <v>2.4224999999999999</v>
      </c>
      <c r="C81" s="7">
        <v>1.0942857142857143</v>
      </c>
      <c r="D81"/>
      <c r="E81" s="104">
        <f t="shared" si="0"/>
        <v>1.3282142857142856</v>
      </c>
    </row>
    <row r="82" spans="1:7" x14ac:dyDescent="0.25">
      <c r="A82" s="2">
        <v>42552</v>
      </c>
      <c r="B82" s="7">
        <v>2.4045000000000001</v>
      </c>
      <c r="C82" s="7">
        <v>1.03</v>
      </c>
      <c r="D82"/>
      <c r="E82" s="104">
        <f t="shared" si="0"/>
        <v>1.3745000000000001</v>
      </c>
      <c r="F82" s="11"/>
      <c r="G82" s="11"/>
    </row>
    <row r="83" spans="1:7" x14ac:dyDescent="0.25">
      <c r="A83" s="2">
        <v>42583</v>
      </c>
      <c r="B83" s="7">
        <v>2.3506</v>
      </c>
      <c r="C83" s="7">
        <v>1.0166666666666666</v>
      </c>
      <c r="D83"/>
      <c r="E83" s="104">
        <f t="shared" si="0"/>
        <v>1.3339333333333334</v>
      </c>
    </row>
    <row r="84" spans="1:7" x14ac:dyDescent="0.25">
      <c r="A84" s="2">
        <v>42614</v>
      </c>
      <c r="B84" s="7">
        <v>2.39425</v>
      </c>
      <c r="C84" s="7">
        <v>1.0380952380952382</v>
      </c>
      <c r="D84"/>
      <c r="E84" s="104">
        <f t="shared" si="0"/>
        <v>1.3561547619047618</v>
      </c>
    </row>
    <row r="85" spans="1:7" x14ac:dyDescent="0.25">
      <c r="A85" s="2">
        <v>42644</v>
      </c>
      <c r="B85" s="7">
        <v>2.4544000000000001</v>
      </c>
      <c r="C85" s="7">
        <v>1.1614285714285715</v>
      </c>
      <c r="D85"/>
      <c r="E85" s="104">
        <f t="shared" si="0"/>
        <v>1.2929714285714287</v>
      </c>
    </row>
    <row r="86" spans="1:7" x14ac:dyDescent="0.25">
      <c r="A86" s="2">
        <v>42675</v>
      </c>
      <c r="B86" s="7">
        <v>2.4384999999999999</v>
      </c>
      <c r="C86" s="7">
        <v>1.0645238095238094</v>
      </c>
      <c r="D86"/>
      <c r="E86" s="104">
        <f t="shared" si="0"/>
        <v>1.3739761904761905</v>
      </c>
    </row>
    <row r="87" spans="1:7" x14ac:dyDescent="0.25">
      <c r="A87" s="2">
        <v>42705</v>
      </c>
      <c r="B87" s="7">
        <v>2.548953</v>
      </c>
      <c r="C87" s="7">
        <v>1.1428571428571428</v>
      </c>
      <c r="D87"/>
      <c r="E87" s="104">
        <f t="shared" si="0"/>
        <v>1.4060958571428572</v>
      </c>
    </row>
    <row r="88" spans="1:7" x14ac:dyDescent="0.25">
      <c r="A88" s="2">
        <v>42736</v>
      </c>
      <c r="B88" s="7">
        <v>2.5851790000000001</v>
      </c>
      <c r="C88" s="7">
        <v>1.1428571428571428</v>
      </c>
      <c r="D88"/>
      <c r="E88" s="104">
        <f t="shared" si="0"/>
        <v>1.4423218571428573</v>
      </c>
    </row>
    <row r="89" spans="1:7" x14ac:dyDescent="0.25">
      <c r="A89" s="2">
        <v>42767</v>
      </c>
      <c r="B89" s="7">
        <v>2.6317129999999995</v>
      </c>
      <c r="C89" s="7">
        <v>1.1428571428571428</v>
      </c>
      <c r="D89"/>
      <c r="E89" s="104">
        <f t="shared" si="0"/>
        <v>1.4888558571428567</v>
      </c>
    </row>
    <row r="90" spans="1:7" x14ac:dyDescent="0.25">
      <c r="A90" s="2">
        <v>42795</v>
      </c>
      <c r="B90" s="7">
        <v>2.6894589999999998</v>
      </c>
      <c r="C90" s="7">
        <v>1.1428571428571428</v>
      </c>
      <c r="D90"/>
      <c r="E90" s="104">
        <f t="shared" si="0"/>
        <v>1.546601857142857</v>
      </c>
    </row>
    <row r="91" spans="1:7" x14ac:dyDescent="0.25">
      <c r="A91" s="2">
        <v>42826</v>
      </c>
      <c r="B91" s="7">
        <v>2.6538010000000001</v>
      </c>
      <c r="C91" s="7">
        <v>1.1428571428571428</v>
      </c>
      <c r="D91"/>
      <c r="E91" s="104">
        <f t="shared" si="0"/>
        <v>1.5109438571428573</v>
      </c>
    </row>
    <row r="92" spans="1:7" x14ac:dyDescent="0.25">
      <c r="A92" s="2">
        <v>42856</v>
      </c>
      <c r="B92" s="7">
        <v>2.644028</v>
      </c>
      <c r="C92" s="7">
        <v>1.1428571428571428</v>
      </c>
      <c r="D92"/>
      <c r="E92" s="104">
        <f t="shared" si="0"/>
        <v>1.5011708571428573</v>
      </c>
    </row>
    <row r="93" spans="1:7" x14ac:dyDescent="0.25">
      <c r="A93" s="2">
        <v>42887</v>
      </c>
      <c r="B93" s="7">
        <v>2.646074</v>
      </c>
      <c r="C93" s="7">
        <v>1.1428571428571428</v>
      </c>
      <c r="D93"/>
      <c r="E93" s="104">
        <f t="shared" ref="E93:E99" si="1">B93-C93</f>
        <v>1.5032168571428572</v>
      </c>
    </row>
    <row r="94" spans="1:7" x14ac:dyDescent="0.25">
      <c r="A94" s="2">
        <v>42917</v>
      </c>
      <c r="B94" s="7">
        <v>2.654792</v>
      </c>
      <c r="C94" s="7">
        <v>1.1666666666666667</v>
      </c>
      <c r="D94"/>
      <c r="E94" s="104">
        <f t="shared" si="1"/>
        <v>1.4881253333333333</v>
      </c>
    </row>
    <row r="95" spans="1:7" x14ac:dyDescent="0.25">
      <c r="A95" s="2">
        <v>42948</v>
      </c>
      <c r="B95" s="7">
        <v>2.6951200000000002</v>
      </c>
      <c r="C95" s="7">
        <v>1.1904761904761905</v>
      </c>
      <c r="D95"/>
      <c r="E95" s="104">
        <f t="shared" si="1"/>
        <v>1.5046438095238097</v>
      </c>
    </row>
    <row r="96" spans="1:7" x14ac:dyDescent="0.25">
      <c r="A96" s="2">
        <v>42979</v>
      </c>
      <c r="B96" s="7">
        <v>2.7453519999999996</v>
      </c>
      <c r="C96" s="7">
        <v>1.2142857142857142</v>
      </c>
      <c r="D96"/>
      <c r="E96" s="104">
        <f t="shared" si="1"/>
        <v>1.5310662857142854</v>
      </c>
    </row>
    <row r="97" spans="1:5" x14ac:dyDescent="0.25">
      <c r="A97" s="2">
        <v>43009</v>
      </c>
      <c r="B97" s="7">
        <v>2.7784170000000001</v>
      </c>
      <c r="C97" s="7">
        <v>1.2380952380952381</v>
      </c>
      <c r="D97"/>
      <c r="E97" s="104">
        <f t="shared" si="1"/>
        <v>1.540321761904762</v>
      </c>
    </row>
    <row r="98" spans="1:5" x14ac:dyDescent="0.25">
      <c r="A98" s="2">
        <v>43040</v>
      </c>
      <c r="B98" s="7">
        <v>2.8211219999999999</v>
      </c>
      <c r="C98" s="7">
        <v>1.2619047619047619</v>
      </c>
      <c r="D98"/>
      <c r="E98" s="104">
        <f t="shared" si="1"/>
        <v>1.559217238095238</v>
      </c>
    </row>
    <row r="99" spans="1:5" x14ac:dyDescent="0.25">
      <c r="A99" s="84">
        <v>43070</v>
      </c>
      <c r="B99" s="85">
        <v>2.8310439999999999</v>
      </c>
      <c r="C99" s="85">
        <v>1.2619047619047619</v>
      </c>
      <c r="D99" s="12"/>
      <c r="E99" s="105">
        <f t="shared" si="1"/>
        <v>1.569139238095238</v>
      </c>
    </row>
    <row r="100" spans="1:5" x14ac:dyDescent="0.25">
      <c r="A100" t="s">
        <v>361</v>
      </c>
    </row>
    <row r="101" spans="1:5" x14ac:dyDescent="0.25">
      <c r="A101" s="40" t="s">
        <v>191</v>
      </c>
    </row>
    <row r="102" spans="1:5" x14ac:dyDescent="0.25">
      <c r="A102"/>
    </row>
    <row r="103" spans="1:5" x14ac:dyDescent="0.25">
      <c r="A103" s="6"/>
      <c r="B103" s="6" t="s">
        <v>0</v>
      </c>
    </row>
    <row r="104" spans="1:5" x14ac:dyDescent="0.25">
      <c r="A104" s="3">
        <v>59</v>
      </c>
      <c r="B104">
        <v>0</v>
      </c>
    </row>
    <row r="105" spans="1:5" x14ac:dyDescent="0.25">
      <c r="A105" s="3">
        <v>59</v>
      </c>
      <c r="B105">
        <v>1</v>
      </c>
    </row>
  </sheetData>
  <phoneticPr fontId="0" type="noConversion"/>
  <hyperlinks>
    <hyperlink ref="A3" location="Contents!B4" display="Return to Contents"/>
  </hyperlinks>
  <pageMargins left="0.75" right="0.75" top="1" bottom="1" header="0.5" footer="0.5"/>
  <pageSetup scale="74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2:M86"/>
  <sheetViews>
    <sheetView workbookViewId="0"/>
  </sheetViews>
  <sheetFormatPr defaultRowHeight="12.5" x14ac:dyDescent="0.25"/>
  <cols>
    <col min="10" max="11" width="9.1796875" hidden="1" customWidth="1"/>
  </cols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2:11" ht="13" x14ac:dyDescent="0.3">
      <c r="B25" s="64" t="s">
        <v>86</v>
      </c>
      <c r="C25" s="65"/>
      <c r="D25" s="65"/>
      <c r="E25" s="65"/>
      <c r="F25" s="65"/>
    </row>
    <row r="26" spans="2:11" ht="13" x14ac:dyDescent="0.3">
      <c r="B26" s="64" t="s">
        <v>87</v>
      </c>
      <c r="C26" s="65"/>
      <c r="D26" s="65"/>
      <c r="E26" s="65"/>
      <c r="F26" s="65"/>
      <c r="H26" s="203">
        <v>0.95</v>
      </c>
      <c r="I26" s="203"/>
      <c r="J26" s="206"/>
      <c r="K26" s="206"/>
    </row>
    <row r="27" spans="2:11" ht="13" x14ac:dyDescent="0.3">
      <c r="B27" s="66"/>
      <c r="C27" s="66" t="s">
        <v>88</v>
      </c>
      <c r="D27" s="66" t="s">
        <v>89</v>
      </c>
      <c r="E27" s="66" t="s">
        <v>90</v>
      </c>
      <c r="F27" s="66" t="s">
        <v>91</v>
      </c>
      <c r="G27" s="66" t="s">
        <v>92</v>
      </c>
      <c r="H27" s="204" t="s">
        <v>93</v>
      </c>
      <c r="I27" s="204"/>
      <c r="J27" s="207"/>
      <c r="K27" s="207"/>
    </row>
    <row r="28" spans="2:11" ht="13" x14ac:dyDescent="0.3">
      <c r="B28" s="67" t="s">
        <v>2</v>
      </c>
      <c r="C28" s="67" t="s">
        <v>8</v>
      </c>
      <c r="D28" s="67" t="s">
        <v>0</v>
      </c>
      <c r="E28" s="67" t="s">
        <v>8</v>
      </c>
      <c r="F28" s="68" t="s">
        <v>94</v>
      </c>
      <c r="G28" s="69" t="s">
        <v>95</v>
      </c>
      <c r="H28" s="69" t="s">
        <v>96</v>
      </c>
      <c r="I28" s="69" t="s">
        <v>66</v>
      </c>
      <c r="J28" s="148"/>
      <c r="K28" s="148"/>
    </row>
    <row r="29" spans="2:11" x14ac:dyDescent="0.25">
      <c r="B29" s="163">
        <v>42005</v>
      </c>
      <c r="C29" s="162">
        <v>2.9940000000000002</v>
      </c>
      <c r="D29" s="162" t="e">
        <v>#N/A</v>
      </c>
      <c r="E29" s="162" t="e">
        <v>#N/A</v>
      </c>
      <c r="F29" s="164" t="e">
        <v>#N/A</v>
      </c>
      <c r="G29" s="165" t="e">
        <v>#N/A</v>
      </c>
      <c r="H29" s="162" t="e">
        <f>$E29*EXP((+NORMSINV((1-$H$26)/2)*$F29*SQRT($G29/252)))</f>
        <v>#N/A</v>
      </c>
      <c r="I29" s="162" t="e">
        <f>$E29*EXP(-NORMSINV((1-$H$26)/2)*$F29*SQRT($G29/252))</f>
        <v>#N/A</v>
      </c>
      <c r="J29" s="70" t="e">
        <f>$E29*EXP((-1.959963985*$F29*SQRT($G29/252)))</f>
        <v>#N/A</v>
      </c>
      <c r="K29" s="70" t="e">
        <f>$E29*EXP((1.959963985*$F29*SQRT($G29/252)))</f>
        <v>#N/A</v>
      </c>
    </row>
    <row r="30" spans="2:11" x14ac:dyDescent="0.25">
      <c r="B30" s="163">
        <v>42036</v>
      </c>
      <c r="C30" s="166">
        <v>2.8730000000000002</v>
      </c>
      <c r="D30" s="166" t="e">
        <v>#N/A</v>
      </c>
      <c r="E30" s="166" t="e">
        <v>#N/A</v>
      </c>
      <c r="F30" s="167" t="e">
        <v>#N/A</v>
      </c>
      <c r="G30" s="168" t="e">
        <v>#N/A</v>
      </c>
      <c r="H30" s="70" t="e">
        <f t="shared" ref="H30:H64" si="0">$E30*EXP((+NORMSINV((1-$H$26)/2)*$F30*SQRT($G30/252)))</f>
        <v>#N/A</v>
      </c>
      <c r="I30" s="70" t="e">
        <f t="shared" ref="I30:I64" si="1">$E30*EXP(-NORMSINV((1-$H$26)/2)*$F30*SQRT($G30/252))</f>
        <v>#N/A</v>
      </c>
      <c r="J30" s="70" t="e">
        <f t="shared" ref="J30:J64" si="2">$E30*EXP((-1.959963985*$F30*SQRT($G30/252)))</f>
        <v>#N/A</v>
      </c>
      <c r="K30" s="70" t="e">
        <f t="shared" ref="K30:K64" si="3">$E30*EXP((1.959963985*$F30*SQRT($G30/252)))</f>
        <v>#N/A</v>
      </c>
    </row>
    <row r="31" spans="2:11" x14ac:dyDescent="0.25">
      <c r="B31" s="163">
        <v>42064</v>
      </c>
      <c r="C31" s="166">
        <v>2.831</v>
      </c>
      <c r="D31" s="166" t="e">
        <v>#N/A</v>
      </c>
      <c r="E31" s="166" t="e">
        <v>#N/A</v>
      </c>
      <c r="F31" s="167" t="e">
        <v>#N/A</v>
      </c>
      <c r="G31" s="168" t="e">
        <v>#N/A</v>
      </c>
      <c r="H31" s="70" t="e">
        <f t="shared" si="0"/>
        <v>#N/A</v>
      </c>
      <c r="I31" s="70" t="e">
        <f t="shared" si="1"/>
        <v>#N/A</v>
      </c>
      <c r="J31" s="70" t="e">
        <f t="shared" si="2"/>
        <v>#N/A</v>
      </c>
      <c r="K31" s="70" t="e">
        <f t="shared" si="3"/>
        <v>#N/A</v>
      </c>
    </row>
    <row r="32" spans="2:11" x14ac:dyDescent="0.25">
      <c r="B32" s="163">
        <v>42095</v>
      </c>
      <c r="C32" s="166">
        <v>2.61</v>
      </c>
      <c r="D32" s="166" t="e">
        <v>#N/A</v>
      </c>
      <c r="E32" s="166" t="e">
        <v>#N/A</v>
      </c>
      <c r="F32" s="167" t="e">
        <v>#N/A</v>
      </c>
      <c r="G32" s="168" t="e">
        <v>#N/A</v>
      </c>
      <c r="H32" s="70" t="e">
        <f t="shared" si="0"/>
        <v>#N/A</v>
      </c>
      <c r="I32" s="70" t="e">
        <f t="shared" si="1"/>
        <v>#N/A</v>
      </c>
      <c r="J32" s="70" t="e">
        <f t="shared" si="2"/>
        <v>#N/A</v>
      </c>
      <c r="K32" s="70" t="e">
        <f t="shared" si="3"/>
        <v>#N/A</v>
      </c>
    </row>
    <row r="33" spans="2:11" x14ac:dyDescent="0.25">
      <c r="B33" s="163">
        <v>42125</v>
      </c>
      <c r="C33" s="166">
        <v>2.8490000000000002</v>
      </c>
      <c r="D33" s="166" t="e">
        <v>#N/A</v>
      </c>
      <c r="E33" s="166" t="e">
        <v>#N/A</v>
      </c>
      <c r="F33" s="167" t="e">
        <v>#N/A</v>
      </c>
      <c r="G33" s="168" t="e">
        <v>#N/A</v>
      </c>
      <c r="H33" s="70" t="e">
        <f t="shared" si="0"/>
        <v>#N/A</v>
      </c>
      <c r="I33" s="70" t="e">
        <f t="shared" si="1"/>
        <v>#N/A</v>
      </c>
      <c r="J33" s="70" t="e">
        <f t="shared" si="2"/>
        <v>#N/A</v>
      </c>
      <c r="K33" s="70" t="e">
        <f t="shared" si="3"/>
        <v>#N/A</v>
      </c>
    </row>
    <row r="34" spans="2:11" x14ac:dyDescent="0.25">
      <c r="B34" s="163">
        <v>42156</v>
      </c>
      <c r="C34" s="166">
        <v>2.7839999999999998</v>
      </c>
      <c r="D34" s="166" t="e">
        <v>#N/A</v>
      </c>
      <c r="E34" s="166" t="e">
        <v>#N/A</v>
      </c>
      <c r="F34" s="167" t="e">
        <v>#N/A</v>
      </c>
      <c r="G34" s="168" t="e">
        <v>#N/A</v>
      </c>
      <c r="H34" s="70" t="e">
        <f t="shared" si="0"/>
        <v>#N/A</v>
      </c>
      <c r="I34" s="70" t="e">
        <f t="shared" si="1"/>
        <v>#N/A</v>
      </c>
      <c r="J34" s="70" t="e">
        <f t="shared" si="2"/>
        <v>#N/A</v>
      </c>
      <c r="K34" s="70" t="e">
        <f t="shared" si="3"/>
        <v>#N/A</v>
      </c>
    </row>
    <row r="35" spans="2:11" x14ac:dyDescent="0.25">
      <c r="B35" s="163">
        <v>42186</v>
      </c>
      <c r="C35" s="166">
        <v>2.839</v>
      </c>
      <c r="D35" s="166" t="e">
        <v>#N/A</v>
      </c>
      <c r="E35" s="166" t="e">
        <v>#N/A</v>
      </c>
      <c r="F35" s="167" t="e">
        <v>#N/A</v>
      </c>
      <c r="G35" s="168" t="e">
        <v>#N/A</v>
      </c>
      <c r="H35" s="70" t="e">
        <f t="shared" si="0"/>
        <v>#N/A</v>
      </c>
      <c r="I35" s="70" t="e">
        <f t="shared" si="1"/>
        <v>#N/A</v>
      </c>
      <c r="J35" s="70" t="e">
        <f t="shared" si="2"/>
        <v>#N/A</v>
      </c>
      <c r="K35" s="70" t="e">
        <f t="shared" si="3"/>
        <v>#N/A</v>
      </c>
    </row>
    <row r="36" spans="2:11" x14ac:dyDescent="0.25">
      <c r="B36" s="163">
        <v>42217</v>
      </c>
      <c r="C36" s="166">
        <v>2.774</v>
      </c>
      <c r="D36" s="166" t="e">
        <v>#N/A</v>
      </c>
      <c r="E36" s="166" t="e">
        <v>#N/A</v>
      </c>
      <c r="F36" s="167" t="e">
        <v>#N/A</v>
      </c>
      <c r="G36" s="168" t="e">
        <v>#N/A</v>
      </c>
      <c r="H36" s="70" t="e">
        <f t="shared" si="0"/>
        <v>#N/A</v>
      </c>
      <c r="I36" s="70" t="e">
        <f t="shared" si="1"/>
        <v>#N/A</v>
      </c>
      <c r="J36" s="70" t="e">
        <f t="shared" si="2"/>
        <v>#N/A</v>
      </c>
      <c r="K36" s="70" t="e">
        <f t="shared" si="3"/>
        <v>#N/A</v>
      </c>
    </row>
    <row r="37" spans="2:11" x14ac:dyDescent="0.25">
      <c r="B37" s="163">
        <v>42248</v>
      </c>
      <c r="C37" s="166">
        <v>2.66</v>
      </c>
      <c r="D37" s="166" t="e">
        <v>#N/A</v>
      </c>
      <c r="E37" s="166" t="e">
        <v>#N/A</v>
      </c>
      <c r="F37" s="167" t="e">
        <v>#N/A</v>
      </c>
      <c r="G37" s="168" t="e">
        <v>#N/A</v>
      </c>
      <c r="H37" s="70" t="e">
        <f t="shared" si="0"/>
        <v>#N/A</v>
      </c>
      <c r="I37" s="70" t="e">
        <f t="shared" si="1"/>
        <v>#N/A</v>
      </c>
      <c r="J37" s="70" t="e">
        <f t="shared" si="2"/>
        <v>#N/A</v>
      </c>
      <c r="K37" s="70" t="e">
        <f t="shared" si="3"/>
        <v>#N/A</v>
      </c>
    </row>
    <row r="38" spans="2:11" x14ac:dyDescent="0.25">
      <c r="B38" s="163">
        <v>42278</v>
      </c>
      <c r="C38" s="166">
        <v>2.3410000000000002</v>
      </c>
      <c r="D38" s="166" t="e">
        <v>#N/A</v>
      </c>
      <c r="E38" s="166" t="e">
        <v>#N/A</v>
      </c>
      <c r="F38" s="167" t="e">
        <v>#N/A</v>
      </c>
      <c r="G38" s="168" t="e">
        <v>#N/A</v>
      </c>
      <c r="H38" s="70" t="e">
        <f t="shared" si="0"/>
        <v>#N/A</v>
      </c>
      <c r="I38" s="70" t="e">
        <f t="shared" si="1"/>
        <v>#N/A</v>
      </c>
      <c r="J38" s="70" t="e">
        <f t="shared" si="2"/>
        <v>#N/A</v>
      </c>
      <c r="K38" s="70" t="e">
        <f t="shared" si="3"/>
        <v>#N/A</v>
      </c>
    </row>
    <row r="39" spans="2:11" x14ac:dyDescent="0.25">
      <c r="B39" s="163">
        <v>42309</v>
      </c>
      <c r="C39" s="166">
        <v>2.093</v>
      </c>
      <c r="D39" s="166" t="e">
        <v>#N/A</v>
      </c>
      <c r="E39" s="166" t="e">
        <v>#N/A</v>
      </c>
      <c r="F39" s="167" t="e">
        <v>#N/A</v>
      </c>
      <c r="G39" s="168" t="e">
        <v>#N/A</v>
      </c>
      <c r="H39" s="70" t="e">
        <f t="shared" si="0"/>
        <v>#N/A</v>
      </c>
      <c r="I39" s="70" t="e">
        <f t="shared" si="1"/>
        <v>#N/A</v>
      </c>
      <c r="J39" s="70" t="e">
        <f t="shared" si="2"/>
        <v>#N/A</v>
      </c>
      <c r="K39" s="70" t="e">
        <f t="shared" si="3"/>
        <v>#N/A</v>
      </c>
    </row>
    <row r="40" spans="2:11" x14ac:dyDescent="0.25">
      <c r="B40" s="163">
        <v>42339</v>
      </c>
      <c r="C40" s="166">
        <v>1.929</v>
      </c>
      <c r="D40" s="166" t="e">
        <v>#N/A</v>
      </c>
      <c r="E40" s="166" t="e">
        <v>#N/A</v>
      </c>
      <c r="F40" s="167" t="e">
        <v>#N/A</v>
      </c>
      <c r="G40" s="168" t="e">
        <v>#N/A</v>
      </c>
      <c r="H40" s="70" t="e">
        <f t="shared" si="0"/>
        <v>#N/A</v>
      </c>
      <c r="I40" s="70" t="e">
        <f t="shared" si="1"/>
        <v>#N/A</v>
      </c>
      <c r="J40" s="70" t="e">
        <f t="shared" si="2"/>
        <v>#N/A</v>
      </c>
      <c r="K40" s="70" t="e">
        <f t="shared" si="3"/>
        <v>#N/A</v>
      </c>
    </row>
    <row r="41" spans="2:11" x14ac:dyDescent="0.25">
      <c r="B41" s="163">
        <v>42370</v>
      </c>
      <c r="C41" s="166">
        <v>2.2829999999999999</v>
      </c>
      <c r="D41" s="166" t="e">
        <v>#N/A</v>
      </c>
      <c r="E41" s="166" t="e">
        <v>#N/A</v>
      </c>
      <c r="F41" s="167" t="e">
        <v>#N/A</v>
      </c>
      <c r="G41" s="168" t="e">
        <v>#N/A</v>
      </c>
      <c r="H41" s="70" t="e">
        <f t="shared" si="0"/>
        <v>#N/A</v>
      </c>
      <c r="I41" s="70" t="e">
        <f t="shared" si="1"/>
        <v>#N/A</v>
      </c>
      <c r="J41" s="70" t="e">
        <f t="shared" si="2"/>
        <v>#N/A</v>
      </c>
      <c r="K41" s="70" t="e">
        <f t="shared" si="3"/>
        <v>#N/A</v>
      </c>
    </row>
    <row r="42" spans="2:11" x14ac:dyDescent="0.25">
      <c r="B42" s="163">
        <v>42401</v>
      </c>
      <c r="C42" s="166">
        <v>1.9890000000000001</v>
      </c>
      <c r="D42" s="166" t="e">
        <v>#N/A</v>
      </c>
      <c r="E42" s="166" t="e">
        <v>#N/A</v>
      </c>
      <c r="F42" s="167" t="e">
        <v>#N/A</v>
      </c>
      <c r="G42" s="168" t="e">
        <v>#N/A</v>
      </c>
      <c r="H42" s="70" t="e">
        <f t="shared" si="0"/>
        <v>#N/A</v>
      </c>
      <c r="I42" s="70" t="e">
        <f t="shared" si="1"/>
        <v>#N/A</v>
      </c>
      <c r="J42" s="70" t="e">
        <f t="shared" si="2"/>
        <v>#N/A</v>
      </c>
      <c r="K42" s="70" t="e">
        <f t="shared" si="3"/>
        <v>#N/A</v>
      </c>
    </row>
    <row r="43" spans="2:11" x14ac:dyDescent="0.25">
      <c r="B43" s="163">
        <v>42430</v>
      </c>
      <c r="C43" s="166">
        <v>1.7290000000000001</v>
      </c>
      <c r="D43" s="166" t="e">
        <v>#N/A</v>
      </c>
      <c r="E43" s="166" t="e">
        <v>#N/A</v>
      </c>
      <c r="F43" s="167" t="e">
        <v>#N/A</v>
      </c>
      <c r="G43" s="168" t="e">
        <v>#N/A</v>
      </c>
      <c r="H43" s="70" t="e">
        <f t="shared" si="0"/>
        <v>#N/A</v>
      </c>
      <c r="I43" s="70" t="e">
        <f t="shared" si="1"/>
        <v>#N/A</v>
      </c>
      <c r="J43" s="70" t="e">
        <f t="shared" si="2"/>
        <v>#N/A</v>
      </c>
      <c r="K43" s="70" t="e">
        <f t="shared" si="3"/>
        <v>#N/A</v>
      </c>
    </row>
    <row r="44" spans="2:11" x14ac:dyDescent="0.25">
      <c r="B44" s="163">
        <v>42461</v>
      </c>
      <c r="C44" s="166">
        <v>1.917</v>
      </c>
      <c r="D44" s="166" t="e">
        <v>#N/A</v>
      </c>
      <c r="E44" s="166" t="e">
        <v>#N/A</v>
      </c>
      <c r="F44" s="167" t="e">
        <v>#N/A</v>
      </c>
      <c r="G44" s="168" t="e">
        <v>#N/A</v>
      </c>
      <c r="H44" s="70" t="e">
        <f t="shared" si="0"/>
        <v>#N/A</v>
      </c>
      <c r="I44" s="70" t="e">
        <f t="shared" si="1"/>
        <v>#N/A</v>
      </c>
      <c r="J44" s="70" t="e">
        <f t="shared" si="2"/>
        <v>#N/A</v>
      </c>
      <c r="K44" s="70" t="e">
        <f t="shared" si="3"/>
        <v>#N/A</v>
      </c>
    </row>
    <row r="45" spans="2:11" x14ac:dyDescent="0.25">
      <c r="B45" s="163">
        <v>42491</v>
      </c>
      <c r="C45" s="166">
        <v>1.9219999999999999</v>
      </c>
      <c r="D45" s="166" t="e">
        <v>#N/A</v>
      </c>
      <c r="E45" s="166" t="e">
        <v>#N/A</v>
      </c>
      <c r="F45" s="167" t="e">
        <v>#N/A</v>
      </c>
      <c r="G45" s="168" t="e">
        <v>#N/A</v>
      </c>
      <c r="H45" s="70" t="e">
        <f t="shared" si="0"/>
        <v>#N/A</v>
      </c>
      <c r="I45" s="70" t="e">
        <f t="shared" si="1"/>
        <v>#N/A</v>
      </c>
      <c r="J45" s="70" t="e">
        <f t="shared" si="2"/>
        <v>#N/A</v>
      </c>
      <c r="K45" s="70" t="e">
        <f t="shared" si="3"/>
        <v>#N/A</v>
      </c>
    </row>
    <row r="46" spans="2:11" x14ac:dyDescent="0.25">
      <c r="B46" s="163">
        <v>42522</v>
      </c>
      <c r="C46" s="166">
        <v>2.5870000000000002</v>
      </c>
      <c r="D46" s="166" t="e">
        <v>#N/A</v>
      </c>
      <c r="E46" s="166" t="e">
        <v>#N/A</v>
      </c>
      <c r="F46" s="167" t="e">
        <v>#N/A</v>
      </c>
      <c r="G46" s="168" t="e">
        <v>#N/A</v>
      </c>
      <c r="H46" s="70" t="e">
        <f t="shared" si="0"/>
        <v>#N/A</v>
      </c>
      <c r="I46" s="70" t="e">
        <f t="shared" si="1"/>
        <v>#N/A</v>
      </c>
      <c r="J46" s="70" t="e">
        <f t="shared" si="2"/>
        <v>#N/A</v>
      </c>
      <c r="K46" s="70" t="e">
        <f t="shared" si="3"/>
        <v>#N/A</v>
      </c>
    </row>
    <row r="47" spans="2:11" x14ac:dyDescent="0.25">
      <c r="B47" s="163">
        <v>42552</v>
      </c>
      <c r="C47" s="166">
        <v>2.8220000000000001</v>
      </c>
      <c r="D47" s="166" t="e">
        <v>#N/A</v>
      </c>
      <c r="E47" s="166" t="e">
        <v>#N/A</v>
      </c>
      <c r="F47" s="167" t="e">
        <v>#N/A</v>
      </c>
      <c r="G47" s="168" t="e">
        <v>#N/A</v>
      </c>
      <c r="H47" s="70" t="e">
        <f t="shared" si="0"/>
        <v>#N/A</v>
      </c>
      <c r="I47" s="70" t="e">
        <f t="shared" si="1"/>
        <v>#N/A</v>
      </c>
      <c r="J47" s="70" t="e">
        <f t="shared" si="2"/>
        <v>#N/A</v>
      </c>
      <c r="K47" s="70" t="e">
        <f t="shared" si="3"/>
        <v>#N/A</v>
      </c>
    </row>
    <row r="48" spans="2:11" x14ac:dyDescent="0.25">
      <c r="B48" s="163">
        <v>42583</v>
      </c>
      <c r="C48" s="166">
        <v>2.8220000000000001</v>
      </c>
      <c r="D48" s="166" t="e">
        <v>#N/A</v>
      </c>
      <c r="E48" s="166" t="e">
        <v>#N/A</v>
      </c>
      <c r="F48" s="167" t="e">
        <v>#N/A</v>
      </c>
      <c r="G48" s="168" t="e">
        <v>#N/A</v>
      </c>
      <c r="H48" s="70" t="e">
        <f t="shared" si="0"/>
        <v>#N/A</v>
      </c>
      <c r="I48" s="70" t="e">
        <f t="shared" si="1"/>
        <v>#N/A</v>
      </c>
      <c r="J48" s="70" t="e">
        <f t="shared" si="2"/>
        <v>#N/A</v>
      </c>
      <c r="K48" s="70" t="e">
        <f t="shared" si="3"/>
        <v>#N/A</v>
      </c>
    </row>
    <row r="49" spans="2:11" x14ac:dyDescent="0.25">
      <c r="B49" s="163">
        <v>42614</v>
      </c>
      <c r="C49" s="166">
        <v>2.992</v>
      </c>
      <c r="D49" s="166" t="e">
        <v>#N/A</v>
      </c>
      <c r="E49" s="166" t="e">
        <v>#N/A</v>
      </c>
      <c r="F49" s="167" t="e">
        <v>#N/A</v>
      </c>
      <c r="G49" s="168" t="e">
        <v>#N/A</v>
      </c>
      <c r="H49" s="70" t="e">
        <f t="shared" si="0"/>
        <v>#N/A</v>
      </c>
      <c r="I49" s="70" t="e">
        <f t="shared" si="1"/>
        <v>#N/A</v>
      </c>
      <c r="J49" s="70" t="e">
        <f t="shared" si="2"/>
        <v>#N/A</v>
      </c>
      <c r="K49" s="70" t="e">
        <f t="shared" si="3"/>
        <v>#N/A</v>
      </c>
    </row>
    <row r="50" spans="2:11" x14ac:dyDescent="0.25">
      <c r="B50" s="163">
        <v>42644</v>
      </c>
      <c r="C50" s="166">
        <v>2.9769999999999999</v>
      </c>
      <c r="D50" s="166" t="e">
        <v>#N/A</v>
      </c>
      <c r="E50" s="166" t="e">
        <v>#N/A</v>
      </c>
      <c r="F50" s="167" t="e">
        <v>#N/A</v>
      </c>
      <c r="G50" s="168" t="e">
        <v>#N/A</v>
      </c>
      <c r="H50" s="70" t="e">
        <f t="shared" si="0"/>
        <v>#N/A</v>
      </c>
      <c r="I50" s="70" t="e">
        <f t="shared" si="1"/>
        <v>#N/A</v>
      </c>
      <c r="J50" s="70" t="e">
        <f t="shared" si="2"/>
        <v>#N/A</v>
      </c>
      <c r="K50" s="70" t="e">
        <f t="shared" si="3"/>
        <v>#N/A</v>
      </c>
    </row>
    <row r="51" spans="2:11" x14ac:dyDescent="0.25">
      <c r="B51" s="163">
        <v>42675</v>
      </c>
      <c r="C51" s="166">
        <v>2.548</v>
      </c>
      <c r="D51" s="166">
        <v>2.548</v>
      </c>
      <c r="E51" s="166" t="e">
        <v>#N/A</v>
      </c>
      <c r="F51" s="167" t="e">
        <v>#N/A</v>
      </c>
      <c r="G51" s="168" t="e">
        <v>#N/A</v>
      </c>
      <c r="H51" s="70" t="e">
        <f t="shared" si="0"/>
        <v>#N/A</v>
      </c>
      <c r="I51" s="70" t="e">
        <f t="shared" si="1"/>
        <v>#N/A</v>
      </c>
      <c r="J51" s="70" t="e">
        <f t="shared" si="2"/>
        <v>#N/A</v>
      </c>
      <c r="K51" s="70" t="e">
        <f t="shared" si="3"/>
        <v>#N/A</v>
      </c>
    </row>
    <row r="52" spans="2:11" x14ac:dyDescent="0.25">
      <c r="B52" s="163">
        <v>42705</v>
      </c>
      <c r="C52" s="166" t="e">
        <v>#N/A</v>
      </c>
      <c r="D52" s="166">
        <v>3.25</v>
      </c>
      <c r="E52" s="166" t="e">
        <v>#N/A</v>
      </c>
      <c r="F52" s="167" t="e">
        <v>#N/A</v>
      </c>
      <c r="G52" s="168" t="e">
        <v>#N/A</v>
      </c>
      <c r="H52" s="70" t="e">
        <f t="shared" si="0"/>
        <v>#N/A</v>
      </c>
      <c r="I52" s="70" t="e">
        <f t="shared" si="1"/>
        <v>#N/A</v>
      </c>
      <c r="J52" s="70" t="e">
        <f t="shared" si="2"/>
        <v>#N/A</v>
      </c>
      <c r="K52" s="70" t="e">
        <f t="shared" si="3"/>
        <v>#N/A</v>
      </c>
    </row>
    <row r="53" spans="2:11" x14ac:dyDescent="0.25">
      <c r="B53" s="163">
        <v>42736</v>
      </c>
      <c r="C53" s="166" t="e">
        <v>#N/A</v>
      </c>
      <c r="D53" s="166">
        <v>3.36</v>
      </c>
      <c r="E53" s="166">
        <v>3.3388</v>
      </c>
      <c r="F53" s="167">
        <v>0.48423826071428577</v>
      </c>
      <c r="G53" s="168">
        <v>17</v>
      </c>
      <c r="H53" s="70">
        <f t="shared" si="0"/>
        <v>2.6093554955661</v>
      </c>
      <c r="I53" s="70">
        <f t="shared" si="1"/>
        <v>4.2721604852011668</v>
      </c>
      <c r="J53" s="70">
        <f t="shared" si="2"/>
        <v>2.6093554954151532</v>
      </c>
      <c r="K53" s="70">
        <f t="shared" si="3"/>
        <v>4.2721604854483042</v>
      </c>
    </row>
    <row r="54" spans="2:11" x14ac:dyDescent="0.25">
      <c r="B54" s="163">
        <v>42767</v>
      </c>
      <c r="C54" s="166" t="e">
        <v>#N/A</v>
      </c>
      <c r="D54" s="166">
        <v>3.4</v>
      </c>
      <c r="E54" s="166">
        <v>3.3577999999999997</v>
      </c>
      <c r="F54" s="167">
        <v>0.4722699821428572</v>
      </c>
      <c r="G54" s="168">
        <v>38</v>
      </c>
      <c r="H54" s="70">
        <f t="shared" si="0"/>
        <v>2.3439629253561778</v>
      </c>
      <c r="I54" s="70">
        <f t="shared" si="1"/>
        <v>4.8101532315348923</v>
      </c>
      <c r="J54" s="70">
        <f t="shared" si="2"/>
        <v>2.3439629251584626</v>
      </c>
      <c r="K54" s="70">
        <f t="shared" si="3"/>
        <v>4.8101532319406326</v>
      </c>
    </row>
    <row r="55" spans="2:11" x14ac:dyDescent="0.25">
      <c r="B55" s="163">
        <v>42795</v>
      </c>
      <c r="C55" s="166" t="e">
        <v>#N/A</v>
      </c>
      <c r="D55" s="166">
        <v>3.32</v>
      </c>
      <c r="E55" s="166">
        <v>3.3321999999999994</v>
      </c>
      <c r="F55" s="167">
        <v>0.44463520357142861</v>
      </c>
      <c r="G55" s="168">
        <v>57</v>
      </c>
      <c r="H55" s="70">
        <f t="shared" si="0"/>
        <v>2.201560818104372</v>
      </c>
      <c r="I55" s="70">
        <f t="shared" si="1"/>
        <v>5.0434931202857172</v>
      </c>
      <c r="J55" s="70">
        <f t="shared" si="2"/>
        <v>2.2015608178902415</v>
      </c>
      <c r="K55" s="70">
        <f t="shared" si="3"/>
        <v>5.0434931207762634</v>
      </c>
    </row>
    <row r="56" spans="2:11" x14ac:dyDescent="0.25">
      <c r="B56" s="163">
        <v>42826</v>
      </c>
      <c r="C56" s="166" t="e">
        <v>#N/A</v>
      </c>
      <c r="D56" s="166">
        <v>3.24</v>
      </c>
      <c r="E56" s="166">
        <v>3.2374000000000001</v>
      </c>
      <c r="F56" s="167">
        <v>0.39491463809523814</v>
      </c>
      <c r="G56" s="168">
        <v>79</v>
      </c>
      <c r="H56" s="70">
        <f t="shared" si="0"/>
        <v>2.0988609581137889</v>
      </c>
      <c r="I56" s="70">
        <f t="shared" si="1"/>
        <v>4.993546008602153</v>
      </c>
      <c r="J56" s="70">
        <f t="shared" si="2"/>
        <v>2.0988609579003334</v>
      </c>
      <c r="K56" s="70">
        <f t="shared" si="3"/>
        <v>4.9935460091099992</v>
      </c>
    </row>
    <row r="57" spans="2:11" x14ac:dyDescent="0.25">
      <c r="B57" s="163">
        <v>42856</v>
      </c>
      <c r="C57" s="166" t="e">
        <v>#N/A</v>
      </c>
      <c r="D57" s="166">
        <v>3.18</v>
      </c>
      <c r="E57" s="166">
        <v>3.2276000000000002</v>
      </c>
      <c r="F57" s="167">
        <v>0.3728716014285714</v>
      </c>
      <c r="G57" s="168">
        <v>99</v>
      </c>
      <c r="H57" s="70">
        <f t="shared" si="0"/>
        <v>2.0414826658405718</v>
      </c>
      <c r="I57" s="70">
        <f t="shared" si="1"/>
        <v>5.1028607464127953</v>
      </c>
      <c r="J57" s="70">
        <f t="shared" si="2"/>
        <v>2.0414826656211247</v>
      </c>
      <c r="K57" s="70">
        <f t="shared" si="3"/>
        <v>5.102860746961321</v>
      </c>
    </row>
    <row r="58" spans="2:11" x14ac:dyDescent="0.25">
      <c r="B58" s="163">
        <v>42887</v>
      </c>
      <c r="C58" s="166" t="e">
        <v>#N/A</v>
      </c>
      <c r="D58" s="166">
        <v>3.2</v>
      </c>
      <c r="E58" s="166">
        <v>3.2534000000000001</v>
      </c>
      <c r="F58" s="167">
        <v>0.35633693428571428</v>
      </c>
      <c r="G58" s="168">
        <v>121</v>
      </c>
      <c r="H58" s="70">
        <f t="shared" si="0"/>
        <v>2.0052117280564277</v>
      </c>
      <c r="I58" s="70">
        <f t="shared" si="1"/>
        <v>5.2785505948836855</v>
      </c>
      <c r="J58" s="70">
        <f t="shared" si="2"/>
        <v>2.0052117278286974</v>
      </c>
      <c r="K58" s="70">
        <f t="shared" si="3"/>
        <v>5.278550595483166</v>
      </c>
    </row>
    <row r="59" spans="2:11" x14ac:dyDescent="0.25">
      <c r="B59" s="163">
        <v>42917</v>
      </c>
      <c r="C59" s="166" t="e">
        <v>#N/A</v>
      </c>
      <c r="D59" s="166">
        <v>3.2</v>
      </c>
      <c r="E59" s="166">
        <v>3.2798000000000003</v>
      </c>
      <c r="F59" s="167">
        <v>0.34590106666666665</v>
      </c>
      <c r="G59" s="168">
        <v>143</v>
      </c>
      <c r="H59" s="70">
        <f t="shared" si="0"/>
        <v>1.9681228705720935</v>
      </c>
      <c r="I59" s="70">
        <f t="shared" si="1"/>
        <v>5.4656587761073752</v>
      </c>
      <c r="J59" s="70">
        <f t="shared" si="2"/>
        <v>1.9681228703362199</v>
      </c>
      <c r="K59" s="70">
        <f t="shared" si="3"/>
        <v>5.4656587767624174</v>
      </c>
    </row>
    <row r="60" spans="2:11" x14ac:dyDescent="0.25">
      <c r="B60" s="163">
        <v>42948</v>
      </c>
      <c r="C60" s="166" t="e">
        <v>#N/A</v>
      </c>
      <c r="D60" s="166">
        <v>3.19</v>
      </c>
      <c r="E60" s="166">
        <v>3.2746000000000004</v>
      </c>
      <c r="F60" s="167">
        <v>0.33899135833333333</v>
      </c>
      <c r="G60" s="168">
        <v>163</v>
      </c>
      <c r="H60" s="70">
        <f t="shared" si="0"/>
        <v>1.9190691789371359</v>
      </c>
      <c r="I60" s="70">
        <f t="shared" si="1"/>
        <v>5.5876074076385667</v>
      </c>
      <c r="J60" s="70">
        <f t="shared" si="2"/>
        <v>1.9190691786964895</v>
      </c>
      <c r="K60" s="70">
        <f t="shared" si="3"/>
        <v>5.5876074083392382</v>
      </c>
    </row>
    <row r="61" spans="2:11" x14ac:dyDescent="0.25">
      <c r="B61" s="163">
        <v>42979</v>
      </c>
      <c r="C61" s="166" t="e">
        <v>#N/A</v>
      </c>
      <c r="D61" s="166">
        <v>3.18</v>
      </c>
      <c r="E61" s="166">
        <v>3.2576000000000001</v>
      </c>
      <c r="F61" s="167">
        <v>0.33686844642857144</v>
      </c>
      <c r="G61" s="168">
        <v>186</v>
      </c>
      <c r="H61" s="70">
        <f t="shared" si="0"/>
        <v>1.8473526791973138</v>
      </c>
      <c r="I61" s="70">
        <f t="shared" si="1"/>
        <v>5.7444135489120365</v>
      </c>
      <c r="J61" s="70">
        <f t="shared" si="2"/>
        <v>1.8473526789514052</v>
      </c>
      <c r="K61" s="70">
        <f t="shared" si="3"/>
        <v>5.7444135496766986</v>
      </c>
    </row>
    <row r="62" spans="2:11" x14ac:dyDescent="0.25">
      <c r="B62" s="163">
        <v>43009</v>
      </c>
      <c r="C62" s="166" t="e">
        <v>#N/A</v>
      </c>
      <c r="D62" s="166">
        <v>3.25</v>
      </c>
      <c r="E62" s="166">
        <v>3.2759999999999998</v>
      </c>
      <c r="F62" s="167">
        <v>0.3347196273809524</v>
      </c>
      <c r="G62" s="168">
        <v>206</v>
      </c>
      <c r="H62" s="70">
        <f t="shared" si="0"/>
        <v>1.8102696181378035</v>
      </c>
      <c r="I62" s="70">
        <f t="shared" si="1"/>
        <v>5.9284958950148123</v>
      </c>
      <c r="J62" s="70">
        <f t="shared" si="2"/>
        <v>1.810269617885824</v>
      </c>
      <c r="K62" s="70">
        <f t="shared" si="3"/>
        <v>5.928495895840026</v>
      </c>
    </row>
    <row r="63" spans="2:11" x14ac:dyDescent="0.25">
      <c r="B63" s="163">
        <v>43040</v>
      </c>
      <c r="C63" s="166" t="e">
        <v>#N/A</v>
      </c>
      <c r="D63" s="166">
        <v>3.3</v>
      </c>
      <c r="E63" s="166">
        <v>3.3176000000000001</v>
      </c>
      <c r="F63" s="167">
        <v>0.32984694999999997</v>
      </c>
      <c r="G63" s="168">
        <v>227</v>
      </c>
      <c r="H63" s="70">
        <f t="shared" si="0"/>
        <v>1.7961738550948421</v>
      </c>
      <c r="I63" s="70">
        <f t="shared" si="1"/>
        <v>6.1277307476557352</v>
      </c>
      <c r="J63" s="70">
        <f t="shared" si="2"/>
        <v>1.7961738548362109</v>
      </c>
      <c r="K63" s="70">
        <f t="shared" si="3"/>
        <v>6.1277307485380677</v>
      </c>
    </row>
    <row r="64" spans="2:11" x14ac:dyDescent="0.25">
      <c r="B64" s="169">
        <v>43070</v>
      </c>
      <c r="C64" s="170" t="e">
        <v>#N/A</v>
      </c>
      <c r="D64" s="170">
        <v>3.4</v>
      </c>
      <c r="E64" s="170">
        <v>3.4498000000000006</v>
      </c>
      <c r="F64" s="171">
        <v>0.33120257142857146</v>
      </c>
      <c r="G64" s="109">
        <v>247</v>
      </c>
      <c r="H64" s="72">
        <f t="shared" si="0"/>
        <v>1.8141977217685616</v>
      </c>
      <c r="I64" s="72">
        <f t="shared" si="1"/>
        <v>6.5599906213079446</v>
      </c>
      <c r="J64" s="70">
        <f t="shared" si="2"/>
        <v>1.8141977214949507</v>
      </c>
      <c r="K64" s="70">
        <f t="shared" si="3"/>
        <v>6.5599906222972981</v>
      </c>
    </row>
    <row r="65" spans="2:13" x14ac:dyDescent="0.25">
      <c r="B65" t="s">
        <v>361</v>
      </c>
    </row>
    <row r="66" spans="2:13" ht="12.75" customHeight="1" x14ac:dyDescent="0.25">
      <c r="B66" s="205" t="s">
        <v>358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</row>
    <row r="67" spans="2:13" x14ac:dyDescent="0.25"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73" spans="2:13" ht="15.5" x14ac:dyDescent="0.35">
      <c r="B73" s="73" t="s">
        <v>97</v>
      </c>
    </row>
    <row r="84" spans="2:2" x14ac:dyDescent="0.25">
      <c r="B84" s="76"/>
    </row>
    <row r="85" spans="2:2" x14ac:dyDescent="0.25">
      <c r="B85" t="str">
        <f>(100*$H$26)&amp;"% NYMEX futures upper confidence interval"</f>
        <v>95% NYMEX futures upper confidence interval</v>
      </c>
    </row>
    <row r="86" spans="2:2" x14ac:dyDescent="0.25">
      <c r="B86" t="str">
        <f>(100*$H$26)&amp;"% NYMEX futures lower confidence interval"</f>
        <v>95% NYMEX futures lower confidence interval</v>
      </c>
    </row>
  </sheetData>
  <mergeCells count="5">
    <mergeCell ref="H26:I26"/>
    <mergeCell ref="H27:I27"/>
    <mergeCell ref="J26:K26"/>
    <mergeCell ref="J27:K27"/>
    <mergeCell ref="B66:M67"/>
  </mergeCells>
  <phoneticPr fontId="7" type="noConversion"/>
  <conditionalFormatting sqref="C29:K64">
    <cfRule type="expression" dxfId="33" priority="3" stopIfTrue="1">
      <formula>ISNA(C29)</formula>
    </cfRule>
  </conditionalFormatting>
  <conditionalFormatting sqref="C29:G64">
    <cfRule type="expression" dxfId="32" priority="2" stopIfTrue="1">
      <formula>ISNA(C29)</formula>
    </cfRule>
  </conditionalFormatting>
  <conditionalFormatting sqref="H29:I29">
    <cfRule type="expression" dxfId="31" priority="1" stopIfTrue="1">
      <formula>ISNA(H29)</formula>
    </cfRule>
  </conditionalFormatting>
  <dataValidations count="1">
    <dataValidation type="decimal" errorStyle="information" operator="lessThan" allowBlank="1" showInputMessage="1" showErrorMessage="1" errorTitle="Invalid entry" error="Value must be less than 100%" sqref="H26:K26">
      <formula1>1</formula1>
    </dataValidation>
  </dataValidations>
  <hyperlinks>
    <hyperlink ref="A3" location="Contents!B4" display="Return to Contents"/>
  </hyperlinks>
  <pageMargins left="0.75" right="0.75" top="1" bottom="1" header="0.5" footer="0.5"/>
  <pageSetup scale="4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82307" r:id="rId4">
          <objectPr defaultSize="0" autoPict="0" r:id="rId5">
            <anchor moveWithCells="1" sizeWithCells="1">
              <from>
                <xdr:col>1</xdr:col>
                <xdr:colOff>0</xdr:colOff>
                <xdr:row>68</xdr:row>
                <xdr:rowOff>12700</xdr:rowOff>
              </from>
              <to>
                <xdr:col>6</xdr:col>
                <xdr:colOff>495300</xdr:colOff>
                <xdr:row>71</xdr:row>
                <xdr:rowOff>127000</xdr:rowOff>
              </to>
            </anchor>
          </objectPr>
        </oleObject>
      </mc:Choice>
      <mc:Fallback>
        <oleObject progId="Equation.3" shapeId="482307" r:id="rId4"/>
      </mc:Fallback>
    </mc:AlternateContent>
    <mc:AlternateContent xmlns:mc="http://schemas.openxmlformats.org/markup-compatibility/2006">
      <mc:Choice Requires="x14">
        <oleObject progId="Equation.3" shapeId="482308" r:id="rId6">
          <objectPr defaultSize="0" autoPict="0" r:id="rId7">
            <anchor moveWithCells="1" sizeWithCells="1">
              <from>
                <xdr:col>1</xdr:col>
                <xdr:colOff>12700</xdr:colOff>
                <xdr:row>73</xdr:row>
                <xdr:rowOff>12700</xdr:rowOff>
              </from>
              <to>
                <xdr:col>9</xdr:col>
                <xdr:colOff>0</xdr:colOff>
                <xdr:row>81</xdr:row>
                <xdr:rowOff>127000</xdr:rowOff>
              </to>
            </anchor>
          </objectPr>
        </oleObject>
      </mc:Choice>
      <mc:Fallback>
        <oleObject progId="Equation.3" shapeId="48230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D104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4" x14ac:dyDescent="0.25">
      <c r="B25" s="208" t="s">
        <v>73</v>
      </c>
      <c r="C25" s="208"/>
      <c r="D25" s="30"/>
    </row>
    <row r="26" spans="1:4" x14ac:dyDescent="0.25">
      <c r="A26" s="4"/>
      <c r="B26" s="154" t="s">
        <v>74</v>
      </c>
      <c r="C26" s="154"/>
      <c r="D26" s="154"/>
    </row>
    <row r="27" spans="1:4" x14ac:dyDescent="0.25">
      <c r="A27" s="5" t="s">
        <v>2</v>
      </c>
      <c r="B27" s="45" t="s">
        <v>6</v>
      </c>
      <c r="C27" s="45" t="s">
        <v>7</v>
      </c>
      <c r="D27" s="155"/>
    </row>
    <row r="28" spans="1:4" x14ac:dyDescent="0.25">
      <c r="A28" s="2">
        <v>40909</v>
      </c>
      <c r="B28" s="38">
        <v>9.6199999999999992</v>
      </c>
      <c r="C28" s="38">
        <v>2.7377750000000001</v>
      </c>
      <c r="D28" s="156"/>
    </row>
    <row r="29" spans="1:4" x14ac:dyDescent="0.25">
      <c r="A29" s="2">
        <v>40940</v>
      </c>
      <c r="B29" s="38">
        <v>9.4700000000000006</v>
      </c>
      <c r="C29" s="38">
        <v>2.567625</v>
      </c>
      <c r="D29" s="156"/>
    </row>
    <row r="30" spans="1:4" x14ac:dyDescent="0.25">
      <c r="A30" s="2">
        <v>40969</v>
      </c>
      <c r="B30" s="38">
        <v>10.41</v>
      </c>
      <c r="C30" s="38">
        <v>2.2263000000000002</v>
      </c>
      <c r="D30" s="156"/>
    </row>
    <row r="31" spans="1:4" x14ac:dyDescent="0.25">
      <c r="A31" s="2">
        <v>41000</v>
      </c>
      <c r="B31" s="38">
        <v>10.94</v>
      </c>
      <c r="C31" s="38">
        <v>1.993625</v>
      </c>
      <c r="D31" s="156"/>
    </row>
    <row r="32" spans="1:4" x14ac:dyDescent="0.25">
      <c r="A32" s="2">
        <v>41030</v>
      </c>
      <c r="B32" s="38">
        <v>12.61</v>
      </c>
      <c r="C32" s="38">
        <v>2.4927999999999999</v>
      </c>
      <c r="D32" s="156"/>
    </row>
    <row r="33" spans="1:4" x14ac:dyDescent="0.25">
      <c r="A33" s="2">
        <v>41061</v>
      </c>
      <c r="B33" s="38">
        <v>14.18</v>
      </c>
      <c r="C33" s="38">
        <v>2.516375</v>
      </c>
      <c r="D33" s="156"/>
    </row>
    <row r="34" spans="1:4" x14ac:dyDescent="0.25">
      <c r="A34" s="2">
        <v>41091</v>
      </c>
      <c r="B34" s="38">
        <v>15.13</v>
      </c>
      <c r="C34" s="38">
        <v>3.0268250000000001</v>
      </c>
      <c r="D34" s="156"/>
    </row>
    <row r="35" spans="1:4" x14ac:dyDescent="0.25">
      <c r="A35" s="2">
        <v>41122</v>
      </c>
      <c r="B35" s="38">
        <v>15.82</v>
      </c>
      <c r="C35" s="38">
        <v>2.9089499999999999</v>
      </c>
      <c r="D35" s="156"/>
    </row>
    <row r="36" spans="1:4" x14ac:dyDescent="0.25">
      <c r="A36" s="2">
        <v>41153</v>
      </c>
      <c r="B36" s="38">
        <v>14.72</v>
      </c>
      <c r="C36" s="38">
        <v>2.9192</v>
      </c>
      <c r="D36" s="156"/>
    </row>
    <row r="37" spans="1:4" x14ac:dyDescent="0.25">
      <c r="A37" s="2">
        <v>41183</v>
      </c>
      <c r="B37" s="38">
        <v>11.68</v>
      </c>
      <c r="C37" s="38">
        <v>3.3999250000000001</v>
      </c>
      <c r="D37" s="156"/>
    </row>
    <row r="38" spans="1:4" x14ac:dyDescent="0.25">
      <c r="A38" s="2">
        <v>41214</v>
      </c>
      <c r="B38" s="38">
        <v>9.99</v>
      </c>
      <c r="C38" s="38">
        <v>3.6284999999999998</v>
      </c>
      <c r="D38" s="156"/>
    </row>
    <row r="39" spans="1:4" x14ac:dyDescent="0.25">
      <c r="A39" s="2">
        <v>41244</v>
      </c>
      <c r="B39" s="38">
        <v>9.8000000000000007</v>
      </c>
      <c r="C39" s="38">
        <v>3.4255499999999999</v>
      </c>
      <c r="D39" s="156"/>
    </row>
    <row r="40" spans="1:4" x14ac:dyDescent="0.25">
      <c r="A40" s="2">
        <v>41275</v>
      </c>
      <c r="B40" s="38">
        <v>9.15</v>
      </c>
      <c r="C40" s="38">
        <v>3.422212</v>
      </c>
      <c r="D40" s="156"/>
    </row>
    <row r="41" spans="1:4" x14ac:dyDescent="0.25">
      <c r="A41" s="2">
        <v>41306</v>
      </c>
      <c r="B41" s="38">
        <v>9.23</v>
      </c>
      <c r="C41" s="38">
        <v>3.4232399999999998</v>
      </c>
      <c r="D41" s="156"/>
    </row>
    <row r="42" spans="1:4" x14ac:dyDescent="0.25">
      <c r="A42" s="2">
        <v>41334</v>
      </c>
      <c r="B42" s="38">
        <v>9.35</v>
      </c>
      <c r="C42" s="38">
        <v>3.9166799999999999</v>
      </c>
      <c r="D42" s="156"/>
    </row>
    <row r="43" spans="1:4" x14ac:dyDescent="0.25">
      <c r="A43" s="2">
        <v>41365</v>
      </c>
      <c r="B43" s="38">
        <v>10.43</v>
      </c>
      <c r="C43" s="38">
        <v>4.282648</v>
      </c>
      <c r="D43" s="156"/>
    </row>
    <row r="44" spans="1:4" x14ac:dyDescent="0.25">
      <c r="A44" s="2">
        <v>41395</v>
      </c>
      <c r="B44" s="38">
        <v>12.61</v>
      </c>
      <c r="C44" s="38">
        <v>4.1541480000000002</v>
      </c>
      <c r="D44" s="156"/>
    </row>
    <row r="45" spans="1:4" x14ac:dyDescent="0.25">
      <c r="A45" s="2">
        <v>41426</v>
      </c>
      <c r="B45" s="38">
        <v>15.02</v>
      </c>
      <c r="C45" s="38">
        <v>3.933128</v>
      </c>
      <c r="D45" s="156"/>
    </row>
    <row r="46" spans="1:4" x14ac:dyDescent="0.25">
      <c r="A46" s="2">
        <v>41456</v>
      </c>
      <c r="B46" s="38">
        <v>16.3</v>
      </c>
      <c r="C46" s="38">
        <v>3.7244440000000001</v>
      </c>
      <c r="D46" s="156"/>
    </row>
    <row r="47" spans="1:4" x14ac:dyDescent="0.25">
      <c r="A47" s="2">
        <v>41487</v>
      </c>
      <c r="B47" s="38">
        <v>16.43</v>
      </c>
      <c r="C47" s="38">
        <v>3.5209000000000001</v>
      </c>
      <c r="D47" s="156"/>
    </row>
    <row r="48" spans="1:4" x14ac:dyDescent="0.25">
      <c r="A48" s="2">
        <v>41518</v>
      </c>
      <c r="B48" s="38">
        <v>15.69</v>
      </c>
      <c r="C48" s="38">
        <v>3.720332</v>
      </c>
      <c r="D48" s="156"/>
    </row>
    <row r="49" spans="1:4" x14ac:dyDescent="0.25">
      <c r="A49" s="2">
        <v>41548</v>
      </c>
      <c r="B49" s="38">
        <v>12.38</v>
      </c>
      <c r="C49" s="38">
        <v>3.7799559999999999</v>
      </c>
      <c r="D49" s="156"/>
    </row>
    <row r="50" spans="1:4" x14ac:dyDescent="0.25">
      <c r="A50" s="2">
        <v>41579</v>
      </c>
      <c r="B50" s="38">
        <v>10.039999999999999</v>
      </c>
      <c r="C50" s="38">
        <v>3.7398639999999999</v>
      </c>
      <c r="D50" s="156"/>
    </row>
    <row r="51" spans="1:4" x14ac:dyDescent="0.25">
      <c r="A51" s="2">
        <v>41609</v>
      </c>
      <c r="B51" s="38">
        <v>9.14</v>
      </c>
      <c r="C51" s="38">
        <v>4.3587199999999999</v>
      </c>
      <c r="D51" s="156"/>
    </row>
    <row r="52" spans="1:4" x14ac:dyDescent="0.25">
      <c r="A52" s="2">
        <v>41640</v>
      </c>
      <c r="B52" s="38">
        <v>9.26</v>
      </c>
      <c r="C52" s="38">
        <v>4.8638159999999999</v>
      </c>
      <c r="D52" s="156"/>
    </row>
    <row r="53" spans="1:4" x14ac:dyDescent="0.25">
      <c r="A53" s="2">
        <v>41671</v>
      </c>
      <c r="B53" s="38">
        <v>9.77</v>
      </c>
      <c r="C53" s="38">
        <v>6.1909679999999998</v>
      </c>
      <c r="D53" s="156"/>
    </row>
    <row r="54" spans="1:4" x14ac:dyDescent="0.25">
      <c r="A54" s="2">
        <v>41699</v>
      </c>
      <c r="B54" s="38">
        <v>10.7</v>
      </c>
      <c r="C54" s="38">
        <v>5.0598960000000002</v>
      </c>
      <c r="D54" s="156"/>
    </row>
    <row r="55" spans="1:4" x14ac:dyDescent="0.25">
      <c r="A55" s="2">
        <v>41730</v>
      </c>
      <c r="B55" s="38">
        <v>11.76</v>
      </c>
      <c r="C55" s="38">
        <v>4.8070560000000002</v>
      </c>
      <c r="D55" s="156"/>
    </row>
    <row r="56" spans="1:4" x14ac:dyDescent="0.25">
      <c r="A56" s="2">
        <v>41760</v>
      </c>
      <c r="B56" s="38">
        <v>13.6</v>
      </c>
      <c r="C56" s="38">
        <v>4.7275919999999996</v>
      </c>
      <c r="D56" s="156"/>
    </row>
    <row r="57" spans="1:4" x14ac:dyDescent="0.25">
      <c r="A57" s="2">
        <v>41791</v>
      </c>
      <c r="B57" s="38">
        <v>16.13</v>
      </c>
      <c r="C57" s="38">
        <v>4.7348160000000004</v>
      </c>
      <c r="D57" s="156"/>
    </row>
    <row r="58" spans="1:4" x14ac:dyDescent="0.25">
      <c r="A58" s="2">
        <v>41821</v>
      </c>
      <c r="B58" s="38">
        <v>17.23</v>
      </c>
      <c r="C58" s="38">
        <v>4.1785680000000003</v>
      </c>
      <c r="D58" s="156"/>
    </row>
    <row r="59" spans="1:4" x14ac:dyDescent="0.25">
      <c r="A59" s="2">
        <v>41852</v>
      </c>
      <c r="B59" s="38">
        <v>17.41</v>
      </c>
      <c r="C59" s="38">
        <v>4.0371839999999999</v>
      </c>
      <c r="D59" s="156"/>
    </row>
    <row r="60" spans="1:4" x14ac:dyDescent="0.25">
      <c r="A60" s="2">
        <v>41883</v>
      </c>
      <c r="B60" s="38">
        <v>16.27</v>
      </c>
      <c r="C60" s="38">
        <v>4.0495679999999998</v>
      </c>
      <c r="D60" s="156"/>
    </row>
    <row r="61" spans="1:4" x14ac:dyDescent="0.25">
      <c r="A61" s="2">
        <v>41913</v>
      </c>
      <c r="B61" s="38">
        <v>13.11</v>
      </c>
      <c r="C61" s="38">
        <v>3.9019919999999999</v>
      </c>
      <c r="D61" s="156"/>
    </row>
    <row r="62" spans="1:4" x14ac:dyDescent="0.25">
      <c r="A62" s="2">
        <v>41944</v>
      </c>
      <c r="B62" s="38">
        <v>10.19</v>
      </c>
      <c r="C62" s="38">
        <v>4.2539040000000004</v>
      </c>
      <c r="D62" s="156"/>
    </row>
    <row r="63" spans="1:4" x14ac:dyDescent="0.25">
      <c r="A63" s="2">
        <v>41974</v>
      </c>
      <c r="B63" s="38">
        <v>10.01</v>
      </c>
      <c r="C63" s="38">
        <v>3.5934240000000002</v>
      </c>
      <c r="D63" s="156"/>
    </row>
    <row r="64" spans="1:4" x14ac:dyDescent="0.25">
      <c r="A64" s="2">
        <v>42005</v>
      </c>
      <c r="B64" s="38">
        <v>9.5</v>
      </c>
      <c r="C64" s="38">
        <v>3.0898080000000001</v>
      </c>
      <c r="D64" s="156"/>
    </row>
    <row r="65" spans="1:4" x14ac:dyDescent="0.25">
      <c r="A65" s="2">
        <v>42036</v>
      </c>
      <c r="B65" s="38">
        <v>9.08</v>
      </c>
      <c r="C65" s="38">
        <v>2.9649359999999998</v>
      </c>
      <c r="D65" s="156"/>
    </row>
    <row r="66" spans="1:4" x14ac:dyDescent="0.25">
      <c r="A66" s="2">
        <v>42064</v>
      </c>
      <c r="B66" s="38">
        <v>9.2799999999999994</v>
      </c>
      <c r="C66" s="38">
        <v>2.921592</v>
      </c>
      <c r="D66" s="156"/>
    </row>
    <row r="67" spans="1:4" x14ac:dyDescent="0.25">
      <c r="A67" s="2">
        <v>42095</v>
      </c>
      <c r="B67" s="38">
        <v>10.44</v>
      </c>
      <c r="C67" s="38">
        <v>2.6935199999999999</v>
      </c>
      <c r="D67" s="156"/>
    </row>
    <row r="68" spans="1:4" x14ac:dyDescent="0.25">
      <c r="A68" s="2">
        <v>42125</v>
      </c>
      <c r="B68" s="38">
        <v>12.73</v>
      </c>
      <c r="C68" s="38">
        <v>2.9401679999999999</v>
      </c>
      <c r="D68" s="156"/>
    </row>
    <row r="69" spans="1:4" x14ac:dyDescent="0.25">
      <c r="A69" s="2">
        <v>42156</v>
      </c>
      <c r="B69" s="38">
        <v>15.07</v>
      </c>
      <c r="C69" s="38">
        <v>2.8730880000000001</v>
      </c>
      <c r="D69" s="156"/>
    </row>
    <row r="70" spans="1:4" x14ac:dyDescent="0.25">
      <c r="A70" s="2">
        <v>42186</v>
      </c>
      <c r="B70" s="38">
        <v>16.28</v>
      </c>
      <c r="C70" s="38">
        <v>2.9298479999999998</v>
      </c>
      <c r="D70" s="156"/>
    </row>
    <row r="71" spans="1:4" x14ac:dyDescent="0.25">
      <c r="A71" s="2">
        <v>42217</v>
      </c>
      <c r="B71" s="38">
        <v>16.89</v>
      </c>
      <c r="C71" s="38">
        <v>2.862768</v>
      </c>
      <c r="D71" s="156"/>
    </row>
    <row r="72" spans="1:4" x14ac:dyDescent="0.25">
      <c r="A72" s="2">
        <v>42248</v>
      </c>
      <c r="B72" s="38">
        <v>16.399999999999999</v>
      </c>
      <c r="C72" s="38">
        <v>2.74512</v>
      </c>
      <c r="D72" s="156"/>
    </row>
    <row r="73" spans="1:4" x14ac:dyDescent="0.25">
      <c r="A73" s="2">
        <v>42278</v>
      </c>
      <c r="B73" s="38">
        <v>12.6</v>
      </c>
      <c r="C73" s="38">
        <v>2.4159120000000001</v>
      </c>
      <c r="D73" s="156"/>
    </row>
    <row r="74" spans="1:4" x14ac:dyDescent="0.25">
      <c r="A74" s="2">
        <v>42309</v>
      </c>
      <c r="B74" s="38">
        <v>10.02</v>
      </c>
      <c r="C74" s="38">
        <v>2.1599759999999999</v>
      </c>
      <c r="D74" s="156"/>
    </row>
    <row r="75" spans="1:4" x14ac:dyDescent="0.25">
      <c r="A75" s="2">
        <v>42339</v>
      </c>
      <c r="B75" s="38">
        <v>9.27</v>
      </c>
      <c r="C75" s="38">
        <v>1.9907280000000001</v>
      </c>
      <c r="D75" s="156"/>
    </row>
    <row r="76" spans="1:4" x14ac:dyDescent="0.25">
      <c r="A76" s="2">
        <v>42370</v>
      </c>
      <c r="B76" s="38">
        <v>8.3000000000000007</v>
      </c>
      <c r="C76" s="38">
        <v>2.3560560000000002</v>
      </c>
      <c r="D76" s="156"/>
    </row>
    <row r="77" spans="1:4" x14ac:dyDescent="0.25">
      <c r="A77" s="2">
        <v>42401</v>
      </c>
      <c r="B77" s="38">
        <v>8.3800000000000008</v>
      </c>
      <c r="C77" s="38">
        <v>2.052648</v>
      </c>
      <c r="D77" s="156"/>
    </row>
    <row r="78" spans="1:4" x14ac:dyDescent="0.25">
      <c r="A78" s="2">
        <v>42430</v>
      </c>
      <c r="B78" s="38">
        <v>9.2100000000000009</v>
      </c>
      <c r="C78" s="38">
        <v>1.7843279999999999</v>
      </c>
      <c r="D78" s="156"/>
    </row>
    <row r="79" spans="1:4" x14ac:dyDescent="0.25">
      <c r="A79" s="2">
        <v>42461</v>
      </c>
      <c r="B79" s="38">
        <v>9.65</v>
      </c>
      <c r="C79" s="38">
        <v>1.9783440000000001</v>
      </c>
      <c r="D79" s="156"/>
    </row>
    <row r="80" spans="1:4" x14ac:dyDescent="0.25">
      <c r="A80" s="2">
        <v>42491</v>
      </c>
      <c r="B80" s="38">
        <v>11.63</v>
      </c>
      <c r="C80" s="38">
        <v>1.9835039999999999</v>
      </c>
      <c r="D80" s="156"/>
    </row>
    <row r="81" spans="1:4" x14ac:dyDescent="0.25">
      <c r="A81" s="2">
        <v>42522</v>
      </c>
      <c r="B81" s="38">
        <v>14.48</v>
      </c>
      <c r="C81" s="38">
        <v>2.6697839999999999</v>
      </c>
      <c r="D81" s="156"/>
    </row>
    <row r="82" spans="1:4" x14ac:dyDescent="0.25">
      <c r="A82" s="2">
        <v>42552</v>
      </c>
      <c r="B82" s="38">
        <v>16.59</v>
      </c>
      <c r="C82" s="38">
        <v>2.9123039999999998</v>
      </c>
      <c r="D82" s="156"/>
    </row>
    <row r="83" spans="1:4" x14ac:dyDescent="0.25">
      <c r="A83" s="2">
        <v>42583</v>
      </c>
      <c r="B83" s="38">
        <v>17.62</v>
      </c>
      <c r="C83" s="38">
        <v>2.9123039999999998</v>
      </c>
      <c r="D83" s="156"/>
    </row>
    <row r="84" spans="1:4" x14ac:dyDescent="0.25">
      <c r="A84" s="2">
        <v>42614</v>
      </c>
      <c r="B84" s="38">
        <v>16.79</v>
      </c>
      <c r="C84" s="38">
        <v>3.0877439999999998</v>
      </c>
      <c r="D84" s="156"/>
    </row>
    <row r="85" spans="1:4" x14ac:dyDescent="0.25">
      <c r="A85" s="2">
        <v>42644</v>
      </c>
      <c r="B85" s="38">
        <v>13.59301</v>
      </c>
      <c r="C85" s="38">
        <v>3.0722640000000001</v>
      </c>
      <c r="D85" s="156"/>
    </row>
    <row r="86" spans="1:4" x14ac:dyDescent="0.25">
      <c r="A86" s="2">
        <v>42675</v>
      </c>
      <c r="B86" s="38">
        <v>11.194290000000001</v>
      </c>
      <c r="C86" s="38">
        <v>2.6295359999999999</v>
      </c>
      <c r="D86" s="156"/>
    </row>
    <row r="87" spans="1:4" x14ac:dyDescent="0.25">
      <c r="A87" s="2">
        <v>42705</v>
      </c>
      <c r="B87" s="38">
        <v>9.8650020000000005</v>
      </c>
      <c r="C87" s="38">
        <v>3.3540000000000001</v>
      </c>
      <c r="D87" s="156"/>
    </row>
    <row r="88" spans="1:4" x14ac:dyDescent="0.25">
      <c r="A88" s="2">
        <v>42736</v>
      </c>
      <c r="B88" s="38">
        <v>9.6549469999999999</v>
      </c>
      <c r="C88" s="38">
        <v>3.4675199999999999</v>
      </c>
      <c r="D88" s="156"/>
    </row>
    <row r="89" spans="1:4" x14ac:dyDescent="0.25">
      <c r="A89" s="2">
        <v>42767</v>
      </c>
      <c r="B89" s="38">
        <v>9.7942110000000007</v>
      </c>
      <c r="C89" s="38">
        <v>3.5087999999999999</v>
      </c>
      <c r="D89" s="156"/>
    </row>
    <row r="90" spans="1:4" x14ac:dyDescent="0.25">
      <c r="A90" s="2">
        <v>42795</v>
      </c>
      <c r="B90" s="38">
        <v>10.175990000000001</v>
      </c>
      <c r="C90" s="38">
        <v>3.42624</v>
      </c>
      <c r="D90" s="156"/>
    </row>
    <row r="91" spans="1:4" x14ac:dyDescent="0.25">
      <c r="A91" s="2">
        <v>42826</v>
      </c>
      <c r="B91" s="38">
        <v>11.07117</v>
      </c>
      <c r="C91" s="38">
        <v>3.34368</v>
      </c>
      <c r="D91" s="156"/>
    </row>
    <row r="92" spans="1:4" x14ac:dyDescent="0.25">
      <c r="A92" s="2">
        <v>42856</v>
      </c>
      <c r="B92" s="38">
        <v>13.01057</v>
      </c>
      <c r="C92" s="38">
        <v>3.2817599999999998</v>
      </c>
      <c r="D92" s="156"/>
    </row>
    <row r="93" spans="1:4" x14ac:dyDescent="0.25">
      <c r="A93" s="2">
        <v>42887</v>
      </c>
      <c r="B93" s="38">
        <v>15.27773</v>
      </c>
      <c r="C93" s="38">
        <v>3.3024</v>
      </c>
      <c r="D93" s="156"/>
    </row>
    <row r="94" spans="1:4" x14ac:dyDescent="0.25">
      <c r="A94" s="2">
        <v>42917</v>
      </c>
      <c r="B94" s="38">
        <v>16.44275</v>
      </c>
      <c r="C94" s="38">
        <v>3.3024</v>
      </c>
      <c r="D94" s="156"/>
    </row>
    <row r="95" spans="1:4" x14ac:dyDescent="0.25">
      <c r="A95" s="2">
        <v>42948</v>
      </c>
      <c r="B95" s="38">
        <v>17.305540000000001</v>
      </c>
      <c r="C95" s="38">
        <v>3.2920799999999999</v>
      </c>
      <c r="D95" s="156"/>
    </row>
    <row r="96" spans="1:4" x14ac:dyDescent="0.25">
      <c r="A96" s="2">
        <v>42979</v>
      </c>
      <c r="B96" s="38">
        <v>16.336359999999999</v>
      </c>
      <c r="C96" s="38">
        <v>3.2817599999999998</v>
      </c>
      <c r="D96" s="156"/>
    </row>
    <row r="97" spans="1:4" x14ac:dyDescent="0.25">
      <c r="A97" s="2">
        <v>43009</v>
      </c>
      <c r="B97" s="38">
        <v>13.33005</v>
      </c>
      <c r="C97" s="38">
        <v>3.3540000000000001</v>
      </c>
      <c r="D97" s="156"/>
    </row>
    <row r="98" spans="1:4" x14ac:dyDescent="0.25">
      <c r="A98" s="2">
        <v>43040</v>
      </c>
      <c r="B98" s="38">
        <v>10.976520000000001</v>
      </c>
      <c r="C98" s="38">
        <v>3.4056000000000002</v>
      </c>
      <c r="D98" s="156"/>
    </row>
    <row r="99" spans="1:4" x14ac:dyDescent="0.25">
      <c r="A99" s="84">
        <v>43070</v>
      </c>
      <c r="B99" s="86">
        <v>10.11931</v>
      </c>
      <c r="C99" s="86">
        <v>3.5087999999999999</v>
      </c>
      <c r="D99" s="156"/>
    </row>
    <row r="100" spans="1:4" x14ac:dyDescent="0.25">
      <c r="A100" t="s">
        <v>361</v>
      </c>
    </row>
    <row r="102" spans="1:4" x14ac:dyDescent="0.25">
      <c r="A102" s="6"/>
      <c r="B102" s="6" t="s">
        <v>0</v>
      </c>
    </row>
    <row r="103" spans="1:4" x14ac:dyDescent="0.25">
      <c r="A103" s="3">
        <v>59</v>
      </c>
      <c r="B103">
        <v>0</v>
      </c>
    </row>
    <row r="104" spans="1:4" x14ac:dyDescent="0.25">
      <c r="A104" s="3">
        <v>59</v>
      </c>
      <c r="B104">
        <v>1</v>
      </c>
    </row>
  </sheetData>
  <mergeCells count="1">
    <mergeCell ref="B25:C25"/>
  </mergeCells>
  <phoneticPr fontId="0" type="noConversion"/>
  <hyperlinks>
    <hyperlink ref="A3" location="Contents!B4" display="Return to Contents"/>
  </hyperlinks>
  <pageMargins left="0.75" right="0.75" top="1" bottom="1" header="0.5" footer="0.5"/>
  <pageSetup scale="74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0"/>
  <sheetViews>
    <sheetView workbookViewId="0"/>
  </sheetViews>
  <sheetFormatPr defaultRowHeight="12.5" x14ac:dyDescent="0.25"/>
  <sheetData>
    <row r="1" spans="1:13" x14ac:dyDescent="0.25">
      <c r="A1" s="40" t="s">
        <v>169</v>
      </c>
    </row>
    <row r="2" spans="1:13" ht="15.5" x14ac:dyDescent="0.35">
      <c r="A2" s="63" t="s">
        <v>360</v>
      </c>
    </row>
    <row r="3" spans="1:13" x14ac:dyDescent="0.25">
      <c r="A3" s="29" t="s">
        <v>32</v>
      </c>
    </row>
    <row r="6" spans="1:13" x14ac:dyDescent="0.25">
      <c r="M6" s="4"/>
    </row>
    <row r="25" spans="1:5" x14ac:dyDescent="0.25">
      <c r="A25" s="4"/>
      <c r="B25" s="4"/>
      <c r="C25" s="178" t="s">
        <v>25</v>
      </c>
      <c r="D25" s="178" t="s">
        <v>25</v>
      </c>
      <c r="E25" s="179" t="s">
        <v>189</v>
      </c>
    </row>
    <row r="26" spans="1:5" x14ac:dyDescent="0.25">
      <c r="A26" s="4"/>
      <c r="B26" s="4"/>
      <c r="C26" s="178" t="s">
        <v>122</v>
      </c>
      <c r="D26" s="178" t="s">
        <v>284</v>
      </c>
      <c r="E26" s="154" t="s">
        <v>190</v>
      </c>
    </row>
    <row r="27" spans="1:5" x14ac:dyDescent="0.25">
      <c r="A27" s="6" t="s">
        <v>30</v>
      </c>
      <c r="B27" s="6" t="s">
        <v>121</v>
      </c>
      <c r="C27" s="209" t="s">
        <v>63</v>
      </c>
      <c r="D27" s="209"/>
      <c r="E27" s="209"/>
    </row>
    <row r="28" spans="1:5" x14ac:dyDescent="0.25">
      <c r="A28" s="20" t="s">
        <v>362</v>
      </c>
      <c r="B28" s="124">
        <v>40544</v>
      </c>
      <c r="C28" s="7">
        <v>88.340942874999996</v>
      </c>
      <c r="D28" s="7">
        <v>88.608072815</v>
      </c>
      <c r="E28" s="7">
        <v>-0.26712993955999997</v>
      </c>
    </row>
    <row r="29" spans="1:5" x14ac:dyDescent="0.25">
      <c r="A29" s="20" t="s">
        <v>363</v>
      </c>
      <c r="B29" s="124">
        <v>40634</v>
      </c>
      <c r="C29" s="7">
        <v>87.560056775000007</v>
      </c>
      <c r="D29" s="7">
        <v>88.043128992000007</v>
      </c>
      <c r="E29" s="7">
        <v>-0.48307221700000003</v>
      </c>
    </row>
    <row r="30" spans="1:5" x14ac:dyDescent="0.25">
      <c r="A30" s="20" t="s">
        <v>364</v>
      </c>
      <c r="B30" s="124">
        <v>40725</v>
      </c>
      <c r="C30" s="7">
        <v>88.630715586999997</v>
      </c>
      <c r="D30" s="7">
        <v>89.970411409999997</v>
      </c>
      <c r="E30" s="7">
        <v>-1.3396958222999999</v>
      </c>
    </row>
    <row r="31" spans="1:5" x14ac:dyDescent="0.25">
      <c r="A31" s="20" t="s">
        <v>365</v>
      </c>
      <c r="B31" s="124">
        <v>40817</v>
      </c>
      <c r="C31" s="7">
        <v>89.536505551000005</v>
      </c>
      <c r="D31" s="7">
        <v>89.901197142000001</v>
      </c>
      <c r="E31" s="7">
        <v>-0.36469159088999997</v>
      </c>
    </row>
    <row r="32" spans="1:5" x14ac:dyDescent="0.25">
      <c r="A32" s="20" t="s">
        <v>366</v>
      </c>
      <c r="B32" s="124">
        <v>40909</v>
      </c>
      <c r="C32" s="7">
        <v>90.477174477999995</v>
      </c>
      <c r="D32" s="7">
        <v>89.154906500999999</v>
      </c>
      <c r="E32" s="7">
        <v>1.3222679766000001</v>
      </c>
    </row>
    <row r="33" spans="1:5" x14ac:dyDescent="0.25">
      <c r="A33" s="4" t="s">
        <v>367</v>
      </c>
      <c r="B33" s="124">
        <v>41000</v>
      </c>
      <c r="C33" s="7">
        <v>90.302759039999998</v>
      </c>
      <c r="D33" s="7">
        <v>89.926974887</v>
      </c>
      <c r="E33" s="7">
        <v>0.37578415298000001</v>
      </c>
    </row>
    <row r="34" spans="1:5" x14ac:dyDescent="0.25">
      <c r="A34" s="4" t="s">
        <v>368</v>
      </c>
      <c r="B34" s="124">
        <v>41091</v>
      </c>
      <c r="C34" s="7">
        <v>90.325618453000004</v>
      </c>
      <c r="D34" s="7">
        <v>91.041093312000001</v>
      </c>
      <c r="E34" s="7">
        <v>-0.71547485981000003</v>
      </c>
    </row>
    <row r="35" spans="1:5" x14ac:dyDescent="0.25">
      <c r="A35" s="4" t="s">
        <v>369</v>
      </c>
      <c r="B35" s="124">
        <v>41183</v>
      </c>
      <c r="C35" s="7">
        <v>90.786177443</v>
      </c>
      <c r="D35" s="7">
        <v>91.629264121999995</v>
      </c>
      <c r="E35" s="7">
        <v>-0.84308667876999999</v>
      </c>
    </row>
    <row r="36" spans="1:5" x14ac:dyDescent="0.25">
      <c r="A36" s="4" t="s">
        <v>370</v>
      </c>
      <c r="B36" s="124">
        <v>41275</v>
      </c>
      <c r="C36" s="7">
        <v>89.788399814000002</v>
      </c>
      <c r="D36" s="7">
        <v>90.310720476</v>
      </c>
      <c r="E36" s="7">
        <v>-0.52232066148</v>
      </c>
    </row>
    <row r="37" spans="1:5" x14ac:dyDescent="0.25">
      <c r="A37" s="4" t="s">
        <v>371</v>
      </c>
      <c r="B37" s="124">
        <v>41365</v>
      </c>
      <c r="C37" s="7">
        <v>90.922070962000006</v>
      </c>
      <c r="D37" s="7">
        <v>91.032033534999997</v>
      </c>
      <c r="E37" s="7">
        <v>-0.10996257278</v>
      </c>
    </row>
    <row r="38" spans="1:5" x14ac:dyDescent="0.25">
      <c r="A38" s="4" t="s">
        <v>372</v>
      </c>
      <c r="B38" s="124">
        <v>41456</v>
      </c>
      <c r="C38" s="7">
        <v>91.519639205000004</v>
      </c>
      <c r="D38" s="7">
        <v>92.058688145999994</v>
      </c>
      <c r="E38" s="7">
        <v>-0.53904894153000005</v>
      </c>
    </row>
    <row r="39" spans="1:5" x14ac:dyDescent="0.25">
      <c r="A39" s="4" t="s">
        <v>373</v>
      </c>
      <c r="B39" s="124">
        <v>41548</v>
      </c>
      <c r="C39" s="7">
        <v>91.602374024</v>
      </c>
      <c r="D39" s="7">
        <v>92.302874768999999</v>
      </c>
      <c r="E39" s="7">
        <v>-0.70050074552999997</v>
      </c>
    </row>
    <row r="40" spans="1:5" x14ac:dyDescent="0.25">
      <c r="A40" s="4" t="s">
        <v>374</v>
      </c>
      <c r="B40" s="124">
        <v>41640</v>
      </c>
      <c r="C40" s="7">
        <v>91.899789967999993</v>
      </c>
      <c r="D40" s="7">
        <v>91.873933475000001</v>
      </c>
      <c r="E40" s="7">
        <v>2.5856493344E-2</v>
      </c>
    </row>
    <row r="41" spans="1:5" x14ac:dyDescent="0.25">
      <c r="A41" s="4" t="s">
        <v>375</v>
      </c>
      <c r="B41" s="124">
        <v>41730</v>
      </c>
      <c r="C41" s="7">
        <v>92.546852427999994</v>
      </c>
      <c r="D41" s="7">
        <v>91.728552871000005</v>
      </c>
      <c r="E41" s="7">
        <v>0.81829955622999995</v>
      </c>
    </row>
    <row r="42" spans="1:5" x14ac:dyDescent="0.25">
      <c r="A42" s="4" t="s">
        <v>376</v>
      </c>
      <c r="B42" s="124">
        <v>41821</v>
      </c>
      <c r="C42" s="7">
        <v>93.742572706999994</v>
      </c>
      <c r="D42" s="7">
        <v>93.074145842999997</v>
      </c>
      <c r="E42" s="7">
        <v>0.66842686416999997</v>
      </c>
    </row>
    <row r="43" spans="1:5" x14ac:dyDescent="0.25">
      <c r="A43" s="4" t="s">
        <v>377</v>
      </c>
      <c r="B43" s="124">
        <v>41913</v>
      </c>
      <c r="C43" s="7">
        <v>95.118836126000005</v>
      </c>
      <c r="D43" s="7">
        <v>93.606913198000001</v>
      </c>
      <c r="E43" s="7">
        <v>1.5119229278999999</v>
      </c>
    </row>
    <row r="44" spans="1:5" x14ac:dyDescent="0.25">
      <c r="A44" s="4" t="s">
        <v>378</v>
      </c>
      <c r="B44" s="124">
        <v>42005</v>
      </c>
      <c r="C44" s="7">
        <v>94.718916207000007</v>
      </c>
      <c r="D44" s="7">
        <v>93.339540898999999</v>
      </c>
      <c r="E44" s="7">
        <v>1.3793753071999999</v>
      </c>
    </row>
    <row r="45" spans="1:5" x14ac:dyDescent="0.25">
      <c r="A45" s="4" t="s">
        <v>379</v>
      </c>
      <c r="B45" s="124">
        <v>42095</v>
      </c>
      <c r="C45" s="7">
        <v>95.460469079999996</v>
      </c>
      <c r="D45" s="7">
        <v>93.460355235999998</v>
      </c>
      <c r="E45" s="7">
        <v>2.0001138442999999</v>
      </c>
    </row>
    <row r="46" spans="1:5" x14ac:dyDescent="0.25">
      <c r="A46" s="4" t="s">
        <v>380</v>
      </c>
      <c r="B46" s="124">
        <v>42186</v>
      </c>
      <c r="C46" s="7">
        <v>96.442917500999997</v>
      </c>
      <c r="D46" s="7">
        <v>95.193073584000004</v>
      </c>
      <c r="E46" s="7">
        <v>1.2498439175</v>
      </c>
    </row>
    <row r="47" spans="1:5" x14ac:dyDescent="0.25">
      <c r="A47" s="4" t="s">
        <v>381</v>
      </c>
      <c r="B47" s="124">
        <v>42278</v>
      </c>
      <c r="C47" s="7">
        <v>96.488654956999994</v>
      </c>
      <c r="D47" s="7">
        <v>94.264621837000007</v>
      </c>
      <c r="E47" s="7">
        <v>2.2240331197000001</v>
      </c>
    </row>
    <row r="48" spans="1:5" x14ac:dyDescent="0.25">
      <c r="A48" s="4" t="s">
        <v>382</v>
      </c>
      <c r="B48" s="124">
        <v>42370</v>
      </c>
      <c r="C48" s="7">
        <v>95.520410263000002</v>
      </c>
      <c r="D48" s="7">
        <v>94.180802947000004</v>
      </c>
      <c r="E48" s="7">
        <v>1.3396073152000001</v>
      </c>
    </row>
    <row r="49" spans="1:5" x14ac:dyDescent="0.25">
      <c r="A49" s="4" t="s">
        <v>383</v>
      </c>
      <c r="B49" s="124">
        <v>42461</v>
      </c>
      <c r="C49" s="7">
        <v>95.498179205</v>
      </c>
      <c r="D49" s="7">
        <v>95.287703973999996</v>
      </c>
      <c r="E49" s="7">
        <v>0.21047523170999999</v>
      </c>
    </row>
    <row r="50" spans="1:5" x14ac:dyDescent="0.25">
      <c r="A50" s="4" t="s">
        <v>384</v>
      </c>
      <c r="B50" s="124">
        <v>42552</v>
      </c>
      <c r="C50" s="7">
        <v>96.310332470999995</v>
      </c>
      <c r="D50" s="7">
        <v>96.157574596000003</v>
      </c>
      <c r="E50" s="7">
        <v>0.15275787525000001</v>
      </c>
    </row>
    <row r="51" spans="1:5" x14ac:dyDescent="0.25">
      <c r="A51" s="4" t="s">
        <v>385</v>
      </c>
      <c r="B51" s="124">
        <v>42644</v>
      </c>
      <c r="C51" s="7">
        <v>97.211188957999994</v>
      </c>
      <c r="D51" s="7">
        <v>96.063884349000006</v>
      </c>
      <c r="E51" s="7">
        <v>1.1473046093999999</v>
      </c>
    </row>
    <row r="52" spans="1:5" x14ac:dyDescent="0.25">
      <c r="A52" s="4" t="s">
        <v>386</v>
      </c>
      <c r="B52" s="124">
        <v>42736</v>
      </c>
      <c r="C52" s="7">
        <v>96.412488256000003</v>
      </c>
      <c r="D52" s="7">
        <v>95.811921372</v>
      </c>
      <c r="E52" s="7">
        <v>0.60056688418000004</v>
      </c>
    </row>
    <row r="53" spans="1:5" x14ac:dyDescent="0.25">
      <c r="A53" s="4" t="s">
        <v>387</v>
      </c>
      <c r="B53" s="124">
        <v>42826</v>
      </c>
      <c r="C53" s="7">
        <v>97.465399235999996</v>
      </c>
      <c r="D53" s="7">
        <v>96.518864851000004</v>
      </c>
      <c r="E53" s="7">
        <v>0.94653438521</v>
      </c>
    </row>
    <row r="54" spans="1:5" x14ac:dyDescent="0.25">
      <c r="A54" s="4" t="s">
        <v>388</v>
      </c>
      <c r="B54" s="124">
        <v>42917</v>
      </c>
      <c r="C54" s="7">
        <v>97.745575478000006</v>
      </c>
      <c r="D54" s="7">
        <v>97.780636598000001</v>
      </c>
      <c r="E54" s="7">
        <v>-3.5061119506000001E-2</v>
      </c>
    </row>
    <row r="55" spans="1:5" x14ac:dyDescent="0.25">
      <c r="A55" s="6" t="s">
        <v>389</v>
      </c>
      <c r="B55" s="125">
        <v>43009</v>
      </c>
      <c r="C55" s="85">
        <v>98.052783001999998</v>
      </c>
      <c r="D55" s="85">
        <v>97.826833368999999</v>
      </c>
      <c r="E55" s="85">
        <v>0.22594963344999999</v>
      </c>
    </row>
    <row r="56" spans="1:5" x14ac:dyDescent="0.25">
      <c r="A56" t="s">
        <v>361</v>
      </c>
      <c r="D56" s="7"/>
    </row>
    <row r="58" spans="1:5" x14ac:dyDescent="0.25">
      <c r="A58" s="6"/>
      <c r="B58" s="6" t="s">
        <v>0</v>
      </c>
    </row>
    <row r="59" spans="1:5" x14ac:dyDescent="0.25">
      <c r="A59">
        <v>23.5</v>
      </c>
      <c r="B59" s="22">
        <v>78</v>
      </c>
    </row>
    <row r="60" spans="1:5" x14ac:dyDescent="0.25">
      <c r="A60">
        <v>23.5</v>
      </c>
      <c r="B60" s="22">
        <v>100</v>
      </c>
    </row>
  </sheetData>
  <mergeCells count="1">
    <mergeCell ref="C27:E27"/>
  </mergeCells>
  <hyperlinks>
    <hyperlink ref="A3" location="Contents!B4" display="Return to Contents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104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11" x14ac:dyDescent="0.25">
      <c r="A25" s="208" t="s">
        <v>300</v>
      </c>
      <c r="B25" s="208"/>
      <c r="C25" s="208"/>
      <c r="D25" s="208"/>
      <c r="E25" s="208"/>
      <c r="F25" s="208"/>
      <c r="G25" s="208"/>
      <c r="H25" s="208"/>
      <c r="I25" s="208"/>
    </row>
    <row r="26" spans="1:11" x14ac:dyDescent="0.25">
      <c r="A26" s="190"/>
      <c r="B26" s="190"/>
      <c r="C26" s="190"/>
      <c r="D26" s="190"/>
      <c r="E26" s="190"/>
      <c r="F26" s="190"/>
      <c r="G26" s="4" t="s">
        <v>304</v>
      </c>
    </row>
    <row r="27" spans="1:11" x14ac:dyDescent="0.25">
      <c r="A27" s="12"/>
      <c r="B27" s="6" t="s">
        <v>285</v>
      </c>
      <c r="C27" s="6" t="s">
        <v>286</v>
      </c>
      <c r="D27" s="6" t="s">
        <v>287</v>
      </c>
      <c r="E27" s="107" t="s">
        <v>291</v>
      </c>
      <c r="F27" s="6" t="s">
        <v>288</v>
      </c>
      <c r="G27" s="6" t="s">
        <v>303</v>
      </c>
      <c r="H27" s="6" t="s">
        <v>305</v>
      </c>
      <c r="I27" s="6" t="s">
        <v>10</v>
      </c>
    </row>
    <row r="28" spans="1:11" x14ac:dyDescent="0.25">
      <c r="A28" s="2">
        <v>40544</v>
      </c>
      <c r="B28" s="187">
        <v>0</v>
      </c>
      <c r="C28" s="187">
        <v>0</v>
      </c>
      <c r="D28" s="187">
        <v>2.5000000000000001E-2</v>
      </c>
      <c r="E28" s="187">
        <v>5.3436999999999998E-2</v>
      </c>
      <c r="F28" s="187">
        <v>0</v>
      </c>
      <c r="G28" s="187">
        <v>0</v>
      </c>
      <c r="H28" s="187">
        <v>0</v>
      </c>
      <c r="I28" s="187">
        <v>7.8437000000000007E-2</v>
      </c>
    </row>
    <row r="29" spans="1:11" x14ac:dyDescent="0.25">
      <c r="A29" s="2">
        <v>40575</v>
      </c>
      <c r="B29" s="187">
        <v>0</v>
      </c>
      <c r="C29" s="187">
        <v>0.22500000000000001</v>
      </c>
      <c r="D29" s="187">
        <v>3.5000000000000003E-2</v>
      </c>
      <c r="E29" s="187">
        <v>5.0437000000000003E-2</v>
      </c>
      <c r="F29" s="187">
        <v>3.9845713999999997E-2</v>
      </c>
      <c r="G29" s="187">
        <v>0</v>
      </c>
      <c r="H29" s="187">
        <v>0</v>
      </c>
      <c r="I29" s="187">
        <v>0.350282714</v>
      </c>
      <c r="K29" s="29"/>
    </row>
    <row r="30" spans="1:11" x14ac:dyDescent="0.25">
      <c r="A30" s="2">
        <v>40603</v>
      </c>
      <c r="B30" s="187">
        <v>0</v>
      </c>
      <c r="C30" s="187">
        <v>1.2649999999999999</v>
      </c>
      <c r="D30" s="187">
        <v>0.155</v>
      </c>
      <c r="E30" s="187">
        <v>4.8437000000000001E-2</v>
      </c>
      <c r="F30" s="187">
        <v>6.2299419000000002E-2</v>
      </c>
      <c r="G30" s="187">
        <v>0</v>
      </c>
      <c r="H30" s="187">
        <v>0</v>
      </c>
      <c r="I30" s="187">
        <v>1.5307364189999999</v>
      </c>
    </row>
    <row r="31" spans="1:11" x14ac:dyDescent="0.25">
      <c r="A31" s="2">
        <v>40634</v>
      </c>
      <c r="B31" s="187">
        <v>0</v>
      </c>
      <c r="C31" s="187">
        <v>1.365</v>
      </c>
      <c r="D31" s="187">
        <v>0.105</v>
      </c>
      <c r="E31" s="187">
        <v>0</v>
      </c>
      <c r="F31" s="187">
        <v>0</v>
      </c>
      <c r="G31" s="187">
        <v>0</v>
      </c>
      <c r="H31" s="187">
        <v>0</v>
      </c>
      <c r="I31" s="187">
        <v>1.47</v>
      </c>
    </row>
    <row r="32" spans="1:11" x14ac:dyDescent="0.25">
      <c r="A32" s="2">
        <v>40664</v>
      </c>
      <c r="B32" s="187">
        <v>0</v>
      </c>
      <c r="C32" s="187">
        <v>1.365</v>
      </c>
      <c r="D32" s="187">
        <v>3.5000000000000003E-2</v>
      </c>
      <c r="E32" s="187">
        <v>0</v>
      </c>
      <c r="F32" s="187">
        <v>0</v>
      </c>
      <c r="G32" s="187">
        <v>0</v>
      </c>
      <c r="H32" s="187">
        <v>0</v>
      </c>
      <c r="I32" s="187">
        <v>1.4</v>
      </c>
    </row>
    <row r="33" spans="1:9" x14ac:dyDescent="0.25">
      <c r="A33" s="2">
        <v>40695</v>
      </c>
      <c r="B33" s="187">
        <v>0</v>
      </c>
      <c r="C33" s="187">
        <v>1.4650000000000001</v>
      </c>
      <c r="D33" s="187">
        <v>3.5000000000000003E-2</v>
      </c>
      <c r="E33" s="187">
        <v>0</v>
      </c>
      <c r="F33" s="187">
        <v>0</v>
      </c>
      <c r="G33" s="187">
        <v>0</v>
      </c>
      <c r="H33" s="187">
        <v>0</v>
      </c>
      <c r="I33" s="187">
        <v>1.5</v>
      </c>
    </row>
    <row r="34" spans="1:9" x14ac:dyDescent="0.25">
      <c r="A34" s="2">
        <v>40725</v>
      </c>
      <c r="B34" s="187">
        <v>0.05</v>
      </c>
      <c r="C34" s="187">
        <v>1.4650000000000001</v>
      </c>
      <c r="D34" s="187">
        <v>3.5000000000000003E-2</v>
      </c>
      <c r="E34" s="187">
        <v>0</v>
      </c>
      <c r="F34" s="187">
        <v>0.127364484</v>
      </c>
      <c r="G34" s="187">
        <v>0</v>
      </c>
      <c r="H34" s="187">
        <v>0</v>
      </c>
      <c r="I34" s="187">
        <v>1.6773644839999999</v>
      </c>
    </row>
    <row r="35" spans="1:9" x14ac:dyDescent="0.25">
      <c r="A35" s="2">
        <v>40756</v>
      </c>
      <c r="B35" s="187">
        <v>0.05</v>
      </c>
      <c r="C35" s="187">
        <v>1.5649999999999999</v>
      </c>
      <c r="D35" s="187">
        <v>5.0000000000000001E-3</v>
      </c>
      <c r="E35" s="187">
        <v>0</v>
      </c>
      <c r="F35" s="187">
        <v>7.3027096999999999E-3</v>
      </c>
      <c r="G35" s="187">
        <v>0</v>
      </c>
      <c r="H35" s="187">
        <v>0</v>
      </c>
      <c r="I35" s="187">
        <v>1.6273027096999999</v>
      </c>
    </row>
    <row r="36" spans="1:9" x14ac:dyDescent="0.25">
      <c r="A36" s="2">
        <v>40787</v>
      </c>
      <c r="B36" s="187">
        <v>0.05</v>
      </c>
      <c r="C36" s="187">
        <v>1.4650000000000001</v>
      </c>
      <c r="D36" s="187">
        <v>5.0000000000000001E-3</v>
      </c>
      <c r="E36" s="187">
        <v>0</v>
      </c>
      <c r="F36" s="187">
        <v>7.3487466700000004E-2</v>
      </c>
      <c r="G36" s="187">
        <v>0</v>
      </c>
      <c r="H36" s="187">
        <v>0</v>
      </c>
      <c r="I36" s="187">
        <v>1.5934874667000001</v>
      </c>
    </row>
    <row r="37" spans="1:9" x14ac:dyDescent="0.25">
      <c r="A37" s="2">
        <v>40817</v>
      </c>
      <c r="B37" s="187">
        <v>0.1</v>
      </c>
      <c r="C37" s="187">
        <v>1.2150000000000001</v>
      </c>
      <c r="D37" s="187">
        <v>0.20499999999999999</v>
      </c>
      <c r="E37" s="187">
        <v>0</v>
      </c>
      <c r="F37" s="187">
        <v>5.5746903E-2</v>
      </c>
      <c r="G37" s="187">
        <v>0</v>
      </c>
      <c r="H37" s="187">
        <v>0</v>
      </c>
      <c r="I37" s="187">
        <v>1.5757469030000002</v>
      </c>
    </row>
    <row r="38" spans="1:9" x14ac:dyDescent="0.25">
      <c r="A38" s="2">
        <v>40848</v>
      </c>
      <c r="B38" s="187">
        <v>0.1</v>
      </c>
      <c r="C38" s="187">
        <v>1.0149999999999999</v>
      </c>
      <c r="D38" s="187">
        <v>0.105</v>
      </c>
      <c r="E38" s="187">
        <v>0</v>
      </c>
      <c r="F38" s="187">
        <v>6.1040000000000001E-3</v>
      </c>
      <c r="G38" s="187">
        <v>0</v>
      </c>
      <c r="H38" s="187">
        <v>0</v>
      </c>
      <c r="I38" s="187">
        <v>1.2261040000000001</v>
      </c>
    </row>
    <row r="39" spans="1:9" x14ac:dyDescent="0.25">
      <c r="A39" s="2">
        <v>40878</v>
      </c>
      <c r="B39" s="187">
        <v>0.15</v>
      </c>
      <c r="C39" s="187">
        <v>0.76500000000000001</v>
      </c>
      <c r="D39" s="187">
        <v>0.20499999999999999</v>
      </c>
      <c r="E39" s="187">
        <v>0</v>
      </c>
      <c r="F39" s="187">
        <v>0</v>
      </c>
      <c r="G39" s="187">
        <v>0</v>
      </c>
      <c r="H39" s="187">
        <v>0</v>
      </c>
      <c r="I39" s="187">
        <v>1.1200000000000001</v>
      </c>
    </row>
    <row r="40" spans="1:9" x14ac:dyDescent="0.25">
      <c r="A40" s="2">
        <v>40909</v>
      </c>
      <c r="B40" s="187">
        <v>0.15</v>
      </c>
      <c r="C40" s="187">
        <v>0.56499999999999995</v>
      </c>
      <c r="D40" s="187">
        <v>0.1</v>
      </c>
      <c r="E40" s="187">
        <v>0</v>
      </c>
      <c r="F40" s="187">
        <v>4.3983225799999998E-2</v>
      </c>
      <c r="G40" s="187">
        <v>0</v>
      </c>
      <c r="H40" s="187">
        <v>0</v>
      </c>
      <c r="I40" s="187">
        <v>0.85898322579999997</v>
      </c>
    </row>
    <row r="41" spans="1:9" x14ac:dyDescent="0.25">
      <c r="A41" s="2">
        <v>40940</v>
      </c>
      <c r="B41" s="187">
        <v>0.2</v>
      </c>
      <c r="C41" s="187">
        <v>0.36499999999999999</v>
      </c>
      <c r="D41" s="187">
        <v>2.5600000000000001E-2</v>
      </c>
      <c r="E41" s="187">
        <v>0</v>
      </c>
      <c r="F41" s="187">
        <v>8.4899724199999999E-2</v>
      </c>
      <c r="G41" s="187">
        <v>0</v>
      </c>
      <c r="H41" s="187">
        <v>0</v>
      </c>
      <c r="I41" s="187">
        <v>0.67549972419999993</v>
      </c>
    </row>
    <row r="42" spans="1:9" x14ac:dyDescent="0.25">
      <c r="A42" s="2">
        <v>40969</v>
      </c>
      <c r="B42" s="187">
        <v>0.25</v>
      </c>
      <c r="C42" s="187">
        <v>0.215</v>
      </c>
      <c r="D42" s="187">
        <v>9.5200000000000007E-2</v>
      </c>
      <c r="E42" s="187">
        <v>0</v>
      </c>
      <c r="F42" s="187">
        <v>0.1919608387</v>
      </c>
      <c r="G42" s="187">
        <v>0</v>
      </c>
      <c r="H42" s="187">
        <v>0</v>
      </c>
      <c r="I42" s="187">
        <v>0.75216083870000006</v>
      </c>
    </row>
    <row r="43" spans="1:9" x14ac:dyDescent="0.25">
      <c r="A43" s="2">
        <v>41000</v>
      </c>
      <c r="B43" s="187">
        <v>0.4</v>
      </c>
      <c r="C43" s="187">
        <v>0.16500000000000001</v>
      </c>
      <c r="D43" s="187">
        <v>1.4800000000000001E-2</v>
      </c>
      <c r="E43" s="187">
        <v>0</v>
      </c>
      <c r="F43" s="187">
        <v>5.0695999999999998E-2</v>
      </c>
      <c r="G43" s="187">
        <v>0</v>
      </c>
      <c r="H43" s="187">
        <v>0</v>
      </c>
      <c r="I43" s="187">
        <v>0.63049600000000006</v>
      </c>
    </row>
    <row r="44" spans="1:9" x14ac:dyDescent="0.25">
      <c r="A44" s="2">
        <v>41030</v>
      </c>
      <c r="B44" s="187">
        <v>0.47499999999999998</v>
      </c>
      <c r="C44" s="187">
        <v>0.16500000000000001</v>
      </c>
      <c r="D44" s="187">
        <v>8.4400000000000003E-2</v>
      </c>
      <c r="E44" s="187">
        <v>0</v>
      </c>
      <c r="F44" s="187">
        <v>0.18150554799999999</v>
      </c>
      <c r="G44" s="187">
        <v>0</v>
      </c>
      <c r="H44" s="187">
        <v>0</v>
      </c>
      <c r="I44" s="187">
        <v>0.905905548</v>
      </c>
    </row>
    <row r="45" spans="1:9" x14ac:dyDescent="0.25">
      <c r="A45" s="2">
        <v>41061</v>
      </c>
      <c r="B45" s="187">
        <v>0.55000000000000004</v>
      </c>
      <c r="C45" s="187">
        <v>0.16500000000000001</v>
      </c>
      <c r="D45" s="187">
        <v>0.104</v>
      </c>
      <c r="E45" s="187">
        <v>0</v>
      </c>
      <c r="F45" s="187">
        <v>0.15819480029999999</v>
      </c>
      <c r="G45" s="187">
        <v>0</v>
      </c>
      <c r="H45" s="187">
        <v>0</v>
      </c>
      <c r="I45" s="187">
        <v>0.97719480030000005</v>
      </c>
    </row>
    <row r="46" spans="1:9" x14ac:dyDescent="0.25">
      <c r="A46" s="2">
        <v>41091</v>
      </c>
      <c r="B46" s="187">
        <v>0.7</v>
      </c>
      <c r="C46" s="187">
        <v>0.16500000000000001</v>
      </c>
      <c r="D46" s="187">
        <v>0.1285</v>
      </c>
      <c r="E46" s="187">
        <v>0</v>
      </c>
      <c r="F46" s="187">
        <v>0.1051174194</v>
      </c>
      <c r="G46" s="187">
        <v>0</v>
      </c>
      <c r="H46" s="187">
        <v>0</v>
      </c>
      <c r="I46" s="187">
        <v>1.0986174194</v>
      </c>
    </row>
    <row r="47" spans="1:9" x14ac:dyDescent="0.25">
      <c r="A47" s="2">
        <v>41122</v>
      </c>
      <c r="B47" s="187">
        <v>0.8</v>
      </c>
      <c r="C47" s="187">
        <v>0.115</v>
      </c>
      <c r="D47" s="187">
        <v>7.85E-2</v>
      </c>
      <c r="E47" s="187">
        <v>0</v>
      </c>
      <c r="F47" s="187">
        <v>0.11111096769999999</v>
      </c>
      <c r="G47" s="187">
        <v>0</v>
      </c>
      <c r="H47" s="187">
        <v>0</v>
      </c>
      <c r="I47" s="187">
        <v>1.1046109677</v>
      </c>
    </row>
    <row r="48" spans="1:9" x14ac:dyDescent="0.25">
      <c r="A48" s="2">
        <v>41153</v>
      </c>
      <c r="B48" s="187">
        <v>0.75</v>
      </c>
      <c r="C48" s="187">
        <v>6.5000000000000002E-2</v>
      </c>
      <c r="D48" s="187">
        <v>0.22850000000000001</v>
      </c>
      <c r="E48" s="187">
        <v>0</v>
      </c>
      <c r="F48" s="187">
        <v>2.71613333E-2</v>
      </c>
      <c r="G48" s="187">
        <v>0</v>
      </c>
      <c r="H48" s="187">
        <v>0</v>
      </c>
      <c r="I48" s="187">
        <v>1.0706613332999999</v>
      </c>
    </row>
    <row r="49" spans="1:9" x14ac:dyDescent="0.25">
      <c r="A49" s="2">
        <v>41183</v>
      </c>
      <c r="B49" s="187">
        <v>0.8</v>
      </c>
      <c r="C49" s="187">
        <v>6.5000000000000002E-2</v>
      </c>
      <c r="D49" s="187">
        <v>0.32850000000000001</v>
      </c>
      <c r="E49" s="187">
        <v>0</v>
      </c>
      <c r="F49" s="187">
        <v>2.4803871000000002E-2</v>
      </c>
      <c r="G49" s="187">
        <v>0</v>
      </c>
      <c r="H49" s="187">
        <v>0</v>
      </c>
      <c r="I49" s="187">
        <v>1.218303871</v>
      </c>
    </row>
    <row r="50" spans="1:9" x14ac:dyDescent="0.25">
      <c r="A50" s="2">
        <v>41214</v>
      </c>
      <c r="B50" s="187">
        <v>0.8</v>
      </c>
      <c r="C50" s="187">
        <v>0.115</v>
      </c>
      <c r="D50" s="187">
        <v>0.3785</v>
      </c>
      <c r="E50" s="187">
        <v>0</v>
      </c>
      <c r="F50" s="187">
        <v>8.2974066999999999E-2</v>
      </c>
      <c r="G50" s="187">
        <v>0</v>
      </c>
      <c r="H50" s="187">
        <v>0</v>
      </c>
      <c r="I50" s="187">
        <v>1.3764740670000002</v>
      </c>
    </row>
    <row r="51" spans="1:9" x14ac:dyDescent="0.25">
      <c r="A51" s="2">
        <v>41244</v>
      </c>
      <c r="B51" s="187">
        <v>0.8</v>
      </c>
      <c r="C51" s="187">
        <v>0.215</v>
      </c>
      <c r="D51" s="187">
        <v>0.17849999999999999</v>
      </c>
      <c r="E51" s="187">
        <v>0</v>
      </c>
      <c r="F51" s="187">
        <v>0.2632729681</v>
      </c>
      <c r="G51" s="187">
        <v>0</v>
      </c>
      <c r="H51" s="187">
        <v>0</v>
      </c>
      <c r="I51" s="187">
        <v>1.4567729681000001</v>
      </c>
    </row>
    <row r="52" spans="1:9" x14ac:dyDescent="0.25">
      <c r="A52" s="2">
        <v>41275</v>
      </c>
      <c r="B52" s="187">
        <v>0.7</v>
      </c>
      <c r="C52" s="187">
        <v>0.215</v>
      </c>
      <c r="D52" s="187">
        <v>0.25524999999999998</v>
      </c>
      <c r="E52" s="187">
        <v>0</v>
      </c>
      <c r="F52" s="187">
        <v>0.20516999999999999</v>
      </c>
      <c r="G52" s="187">
        <v>0</v>
      </c>
      <c r="H52" s="187">
        <v>0</v>
      </c>
      <c r="I52" s="187">
        <v>1.3754199999999999</v>
      </c>
    </row>
    <row r="53" spans="1:9" x14ac:dyDescent="0.25">
      <c r="A53" s="2">
        <v>41306</v>
      </c>
      <c r="B53" s="187">
        <v>0.7</v>
      </c>
      <c r="C53" s="187">
        <v>0.16500000000000001</v>
      </c>
      <c r="D53" s="187">
        <v>0.35525000000000001</v>
      </c>
      <c r="E53" s="187">
        <v>0</v>
      </c>
      <c r="F53" s="187">
        <v>0.06</v>
      </c>
      <c r="G53" s="187">
        <v>0</v>
      </c>
      <c r="H53" s="187">
        <v>0</v>
      </c>
      <c r="I53" s="187">
        <v>1.2802500000000001</v>
      </c>
    </row>
    <row r="54" spans="1:9" x14ac:dyDescent="0.25">
      <c r="A54" s="2">
        <v>41334</v>
      </c>
      <c r="B54" s="187">
        <v>0.7</v>
      </c>
      <c r="C54" s="187">
        <v>0.215</v>
      </c>
      <c r="D54" s="187">
        <v>0.2601</v>
      </c>
      <c r="E54" s="187">
        <v>0</v>
      </c>
      <c r="F54" s="187">
        <v>0.13548499999999999</v>
      </c>
      <c r="G54" s="187">
        <v>0</v>
      </c>
      <c r="H54" s="187">
        <v>0</v>
      </c>
      <c r="I54" s="187">
        <v>1.3105850000000001</v>
      </c>
    </row>
    <row r="55" spans="1:9" x14ac:dyDescent="0.25">
      <c r="A55" s="2">
        <v>41365</v>
      </c>
      <c r="B55" s="187">
        <v>0.7</v>
      </c>
      <c r="C55" s="187">
        <v>0.115</v>
      </c>
      <c r="D55" s="187">
        <v>0.28300999999999998</v>
      </c>
      <c r="E55" s="187">
        <v>0</v>
      </c>
      <c r="F55" s="187">
        <v>0.09</v>
      </c>
      <c r="G55" s="187">
        <v>0</v>
      </c>
      <c r="H55" s="187">
        <v>0</v>
      </c>
      <c r="I55" s="187">
        <v>1.18801</v>
      </c>
    </row>
    <row r="56" spans="1:9" x14ac:dyDescent="0.25">
      <c r="A56" s="2">
        <v>41395</v>
      </c>
      <c r="B56" s="187">
        <v>0.7</v>
      </c>
      <c r="C56" s="187">
        <v>0.14499999999999999</v>
      </c>
      <c r="D56" s="187">
        <v>0.26591999999999999</v>
      </c>
      <c r="E56" s="187">
        <v>0</v>
      </c>
      <c r="F56" s="187">
        <v>0.12</v>
      </c>
      <c r="G56" s="187">
        <v>0</v>
      </c>
      <c r="H56" s="187">
        <v>0</v>
      </c>
      <c r="I56" s="187">
        <v>1.2309199999999998</v>
      </c>
    </row>
    <row r="57" spans="1:9" x14ac:dyDescent="0.25">
      <c r="A57" s="2">
        <v>41426</v>
      </c>
      <c r="B57" s="187">
        <v>0.7</v>
      </c>
      <c r="C57" s="187">
        <v>0.435</v>
      </c>
      <c r="D57" s="187">
        <v>0.41882999999999998</v>
      </c>
      <c r="E57" s="187">
        <v>0</v>
      </c>
      <c r="F57" s="187">
        <v>0.232125</v>
      </c>
      <c r="G57" s="187">
        <v>0</v>
      </c>
      <c r="H57" s="187">
        <v>0</v>
      </c>
      <c r="I57" s="187">
        <v>1.785955</v>
      </c>
    </row>
    <row r="58" spans="1:9" x14ac:dyDescent="0.25">
      <c r="A58" s="2">
        <v>41456</v>
      </c>
      <c r="B58" s="187">
        <v>0.7</v>
      </c>
      <c r="C58" s="187">
        <v>0.57999999999999996</v>
      </c>
      <c r="D58" s="187">
        <v>0.29174</v>
      </c>
      <c r="E58" s="187">
        <v>0</v>
      </c>
      <c r="F58" s="187">
        <v>0.232125</v>
      </c>
      <c r="G58" s="187">
        <v>0</v>
      </c>
      <c r="H58" s="187">
        <v>0</v>
      </c>
      <c r="I58" s="187">
        <v>1.8038649999999996</v>
      </c>
    </row>
    <row r="59" spans="1:9" x14ac:dyDescent="0.25">
      <c r="A59" s="2">
        <v>41487</v>
      </c>
      <c r="B59" s="187">
        <v>0.7</v>
      </c>
      <c r="C59" s="187">
        <v>0.98</v>
      </c>
      <c r="D59" s="187">
        <v>0.32464999999999999</v>
      </c>
      <c r="E59" s="187">
        <v>0</v>
      </c>
      <c r="F59" s="187">
        <v>0.13</v>
      </c>
      <c r="G59" s="187">
        <v>0</v>
      </c>
      <c r="H59" s="187">
        <v>0</v>
      </c>
      <c r="I59" s="187">
        <v>2.1346499999999997</v>
      </c>
    </row>
    <row r="60" spans="1:9" x14ac:dyDescent="0.25">
      <c r="A60" s="2">
        <v>41518</v>
      </c>
      <c r="B60" s="187">
        <v>0.7</v>
      </c>
      <c r="C60" s="187">
        <v>1.22</v>
      </c>
      <c r="D60" s="187">
        <v>0.27465000000000001</v>
      </c>
      <c r="E60" s="187">
        <v>0</v>
      </c>
      <c r="F60" s="187">
        <v>0.48212500000000003</v>
      </c>
      <c r="G60" s="187">
        <v>0</v>
      </c>
      <c r="H60" s="187">
        <v>0</v>
      </c>
      <c r="I60" s="187">
        <v>2.6767749999999997</v>
      </c>
    </row>
    <row r="61" spans="1:9" x14ac:dyDescent="0.25">
      <c r="A61" s="2">
        <v>41548</v>
      </c>
      <c r="B61" s="187">
        <v>0.7</v>
      </c>
      <c r="C61" s="187">
        <v>1.03</v>
      </c>
      <c r="D61" s="187">
        <v>0.32464999999999999</v>
      </c>
      <c r="E61" s="187">
        <v>0</v>
      </c>
      <c r="F61" s="187">
        <v>0.30212499999999998</v>
      </c>
      <c r="G61" s="187">
        <v>0</v>
      </c>
      <c r="H61" s="187">
        <v>0</v>
      </c>
      <c r="I61" s="187">
        <v>2.3567749999999998</v>
      </c>
    </row>
    <row r="62" spans="1:9" x14ac:dyDescent="0.25">
      <c r="A62" s="2">
        <v>41579</v>
      </c>
      <c r="B62" s="187">
        <v>0.7</v>
      </c>
      <c r="C62" s="187">
        <v>1.36</v>
      </c>
      <c r="D62" s="187">
        <v>0.30464999999999998</v>
      </c>
      <c r="E62" s="187">
        <v>0</v>
      </c>
      <c r="F62" s="187">
        <v>0.172125</v>
      </c>
      <c r="G62" s="187">
        <v>0</v>
      </c>
      <c r="H62" s="187">
        <v>0</v>
      </c>
      <c r="I62" s="187">
        <v>2.536775</v>
      </c>
    </row>
    <row r="63" spans="1:9" x14ac:dyDescent="0.25">
      <c r="A63" s="2">
        <v>41609</v>
      </c>
      <c r="B63" s="187">
        <v>0.7</v>
      </c>
      <c r="C63" s="187">
        <v>1.35</v>
      </c>
      <c r="D63" s="187">
        <v>0.34465000000000001</v>
      </c>
      <c r="E63" s="187">
        <v>0</v>
      </c>
      <c r="F63" s="187">
        <v>0.21212500000000001</v>
      </c>
      <c r="G63" s="187">
        <v>0</v>
      </c>
      <c r="H63" s="187">
        <v>0</v>
      </c>
      <c r="I63" s="187">
        <v>2.6067749999999998</v>
      </c>
    </row>
    <row r="64" spans="1:9" x14ac:dyDescent="0.25">
      <c r="A64" s="2">
        <v>41640</v>
      </c>
      <c r="B64" s="187">
        <v>0.6</v>
      </c>
      <c r="C64" s="187">
        <v>1.07</v>
      </c>
      <c r="D64" s="187">
        <v>0.20119999999999999</v>
      </c>
      <c r="E64" s="187">
        <v>0.02</v>
      </c>
      <c r="F64" s="187">
        <v>0.32264112902999997</v>
      </c>
      <c r="G64" s="187">
        <v>0</v>
      </c>
      <c r="H64" s="187">
        <v>0</v>
      </c>
      <c r="I64" s="187">
        <v>2.21384112903</v>
      </c>
    </row>
    <row r="65" spans="1:9" x14ac:dyDescent="0.25">
      <c r="A65" s="2">
        <v>41671</v>
      </c>
      <c r="B65" s="187">
        <v>0.6</v>
      </c>
      <c r="C65" s="187">
        <v>1.2</v>
      </c>
      <c r="D65" s="187">
        <v>0.25119999999999998</v>
      </c>
      <c r="E65" s="187">
        <v>0.02</v>
      </c>
      <c r="F65" s="187">
        <v>0.107</v>
      </c>
      <c r="G65" s="187">
        <v>0</v>
      </c>
      <c r="H65" s="187">
        <v>0</v>
      </c>
      <c r="I65" s="187">
        <v>2.1781999999999999</v>
      </c>
    </row>
    <row r="66" spans="1:9" x14ac:dyDescent="0.25">
      <c r="A66" s="2">
        <v>41699</v>
      </c>
      <c r="B66" s="187">
        <v>0.6</v>
      </c>
      <c r="C66" s="187">
        <v>1.33</v>
      </c>
      <c r="D66" s="187">
        <v>0.30120000000000002</v>
      </c>
      <c r="E66" s="187">
        <v>0</v>
      </c>
      <c r="F66" s="187">
        <v>0.374</v>
      </c>
      <c r="G66" s="187">
        <v>0</v>
      </c>
      <c r="H66" s="187">
        <v>0</v>
      </c>
      <c r="I66" s="187">
        <v>2.6052000000000004</v>
      </c>
    </row>
    <row r="67" spans="1:9" x14ac:dyDescent="0.25">
      <c r="A67" s="2">
        <v>41730</v>
      </c>
      <c r="B67" s="187">
        <v>0.6</v>
      </c>
      <c r="C67" s="187">
        <v>1.37</v>
      </c>
      <c r="D67" s="187">
        <v>0.25119999999999998</v>
      </c>
      <c r="E67" s="187">
        <v>0</v>
      </c>
      <c r="F67" s="187">
        <v>0.3</v>
      </c>
      <c r="G67" s="187">
        <v>0</v>
      </c>
      <c r="H67" s="187">
        <v>0</v>
      </c>
      <c r="I67" s="187">
        <v>2.5211999999999999</v>
      </c>
    </row>
    <row r="68" spans="1:9" x14ac:dyDescent="0.25">
      <c r="A68" s="2">
        <v>41760</v>
      </c>
      <c r="B68" s="187">
        <v>0.6</v>
      </c>
      <c r="C68" s="187">
        <v>1.35</v>
      </c>
      <c r="D68" s="187">
        <v>0.35120000000000001</v>
      </c>
      <c r="E68" s="187">
        <v>0</v>
      </c>
      <c r="F68" s="187">
        <v>0.3</v>
      </c>
      <c r="G68" s="187">
        <v>0</v>
      </c>
      <c r="H68" s="187">
        <v>0</v>
      </c>
      <c r="I68" s="187">
        <v>2.6012</v>
      </c>
    </row>
    <row r="69" spans="1:9" x14ac:dyDescent="0.25">
      <c r="A69" s="2">
        <v>41791</v>
      </c>
      <c r="B69" s="187">
        <v>0.6</v>
      </c>
      <c r="C69" s="187">
        <v>1.345</v>
      </c>
      <c r="D69" s="187">
        <v>0.25119999999999998</v>
      </c>
      <c r="E69" s="187">
        <v>0</v>
      </c>
      <c r="F69" s="187">
        <v>0.4</v>
      </c>
      <c r="G69" s="187">
        <v>0</v>
      </c>
      <c r="H69" s="187">
        <v>0</v>
      </c>
      <c r="I69" s="187">
        <v>2.5961999999999996</v>
      </c>
    </row>
    <row r="70" spans="1:9" x14ac:dyDescent="0.25">
      <c r="A70" s="2">
        <v>41821</v>
      </c>
      <c r="B70" s="187">
        <v>0.6</v>
      </c>
      <c r="C70" s="187">
        <v>1.145</v>
      </c>
      <c r="D70" s="187">
        <v>0.20119999999999999</v>
      </c>
      <c r="E70" s="187">
        <v>0</v>
      </c>
      <c r="F70" s="187">
        <v>0.5</v>
      </c>
      <c r="G70" s="187">
        <v>0</v>
      </c>
      <c r="H70" s="187">
        <v>0</v>
      </c>
      <c r="I70" s="187">
        <v>2.4462000000000002</v>
      </c>
    </row>
    <row r="71" spans="1:9" x14ac:dyDescent="0.25">
      <c r="A71" s="2">
        <v>41852</v>
      </c>
      <c r="B71" s="187">
        <v>0.6</v>
      </c>
      <c r="C71" s="187">
        <v>1.05</v>
      </c>
      <c r="D71" s="187">
        <v>0.156</v>
      </c>
      <c r="E71" s="187">
        <v>0</v>
      </c>
      <c r="F71" s="187">
        <v>0.45</v>
      </c>
      <c r="G71" s="187">
        <v>0</v>
      </c>
      <c r="H71" s="187">
        <v>0</v>
      </c>
      <c r="I71" s="187">
        <v>2.2559999999999998</v>
      </c>
    </row>
    <row r="72" spans="1:9" x14ac:dyDescent="0.25">
      <c r="A72" s="2">
        <v>41883</v>
      </c>
      <c r="B72" s="187">
        <v>0.6</v>
      </c>
      <c r="C72" s="187">
        <v>0.79500000000000004</v>
      </c>
      <c r="D72" s="187">
        <v>0.21560000000000001</v>
      </c>
      <c r="E72" s="187">
        <v>0</v>
      </c>
      <c r="F72" s="187">
        <v>0.45</v>
      </c>
      <c r="G72" s="187">
        <v>0</v>
      </c>
      <c r="H72" s="187">
        <v>0</v>
      </c>
      <c r="I72" s="187">
        <v>2.0606</v>
      </c>
    </row>
    <row r="73" spans="1:9" x14ac:dyDescent="0.25">
      <c r="A73" s="2">
        <v>41913</v>
      </c>
      <c r="B73" s="187">
        <v>0.6</v>
      </c>
      <c r="C73" s="187">
        <v>0.63</v>
      </c>
      <c r="D73" s="187">
        <v>0.32519999999999999</v>
      </c>
      <c r="E73" s="187">
        <v>0</v>
      </c>
      <c r="F73" s="187">
        <v>0.42499999999999999</v>
      </c>
      <c r="G73" s="187">
        <v>0</v>
      </c>
      <c r="H73" s="187">
        <v>0</v>
      </c>
      <c r="I73" s="187">
        <v>1.9802</v>
      </c>
    </row>
    <row r="74" spans="1:9" x14ac:dyDescent="0.25">
      <c r="A74" s="2">
        <v>41944</v>
      </c>
      <c r="B74" s="187">
        <v>0.6</v>
      </c>
      <c r="C74" s="187">
        <v>0.96499999999999997</v>
      </c>
      <c r="D74" s="187">
        <v>0.2848</v>
      </c>
      <c r="E74" s="187">
        <v>0</v>
      </c>
      <c r="F74" s="187">
        <v>0.4</v>
      </c>
      <c r="G74" s="187">
        <v>0</v>
      </c>
      <c r="H74" s="187">
        <v>0</v>
      </c>
      <c r="I74" s="187">
        <v>2.2498</v>
      </c>
    </row>
    <row r="75" spans="1:9" x14ac:dyDescent="0.25">
      <c r="A75" s="2">
        <v>41974</v>
      </c>
      <c r="B75" s="187">
        <v>0.6</v>
      </c>
      <c r="C75" s="187">
        <v>1.07</v>
      </c>
      <c r="D75" s="187">
        <v>0.28960000000000002</v>
      </c>
      <c r="E75" s="187">
        <v>0</v>
      </c>
      <c r="F75" s="187">
        <v>0.35</v>
      </c>
      <c r="G75" s="187">
        <v>0</v>
      </c>
      <c r="H75" s="187">
        <v>0</v>
      </c>
      <c r="I75" s="187">
        <v>2.3096000000000001</v>
      </c>
    </row>
    <row r="76" spans="1:9" x14ac:dyDescent="0.25">
      <c r="A76" s="2">
        <v>42005</v>
      </c>
      <c r="B76" s="187">
        <v>0.8</v>
      </c>
      <c r="C76" s="187">
        <v>1.06</v>
      </c>
      <c r="D76" s="187">
        <v>0.19075</v>
      </c>
      <c r="E76" s="187">
        <v>0</v>
      </c>
      <c r="F76" s="187">
        <v>0.3</v>
      </c>
      <c r="G76" s="187">
        <v>0</v>
      </c>
      <c r="H76" s="187">
        <v>0</v>
      </c>
      <c r="I76" s="187">
        <v>2.3507500000000001</v>
      </c>
    </row>
    <row r="77" spans="1:9" x14ac:dyDescent="0.25">
      <c r="A77" s="2">
        <v>42036</v>
      </c>
      <c r="B77" s="187">
        <v>0.8</v>
      </c>
      <c r="C77" s="187">
        <v>1.07</v>
      </c>
      <c r="D77" s="187">
        <v>0.16689999999999999</v>
      </c>
      <c r="E77" s="187">
        <v>0</v>
      </c>
      <c r="F77" s="187">
        <v>0.25700000000000001</v>
      </c>
      <c r="G77" s="187">
        <v>0</v>
      </c>
      <c r="H77" s="187">
        <v>0</v>
      </c>
      <c r="I77" s="187">
        <v>2.2939000000000003</v>
      </c>
    </row>
    <row r="78" spans="1:9" x14ac:dyDescent="0.25">
      <c r="A78" s="2">
        <v>42064</v>
      </c>
      <c r="B78" s="187">
        <v>0.8</v>
      </c>
      <c r="C78" s="187">
        <v>0.95499999999999996</v>
      </c>
      <c r="D78" s="187">
        <v>0.2419</v>
      </c>
      <c r="E78" s="187">
        <v>0</v>
      </c>
      <c r="F78" s="187">
        <v>0.15</v>
      </c>
      <c r="G78" s="187">
        <v>0</v>
      </c>
      <c r="H78" s="187">
        <v>0</v>
      </c>
      <c r="I78" s="187">
        <v>2.1469</v>
      </c>
    </row>
    <row r="79" spans="1:9" x14ac:dyDescent="0.25">
      <c r="A79" s="2">
        <v>42095</v>
      </c>
      <c r="B79" s="187">
        <v>0.8</v>
      </c>
      <c r="C79" s="187">
        <v>0.92500000000000004</v>
      </c>
      <c r="D79" s="187">
        <v>0.16805</v>
      </c>
      <c r="E79" s="187">
        <v>0</v>
      </c>
      <c r="F79" s="187">
        <v>0.1</v>
      </c>
      <c r="G79" s="187">
        <v>0</v>
      </c>
      <c r="H79" s="187">
        <v>0</v>
      </c>
      <c r="I79" s="187">
        <v>1.9930500000000002</v>
      </c>
    </row>
    <row r="80" spans="1:9" x14ac:dyDescent="0.25">
      <c r="A80" s="2">
        <v>42125</v>
      </c>
      <c r="B80" s="187">
        <v>0.8</v>
      </c>
      <c r="C80" s="187">
        <v>1.0649999999999999</v>
      </c>
      <c r="D80" s="187">
        <v>0.39305000000000001</v>
      </c>
      <c r="E80" s="187">
        <v>0</v>
      </c>
      <c r="F80" s="187">
        <v>0.1</v>
      </c>
      <c r="G80" s="187">
        <v>0</v>
      </c>
      <c r="H80" s="187">
        <v>0</v>
      </c>
      <c r="I80" s="187">
        <v>2.35805</v>
      </c>
    </row>
    <row r="81" spans="1:9" x14ac:dyDescent="0.25">
      <c r="A81" s="2">
        <v>42156</v>
      </c>
      <c r="B81" s="187">
        <v>0.8</v>
      </c>
      <c r="C81" s="187">
        <v>1.02</v>
      </c>
      <c r="D81" s="187">
        <v>0.34305000000000002</v>
      </c>
      <c r="E81" s="187">
        <v>0</v>
      </c>
      <c r="F81" s="187">
        <v>0.127</v>
      </c>
      <c r="G81" s="187">
        <v>0</v>
      </c>
      <c r="H81" s="187">
        <v>0</v>
      </c>
      <c r="I81" s="187">
        <v>2.2900499999999999</v>
      </c>
    </row>
    <row r="82" spans="1:9" x14ac:dyDescent="0.25">
      <c r="A82" s="2">
        <v>42186</v>
      </c>
      <c r="B82" s="187">
        <v>0.8</v>
      </c>
      <c r="C82" s="187">
        <v>1.03</v>
      </c>
      <c r="D82" s="187">
        <v>0.29304999999999998</v>
      </c>
      <c r="E82" s="187">
        <v>0</v>
      </c>
      <c r="F82" s="187">
        <v>0.127</v>
      </c>
      <c r="G82" s="187">
        <v>0</v>
      </c>
      <c r="H82" s="187">
        <v>0</v>
      </c>
      <c r="I82" s="187">
        <v>2.2500499999999999</v>
      </c>
    </row>
    <row r="83" spans="1:9" x14ac:dyDescent="0.25">
      <c r="A83" s="2">
        <v>42217</v>
      </c>
      <c r="B83" s="187">
        <v>0.8</v>
      </c>
      <c r="C83" s="187">
        <v>1.07</v>
      </c>
      <c r="D83" s="187">
        <v>0.29188750000000002</v>
      </c>
      <c r="E83" s="187">
        <v>0</v>
      </c>
      <c r="F83" s="187">
        <v>8.8999999999999996E-2</v>
      </c>
      <c r="G83" s="187">
        <v>0</v>
      </c>
      <c r="H83" s="187">
        <v>0</v>
      </c>
      <c r="I83" s="187">
        <v>2.2508875000000002</v>
      </c>
    </row>
    <row r="84" spans="1:9" x14ac:dyDescent="0.25">
      <c r="A84" s="2">
        <v>42248</v>
      </c>
      <c r="B84" s="187">
        <v>0.8</v>
      </c>
      <c r="C84" s="187">
        <v>1.0549999999999999</v>
      </c>
      <c r="D84" s="187">
        <v>0.29538662500000001</v>
      </c>
      <c r="E84" s="187">
        <v>0</v>
      </c>
      <c r="F84" s="187">
        <v>7.9000000000000001E-2</v>
      </c>
      <c r="G84" s="187">
        <v>0.25</v>
      </c>
      <c r="H84" s="187">
        <v>0.25</v>
      </c>
      <c r="I84" s="187">
        <v>2.7293866250000001</v>
      </c>
    </row>
    <row r="85" spans="1:9" x14ac:dyDescent="0.25">
      <c r="A85" s="2">
        <v>42278</v>
      </c>
      <c r="B85" s="187">
        <v>0.8</v>
      </c>
      <c r="C85" s="187">
        <v>1.0149999999999999</v>
      </c>
      <c r="D85" s="187">
        <v>0.24424725875</v>
      </c>
      <c r="E85" s="187">
        <v>0</v>
      </c>
      <c r="F85" s="187">
        <v>0.28399999999999997</v>
      </c>
      <c r="G85" s="187">
        <v>0.25</v>
      </c>
      <c r="H85" s="187">
        <v>0.25</v>
      </c>
      <c r="I85" s="187">
        <v>2.84324725875</v>
      </c>
    </row>
    <row r="86" spans="1:9" x14ac:dyDescent="0.25">
      <c r="A86" s="2">
        <v>42309</v>
      </c>
      <c r="B86" s="187">
        <v>0.8</v>
      </c>
      <c r="C86" s="187">
        <v>1.0549999999999999</v>
      </c>
      <c r="D86" s="187">
        <v>0.24311928616</v>
      </c>
      <c r="E86" s="187">
        <v>0</v>
      </c>
      <c r="F86" s="187">
        <v>0.109</v>
      </c>
      <c r="G86" s="187">
        <v>0.25</v>
      </c>
      <c r="H86" s="187">
        <v>0.25</v>
      </c>
      <c r="I86" s="187">
        <v>2.7071192861600002</v>
      </c>
    </row>
    <row r="87" spans="1:9" x14ac:dyDescent="0.25">
      <c r="A87" s="2">
        <v>42339</v>
      </c>
      <c r="B87" s="187">
        <v>0.8</v>
      </c>
      <c r="C87" s="187">
        <v>1.06</v>
      </c>
      <c r="D87" s="187">
        <v>0.32165259330000001</v>
      </c>
      <c r="E87" s="187">
        <v>0</v>
      </c>
      <c r="F87" s="187">
        <v>0.109</v>
      </c>
      <c r="G87" s="187">
        <v>0.25</v>
      </c>
      <c r="H87" s="187">
        <v>0.25</v>
      </c>
      <c r="I87" s="187">
        <v>2.7906525932999999</v>
      </c>
    </row>
    <row r="88" spans="1:9" x14ac:dyDescent="0.25">
      <c r="A88" s="2">
        <v>42370</v>
      </c>
      <c r="B88" s="187">
        <v>0</v>
      </c>
      <c r="C88" s="187">
        <v>0.93</v>
      </c>
      <c r="D88" s="187">
        <v>0.34191651681000002</v>
      </c>
      <c r="E88" s="187">
        <v>0</v>
      </c>
      <c r="F88" s="187">
        <v>0.109</v>
      </c>
      <c r="G88" s="187">
        <v>0.25</v>
      </c>
      <c r="H88" s="187">
        <v>0.25</v>
      </c>
      <c r="I88" s="187">
        <v>1.8809165168100002</v>
      </c>
    </row>
    <row r="89" spans="1:9" x14ac:dyDescent="0.25">
      <c r="A89" s="2">
        <v>42401</v>
      </c>
      <c r="B89" s="187">
        <v>0</v>
      </c>
      <c r="C89" s="187">
        <v>0.94</v>
      </c>
      <c r="D89" s="187">
        <v>0.40385735163999997</v>
      </c>
      <c r="E89" s="187">
        <v>0</v>
      </c>
      <c r="F89" s="187">
        <v>0.309</v>
      </c>
      <c r="G89" s="187">
        <v>0.25</v>
      </c>
      <c r="H89" s="187">
        <v>0.25</v>
      </c>
      <c r="I89" s="187">
        <v>2.1528573516399998</v>
      </c>
    </row>
    <row r="90" spans="1:9" x14ac:dyDescent="0.25">
      <c r="A90" s="2">
        <v>42430</v>
      </c>
      <c r="B90" s="187">
        <v>0</v>
      </c>
      <c r="C90" s="187">
        <v>0.98</v>
      </c>
      <c r="D90" s="187">
        <v>0.48262877811999999</v>
      </c>
      <c r="E90" s="187">
        <v>0</v>
      </c>
      <c r="F90" s="187">
        <v>0.28899999999999998</v>
      </c>
      <c r="G90" s="187">
        <v>0.25</v>
      </c>
      <c r="H90" s="187">
        <v>0.25</v>
      </c>
      <c r="I90" s="187">
        <v>2.2516287781199997</v>
      </c>
    </row>
    <row r="91" spans="1:9" x14ac:dyDescent="0.25">
      <c r="A91" s="2">
        <v>42461</v>
      </c>
      <c r="B91" s="187">
        <v>0</v>
      </c>
      <c r="C91" s="187">
        <v>0.97</v>
      </c>
      <c r="D91" s="187">
        <v>0.5</v>
      </c>
      <c r="E91" s="187">
        <v>0</v>
      </c>
      <c r="F91" s="187">
        <v>0.24399999999999999</v>
      </c>
      <c r="G91" s="187">
        <v>0.48</v>
      </c>
      <c r="H91" s="187">
        <v>0.25</v>
      </c>
      <c r="I91" s="187">
        <v>2.444</v>
      </c>
    </row>
    <row r="92" spans="1:9" x14ac:dyDescent="0.25">
      <c r="A92" s="2">
        <v>42491</v>
      </c>
      <c r="B92" s="187">
        <v>0</v>
      </c>
      <c r="C92" s="187">
        <v>1.0149999999999999</v>
      </c>
      <c r="D92" s="187">
        <v>0.75020836544000002</v>
      </c>
      <c r="E92" s="187">
        <v>0</v>
      </c>
      <c r="F92" s="187">
        <v>0.31900000000000001</v>
      </c>
      <c r="G92" s="187">
        <v>0.25</v>
      </c>
      <c r="H92" s="187">
        <v>0.25</v>
      </c>
      <c r="I92" s="187">
        <v>2.5842083654399999</v>
      </c>
    </row>
    <row r="93" spans="1:9" x14ac:dyDescent="0.25">
      <c r="A93" s="2">
        <v>42522</v>
      </c>
      <c r="B93" s="187">
        <v>0</v>
      </c>
      <c r="C93" s="187">
        <v>0.96</v>
      </c>
      <c r="D93" s="187">
        <v>0.61901628178000001</v>
      </c>
      <c r="E93" s="187">
        <v>0</v>
      </c>
      <c r="F93" s="187">
        <v>0.21</v>
      </c>
      <c r="G93" s="187">
        <v>0.25</v>
      </c>
      <c r="H93" s="187">
        <v>0.25</v>
      </c>
      <c r="I93" s="187">
        <v>2.2890162817799999</v>
      </c>
    </row>
    <row r="94" spans="1:9" x14ac:dyDescent="0.25">
      <c r="A94" s="2">
        <v>42552</v>
      </c>
      <c r="B94" s="187">
        <v>0</v>
      </c>
      <c r="C94" s="187">
        <v>0.99</v>
      </c>
      <c r="D94" s="187">
        <v>0.71783611896999999</v>
      </c>
      <c r="E94" s="187">
        <v>0</v>
      </c>
      <c r="F94" s="187">
        <v>0.11</v>
      </c>
      <c r="G94" s="187">
        <v>0.25</v>
      </c>
      <c r="H94" s="187">
        <v>0.25</v>
      </c>
      <c r="I94" s="187">
        <v>2.3178361189699999</v>
      </c>
    </row>
    <row r="95" spans="1:9" x14ac:dyDescent="0.25">
      <c r="A95" s="2">
        <v>42583</v>
      </c>
      <c r="B95" s="187">
        <v>0</v>
      </c>
      <c r="C95" s="187">
        <v>1.05</v>
      </c>
      <c r="D95" s="187">
        <v>0.67666775777999999</v>
      </c>
      <c r="E95" s="187">
        <v>0</v>
      </c>
      <c r="F95" s="187">
        <v>0.18</v>
      </c>
      <c r="G95" s="187">
        <v>0.26</v>
      </c>
      <c r="H95" s="187">
        <v>0.25</v>
      </c>
      <c r="I95" s="187">
        <v>2.41666775778</v>
      </c>
    </row>
    <row r="96" spans="1:9" x14ac:dyDescent="0.25">
      <c r="A96" s="2">
        <v>42614</v>
      </c>
      <c r="B96" s="187">
        <v>0</v>
      </c>
      <c r="C96" s="187">
        <v>0.99</v>
      </c>
      <c r="D96" s="187">
        <v>0.64551108020000003</v>
      </c>
      <c r="E96" s="187">
        <v>0</v>
      </c>
      <c r="F96" s="187">
        <v>0.158</v>
      </c>
      <c r="G96" s="187">
        <v>0.25</v>
      </c>
      <c r="H96" s="187">
        <v>0.25</v>
      </c>
      <c r="I96" s="187">
        <v>2.2935110802000001</v>
      </c>
    </row>
    <row r="97" spans="1:9" x14ac:dyDescent="0.25">
      <c r="A97" s="2">
        <v>42644</v>
      </c>
      <c r="B97" s="187">
        <v>0</v>
      </c>
      <c r="C97" s="187">
        <v>0.75</v>
      </c>
      <c r="D97" s="187">
        <v>0.59936596939999998</v>
      </c>
      <c r="E97" s="187">
        <v>0</v>
      </c>
      <c r="F97" s="187">
        <v>0.13800000000000001</v>
      </c>
      <c r="G97" s="187">
        <v>0.25</v>
      </c>
      <c r="H97" s="187">
        <v>0.25</v>
      </c>
      <c r="I97" s="187">
        <v>1.9873659693999999</v>
      </c>
    </row>
    <row r="98" spans="1:9" x14ac:dyDescent="0.25">
      <c r="A98" s="2">
        <v>42675</v>
      </c>
      <c r="B98" s="187">
        <v>0</v>
      </c>
      <c r="C98" s="187">
        <v>0.71499999999999997</v>
      </c>
      <c r="D98" s="187">
        <v>0.56323230970000004</v>
      </c>
      <c r="E98" s="187">
        <v>0</v>
      </c>
      <c r="F98" s="187">
        <v>0.13100000000000001</v>
      </c>
      <c r="G98" s="187">
        <v>0.25</v>
      </c>
      <c r="H98" s="187">
        <v>0.25</v>
      </c>
      <c r="I98" s="187">
        <v>1.9092323096999999</v>
      </c>
    </row>
    <row r="99" spans="1:9" x14ac:dyDescent="0.25">
      <c r="A99" s="84">
        <v>42705</v>
      </c>
      <c r="B99" s="188" t="e">
        <v>#N/A</v>
      </c>
      <c r="C99" s="188" t="e">
        <v>#N/A</v>
      </c>
      <c r="D99" s="188" t="e">
        <v>#N/A</v>
      </c>
      <c r="E99" s="188" t="e">
        <v>#N/A</v>
      </c>
      <c r="F99" s="188" t="e">
        <v>#N/A</v>
      </c>
      <c r="G99" s="188" t="e">
        <v>#N/A</v>
      </c>
      <c r="H99" s="188" t="e">
        <v>#N/A</v>
      </c>
      <c r="I99" s="188" t="e">
        <v>#N/A</v>
      </c>
    </row>
    <row r="100" spans="1:9" x14ac:dyDescent="0.25">
      <c r="A100" t="s">
        <v>361</v>
      </c>
    </row>
    <row r="101" spans="1:9" x14ac:dyDescent="0.25">
      <c r="A101" s="2"/>
    </row>
    <row r="102" spans="1:9" x14ac:dyDescent="0.25">
      <c r="A102" s="19"/>
      <c r="B102" s="20"/>
    </row>
    <row r="103" spans="1:9" x14ac:dyDescent="0.25">
      <c r="A103" s="77"/>
      <c r="B103" s="19"/>
    </row>
    <row r="104" spans="1:9" x14ac:dyDescent="0.25">
      <c r="A104" s="77"/>
      <c r="B104" s="19"/>
    </row>
  </sheetData>
  <mergeCells count="1">
    <mergeCell ref="A25:I25"/>
  </mergeCells>
  <conditionalFormatting sqref="B28:I99">
    <cfRule type="expression" dxfId="30" priority="2">
      <formula>ISNA(B28)</formula>
    </cfRule>
  </conditionalFormatting>
  <hyperlinks>
    <hyperlink ref="A3" location="Contents!B4" display="Return to Contents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V79"/>
  <sheetViews>
    <sheetView workbookViewId="0"/>
  </sheetViews>
  <sheetFormatPr defaultRowHeight="12.5" x14ac:dyDescent="0.25"/>
  <sheetData>
    <row r="2" spans="1:1" ht="15.5" x14ac:dyDescent="0.35">
      <c r="A2" s="63" t="s">
        <v>360</v>
      </c>
    </row>
    <row r="3" spans="1:1" x14ac:dyDescent="0.25">
      <c r="A3" s="29" t="s">
        <v>32</v>
      </c>
    </row>
    <row r="25" spans="1:22" x14ac:dyDescent="0.25">
      <c r="B25" s="208" t="s">
        <v>301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30"/>
      <c r="O25" s="210" t="s">
        <v>308</v>
      </c>
      <c r="P25" s="210"/>
      <c r="Q25" s="210"/>
      <c r="R25" s="210"/>
      <c r="S25" s="210"/>
      <c r="T25" s="210"/>
      <c r="U25" s="193"/>
      <c r="V25" s="193"/>
    </row>
    <row r="26" spans="1:22" ht="25" x14ac:dyDescent="0.25">
      <c r="A26" s="12"/>
      <c r="B26" s="181" t="s">
        <v>209</v>
      </c>
      <c r="C26" s="180" t="s">
        <v>26</v>
      </c>
      <c r="D26" s="180" t="s">
        <v>289</v>
      </c>
      <c r="E26" s="180" t="s">
        <v>48</v>
      </c>
      <c r="F26" s="180" t="s">
        <v>194</v>
      </c>
      <c r="G26" s="180" t="s">
        <v>195</v>
      </c>
      <c r="H26" s="180" t="s">
        <v>292</v>
      </c>
      <c r="I26" s="180" t="s">
        <v>193</v>
      </c>
      <c r="J26" s="180" t="s">
        <v>208</v>
      </c>
      <c r="K26" s="180" t="s">
        <v>192</v>
      </c>
      <c r="L26" s="192" t="s">
        <v>11</v>
      </c>
      <c r="M26" s="180" t="s">
        <v>10</v>
      </c>
      <c r="O26" s="191" t="s">
        <v>290</v>
      </c>
      <c r="P26" s="191" t="s">
        <v>204</v>
      </c>
      <c r="Q26" s="191" t="s">
        <v>202</v>
      </c>
      <c r="R26" s="192" t="s">
        <v>307</v>
      </c>
      <c r="S26" s="181" t="s">
        <v>311</v>
      </c>
      <c r="T26" s="194" t="s">
        <v>206</v>
      </c>
    </row>
    <row r="27" spans="1:22" x14ac:dyDescent="0.25">
      <c r="A27" s="2">
        <v>41275</v>
      </c>
      <c r="B27" s="186">
        <v>0.24</v>
      </c>
      <c r="C27" s="186">
        <v>0.06</v>
      </c>
      <c r="D27" s="186">
        <v>7.9000000000000001E-2</v>
      </c>
      <c r="E27" s="186">
        <v>0</v>
      </c>
      <c r="F27" s="186">
        <v>7.0000000000000007E-2</v>
      </c>
      <c r="G27" s="186">
        <v>2.5000000000000001E-2</v>
      </c>
      <c r="H27" s="186">
        <v>0.33</v>
      </c>
      <c r="I27" s="186">
        <v>0</v>
      </c>
      <c r="J27" s="186">
        <v>2.5000000000000001E-2</v>
      </c>
      <c r="K27" s="186">
        <v>0</v>
      </c>
      <c r="L27" s="186">
        <v>0.05</v>
      </c>
      <c r="M27" s="186">
        <v>0.87900000000000011</v>
      </c>
      <c r="O27" s="186">
        <v>0</v>
      </c>
      <c r="P27" s="186">
        <v>0.05</v>
      </c>
      <c r="Q27" s="186">
        <v>0</v>
      </c>
      <c r="R27" s="186">
        <v>0</v>
      </c>
      <c r="S27" s="186">
        <v>0</v>
      </c>
      <c r="T27" s="186">
        <v>0</v>
      </c>
    </row>
    <row r="28" spans="1:22" x14ac:dyDescent="0.25">
      <c r="A28" s="2">
        <v>41306</v>
      </c>
      <c r="B28" s="186">
        <v>0.25</v>
      </c>
      <c r="C28" s="186">
        <v>0.06</v>
      </c>
      <c r="D28" s="186">
        <v>5.6000000000000001E-2</v>
      </c>
      <c r="E28" s="186">
        <v>0.04</v>
      </c>
      <c r="F28" s="186">
        <v>7.0000000000000007E-2</v>
      </c>
      <c r="G28" s="186">
        <v>0.05</v>
      </c>
      <c r="H28" s="186">
        <v>0.33</v>
      </c>
      <c r="I28" s="186">
        <v>0</v>
      </c>
      <c r="J28" s="186">
        <v>2.5000000000000001E-2</v>
      </c>
      <c r="K28" s="186">
        <v>0</v>
      </c>
      <c r="L28" s="186">
        <v>0.04</v>
      </c>
      <c r="M28" s="186">
        <v>0.92100000000000015</v>
      </c>
      <c r="O28" s="186">
        <v>0</v>
      </c>
      <c r="P28" s="186">
        <v>0.04</v>
      </c>
      <c r="Q28" s="186">
        <v>0</v>
      </c>
      <c r="R28" s="186">
        <v>0</v>
      </c>
      <c r="S28" s="186">
        <v>0</v>
      </c>
      <c r="T28" s="186">
        <v>0</v>
      </c>
    </row>
    <row r="29" spans="1:22" x14ac:dyDescent="0.25">
      <c r="A29" s="2">
        <v>41334</v>
      </c>
      <c r="B29" s="186">
        <v>0.26</v>
      </c>
      <c r="C29" s="186">
        <v>0.05</v>
      </c>
      <c r="D29" s="186">
        <v>3.3000000000000002E-2</v>
      </c>
      <c r="E29" s="186">
        <v>0</v>
      </c>
      <c r="F29" s="186">
        <v>7.0000000000000007E-2</v>
      </c>
      <c r="G29" s="186">
        <v>0.05</v>
      </c>
      <c r="H29" s="186">
        <v>0.33</v>
      </c>
      <c r="I29" s="186">
        <v>0</v>
      </c>
      <c r="J29" s="186">
        <v>2.5000000000000001E-2</v>
      </c>
      <c r="K29" s="186">
        <v>8.5000000000000006E-2</v>
      </c>
      <c r="L29" s="186">
        <v>0</v>
      </c>
      <c r="M29" s="186">
        <v>0.90299999999999991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</row>
    <row r="30" spans="1:22" x14ac:dyDescent="0.25">
      <c r="A30" s="2">
        <v>41365</v>
      </c>
      <c r="B30" s="186">
        <v>0.26</v>
      </c>
      <c r="C30" s="186">
        <v>0.05</v>
      </c>
      <c r="D30" s="186">
        <v>0.12</v>
      </c>
      <c r="E30" s="186">
        <v>0</v>
      </c>
      <c r="F30" s="186">
        <v>7.0000000000000007E-2</v>
      </c>
      <c r="G30" s="186">
        <v>0.05</v>
      </c>
      <c r="H30" s="186">
        <v>0.31666666666999999</v>
      </c>
      <c r="I30" s="186">
        <v>0</v>
      </c>
      <c r="J30" s="186">
        <v>2.5000000000000001E-2</v>
      </c>
      <c r="K30" s="186">
        <v>0</v>
      </c>
      <c r="L30" s="186">
        <v>0</v>
      </c>
      <c r="M30" s="186">
        <v>0.89166666667000005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</row>
    <row r="31" spans="1:22" x14ac:dyDescent="0.25">
      <c r="A31" s="2">
        <v>41395</v>
      </c>
      <c r="B31" s="186">
        <v>0.26</v>
      </c>
      <c r="C31" s="186">
        <v>2.5000000000000001E-2</v>
      </c>
      <c r="D31" s="186">
        <v>0.127</v>
      </c>
      <c r="E31" s="186">
        <v>0</v>
      </c>
      <c r="F31" s="186">
        <v>7.0000000000000007E-2</v>
      </c>
      <c r="G31" s="186">
        <v>0.05</v>
      </c>
      <c r="H31" s="186">
        <v>0.15411290322999999</v>
      </c>
      <c r="I31" s="186">
        <v>0</v>
      </c>
      <c r="J31" s="186">
        <v>2.5000000000000001E-2</v>
      </c>
      <c r="K31" s="186">
        <v>0.1</v>
      </c>
      <c r="L31" s="186">
        <v>0</v>
      </c>
      <c r="M31" s="186">
        <v>0.81111290322999996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</row>
    <row r="32" spans="1:22" x14ac:dyDescent="0.25">
      <c r="A32" s="2">
        <v>41426</v>
      </c>
      <c r="B32" s="186">
        <v>0.26</v>
      </c>
      <c r="C32" s="186">
        <v>2.5000000000000001E-2</v>
      </c>
      <c r="D32" s="186">
        <v>7.3999999999999996E-2</v>
      </c>
      <c r="E32" s="186">
        <v>0.01</v>
      </c>
      <c r="F32" s="186">
        <v>7.0000000000000007E-2</v>
      </c>
      <c r="G32" s="186">
        <v>5.1999999999999998E-2</v>
      </c>
      <c r="H32" s="186">
        <v>6.6000000000000003E-2</v>
      </c>
      <c r="I32" s="186">
        <v>0.19</v>
      </c>
      <c r="J32" s="186">
        <v>2.5000000000000001E-2</v>
      </c>
      <c r="K32" s="186">
        <v>0.16400000000000001</v>
      </c>
      <c r="L32" s="186">
        <v>0</v>
      </c>
      <c r="M32" s="186">
        <v>0.93600000000000017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</row>
    <row r="33" spans="1:20" x14ac:dyDescent="0.25">
      <c r="A33" s="2">
        <v>41456</v>
      </c>
      <c r="B33" s="186">
        <v>0.26500000000000001</v>
      </c>
      <c r="C33" s="186">
        <v>0.2</v>
      </c>
      <c r="D33" s="186">
        <v>7.0999999999999994E-2</v>
      </c>
      <c r="E33" s="186">
        <v>0.01</v>
      </c>
      <c r="F33" s="186">
        <v>5.7000000000000002E-2</v>
      </c>
      <c r="G33" s="186">
        <v>5.8000000000000003E-2</v>
      </c>
      <c r="H33" s="186">
        <v>0.10129032257999999</v>
      </c>
      <c r="I33" s="186">
        <v>0.17699999999999999</v>
      </c>
      <c r="J33" s="186">
        <v>2.5000000000000001E-2</v>
      </c>
      <c r="K33" s="186">
        <v>0</v>
      </c>
      <c r="L33" s="186">
        <v>0</v>
      </c>
      <c r="M33" s="186">
        <v>0.96429032258000025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</row>
    <row r="34" spans="1:20" x14ac:dyDescent="0.25">
      <c r="A34" s="2">
        <v>41487</v>
      </c>
      <c r="B34" s="186">
        <v>0.27</v>
      </c>
      <c r="C34" s="186">
        <v>0.2</v>
      </c>
      <c r="D34" s="186">
        <v>7.8E-2</v>
      </c>
      <c r="E34" s="186">
        <v>0.04</v>
      </c>
      <c r="F34" s="186">
        <v>0.109</v>
      </c>
      <c r="G34" s="186">
        <v>0</v>
      </c>
      <c r="H34" s="186">
        <v>0.13</v>
      </c>
      <c r="I34" s="186">
        <v>0</v>
      </c>
      <c r="J34" s="186">
        <v>2.5000000000000001E-2</v>
      </c>
      <c r="K34" s="186">
        <v>0.1</v>
      </c>
      <c r="L34" s="186">
        <v>0</v>
      </c>
      <c r="M34" s="186">
        <v>0.95200000000000007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</row>
    <row r="35" spans="1:20" x14ac:dyDescent="0.25">
      <c r="A35" s="2">
        <v>41518</v>
      </c>
      <c r="B35" s="186">
        <v>0.28000000000000003</v>
      </c>
      <c r="C35" s="186">
        <v>0.1</v>
      </c>
      <c r="D35" s="186">
        <v>9.5000000000000001E-2</v>
      </c>
      <c r="E35" s="186">
        <v>0</v>
      </c>
      <c r="F35" s="186">
        <v>0.05</v>
      </c>
      <c r="G35" s="186">
        <v>0</v>
      </c>
      <c r="H35" s="186">
        <v>9.0333333333000004E-2</v>
      </c>
      <c r="I35" s="186">
        <v>0</v>
      </c>
      <c r="J35" s="186">
        <v>2.5000000000000001E-2</v>
      </c>
      <c r="K35" s="186">
        <v>0</v>
      </c>
      <c r="L35" s="186">
        <v>0</v>
      </c>
      <c r="M35" s="186">
        <v>0.64033333333300002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</row>
    <row r="36" spans="1:20" x14ac:dyDescent="0.25">
      <c r="A36" s="2">
        <v>41548</v>
      </c>
      <c r="B36" s="186">
        <v>0.28499999999999998</v>
      </c>
      <c r="C36" s="186">
        <v>0.02</v>
      </c>
      <c r="D36" s="186">
        <v>6.2E-2</v>
      </c>
      <c r="E36" s="186">
        <v>0</v>
      </c>
      <c r="F36" s="186">
        <v>7.2999999999999995E-2</v>
      </c>
      <c r="G36" s="186">
        <v>3.7999999999999999E-2</v>
      </c>
      <c r="H36" s="186">
        <v>6.5000000000000002E-2</v>
      </c>
      <c r="I36" s="186">
        <v>3.5000000000000003E-2</v>
      </c>
      <c r="J36" s="186">
        <v>2.5000000000000001E-2</v>
      </c>
      <c r="K36" s="186">
        <v>0.1</v>
      </c>
      <c r="L36" s="186">
        <v>0</v>
      </c>
      <c r="M36" s="186">
        <v>0.70299999999999996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</row>
    <row r="37" spans="1:20" x14ac:dyDescent="0.25">
      <c r="A37" s="2">
        <v>41579</v>
      </c>
      <c r="B37" s="186">
        <v>0.28999999999999998</v>
      </c>
      <c r="C37" s="186">
        <v>0.02</v>
      </c>
      <c r="D37" s="186">
        <v>6.9000000000000006E-2</v>
      </c>
      <c r="E37" s="186">
        <v>0</v>
      </c>
      <c r="F37" s="186">
        <v>0.05</v>
      </c>
      <c r="G37" s="186">
        <v>2.5000000000000001E-2</v>
      </c>
      <c r="H37" s="186">
        <v>4.4999999999999998E-2</v>
      </c>
      <c r="I37" s="186">
        <v>0</v>
      </c>
      <c r="J37" s="186">
        <v>2.5000000000000001E-2</v>
      </c>
      <c r="K37" s="186">
        <v>0</v>
      </c>
      <c r="L37" s="186">
        <v>0</v>
      </c>
      <c r="M37" s="186">
        <v>0.52400000000000002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</row>
    <row r="38" spans="1:20" x14ac:dyDescent="0.25">
      <c r="A38" s="2">
        <v>41609</v>
      </c>
      <c r="B38" s="186">
        <v>0.29599999999999999</v>
      </c>
      <c r="C38" s="186">
        <v>0.02</v>
      </c>
      <c r="D38" s="186">
        <v>7.5999999999999998E-2</v>
      </c>
      <c r="E38" s="186">
        <v>0</v>
      </c>
      <c r="F38" s="186">
        <v>7.5999999999999998E-2</v>
      </c>
      <c r="G38" s="186">
        <v>2.7E-2</v>
      </c>
      <c r="H38" s="186">
        <v>7.1999999999999995E-2</v>
      </c>
      <c r="I38" s="186">
        <v>0</v>
      </c>
      <c r="J38" s="186">
        <v>2.5000000000000001E-2</v>
      </c>
      <c r="K38" s="186">
        <v>0</v>
      </c>
      <c r="L38" s="186">
        <v>0</v>
      </c>
      <c r="M38" s="186">
        <v>0.59200000000000008</v>
      </c>
      <c r="O38" s="186">
        <v>0</v>
      </c>
      <c r="P38" s="186">
        <v>0</v>
      </c>
      <c r="Q38" s="186">
        <v>0</v>
      </c>
      <c r="R38" s="186">
        <v>0</v>
      </c>
      <c r="S38" s="186">
        <v>0</v>
      </c>
      <c r="T38" s="186">
        <v>0</v>
      </c>
    </row>
    <row r="39" spans="1:20" x14ac:dyDescent="0.25">
      <c r="A39" s="2">
        <v>41640</v>
      </c>
      <c r="B39" s="187">
        <v>0.29480099999999998</v>
      </c>
      <c r="C39" s="187">
        <v>0.02</v>
      </c>
      <c r="D39" s="187">
        <v>7.4999999999999997E-2</v>
      </c>
      <c r="E39" s="187">
        <v>0.05</v>
      </c>
      <c r="F39" s="187">
        <v>7.0000000000000007E-2</v>
      </c>
      <c r="G39" s="187">
        <v>0.02</v>
      </c>
      <c r="H39" s="187">
        <v>0.12</v>
      </c>
      <c r="I39" s="187">
        <v>0</v>
      </c>
      <c r="J39" s="187">
        <v>0.01</v>
      </c>
      <c r="K39" s="187">
        <v>0</v>
      </c>
      <c r="L39" s="187">
        <v>0</v>
      </c>
      <c r="M39" s="187">
        <v>0.65980099999999997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</row>
    <row r="40" spans="1:20" x14ac:dyDescent="0.25">
      <c r="A40" s="2">
        <v>41671</v>
      </c>
      <c r="B40" s="187">
        <v>0.29480099999999998</v>
      </c>
      <c r="C40" s="187">
        <v>0</v>
      </c>
      <c r="D40" s="187">
        <v>5.3999999999999999E-2</v>
      </c>
      <c r="E40" s="187">
        <v>0.02</v>
      </c>
      <c r="F40" s="187">
        <v>7.0000000000000007E-2</v>
      </c>
      <c r="G40" s="187">
        <v>0.02</v>
      </c>
      <c r="H40" s="187">
        <v>0.12</v>
      </c>
      <c r="I40" s="187">
        <v>0</v>
      </c>
      <c r="J40" s="187">
        <v>0.01</v>
      </c>
      <c r="K40" s="187">
        <v>0</v>
      </c>
      <c r="L40" s="187">
        <v>0</v>
      </c>
      <c r="M40" s="187">
        <v>0.58880100000000002</v>
      </c>
      <c r="O40" s="187">
        <v>0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</row>
    <row r="41" spans="1:20" x14ac:dyDescent="0.25">
      <c r="A41" s="2">
        <v>41699</v>
      </c>
      <c r="B41" s="187">
        <v>0.28999999999999998</v>
      </c>
      <c r="C41" s="187">
        <v>0</v>
      </c>
      <c r="D41" s="187">
        <v>6.3E-2</v>
      </c>
      <c r="E41" s="187">
        <v>0</v>
      </c>
      <c r="F41" s="187">
        <v>0.05</v>
      </c>
      <c r="G41" s="187">
        <v>1.4999999999999999E-2</v>
      </c>
      <c r="H41" s="187">
        <v>0.12</v>
      </c>
      <c r="I41" s="187">
        <v>0</v>
      </c>
      <c r="J41" s="187">
        <v>0.01</v>
      </c>
      <c r="K41" s="187">
        <v>0</v>
      </c>
      <c r="L41" s="187">
        <v>0</v>
      </c>
      <c r="M41" s="187">
        <v>0.54800000000000004</v>
      </c>
      <c r="O41" s="187">
        <v>0</v>
      </c>
      <c r="P41" s="187">
        <v>0</v>
      </c>
      <c r="Q41" s="187">
        <v>0</v>
      </c>
      <c r="R41" s="187">
        <v>0</v>
      </c>
      <c r="S41" s="187">
        <v>0</v>
      </c>
      <c r="T41" s="187">
        <v>0</v>
      </c>
    </row>
    <row r="42" spans="1:20" x14ac:dyDescent="0.25">
      <c r="A42" s="2">
        <v>41730</v>
      </c>
      <c r="B42" s="187">
        <v>0.28999999999999998</v>
      </c>
      <c r="C42" s="187">
        <v>0</v>
      </c>
      <c r="D42" s="187">
        <v>6.2E-2</v>
      </c>
      <c r="E42" s="187">
        <v>0</v>
      </c>
      <c r="F42" s="187">
        <v>0.05</v>
      </c>
      <c r="G42" s="187">
        <v>0.08</v>
      </c>
      <c r="H42" s="187">
        <v>0.12</v>
      </c>
      <c r="I42" s="187">
        <v>0</v>
      </c>
      <c r="J42" s="187">
        <v>0.01</v>
      </c>
      <c r="K42" s="187">
        <v>0</v>
      </c>
      <c r="L42" s="187">
        <v>0.01</v>
      </c>
      <c r="M42" s="187">
        <v>0.622</v>
      </c>
      <c r="O42" s="187">
        <v>0</v>
      </c>
      <c r="P42" s="187">
        <v>0</v>
      </c>
      <c r="Q42" s="187">
        <v>0.01</v>
      </c>
      <c r="R42" s="187">
        <v>0</v>
      </c>
      <c r="S42" s="187">
        <v>0</v>
      </c>
      <c r="T42" s="187">
        <v>0</v>
      </c>
    </row>
    <row r="43" spans="1:20" x14ac:dyDescent="0.25">
      <c r="A43" s="2">
        <v>41760</v>
      </c>
      <c r="B43" s="187">
        <v>0.28999999999999998</v>
      </c>
      <c r="C43" s="187">
        <v>0</v>
      </c>
      <c r="D43" s="187">
        <v>7.0999999999999994E-2</v>
      </c>
      <c r="E43" s="187">
        <v>0</v>
      </c>
      <c r="F43" s="187">
        <v>9.6000000000000002E-2</v>
      </c>
      <c r="G43" s="187">
        <v>7.0000000000000007E-2</v>
      </c>
      <c r="H43" s="187">
        <v>0.12</v>
      </c>
      <c r="I43" s="187">
        <v>0</v>
      </c>
      <c r="J43" s="187">
        <v>0.01</v>
      </c>
      <c r="K43" s="187">
        <v>0</v>
      </c>
      <c r="L43" s="187">
        <v>0</v>
      </c>
      <c r="M43" s="187">
        <v>0.65699999999999992</v>
      </c>
      <c r="O43" s="187">
        <v>0</v>
      </c>
      <c r="P43" s="187">
        <v>0</v>
      </c>
      <c r="Q43" s="187">
        <v>0</v>
      </c>
      <c r="R43" s="187">
        <v>0</v>
      </c>
      <c r="S43" s="187">
        <v>0</v>
      </c>
      <c r="T43" s="187">
        <v>0</v>
      </c>
    </row>
    <row r="44" spans="1:20" x14ac:dyDescent="0.25">
      <c r="A44" s="2">
        <v>41791</v>
      </c>
      <c r="B44" s="187">
        <v>0.28999999999999998</v>
      </c>
      <c r="C44" s="187">
        <v>0</v>
      </c>
      <c r="D44" s="187">
        <v>0.06</v>
      </c>
      <c r="E44" s="187">
        <v>0</v>
      </c>
      <c r="F44" s="187">
        <v>0.03</v>
      </c>
      <c r="G44" s="187">
        <v>7.0000000000000007E-2</v>
      </c>
      <c r="H44" s="187">
        <v>0.12</v>
      </c>
      <c r="I44" s="187">
        <v>0</v>
      </c>
      <c r="J44" s="187">
        <v>0.01</v>
      </c>
      <c r="K44" s="187">
        <v>0</v>
      </c>
      <c r="L44" s="187">
        <v>0</v>
      </c>
      <c r="M44" s="187">
        <v>0.58000000000000007</v>
      </c>
      <c r="O44" s="187">
        <v>0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</row>
    <row r="45" spans="1:20" x14ac:dyDescent="0.25">
      <c r="A45" s="2">
        <v>41821</v>
      </c>
      <c r="B45" s="187">
        <v>0.28999999999999998</v>
      </c>
      <c r="C45" s="187">
        <v>0</v>
      </c>
      <c r="D45" s="187">
        <v>5.8999999999999997E-2</v>
      </c>
      <c r="E45" s="187">
        <v>0.03</v>
      </c>
      <c r="F45" s="187">
        <v>0.02</v>
      </c>
      <c r="G45" s="187">
        <v>7.0000000000000007E-2</v>
      </c>
      <c r="H45" s="187">
        <v>0.12</v>
      </c>
      <c r="I45" s="187">
        <v>0</v>
      </c>
      <c r="J45" s="187">
        <v>2.8000000000000001E-2</v>
      </c>
      <c r="K45" s="187">
        <v>0</v>
      </c>
      <c r="L45" s="187">
        <v>1.4999999999999999E-2</v>
      </c>
      <c r="M45" s="187">
        <v>0.63200000000000001</v>
      </c>
      <c r="O45" s="187">
        <v>1.4999999999999999E-2</v>
      </c>
      <c r="P45" s="187">
        <v>0</v>
      </c>
      <c r="Q45" s="187">
        <v>0</v>
      </c>
      <c r="R45" s="187">
        <v>0</v>
      </c>
      <c r="S45" s="187">
        <v>0</v>
      </c>
      <c r="T45" s="187">
        <v>0</v>
      </c>
    </row>
    <row r="46" spans="1:20" x14ac:dyDescent="0.25">
      <c r="A46" s="2">
        <v>41852</v>
      </c>
      <c r="B46" s="187">
        <v>0.27</v>
      </c>
      <c r="C46" s="187">
        <v>0</v>
      </c>
      <c r="D46" s="187">
        <v>5.8000000000000003E-2</v>
      </c>
      <c r="E46" s="187">
        <v>0</v>
      </c>
      <c r="F46" s="187">
        <v>1.2E-2</v>
      </c>
      <c r="G46" s="187">
        <v>0.05</v>
      </c>
      <c r="H46" s="187">
        <v>0.12</v>
      </c>
      <c r="I46" s="187">
        <v>0</v>
      </c>
      <c r="J46" s="187">
        <v>0.01</v>
      </c>
      <c r="K46" s="187">
        <v>0</v>
      </c>
      <c r="L46" s="187">
        <v>0</v>
      </c>
      <c r="M46" s="187">
        <v>0.52</v>
      </c>
      <c r="O46" s="187">
        <v>0</v>
      </c>
      <c r="P46" s="187">
        <v>0</v>
      </c>
      <c r="Q46" s="187">
        <v>0</v>
      </c>
      <c r="R46" s="187">
        <v>0</v>
      </c>
      <c r="S46" s="187">
        <v>0</v>
      </c>
      <c r="T46" s="187">
        <v>0</v>
      </c>
    </row>
    <row r="47" spans="1:20" x14ac:dyDescent="0.25">
      <c r="A47" s="2">
        <v>41883</v>
      </c>
      <c r="B47" s="187">
        <v>0.22</v>
      </c>
      <c r="C47" s="187">
        <v>0</v>
      </c>
      <c r="D47" s="187">
        <v>5.7000000000000002E-2</v>
      </c>
      <c r="E47" s="187">
        <v>0</v>
      </c>
      <c r="F47" s="187">
        <v>0.01</v>
      </c>
      <c r="G47" s="187">
        <v>0.02</v>
      </c>
      <c r="H47" s="187">
        <v>0.12</v>
      </c>
      <c r="I47" s="187">
        <v>0</v>
      </c>
      <c r="J47" s="187">
        <v>0.01</v>
      </c>
      <c r="K47" s="187">
        <v>0</v>
      </c>
      <c r="L47" s="187">
        <v>0</v>
      </c>
      <c r="M47" s="187">
        <v>0.43700000000000006</v>
      </c>
      <c r="O47" s="187">
        <v>0</v>
      </c>
      <c r="P47" s="187">
        <v>0</v>
      </c>
      <c r="Q47" s="187">
        <v>0</v>
      </c>
      <c r="R47" s="187">
        <v>0</v>
      </c>
      <c r="S47" s="187">
        <v>0</v>
      </c>
      <c r="T47" s="187">
        <v>0</v>
      </c>
    </row>
    <row r="48" spans="1:20" x14ac:dyDescent="0.25">
      <c r="A48" s="2">
        <v>41913</v>
      </c>
      <c r="B48" s="187">
        <v>0.17</v>
      </c>
      <c r="C48" s="187">
        <v>0</v>
      </c>
      <c r="D48" s="187">
        <v>5.6000000000000001E-2</v>
      </c>
      <c r="E48" s="187">
        <v>0</v>
      </c>
      <c r="F48" s="187">
        <v>0.01</v>
      </c>
      <c r="G48" s="187">
        <v>3.5000000000000003E-2</v>
      </c>
      <c r="H48" s="187">
        <v>0.12</v>
      </c>
      <c r="I48" s="187">
        <v>0</v>
      </c>
      <c r="J48" s="187">
        <v>0.01</v>
      </c>
      <c r="K48" s="187">
        <v>0</v>
      </c>
      <c r="L48" s="187">
        <v>0</v>
      </c>
      <c r="M48" s="187">
        <v>0.40100000000000002</v>
      </c>
      <c r="O48" s="187">
        <v>0</v>
      </c>
      <c r="P48" s="187">
        <v>0</v>
      </c>
      <c r="Q48" s="187">
        <v>0</v>
      </c>
      <c r="R48" s="187">
        <v>0</v>
      </c>
      <c r="S48" s="187">
        <v>0</v>
      </c>
      <c r="T48" s="187">
        <v>0</v>
      </c>
    </row>
    <row r="49" spans="1:20" x14ac:dyDescent="0.25">
      <c r="A49" s="2">
        <v>41944</v>
      </c>
      <c r="B49" s="187">
        <v>0.12</v>
      </c>
      <c r="C49" s="187">
        <v>0</v>
      </c>
      <c r="D49" s="187">
        <v>5.5E-2</v>
      </c>
      <c r="E49" s="187">
        <v>0</v>
      </c>
      <c r="F49" s="187">
        <v>0.01</v>
      </c>
      <c r="G49" s="187">
        <v>0.05</v>
      </c>
      <c r="H49" s="187">
        <v>0.12</v>
      </c>
      <c r="I49" s="187">
        <v>0</v>
      </c>
      <c r="J49" s="187">
        <v>0.01</v>
      </c>
      <c r="K49" s="187">
        <v>0</v>
      </c>
      <c r="L49" s="187">
        <v>0</v>
      </c>
      <c r="M49" s="187">
        <v>0.36499999999999999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</row>
    <row r="50" spans="1:20" x14ac:dyDescent="0.25">
      <c r="A50" s="2">
        <v>41974</v>
      </c>
      <c r="B50" s="187">
        <v>7.0000000000000007E-2</v>
      </c>
      <c r="C50" s="187">
        <v>0</v>
      </c>
      <c r="D50" s="187">
        <v>6.4000000000000001E-2</v>
      </c>
      <c r="E50" s="187">
        <v>0</v>
      </c>
      <c r="F50" s="187">
        <v>0.01</v>
      </c>
      <c r="G50" s="187">
        <v>0.04</v>
      </c>
      <c r="H50" s="187">
        <v>0.12</v>
      </c>
      <c r="I50" s="187">
        <v>0</v>
      </c>
      <c r="J50" s="187">
        <v>0.01</v>
      </c>
      <c r="K50" s="187">
        <v>0</v>
      </c>
      <c r="L50" s="187">
        <v>0</v>
      </c>
      <c r="M50" s="187">
        <v>0.31400000000000006</v>
      </c>
      <c r="O50" s="187">
        <v>0</v>
      </c>
      <c r="P50" s="187">
        <v>0</v>
      </c>
      <c r="Q50" s="187">
        <v>0</v>
      </c>
      <c r="R50" s="187">
        <v>0</v>
      </c>
      <c r="S50" s="187">
        <v>0</v>
      </c>
      <c r="T50" s="187">
        <v>0</v>
      </c>
    </row>
    <row r="51" spans="1:20" x14ac:dyDescent="0.25">
      <c r="A51" s="2">
        <v>42005</v>
      </c>
      <c r="B51" s="187">
        <v>0</v>
      </c>
      <c r="C51" s="187">
        <v>0</v>
      </c>
      <c r="D51" s="187">
        <v>6.3E-2</v>
      </c>
      <c r="E51" s="187">
        <v>0.01</v>
      </c>
      <c r="F51" s="187">
        <v>0.01</v>
      </c>
      <c r="G51" s="187">
        <v>0.04</v>
      </c>
      <c r="H51" s="187">
        <v>0.12</v>
      </c>
      <c r="I51" s="187">
        <v>0</v>
      </c>
      <c r="J51" s="187">
        <v>0.01</v>
      </c>
      <c r="K51" s="187">
        <v>0</v>
      </c>
      <c r="L51" s="187">
        <v>0</v>
      </c>
      <c r="M51" s="187">
        <v>0.253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</row>
    <row r="52" spans="1:20" x14ac:dyDescent="0.25">
      <c r="A52" s="2">
        <v>42036</v>
      </c>
      <c r="B52" s="187">
        <v>0</v>
      </c>
      <c r="C52" s="187">
        <v>0</v>
      </c>
      <c r="D52" s="187">
        <v>6.2E-2</v>
      </c>
      <c r="E52" s="187">
        <v>0</v>
      </c>
      <c r="F52" s="187">
        <v>0.01</v>
      </c>
      <c r="G52" s="187">
        <v>0.04</v>
      </c>
      <c r="H52" s="187">
        <v>0.12</v>
      </c>
      <c r="I52" s="187">
        <v>0</v>
      </c>
      <c r="J52" s="187">
        <v>0.01</v>
      </c>
      <c r="K52" s="187">
        <v>0</v>
      </c>
      <c r="L52" s="187">
        <v>1.7000000000000001E-2</v>
      </c>
      <c r="M52" s="187">
        <v>0.25900000000000001</v>
      </c>
      <c r="O52" s="187">
        <v>0</v>
      </c>
      <c r="P52" s="187">
        <v>1.7000000000000001E-2</v>
      </c>
      <c r="Q52" s="187">
        <v>0</v>
      </c>
      <c r="R52" s="187">
        <v>0</v>
      </c>
      <c r="S52" s="187">
        <v>0</v>
      </c>
      <c r="T52" s="187">
        <v>0</v>
      </c>
    </row>
    <row r="53" spans="1:20" x14ac:dyDescent="0.25">
      <c r="A53" s="2">
        <v>42064</v>
      </c>
      <c r="B53" s="187">
        <v>0</v>
      </c>
      <c r="C53" s="187">
        <v>0</v>
      </c>
      <c r="D53" s="187">
        <v>8.1000000000000003E-2</v>
      </c>
      <c r="E53" s="187">
        <v>0</v>
      </c>
      <c r="F53" s="187">
        <v>0.01</v>
      </c>
      <c r="G53" s="187">
        <v>0.04</v>
      </c>
      <c r="H53" s="187">
        <v>0.12</v>
      </c>
      <c r="I53" s="187">
        <v>0</v>
      </c>
      <c r="J53" s="187">
        <v>0.01</v>
      </c>
      <c r="K53" s="187">
        <v>0</v>
      </c>
      <c r="L53" s="187">
        <v>0.04</v>
      </c>
      <c r="M53" s="187">
        <v>0.30099999999999999</v>
      </c>
      <c r="O53" s="187">
        <v>0</v>
      </c>
      <c r="P53" s="187">
        <v>0.04</v>
      </c>
      <c r="Q53" s="187">
        <v>0</v>
      </c>
      <c r="R53" s="187">
        <v>0</v>
      </c>
      <c r="S53" s="187">
        <v>0</v>
      </c>
      <c r="T53" s="187">
        <v>0</v>
      </c>
    </row>
    <row r="54" spans="1:20" x14ac:dyDescent="0.25">
      <c r="A54" s="2">
        <v>42095</v>
      </c>
      <c r="B54" s="187">
        <v>0</v>
      </c>
      <c r="C54" s="187">
        <v>0</v>
      </c>
      <c r="D54" s="187">
        <v>0.1</v>
      </c>
      <c r="E54" s="187">
        <v>0</v>
      </c>
      <c r="F54" s="187">
        <v>0.01</v>
      </c>
      <c r="G54" s="187">
        <v>0.04</v>
      </c>
      <c r="H54" s="187">
        <v>0.12</v>
      </c>
      <c r="I54" s="187">
        <v>0.16</v>
      </c>
      <c r="J54" s="187">
        <v>0.04</v>
      </c>
      <c r="K54" s="187">
        <v>0</v>
      </c>
      <c r="L54" s="187">
        <v>4.5000000000000005E-2</v>
      </c>
      <c r="M54" s="187">
        <v>0.51500000000000001</v>
      </c>
      <c r="O54" s="187">
        <v>0</v>
      </c>
      <c r="P54" s="187">
        <v>3.5000000000000003E-2</v>
      </c>
      <c r="Q54" s="187">
        <v>0.01</v>
      </c>
      <c r="R54" s="187">
        <v>0</v>
      </c>
      <c r="S54" s="187">
        <v>0</v>
      </c>
      <c r="T54" s="187">
        <v>0</v>
      </c>
    </row>
    <row r="55" spans="1:20" x14ac:dyDescent="0.25">
      <c r="A55" s="2">
        <v>42125</v>
      </c>
      <c r="B55" s="187">
        <v>0</v>
      </c>
      <c r="C55" s="187">
        <v>0</v>
      </c>
      <c r="D55" s="187">
        <v>0.12</v>
      </c>
      <c r="E55" s="187">
        <v>0</v>
      </c>
      <c r="F55" s="187">
        <v>3.5000000000000003E-2</v>
      </c>
      <c r="G55" s="187">
        <v>0.04</v>
      </c>
      <c r="H55" s="187">
        <v>0.13500000000000001</v>
      </c>
      <c r="I55" s="187">
        <v>5.8000000000000003E-2</v>
      </c>
      <c r="J55" s="187">
        <v>0.04</v>
      </c>
      <c r="K55" s="187">
        <v>0</v>
      </c>
      <c r="L55" s="187">
        <v>3.5000000000000003E-2</v>
      </c>
      <c r="M55" s="187">
        <v>0.46299999999999997</v>
      </c>
      <c r="O55" s="187">
        <v>0</v>
      </c>
      <c r="P55" s="187">
        <v>3.5000000000000003E-2</v>
      </c>
      <c r="Q55" s="187">
        <v>0</v>
      </c>
      <c r="R55" s="187">
        <v>0</v>
      </c>
      <c r="S55" s="187">
        <v>0</v>
      </c>
      <c r="T55" s="187">
        <v>0</v>
      </c>
    </row>
    <row r="56" spans="1:20" x14ac:dyDescent="0.25">
      <c r="A56" s="2">
        <v>42156</v>
      </c>
      <c r="B56" s="187">
        <v>0</v>
      </c>
      <c r="C56" s="187">
        <v>0</v>
      </c>
      <c r="D56" s="187">
        <v>0.12</v>
      </c>
      <c r="E56" s="187">
        <v>0</v>
      </c>
      <c r="F56" s="187">
        <v>4.8000000000000001E-2</v>
      </c>
      <c r="G56" s="187">
        <v>0.04</v>
      </c>
      <c r="H56" s="187">
        <v>0.12</v>
      </c>
      <c r="I56" s="187">
        <v>5.8000000000000003E-2</v>
      </c>
      <c r="J56" s="187">
        <v>0.03</v>
      </c>
      <c r="K56" s="187">
        <v>0</v>
      </c>
      <c r="L56" s="187">
        <v>0</v>
      </c>
      <c r="M56" s="187">
        <v>0.41599999999999993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</row>
    <row r="57" spans="1:20" x14ac:dyDescent="0.25">
      <c r="A57" s="2">
        <v>42186</v>
      </c>
      <c r="B57" s="187">
        <v>0</v>
      </c>
      <c r="C57" s="187">
        <v>0</v>
      </c>
      <c r="D57" s="187">
        <v>0.12</v>
      </c>
      <c r="E57" s="187">
        <v>1.1290322581E-2</v>
      </c>
      <c r="F57" s="187">
        <v>0.01</v>
      </c>
      <c r="G57" s="187">
        <v>0.08</v>
      </c>
      <c r="H57" s="187">
        <v>0.12</v>
      </c>
      <c r="I57" s="187">
        <v>0</v>
      </c>
      <c r="J57" s="187">
        <v>0.01</v>
      </c>
      <c r="K57" s="187">
        <v>0</v>
      </c>
      <c r="L57" s="187">
        <v>0.04</v>
      </c>
      <c r="M57" s="187">
        <v>0.39129032258099999</v>
      </c>
      <c r="O57" s="187">
        <v>0</v>
      </c>
      <c r="P57" s="187">
        <v>0</v>
      </c>
      <c r="Q57" s="187">
        <v>0</v>
      </c>
      <c r="R57" s="187">
        <v>0.04</v>
      </c>
      <c r="S57" s="187">
        <v>0</v>
      </c>
      <c r="T57" s="187">
        <v>0</v>
      </c>
    </row>
    <row r="58" spans="1:20" x14ac:dyDescent="0.25">
      <c r="A58" s="2">
        <v>42217</v>
      </c>
      <c r="B58" s="187">
        <v>0</v>
      </c>
      <c r="C58" s="187">
        <v>0</v>
      </c>
      <c r="D58" s="187">
        <v>0.12</v>
      </c>
      <c r="E58" s="187">
        <v>0</v>
      </c>
      <c r="F58" s="187">
        <v>0.01</v>
      </c>
      <c r="G58" s="187">
        <v>0.05</v>
      </c>
      <c r="H58" s="187">
        <v>0.12</v>
      </c>
      <c r="I58" s="187">
        <v>0.02</v>
      </c>
      <c r="J58" s="187">
        <v>0</v>
      </c>
      <c r="K58" s="187">
        <v>0</v>
      </c>
      <c r="L58" s="187">
        <v>0</v>
      </c>
      <c r="M58" s="187">
        <v>0.32</v>
      </c>
      <c r="O58" s="187">
        <v>0</v>
      </c>
      <c r="P58" s="187">
        <v>0</v>
      </c>
      <c r="Q58" s="187">
        <v>0</v>
      </c>
      <c r="R58" s="187">
        <v>0</v>
      </c>
      <c r="S58" s="187">
        <v>0</v>
      </c>
      <c r="T58" s="187">
        <v>0</v>
      </c>
    </row>
    <row r="59" spans="1:20" x14ac:dyDescent="0.25">
      <c r="A59" s="2">
        <v>42248</v>
      </c>
      <c r="B59" s="187">
        <v>0</v>
      </c>
      <c r="C59" s="187">
        <v>0</v>
      </c>
      <c r="D59" s="187">
        <v>0.13</v>
      </c>
      <c r="E59" s="187">
        <v>0</v>
      </c>
      <c r="F59" s="187">
        <v>0</v>
      </c>
      <c r="G59" s="187">
        <v>0.04</v>
      </c>
      <c r="H59" s="187">
        <v>0.12</v>
      </c>
      <c r="I59" s="187">
        <v>0.2</v>
      </c>
      <c r="J59" s="187">
        <v>0</v>
      </c>
      <c r="K59" s="187">
        <v>0</v>
      </c>
      <c r="L59" s="187">
        <v>0.01</v>
      </c>
      <c r="M59" s="187">
        <v>0.5</v>
      </c>
      <c r="O59" s="187">
        <v>0</v>
      </c>
      <c r="P59" s="187">
        <v>0</v>
      </c>
      <c r="Q59" s="187">
        <v>0</v>
      </c>
      <c r="R59" s="187">
        <v>0</v>
      </c>
      <c r="S59" s="187">
        <v>0.01</v>
      </c>
      <c r="T59" s="187">
        <v>0</v>
      </c>
    </row>
    <row r="60" spans="1:20" x14ac:dyDescent="0.25">
      <c r="A60" s="2">
        <v>42278</v>
      </c>
      <c r="B60" s="187">
        <v>0</v>
      </c>
      <c r="C60" s="187">
        <v>0</v>
      </c>
      <c r="D60" s="187">
        <v>0.13</v>
      </c>
      <c r="E60" s="187">
        <v>2.4677419355000001E-2</v>
      </c>
      <c r="F60" s="187">
        <v>0</v>
      </c>
      <c r="G60" s="187">
        <v>0.04</v>
      </c>
      <c r="H60" s="187">
        <v>0.12</v>
      </c>
      <c r="I60" s="187">
        <v>0</v>
      </c>
      <c r="J60" s="187">
        <v>0</v>
      </c>
      <c r="K60" s="187">
        <v>0</v>
      </c>
      <c r="L60" s="187">
        <v>0</v>
      </c>
      <c r="M60" s="187">
        <v>0.31467741935500004</v>
      </c>
      <c r="O60" s="187">
        <v>0</v>
      </c>
      <c r="P60" s="187">
        <v>0</v>
      </c>
      <c r="Q60" s="187">
        <v>0</v>
      </c>
      <c r="R60" s="187">
        <v>0</v>
      </c>
      <c r="S60" s="187">
        <v>0</v>
      </c>
      <c r="T60" s="187">
        <v>0</v>
      </c>
    </row>
    <row r="61" spans="1:20" x14ac:dyDescent="0.25">
      <c r="A61" s="2">
        <v>42309</v>
      </c>
      <c r="B61" s="187">
        <v>0</v>
      </c>
      <c r="C61" s="187">
        <v>0</v>
      </c>
      <c r="D61" s="187">
        <v>0.13</v>
      </c>
      <c r="E61" s="187">
        <v>2E-3</v>
      </c>
      <c r="F61" s="187">
        <v>0.09</v>
      </c>
      <c r="G61" s="187">
        <v>0.02</v>
      </c>
      <c r="H61" s="187">
        <v>0.12</v>
      </c>
      <c r="I61" s="187">
        <v>0</v>
      </c>
      <c r="J61" s="187">
        <v>0</v>
      </c>
      <c r="K61" s="187">
        <v>0</v>
      </c>
      <c r="L61" s="187">
        <v>0</v>
      </c>
      <c r="M61" s="187">
        <v>0.36199999999999999</v>
      </c>
      <c r="O61" s="187">
        <v>0</v>
      </c>
      <c r="P61" s="187">
        <v>0</v>
      </c>
      <c r="Q61" s="187">
        <v>0</v>
      </c>
      <c r="R61" s="187">
        <v>0</v>
      </c>
      <c r="S61" s="187">
        <v>0</v>
      </c>
      <c r="T61" s="187">
        <v>0</v>
      </c>
    </row>
    <row r="62" spans="1:20" x14ac:dyDescent="0.25">
      <c r="A62" s="2">
        <v>42339</v>
      </c>
      <c r="B62" s="187">
        <v>0</v>
      </c>
      <c r="C62" s="187">
        <v>0</v>
      </c>
      <c r="D62" s="187">
        <v>0.13</v>
      </c>
      <c r="E62" s="187">
        <v>2E-3</v>
      </c>
      <c r="F62" s="187">
        <v>0</v>
      </c>
      <c r="G62" s="187">
        <v>0.02</v>
      </c>
      <c r="H62" s="187">
        <v>0.12</v>
      </c>
      <c r="I62" s="187">
        <v>0</v>
      </c>
      <c r="J62" s="187">
        <v>0</v>
      </c>
      <c r="K62" s="187">
        <v>0</v>
      </c>
      <c r="L62" s="187">
        <v>7.4999999999999997E-2</v>
      </c>
      <c r="M62" s="187">
        <v>0.34700000000000003</v>
      </c>
      <c r="O62" s="187">
        <v>0</v>
      </c>
      <c r="P62" s="187">
        <v>0</v>
      </c>
      <c r="Q62" s="187">
        <v>0</v>
      </c>
      <c r="R62" s="187">
        <v>0</v>
      </c>
      <c r="S62" s="187">
        <v>0</v>
      </c>
      <c r="T62" s="187">
        <v>7.4999999999999997E-2</v>
      </c>
    </row>
    <row r="63" spans="1:20" x14ac:dyDescent="0.25">
      <c r="A63" s="2">
        <v>42370</v>
      </c>
      <c r="B63" s="187">
        <v>0</v>
      </c>
      <c r="C63" s="187">
        <v>0</v>
      </c>
      <c r="D63" s="187">
        <v>0.13</v>
      </c>
      <c r="E63" s="187">
        <v>0</v>
      </c>
      <c r="F63" s="187">
        <v>0</v>
      </c>
      <c r="G63" s="187">
        <v>0.02</v>
      </c>
      <c r="H63" s="187">
        <v>0.12</v>
      </c>
      <c r="I63" s="187">
        <v>2.5000000000000001E-2</v>
      </c>
      <c r="J63" s="187">
        <v>0</v>
      </c>
      <c r="K63" s="187">
        <v>0</v>
      </c>
      <c r="L63" s="187">
        <v>7.4999999999999997E-2</v>
      </c>
      <c r="M63" s="187">
        <v>0.37000000000000005</v>
      </c>
      <c r="O63" s="187">
        <v>0</v>
      </c>
      <c r="P63" s="187">
        <v>0</v>
      </c>
      <c r="Q63" s="187">
        <v>0</v>
      </c>
      <c r="R63" s="187">
        <v>0</v>
      </c>
      <c r="S63" s="187">
        <v>0</v>
      </c>
      <c r="T63" s="187">
        <v>7.4999999999999997E-2</v>
      </c>
    </row>
    <row r="64" spans="1:20" x14ac:dyDescent="0.25">
      <c r="A64" s="2">
        <v>42401</v>
      </c>
      <c r="B64" s="187">
        <v>0</v>
      </c>
      <c r="C64" s="187">
        <v>0</v>
      </c>
      <c r="D64" s="187">
        <v>0.13</v>
      </c>
      <c r="E64" s="187">
        <v>0</v>
      </c>
      <c r="F64" s="187">
        <v>0</v>
      </c>
      <c r="G64" s="187">
        <v>0.04</v>
      </c>
      <c r="H64" s="187">
        <v>0.12</v>
      </c>
      <c r="I64" s="187">
        <v>0.05</v>
      </c>
      <c r="J64" s="187">
        <v>0</v>
      </c>
      <c r="K64" s="187">
        <v>0</v>
      </c>
      <c r="L64" s="187">
        <v>3.7499999999999999E-2</v>
      </c>
      <c r="M64" s="187">
        <v>0.3775</v>
      </c>
      <c r="O64" s="187">
        <v>0</v>
      </c>
      <c r="P64" s="187">
        <v>0</v>
      </c>
      <c r="Q64" s="187">
        <v>0</v>
      </c>
      <c r="R64" s="187">
        <v>0</v>
      </c>
      <c r="S64" s="187">
        <v>0</v>
      </c>
      <c r="T64" s="187">
        <v>3.7499999999999999E-2</v>
      </c>
    </row>
    <row r="65" spans="1:20" x14ac:dyDescent="0.25">
      <c r="A65" s="2">
        <v>42430</v>
      </c>
      <c r="B65" s="187">
        <v>0</v>
      </c>
      <c r="C65" s="187">
        <v>0</v>
      </c>
      <c r="D65" s="187">
        <v>0.13</v>
      </c>
      <c r="E65" s="187">
        <v>0</v>
      </c>
      <c r="F65" s="187">
        <v>2.5000000000000001E-2</v>
      </c>
      <c r="G65" s="187">
        <v>0.03</v>
      </c>
      <c r="H65" s="187">
        <v>0.12</v>
      </c>
      <c r="I65" s="187">
        <v>0.05</v>
      </c>
      <c r="J65" s="187">
        <v>0</v>
      </c>
      <c r="K65" s="187">
        <v>0</v>
      </c>
      <c r="L65" s="187">
        <v>3.9E-2</v>
      </c>
      <c r="M65" s="187">
        <v>0.39399999999999996</v>
      </c>
      <c r="O65" s="187">
        <v>0</v>
      </c>
      <c r="P65" s="187">
        <v>0</v>
      </c>
      <c r="Q65" s="187">
        <v>0</v>
      </c>
      <c r="R65" s="187">
        <v>2.5000000000000001E-2</v>
      </c>
      <c r="S65" s="187">
        <v>0</v>
      </c>
      <c r="T65" s="187">
        <v>1.4E-2</v>
      </c>
    </row>
    <row r="66" spans="1:20" x14ac:dyDescent="0.25">
      <c r="A66" s="2">
        <v>42461</v>
      </c>
      <c r="B66" s="187">
        <v>0</v>
      </c>
      <c r="C66" s="187">
        <v>0</v>
      </c>
      <c r="D66" s="187">
        <v>0.13</v>
      </c>
      <c r="E66" s="187">
        <v>0</v>
      </c>
      <c r="F66" s="187">
        <v>0.05</v>
      </c>
      <c r="G66" s="187">
        <v>0.02</v>
      </c>
      <c r="H66" s="187">
        <v>0.12</v>
      </c>
      <c r="I66" s="187">
        <v>0</v>
      </c>
      <c r="J66" s="187">
        <v>0</v>
      </c>
      <c r="K66" s="187">
        <v>0</v>
      </c>
      <c r="L66" s="187">
        <v>5.3999999999999999E-2</v>
      </c>
      <c r="M66" s="187">
        <v>0.37399999999999994</v>
      </c>
      <c r="O66" s="187">
        <v>0</v>
      </c>
      <c r="P66" s="187">
        <v>0</v>
      </c>
      <c r="Q66" s="187">
        <v>0</v>
      </c>
      <c r="R66" s="187">
        <v>0.04</v>
      </c>
      <c r="S66" s="187">
        <v>0</v>
      </c>
      <c r="T66" s="187">
        <v>1.4E-2</v>
      </c>
    </row>
    <row r="67" spans="1:20" x14ac:dyDescent="0.25">
      <c r="A67" s="2">
        <v>42491</v>
      </c>
      <c r="B67" s="187">
        <v>0</v>
      </c>
      <c r="C67" s="187">
        <v>0</v>
      </c>
      <c r="D67" s="187">
        <v>0.13</v>
      </c>
      <c r="E67" s="187">
        <v>0</v>
      </c>
      <c r="F67" s="187">
        <v>0</v>
      </c>
      <c r="G67" s="187">
        <v>0.04</v>
      </c>
      <c r="H67" s="187">
        <v>0.12</v>
      </c>
      <c r="I67" s="187">
        <v>0.75</v>
      </c>
      <c r="J67" s="187">
        <v>0</v>
      </c>
      <c r="K67" s="187">
        <v>5.0000000000000001E-3</v>
      </c>
      <c r="L67" s="187">
        <v>4.3999999999999997E-2</v>
      </c>
      <c r="M67" s="187">
        <v>1.089</v>
      </c>
      <c r="O67" s="187">
        <v>1.4999999999999999E-2</v>
      </c>
      <c r="P67" s="187">
        <v>0</v>
      </c>
      <c r="Q67" s="187">
        <v>0</v>
      </c>
      <c r="R67" s="187">
        <v>1.4999999999999999E-2</v>
      </c>
      <c r="S67" s="187">
        <v>0</v>
      </c>
      <c r="T67" s="187">
        <v>1.4E-2</v>
      </c>
    </row>
    <row r="68" spans="1:20" x14ac:dyDescent="0.25">
      <c r="A68" s="2">
        <v>42522</v>
      </c>
      <c r="B68" s="187">
        <v>0</v>
      </c>
      <c r="C68" s="187">
        <v>0</v>
      </c>
      <c r="D68" s="187">
        <v>0.13</v>
      </c>
      <c r="E68" s="187">
        <v>0</v>
      </c>
      <c r="F68" s="187">
        <v>0</v>
      </c>
      <c r="G68" s="187">
        <v>0.04</v>
      </c>
      <c r="H68" s="187">
        <v>0.12</v>
      </c>
      <c r="I68" s="187">
        <v>0.4</v>
      </c>
      <c r="J68" s="187">
        <v>0</v>
      </c>
      <c r="K68" s="187">
        <v>0.05</v>
      </c>
      <c r="L68" s="187">
        <v>5.3999999999999999E-2</v>
      </c>
      <c r="M68" s="187">
        <v>0.79400000000000015</v>
      </c>
      <c r="O68" s="187">
        <v>0.01</v>
      </c>
      <c r="P68" s="187">
        <v>0</v>
      </c>
      <c r="Q68" s="187">
        <v>0</v>
      </c>
      <c r="R68" s="187">
        <v>1.4999999999999999E-2</v>
      </c>
      <c r="S68" s="187">
        <v>1.4999999999999999E-2</v>
      </c>
      <c r="T68" s="187">
        <v>1.4E-2</v>
      </c>
    </row>
    <row r="69" spans="1:20" x14ac:dyDescent="0.25">
      <c r="A69" s="2">
        <v>42552</v>
      </c>
      <c r="B69" s="187">
        <v>0</v>
      </c>
      <c r="C69" s="187">
        <v>0.01</v>
      </c>
      <c r="D69" s="187">
        <v>0.13</v>
      </c>
      <c r="E69" s="187">
        <v>0</v>
      </c>
      <c r="F69" s="187">
        <v>0</v>
      </c>
      <c r="G69" s="187">
        <v>0.04</v>
      </c>
      <c r="H69" s="187">
        <v>0.12</v>
      </c>
      <c r="I69" s="187">
        <v>0.05</v>
      </c>
      <c r="J69" s="187">
        <v>0</v>
      </c>
      <c r="K69" s="187">
        <v>7.0000000000000007E-2</v>
      </c>
      <c r="L69" s="187">
        <v>3.5000000000000003E-2</v>
      </c>
      <c r="M69" s="187">
        <v>0.45500000000000007</v>
      </c>
      <c r="O69" s="187">
        <v>0</v>
      </c>
      <c r="P69" s="187">
        <v>0</v>
      </c>
      <c r="Q69" s="187">
        <v>0</v>
      </c>
      <c r="R69" s="187">
        <v>1.4999999999999999E-2</v>
      </c>
      <c r="S69" s="187">
        <v>0.02</v>
      </c>
      <c r="T69" s="187">
        <v>0</v>
      </c>
    </row>
    <row r="70" spans="1:20" x14ac:dyDescent="0.25">
      <c r="A70" s="2">
        <v>42583</v>
      </c>
      <c r="B70" s="187">
        <v>0</v>
      </c>
      <c r="C70" s="187">
        <v>0.01</v>
      </c>
      <c r="D70" s="187">
        <v>0.13</v>
      </c>
      <c r="E70" s="187">
        <v>1.3935483871E-2</v>
      </c>
      <c r="F70" s="187">
        <v>0</v>
      </c>
      <c r="G70" s="187">
        <v>0.02</v>
      </c>
      <c r="H70" s="187">
        <v>0.12</v>
      </c>
      <c r="I70" s="187">
        <v>0</v>
      </c>
      <c r="J70" s="187">
        <v>0</v>
      </c>
      <c r="K70" s="187">
        <v>2.8200838709999999E-2</v>
      </c>
      <c r="L70" s="187">
        <v>3.5000000000000003E-2</v>
      </c>
      <c r="M70" s="187">
        <v>0.35713632258100003</v>
      </c>
      <c r="O70" s="187">
        <v>0</v>
      </c>
      <c r="P70" s="187">
        <v>0</v>
      </c>
      <c r="Q70" s="187">
        <v>0</v>
      </c>
      <c r="R70" s="187">
        <v>1.4999999999999999E-2</v>
      </c>
      <c r="S70" s="187">
        <v>0.02</v>
      </c>
      <c r="T70" s="187">
        <v>0</v>
      </c>
    </row>
    <row r="71" spans="1:20" x14ac:dyDescent="0.25">
      <c r="A71" s="2">
        <v>42614</v>
      </c>
      <c r="B71" s="187">
        <v>0</v>
      </c>
      <c r="C71" s="187">
        <v>0.01</v>
      </c>
      <c r="D71" s="187">
        <v>0.13</v>
      </c>
      <c r="E71" s="187">
        <v>7.1999999999999995E-2</v>
      </c>
      <c r="F71" s="187">
        <v>0</v>
      </c>
      <c r="G71" s="187">
        <v>7.0000000000000007E-2</v>
      </c>
      <c r="H71" s="187">
        <v>0.12</v>
      </c>
      <c r="I71" s="187">
        <v>0</v>
      </c>
      <c r="J71" s="187">
        <v>0</v>
      </c>
      <c r="K71" s="187">
        <v>0</v>
      </c>
      <c r="L71" s="187">
        <v>3.5000000000000003E-2</v>
      </c>
      <c r="M71" s="187">
        <v>0.43700000000000006</v>
      </c>
      <c r="O71" s="187">
        <v>0</v>
      </c>
      <c r="P71" s="187">
        <v>0</v>
      </c>
      <c r="Q71" s="187">
        <v>0</v>
      </c>
      <c r="R71" s="187">
        <v>1.4999999999999999E-2</v>
      </c>
      <c r="S71" s="187">
        <v>0.02</v>
      </c>
      <c r="T71" s="187">
        <v>0</v>
      </c>
    </row>
    <row r="72" spans="1:20" x14ac:dyDescent="0.25">
      <c r="A72" s="2">
        <v>42644</v>
      </c>
      <c r="B72" s="187">
        <v>0</v>
      </c>
      <c r="C72" s="187">
        <v>0.01</v>
      </c>
      <c r="D72" s="187">
        <v>0.13</v>
      </c>
      <c r="E72" s="187">
        <v>0.01</v>
      </c>
      <c r="F72" s="187">
        <v>0</v>
      </c>
      <c r="G72" s="187">
        <v>0.02</v>
      </c>
      <c r="H72" s="187">
        <v>0.12</v>
      </c>
      <c r="I72" s="187">
        <v>0</v>
      </c>
      <c r="J72" s="187">
        <v>0</v>
      </c>
      <c r="K72" s="187">
        <v>0</v>
      </c>
      <c r="L72" s="187">
        <v>4.4999999999999998E-2</v>
      </c>
      <c r="M72" s="187">
        <v>0.33500000000000002</v>
      </c>
      <c r="O72" s="187">
        <v>0</v>
      </c>
      <c r="P72" s="187">
        <v>0</v>
      </c>
      <c r="Q72" s="187">
        <v>0.01</v>
      </c>
      <c r="R72" s="187">
        <v>1.4999999999999999E-2</v>
      </c>
      <c r="S72" s="187">
        <v>0.02</v>
      </c>
      <c r="T72" s="187">
        <v>0</v>
      </c>
    </row>
    <row r="73" spans="1:20" x14ac:dyDescent="0.25">
      <c r="A73" s="2">
        <v>42675</v>
      </c>
      <c r="B73" s="187">
        <v>0</v>
      </c>
      <c r="C73" s="187">
        <v>0.01</v>
      </c>
      <c r="D73" s="187">
        <v>0.13</v>
      </c>
      <c r="E73" s="187">
        <v>0</v>
      </c>
      <c r="F73" s="187">
        <v>0</v>
      </c>
      <c r="G73" s="187">
        <v>0.08</v>
      </c>
      <c r="H73" s="187">
        <v>0.12</v>
      </c>
      <c r="I73" s="187">
        <v>0</v>
      </c>
      <c r="J73" s="187">
        <v>0</v>
      </c>
      <c r="K73" s="187">
        <v>0</v>
      </c>
      <c r="L73" s="187">
        <v>3.5000000000000003E-2</v>
      </c>
      <c r="M73" s="187">
        <v>0.375</v>
      </c>
      <c r="O73" s="187">
        <v>0</v>
      </c>
      <c r="P73" s="187">
        <v>0</v>
      </c>
      <c r="Q73" s="187">
        <v>0</v>
      </c>
      <c r="R73" s="187">
        <v>1.4999999999999999E-2</v>
      </c>
      <c r="S73" s="187">
        <v>0.02</v>
      </c>
      <c r="T73" s="187">
        <v>0</v>
      </c>
    </row>
    <row r="74" spans="1:20" x14ac:dyDescent="0.25">
      <c r="A74" s="84">
        <v>42705</v>
      </c>
      <c r="B74" s="188" t="e">
        <v>#N/A</v>
      </c>
      <c r="C74" s="188" t="e">
        <v>#N/A</v>
      </c>
      <c r="D74" s="188" t="e">
        <v>#N/A</v>
      </c>
      <c r="E74" s="188" t="e">
        <v>#N/A</v>
      </c>
      <c r="F74" s="188" t="e">
        <v>#N/A</v>
      </c>
      <c r="G74" s="188" t="e">
        <v>#N/A</v>
      </c>
      <c r="H74" s="188" t="e">
        <v>#N/A</v>
      </c>
      <c r="I74" s="188" t="e">
        <v>#N/A</v>
      </c>
      <c r="J74" s="188" t="e">
        <v>#N/A</v>
      </c>
      <c r="K74" s="188" t="e">
        <v>#N/A</v>
      </c>
      <c r="L74" s="188" t="e">
        <v>#N/A</v>
      </c>
      <c r="M74" s="188" t="e">
        <v>#N/A</v>
      </c>
      <c r="O74" s="188" t="e">
        <v>#N/A</v>
      </c>
      <c r="P74" s="188" t="e">
        <v>#N/A</v>
      </c>
      <c r="Q74" s="188" t="e">
        <v>#N/A</v>
      </c>
      <c r="R74" s="188" t="e">
        <v>#N/A</v>
      </c>
      <c r="S74" s="188" t="e">
        <v>#N/A</v>
      </c>
      <c r="T74" s="188" t="e">
        <v>#N/A</v>
      </c>
    </row>
    <row r="75" spans="1:20" x14ac:dyDescent="0.25">
      <c r="A75" t="s">
        <v>361</v>
      </c>
    </row>
    <row r="76" spans="1:20" x14ac:dyDescent="0.25">
      <c r="A76" s="2"/>
    </row>
    <row r="77" spans="1:20" x14ac:dyDescent="0.25">
      <c r="A77" s="19"/>
    </row>
    <row r="78" spans="1:20" x14ac:dyDescent="0.25">
      <c r="A78" s="77"/>
    </row>
    <row r="79" spans="1:20" x14ac:dyDescent="0.25">
      <c r="A79" s="77"/>
    </row>
  </sheetData>
  <mergeCells count="2">
    <mergeCell ref="O25:T25"/>
    <mergeCell ref="B25:M25"/>
  </mergeCells>
  <conditionalFormatting sqref="B39:K74 M39:M74">
    <cfRule type="expression" dxfId="29" priority="15">
      <formula>ISNA(B39)</formula>
    </cfRule>
  </conditionalFormatting>
  <conditionalFormatting sqref="O74">
    <cfRule type="expression" dxfId="28" priority="13">
      <formula>ISNA(O74)</formula>
    </cfRule>
  </conditionalFormatting>
  <conditionalFormatting sqref="O39:O73">
    <cfRule type="expression" dxfId="27" priority="12">
      <formula>ISNA(O39)</formula>
    </cfRule>
  </conditionalFormatting>
  <conditionalFormatting sqref="P74">
    <cfRule type="expression" dxfId="26" priority="11">
      <formula>ISNA(P74)</formula>
    </cfRule>
  </conditionalFormatting>
  <conditionalFormatting sqref="P39:P73">
    <cfRule type="expression" dxfId="25" priority="10">
      <formula>ISNA(P39)</formula>
    </cfRule>
  </conditionalFormatting>
  <conditionalFormatting sqref="Q74">
    <cfRule type="expression" dxfId="24" priority="9">
      <formula>ISNA(Q74)</formula>
    </cfRule>
  </conditionalFormatting>
  <conditionalFormatting sqref="Q39:Q73">
    <cfRule type="expression" dxfId="23" priority="8">
      <formula>ISNA(Q39)</formula>
    </cfRule>
  </conditionalFormatting>
  <conditionalFormatting sqref="T74">
    <cfRule type="expression" dxfId="22" priority="7">
      <formula>ISNA(T74)</formula>
    </cfRule>
  </conditionalFormatting>
  <conditionalFormatting sqref="T39:T73">
    <cfRule type="expression" dxfId="21" priority="6">
      <formula>ISNA(T39)</formula>
    </cfRule>
  </conditionalFormatting>
  <conditionalFormatting sqref="R74">
    <cfRule type="expression" dxfId="20" priority="5">
      <formula>ISNA(R74)</formula>
    </cfRule>
  </conditionalFormatting>
  <conditionalFormatting sqref="R39:R73">
    <cfRule type="expression" dxfId="19" priority="4">
      <formula>ISNA(R39)</formula>
    </cfRule>
  </conditionalFormatting>
  <conditionalFormatting sqref="L39:L74">
    <cfRule type="expression" dxfId="18" priority="3">
      <formula>ISNA(L39)</formula>
    </cfRule>
  </conditionalFormatting>
  <conditionalFormatting sqref="S74">
    <cfRule type="expression" dxfId="17" priority="2">
      <formula>ISNA(S74)</formula>
    </cfRule>
  </conditionalFormatting>
  <conditionalFormatting sqref="S39:S73">
    <cfRule type="expression" dxfId="16" priority="1">
      <formula>ISNA(S39)</formula>
    </cfRule>
  </conditionalFormatting>
  <hyperlinks>
    <hyperlink ref="A3" location="Contents!B4" display="Return to Content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22</vt:i4>
      </vt:variant>
    </vt:vector>
  </HeadingPairs>
  <TitlesOfParts>
    <vt:vector size="59" baseType="lpstr">
      <vt:lpstr>Contents</vt:lpstr>
      <vt:lpstr>Fig1</vt:lpstr>
      <vt:lpstr>Fig2</vt:lpstr>
      <vt:lpstr>Fig3</vt:lpstr>
      <vt:lpstr>Fig4</vt:lpstr>
      <vt:lpstr>Fig5</vt:lpstr>
      <vt:lpstr>Fig32</vt:lpstr>
      <vt:lpstr>Fig35</vt:lpstr>
      <vt:lpstr>Fig36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  <vt:lpstr>Fig19</vt:lpstr>
      <vt:lpstr>Fig20</vt:lpstr>
      <vt:lpstr>Fig21</vt:lpstr>
      <vt:lpstr>Fig22</vt:lpstr>
      <vt:lpstr>Fig23</vt:lpstr>
      <vt:lpstr>Fig24</vt:lpstr>
      <vt:lpstr>Fig25</vt:lpstr>
      <vt:lpstr>Fig26</vt:lpstr>
      <vt:lpstr>Fig27</vt:lpstr>
      <vt:lpstr>Fig28</vt:lpstr>
      <vt:lpstr>Fig33</vt:lpstr>
      <vt:lpstr>Fig34</vt:lpstr>
      <vt:lpstr>Fig29</vt:lpstr>
      <vt:lpstr>Fig30</vt:lpstr>
      <vt:lpstr>Fig31</vt:lpstr>
      <vt:lpstr>'Fig1'!Print_Area</vt:lpstr>
      <vt:lpstr>'Fig10'!Print_Area</vt:lpstr>
      <vt:lpstr>'Fig11'!Print_Area</vt:lpstr>
      <vt:lpstr>'Fig12'!Print_Area</vt:lpstr>
      <vt:lpstr>'Fig14'!Print_Area</vt:lpstr>
      <vt:lpstr>'Fig15'!Print_Area</vt:lpstr>
      <vt:lpstr>'Fig16'!Print_Area</vt:lpstr>
      <vt:lpstr>'Fig19'!Print_Area</vt:lpstr>
      <vt:lpstr>'Fig2'!Print_Area</vt:lpstr>
      <vt:lpstr>'Fig22'!Print_Area</vt:lpstr>
      <vt:lpstr>'Fig24'!Print_Area</vt:lpstr>
      <vt:lpstr>'Fig25'!Print_Area</vt:lpstr>
      <vt:lpstr>'Fig26'!Print_Area</vt:lpstr>
      <vt:lpstr>'Fig27'!Print_Area</vt:lpstr>
      <vt:lpstr>'Fig28'!Print_Area</vt:lpstr>
      <vt:lpstr>'Fig3'!Print_Area</vt:lpstr>
      <vt:lpstr>'Fig4'!Print_Area</vt:lpstr>
      <vt:lpstr>'Fig5'!Print_Area</vt:lpstr>
      <vt:lpstr>'Fig6'!Print_Area</vt:lpstr>
      <vt:lpstr>'Fig7'!Print_Area</vt:lpstr>
      <vt:lpstr>'Fig8'!Print_Area</vt:lpstr>
      <vt:lpstr>'Fig9'!Print_Area</vt:lpstr>
    </vt:vector>
  </TitlesOfParts>
  <Company>DOE/EIA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Short-Term Energy Outlook Figures</dc:title>
  <dc:creator>U.S. Energy Information Administration</dc:creator>
  <cp:lastModifiedBy>Choxi, Arti (CONTR)</cp:lastModifiedBy>
  <cp:lastPrinted>2014-02-07T15:30:01Z</cp:lastPrinted>
  <dcterms:created xsi:type="dcterms:W3CDTF">2007-07-17T17:37:22Z</dcterms:created>
  <dcterms:modified xsi:type="dcterms:W3CDTF">2016-12-02T15:46:06Z</dcterms:modified>
</cp:coreProperties>
</file>