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255" windowWidth="14940" windowHeight="9150" tabRatio="817"/>
  </bookViews>
  <sheets>
    <sheet name="KDALL" sheetId="1" r:id="rId1"/>
    <sheet name="ToC" sheetId="2" r:id="rId2"/>
    <sheet name="FNS-$" sheetId="45" r:id="rId3"/>
    <sheet name="SNAP-$" sheetId="46" r:id="rId4"/>
    <sheet name="Schools" sheetId="7" r:id="rId5"/>
    <sheet name="NSLP-P" sheetId="8" r:id="rId6"/>
    <sheet name="NSLP-M" sheetId="9" r:id="rId7"/>
    <sheet name="NSLP-$" sheetId="10" r:id="rId8"/>
    <sheet name="SBP-P" sheetId="12" r:id="rId9"/>
    <sheet name="SBP-M" sheetId="13" r:id="rId10"/>
    <sheet name="SBP-$" sheetId="14" r:id="rId11"/>
    <sheet name="CCCDCH-S" sheetId="15" r:id="rId12"/>
    <sheet name="CCC-C" sheetId="16" r:id="rId13"/>
    <sheet name="CCCDCH-M1" sheetId="17" r:id="rId14"/>
    <sheet name="CCCDCH-M2" sheetId="18" r:id="rId15"/>
    <sheet name="CCCDCH-M3" sheetId="19" r:id="rId16"/>
    <sheet name="CCCDCH-M4" sheetId="20" r:id="rId17"/>
    <sheet name="CCCDCH-M5" sheetId="21" r:id="rId18"/>
    <sheet name="CCCDCH-$" sheetId="22" r:id="rId19"/>
    <sheet name="ADC-M" sheetId="23" r:id="rId20"/>
    <sheet name="ADC-$" sheetId="24" r:id="rId21"/>
    <sheet name="CACFP-T" sheetId="25" r:id="rId22"/>
    <sheet name="SFSP-PM" sheetId="26" r:id="rId23"/>
    <sheet name="SFSP-$" sheetId="27" r:id="rId24"/>
    <sheet name="CN-$" sheetId="28" r:id="rId25"/>
    <sheet name="CNFNS-T$" sheetId="29" r:id="rId26"/>
    <sheet name="SMP-M" sheetId="30" r:id="rId27"/>
    <sheet name="SMP-T" sheetId="31" r:id="rId28"/>
    <sheet name="WIC" sheetId="32" r:id="rId29"/>
    <sheet name="CSFP" sheetId="33" r:id="rId30"/>
    <sheet name="FDPIR" sheetId="34" r:id="rId31"/>
    <sheet name="COM-E1" sheetId="36" r:id="rId32"/>
    <sheet name="COM-E2" sheetId="37" r:id="rId33"/>
    <sheet name="COM-ET" sheetId="38" r:id="rId34"/>
    <sheet name="COM-X1" sheetId="39" r:id="rId35"/>
    <sheet name="COM-X2" sheetId="40" r:id="rId36"/>
    <sheet name="COM-T" sheetId="41" r:id="rId37"/>
    <sheet name="USDA-$1" sheetId="42" r:id="rId38"/>
    <sheet name="USDA-$2" sheetId="43" r:id="rId39"/>
    <sheet name="USDA-$3" sheetId="44" r:id="rId40"/>
    <sheet name="ARRA-$" sheetId="47" r:id="rId41"/>
  </sheets>
  <calcPr calcId="125725"/>
</workbook>
</file>

<file path=xl/calcChain.xml><?xml version="1.0" encoding="utf-8"?>
<calcChain xmlns="http://schemas.openxmlformats.org/spreadsheetml/2006/main">
  <c r="B5" i="45"/>
  <c r="A7"/>
  <c r="A8"/>
  <c r="A9"/>
  <c r="A10"/>
  <c r="A11"/>
  <c r="A12"/>
  <c r="A13"/>
  <c r="A14"/>
  <c r="A15"/>
  <c r="A16"/>
  <c r="A17"/>
  <c r="A18"/>
  <c r="A21"/>
  <c r="A22"/>
  <c r="A23"/>
  <c r="A24"/>
  <c r="A25"/>
  <c r="A26"/>
  <c r="A27"/>
  <c r="A28"/>
  <c r="A29"/>
  <c r="A30"/>
  <c r="A31"/>
  <c r="A32"/>
  <c r="A33"/>
  <c r="A35"/>
  <c r="B5" i="46"/>
  <c r="D5"/>
  <c r="A7"/>
  <c r="A8"/>
  <c r="A9"/>
  <c r="A10"/>
  <c r="A11"/>
  <c r="A12"/>
  <c r="A13"/>
  <c r="A14"/>
  <c r="A15"/>
  <c r="A16"/>
  <c r="A17"/>
  <c r="A18"/>
  <c r="A21"/>
  <c r="A22"/>
  <c r="A23"/>
  <c r="A24"/>
  <c r="A25"/>
  <c r="A26"/>
  <c r="A27"/>
  <c r="A28"/>
  <c r="A29"/>
  <c r="A30"/>
  <c r="A31"/>
  <c r="A32"/>
  <c r="A33"/>
  <c r="A35"/>
  <c r="D5" i="7"/>
  <c r="G5"/>
  <c r="G7"/>
  <c r="G8"/>
  <c r="G9"/>
  <c r="G10"/>
  <c r="G11"/>
  <c r="G12"/>
  <c r="G13"/>
  <c r="G14"/>
  <c r="G15"/>
  <c r="G16"/>
  <c r="A17"/>
  <c r="G18"/>
  <c r="G19"/>
  <c r="G20"/>
  <c r="G21"/>
  <c r="G22"/>
  <c r="G23"/>
  <c r="G24"/>
  <c r="G25"/>
  <c r="G26"/>
  <c r="G27"/>
  <c r="B5" i="8"/>
  <c r="A7"/>
  <c r="A8"/>
  <c r="A9"/>
  <c r="A10"/>
  <c r="A11"/>
  <c r="A12"/>
  <c r="A13"/>
  <c r="A14"/>
  <c r="A15"/>
  <c r="A16"/>
  <c r="A17"/>
  <c r="A18"/>
  <c r="A21"/>
  <c r="A22"/>
  <c r="A23"/>
  <c r="A24"/>
  <c r="A25"/>
  <c r="A26"/>
  <c r="A27"/>
  <c r="A28"/>
  <c r="A29"/>
  <c r="A30"/>
  <c r="A31"/>
  <c r="A32"/>
  <c r="A33"/>
  <c r="A35"/>
  <c r="B5" i="9"/>
  <c r="A7"/>
  <c r="A8"/>
  <c r="A9"/>
  <c r="A10"/>
  <c r="A11"/>
  <c r="A12"/>
  <c r="A13"/>
  <c r="A14"/>
  <c r="A15"/>
  <c r="A16"/>
  <c r="A17"/>
  <c r="A18"/>
  <c r="A21"/>
  <c r="A22"/>
  <c r="A23"/>
  <c r="A24"/>
  <c r="A25"/>
  <c r="A26"/>
  <c r="A27"/>
  <c r="A28"/>
  <c r="A29"/>
  <c r="A30"/>
  <c r="A31"/>
  <c r="A32"/>
  <c r="A33"/>
  <c r="A35"/>
  <c r="B5" i="10"/>
  <c r="A7"/>
  <c r="A8"/>
  <c r="A9"/>
  <c r="A10"/>
  <c r="A11"/>
  <c r="A12"/>
  <c r="A13"/>
  <c r="A14"/>
  <c r="A15"/>
  <c r="A16"/>
  <c r="A17"/>
  <c r="A18"/>
  <c r="A21"/>
  <c r="A22"/>
  <c r="A23"/>
  <c r="A24"/>
  <c r="A25"/>
  <c r="A26"/>
  <c r="A27"/>
  <c r="A28"/>
  <c r="A29"/>
  <c r="A30"/>
  <c r="A31"/>
  <c r="A32"/>
  <c r="A33"/>
  <c r="A35"/>
  <c r="B5" i="12"/>
  <c r="A7"/>
  <c r="A8"/>
  <c r="A9"/>
  <c r="A10"/>
  <c r="A11"/>
  <c r="A12"/>
  <c r="A13"/>
  <c r="A14"/>
  <c r="A15"/>
  <c r="A16"/>
  <c r="A17"/>
  <c r="A18"/>
  <c r="A21"/>
  <c r="A22"/>
  <c r="A23"/>
  <c r="A24"/>
  <c r="A25"/>
  <c r="A26"/>
  <c r="A27"/>
  <c r="A28"/>
  <c r="A29"/>
  <c r="A30"/>
  <c r="A31"/>
  <c r="A32"/>
  <c r="A33"/>
  <c r="A35"/>
  <c r="B5" i="13"/>
  <c r="A7"/>
  <c r="A8"/>
  <c r="A9"/>
  <c r="A10"/>
  <c r="A11"/>
  <c r="A12"/>
  <c r="A13"/>
  <c r="A14"/>
  <c r="A15"/>
  <c r="A16"/>
  <c r="A17"/>
  <c r="A18"/>
  <c r="A21"/>
  <c r="A22"/>
  <c r="A23"/>
  <c r="A24"/>
  <c r="A25"/>
  <c r="A26"/>
  <c r="A27"/>
  <c r="A28"/>
  <c r="A29"/>
  <c r="A30"/>
  <c r="A31"/>
  <c r="A32"/>
  <c r="A33"/>
  <c r="A35"/>
  <c r="B5" i="14"/>
  <c r="A7"/>
  <c r="A8"/>
  <c r="A9"/>
  <c r="A10"/>
  <c r="A11"/>
  <c r="A12"/>
  <c r="A13"/>
  <c r="A14"/>
  <c r="A15"/>
  <c r="A16"/>
  <c r="A17"/>
  <c r="A18"/>
  <c r="A21"/>
  <c r="A22"/>
  <c r="A23"/>
  <c r="A24"/>
  <c r="A25"/>
  <c r="A26"/>
  <c r="A27"/>
  <c r="A28"/>
  <c r="A29"/>
  <c r="A30"/>
  <c r="A31"/>
  <c r="A32"/>
  <c r="A33"/>
  <c r="A35"/>
  <c r="B5" i="15"/>
  <c r="A7"/>
  <c r="A8"/>
  <c r="A9"/>
  <c r="A10"/>
  <c r="A11"/>
  <c r="A12"/>
  <c r="A13"/>
  <c r="A14"/>
  <c r="A15"/>
  <c r="A16"/>
  <c r="A17"/>
  <c r="A18"/>
  <c r="A21"/>
  <c r="A22"/>
  <c r="A23"/>
  <c r="A24"/>
  <c r="A25"/>
  <c r="A26"/>
  <c r="A27"/>
  <c r="A28"/>
  <c r="A29"/>
  <c r="A30"/>
  <c r="A31"/>
  <c r="A32"/>
  <c r="A33"/>
  <c r="A35"/>
  <c r="B5" i="16"/>
  <c r="A7"/>
  <c r="A8"/>
  <c r="A9"/>
  <c r="A10"/>
  <c r="A11"/>
  <c r="A12"/>
  <c r="A13"/>
  <c r="A14"/>
  <c r="A15"/>
  <c r="A16"/>
  <c r="A17"/>
  <c r="A18"/>
  <c r="A21"/>
  <c r="A22"/>
  <c r="A23"/>
  <c r="A24"/>
  <c r="A25"/>
  <c r="A26"/>
  <c r="A27"/>
  <c r="A28"/>
  <c r="A29"/>
  <c r="A30"/>
  <c r="A31"/>
  <c r="A32"/>
  <c r="A33"/>
  <c r="A35"/>
  <c r="B5" i="17"/>
  <c r="A7"/>
  <c r="A8"/>
  <c r="A9"/>
  <c r="A10"/>
  <c r="A11"/>
  <c r="A12"/>
  <c r="A13"/>
  <c r="A14"/>
  <c r="A15"/>
  <c r="A16"/>
  <c r="A17"/>
  <c r="A18"/>
  <c r="A21"/>
  <c r="A22"/>
  <c r="A23"/>
  <c r="A24"/>
  <c r="A25"/>
  <c r="A26"/>
  <c r="A27"/>
  <c r="A28"/>
  <c r="A29"/>
  <c r="A30"/>
  <c r="A31"/>
  <c r="A32"/>
  <c r="A33"/>
  <c r="A35"/>
  <c r="B5" i="18"/>
  <c r="A7"/>
  <c r="A8"/>
  <c r="A9"/>
  <c r="A10"/>
  <c r="A11"/>
  <c r="A12"/>
  <c r="A13"/>
  <c r="A14"/>
  <c r="A15"/>
  <c r="A16"/>
  <c r="A17"/>
  <c r="A18"/>
  <c r="A21"/>
  <c r="A22"/>
  <c r="A23"/>
  <c r="A24"/>
  <c r="A25"/>
  <c r="A26"/>
  <c r="A27"/>
  <c r="A28"/>
  <c r="A29"/>
  <c r="A30"/>
  <c r="A31"/>
  <c r="A32"/>
  <c r="A33"/>
  <c r="A35"/>
  <c r="B5" i="19"/>
  <c r="A7"/>
  <c r="A8"/>
  <c r="A9"/>
  <c r="A10"/>
  <c r="A11"/>
  <c r="A12"/>
  <c r="A13"/>
  <c r="A14"/>
  <c r="A15"/>
  <c r="A16"/>
  <c r="A17"/>
  <c r="A18"/>
  <c r="A21"/>
  <c r="A22"/>
  <c r="A23"/>
  <c r="A24"/>
  <c r="A25"/>
  <c r="A26"/>
  <c r="A27"/>
  <c r="A28"/>
  <c r="A29"/>
  <c r="A30"/>
  <c r="A31"/>
  <c r="A32"/>
  <c r="A33"/>
  <c r="A35"/>
  <c r="B5" i="20"/>
  <c r="A7"/>
  <c r="A8"/>
  <c r="A9"/>
  <c r="A10"/>
  <c r="A11"/>
  <c r="A12"/>
  <c r="A13"/>
  <c r="A14"/>
  <c r="A15"/>
  <c r="A16"/>
  <c r="A17"/>
  <c r="A18"/>
  <c r="A21"/>
  <c r="A22"/>
  <c r="A23"/>
  <c r="A24"/>
  <c r="A25"/>
  <c r="A26"/>
  <c r="A27"/>
  <c r="A28"/>
  <c r="A29"/>
  <c r="A30"/>
  <c r="A31"/>
  <c r="A32"/>
  <c r="A33"/>
  <c r="A35"/>
  <c r="B5" i="21"/>
  <c r="G5"/>
  <c r="A7"/>
  <c r="A8"/>
  <c r="A9"/>
  <c r="A10"/>
  <c r="A11"/>
  <c r="A12"/>
  <c r="A13"/>
  <c r="A14"/>
  <c r="A15"/>
  <c r="A16"/>
  <c r="A17"/>
  <c r="A18"/>
  <c r="A21"/>
  <c r="A22"/>
  <c r="A23"/>
  <c r="A24"/>
  <c r="A25"/>
  <c r="A26"/>
  <c r="A27"/>
  <c r="A28"/>
  <c r="A29"/>
  <c r="A30"/>
  <c r="A31"/>
  <c r="A32"/>
  <c r="A33"/>
  <c r="A35"/>
  <c r="B5" i="22"/>
  <c r="A7"/>
  <c r="A8"/>
  <c r="A9"/>
  <c r="A10"/>
  <c r="A11"/>
  <c r="A12"/>
  <c r="A13"/>
  <c r="A14"/>
  <c r="A15"/>
  <c r="A16"/>
  <c r="A17"/>
  <c r="A18"/>
  <c r="A21"/>
  <c r="A22"/>
  <c r="A23"/>
  <c r="A24"/>
  <c r="A25"/>
  <c r="A26"/>
  <c r="A27"/>
  <c r="A28"/>
  <c r="A29"/>
  <c r="A30"/>
  <c r="A31"/>
  <c r="A32"/>
  <c r="A33"/>
  <c r="A35"/>
  <c r="B5" i="23"/>
  <c r="A7"/>
  <c r="J7"/>
  <c r="A8"/>
  <c r="J8"/>
  <c r="A9"/>
  <c r="J9"/>
  <c r="A10"/>
  <c r="J10"/>
  <c r="A11"/>
  <c r="J11"/>
  <c r="A12"/>
  <c r="J12"/>
  <c r="A13"/>
  <c r="J13"/>
  <c r="A14"/>
  <c r="J14"/>
  <c r="A15"/>
  <c r="J15"/>
  <c r="A16"/>
  <c r="J16"/>
  <c r="A17"/>
  <c r="J17"/>
  <c r="A18"/>
  <c r="J18"/>
  <c r="J19"/>
  <c r="J20"/>
  <c r="A21"/>
  <c r="A22"/>
  <c r="J22"/>
  <c r="A23"/>
  <c r="J23"/>
  <c r="A24"/>
  <c r="J24"/>
  <c r="A25"/>
  <c r="J25"/>
  <c r="A26"/>
  <c r="J26"/>
  <c r="A27"/>
  <c r="J27"/>
  <c r="A28"/>
  <c r="J28"/>
  <c r="A29"/>
  <c r="J29"/>
  <c r="A30"/>
  <c r="J30"/>
  <c r="A31"/>
  <c r="J31"/>
  <c r="A32"/>
  <c r="J32"/>
  <c r="A33"/>
  <c r="J33"/>
  <c r="J34"/>
  <c r="A35"/>
  <c r="J35"/>
  <c r="B5" i="24"/>
  <c r="F5"/>
  <c r="A7"/>
  <c r="H7"/>
  <c r="A8"/>
  <c r="H8"/>
  <c r="A9"/>
  <c r="H9"/>
  <c r="A10"/>
  <c r="H10"/>
  <c r="A11"/>
  <c r="H11"/>
  <c r="A12"/>
  <c r="H12"/>
  <c r="A13"/>
  <c r="H13"/>
  <c r="A14"/>
  <c r="H14"/>
  <c r="A15"/>
  <c r="H15"/>
  <c r="A16"/>
  <c r="H16"/>
  <c r="A17"/>
  <c r="H17"/>
  <c r="A18"/>
  <c r="H18"/>
  <c r="H19"/>
  <c r="H20"/>
  <c r="A21"/>
  <c r="A22"/>
  <c r="H22"/>
  <c r="A23"/>
  <c r="H23"/>
  <c r="A24"/>
  <c r="H24"/>
  <c r="A25"/>
  <c r="H25"/>
  <c r="A26"/>
  <c r="H26"/>
  <c r="A27"/>
  <c r="H27"/>
  <c r="A28"/>
  <c r="H28"/>
  <c r="A29"/>
  <c r="H29"/>
  <c r="A30"/>
  <c r="H30"/>
  <c r="A31"/>
  <c r="H31"/>
  <c r="A32"/>
  <c r="H32"/>
  <c r="A33"/>
  <c r="H33"/>
  <c r="H34"/>
  <c r="A35"/>
  <c r="H35"/>
  <c r="B5" i="25"/>
  <c r="A7"/>
  <c r="A8"/>
  <c r="A9"/>
  <c r="A10"/>
  <c r="A11"/>
  <c r="A12"/>
  <c r="A13"/>
  <c r="A14"/>
  <c r="A15"/>
  <c r="A16"/>
  <c r="A17"/>
  <c r="A18"/>
  <c r="A21"/>
  <c r="A22"/>
  <c r="A23"/>
  <c r="A24"/>
  <c r="A25"/>
  <c r="A26"/>
  <c r="A27"/>
  <c r="A28"/>
  <c r="A29"/>
  <c r="A30"/>
  <c r="A31"/>
  <c r="A32"/>
  <c r="A33"/>
  <c r="A35"/>
  <c r="B5" i="26"/>
  <c r="A7"/>
  <c r="A8"/>
  <c r="A9"/>
  <c r="A10"/>
  <c r="A11"/>
  <c r="A12"/>
  <c r="A13"/>
  <c r="A14"/>
  <c r="A15"/>
  <c r="A16"/>
  <c r="A17"/>
  <c r="A18"/>
  <c r="A21"/>
  <c r="A22"/>
  <c r="A23"/>
  <c r="A24"/>
  <c r="A25"/>
  <c r="A26"/>
  <c r="A27"/>
  <c r="A28"/>
  <c r="A29"/>
  <c r="A30"/>
  <c r="A31"/>
  <c r="A32"/>
  <c r="A33"/>
  <c r="A35"/>
  <c r="B5" i="27"/>
  <c r="A7"/>
  <c r="A8"/>
  <c r="A9"/>
  <c r="A10"/>
  <c r="A11"/>
  <c r="A12"/>
  <c r="A13"/>
  <c r="A14"/>
  <c r="A15"/>
  <c r="A16"/>
  <c r="A17"/>
  <c r="A18"/>
  <c r="A21"/>
  <c r="A22"/>
  <c r="A23"/>
  <c r="A24"/>
  <c r="A25"/>
  <c r="A26"/>
  <c r="A27"/>
  <c r="A28"/>
  <c r="A29"/>
  <c r="A30"/>
  <c r="A31"/>
  <c r="A32"/>
  <c r="A33"/>
  <c r="A35"/>
  <c r="B5" i="28"/>
  <c r="A7"/>
  <c r="A8"/>
  <c r="A9"/>
  <c r="A10"/>
  <c r="A11"/>
  <c r="A12"/>
  <c r="A13"/>
  <c r="A14"/>
  <c r="A15"/>
  <c r="A16"/>
  <c r="A17"/>
  <c r="A18"/>
  <c r="A21"/>
  <c r="A22"/>
  <c r="A23"/>
  <c r="A24"/>
  <c r="A25"/>
  <c r="A26"/>
  <c r="A27"/>
  <c r="A28"/>
  <c r="A29"/>
  <c r="A30"/>
  <c r="A31"/>
  <c r="A32"/>
  <c r="A33"/>
  <c r="A35"/>
  <c r="B5" i="29"/>
  <c r="A7"/>
  <c r="A8"/>
  <c r="A9"/>
  <c r="A10"/>
  <c r="A11"/>
  <c r="A12"/>
  <c r="A13"/>
  <c r="A14"/>
  <c r="A15"/>
  <c r="A16"/>
  <c r="A17"/>
  <c r="A18"/>
  <c r="A21"/>
  <c r="A22"/>
  <c r="A23"/>
  <c r="A24"/>
  <c r="A25"/>
  <c r="A26"/>
  <c r="A27"/>
  <c r="A28"/>
  <c r="A29"/>
  <c r="A30"/>
  <c r="A31"/>
  <c r="A32"/>
  <c r="A33"/>
  <c r="A35"/>
  <c r="B5" i="30"/>
  <c r="A7"/>
  <c r="A8"/>
  <c r="A9"/>
  <c r="A10"/>
  <c r="A11"/>
  <c r="A12"/>
  <c r="A13"/>
  <c r="A14"/>
  <c r="A15"/>
  <c r="A16"/>
  <c r="A17"/>
  <c r="A18"/>
  <c r="A21"/>
  <c r="A22"/>
  <c r="A23"/>
  <c r="A24"/>
  <c r="A25"/>
  <c r="A26"/>
  <c r="A27"/>
  <c r="A28"/>
  <c r="A29"/>
  <c r="A30"/>
  <c r="A31"/>
  <c r="A32"/>
  <c r="A33"/>
  <c r="A35"/>
  <c r="B5" i="31"/>
  <c r="A7"/>
  <c r="A8"/>
  <c r="A9"/>
  <c r="A10"/>
  <c r="A11"/>
  <c r="A12"/>
  <c r="A13"/>
  <c r="A14"/>
  <c r="A15"/>
  <c r="A16"/>
  <c r="A17"/>
  <c r="A18"/>
  <c r="A21"/>
  <c r="A22"/>
  <c r="A23"/>
  <c r="A24"/>
  <c r="A25"/>
  <c r="A26"/>
  <c r="A27"/>
  <c r="A28"/>
  <c r="A29"/>
  <c r="A30"/>
  <c r="A31"/>
  <c r="A32"/>
  <c r="A33"/>
  <c r="A35"/>
  <c r="B5" i="32"/>
  <c r="A7"/>
  <c r="A8"/>
  <c r="A9"/>
  <c r="A10"/>
  <c r="A11"/>
  <c r="A12"/>
  <c r="A13"/>
  <c r="A14"/>
  <c r="A15"/>
  <c r="A16"/>
  <c r="A17"/>
  <c r="A18"/>
  <c r="A21"/>
  <c r="A22"/>
  <c r="A23"/>
  <c r="A24"/>
  <c r="A25"/>
  <c r="A26"/>
  <c r="A27"/>
  <c r="A28"/>
  <c r="A29"/>
  <c r="A30"/>
  <c r="A31"/>
  <c r="A32"/>
  <c r="A33"/>
  <c r="A35"/>
  <c r="B5" i="33"/>
  <c r="A7"/>
  <c r="A8"/>
  <c r="A9"/>
  <c r="A10"/>
  <c r="A11"/>
  <c r="A12"/>
  <c r="A13"/>
  <c r="A14"/>
  <c r="A15"/>
  <c r="A16"/>
  <c r="A17"/>
  <c r="A18"/>
  <c r="A21"/>
  <c r="A22"/>
  <c r="A23"/>
  <c r="A24"/>
  <c r="A25"/>
  <c r="A26"/>
  <c r="A27"/>
  <c r="A28"/>
  <c r="A29"/>
  <c r="A30"/>
  <c r="A31"/>
  <c r="A32"/>
  <c r="A33"/>
  <c r="A35"/>
  <c r="B5" i="34"/>
  <c r="A7"/>
  <c r="A8"/>
  <c r="A9"/>
  <c r="A10"/>
  <c r="A11"/>
  <c r="A12"/>
  <c r="A13"/>
  <c r="A14"/>
  <c r="A15"/>
  <c r="A16"/>
  <c r="A17"/>
  <c r="A18"/>
  <c r="A21"/>
  <c r="A22"/>
  <c r="A23"/>
  <c r="A24"/>
  <c r="A25"/>
  <c r="A26"/>
  <c r="A27"/>
  <c r="A28"/>
  <c r="A29"/>
  <c r="A30"/>
  <c r="A31"/>
  <c r="A32"/>
  <c r="A33"/>
  <c r="A35"/>
  <c r="B5" i="36"/>
  <c r="A7"/>
  <c r="A8"/>
  <c r="A9"/>
  <c r="A10"/>
  <c r="A11"/>
  <c r="A12"/>
  <c r="A13"/>
  <c r="A14"/>
  <c r="A15"/>
  <c r="A16"/>
  <c r="A17"/>
  <c r="A18"/>
  <c r="A21"/>
  <c r="A22"/>
  <c r="A23"/>
  <c r="A24"/>
  <c r="A25"/>
  <c r="A26"/>
  <c r="A27"/>
  <c r="A28"/>
  <c r="A29"/>
  <c r="A30"/>
  <c r="A31"/>
  <c r="A32"/>
  <c r="A33"/>
  <c r="A35"/>
  <c r="B5" i="37"/>
  <c r="A7"/>
  <c r="H7"/>
  <c r="A8"/>
  <c r="H8"/>
  <c r="A9"/>
  <c r="H9"/>
  <c r="A10"/>
  <c r="H10"/>
  <c r="A11"/>
  <c r="H11"/>
  <c r="A12"/>
  <c r="H12"/>
  <c r="A13"/>
  <c r="H13"/>
  <c r="A14"/>
  <c r="H14"/>
  <c r="A15"/>
  <c r="H15"/>
  <c r="A16"/>
  <c r="H16"/>
  <c r="A17"/>
  <c r="H17"/>
  <c r="A18"/>
  <c r="H18"/>
  <c r="H19"/>
  <c r="H20"/>
  <c r="A21"/>
  <c r="A22"/>
  <c r="H22"/>
  <c r="A23"/>
  <c r="H23"/>
  <c r="A24"/>
  <c r="H24"/>
  <c r="A25"/>
  <c r="H25"/>
  <c r="A26"/>
  <c r="H26"/>
  <c r="A27"/>
  <c r="H27"/>
  <c r="A28"/>
  <c r="H28"/>
  <c r="A29"/>
  <c r="H29"/>
  <c r="A30"/>
  <c r="H30"/>
  <c r="A31"/>
  <c r="H31"/>
  <c r="A32"/>
  <c r="H32"/>
  <c r="A33"/>
  <c r="H33"/>
  <c r="H34"/>
  <c r="A35"/>
  <c r="H35"/>
  <c r="B5" i="38"/>
  <c r="A7"/>
  <c r="A8"/>
  <c r="A9"/>
  <c r="A10"/>
  <c r="A11"/>
  <c r="A12"/>
  <c r="A13"/>
  <c r="A14"/>
  <c r="A15"/>
  <c r="A16"/>
  <c r="A17"/>
  <c r="A18"/>
  <c r="A21"/>
  <c r="A22"/>
  <c r="A23"/>
  <c r="A24"/>
  <c r="A25"/>
  <c r="A26"/>
  <c r="A27"/>
  <c r="A28"/>
  <c r="A29"/>
  <c r="A30"/>
  <c r="A31"/>
  <c r="A32"/>
  <c r="A33"/>
  <c r="A35"/>
  <c r="B5" i="39"/>
  <c r="A7"/>
  <c r="A8"/>
  <c r="A9"/>
  <c r="A10"/>
  <c r="A11"/>
  <c r="A12"/>
  <c r="A13"/>
  <c r="A14"/>
  <c r="A15"/>
  <c r="A16"/>
  <c r="A17"/>
  <c r="A18"/>
  <c r="A21"/>
  <c r="A22"/>
  <c r="A23"/>
  <c r="A24"/>
  <c r="A25"/>
  <c r="A26"/>
  <c r="A27"/>
  <c r="A28"/>
  <c r="A29"/>
  <c r="A30"/>
  <c r="A31"/>
  <c r="A32"/>
  <c r="A33"/>
  <c r="A35"/>
  <c r="B5" i="40"/>
  <c r="A7"/>
  <c r="A8"/>
  <c r="A9"/>
  <c r="A10"/>
  <c r="A11"/>
  <c r="A12"/>
  <c r="A13"/>
  <c r="A14"/>
  <c r="A15"/>
  <c r="A16"/>
  <c r="A17"/>
  <c r="A18"/>
  <c r="A21"/>
  <c r="A22"/>
  <c r="A23"/>
  <c r="A24"/>
  <c r="A25"/>
  <c r="A26"/>
  <c r="A27"/>
  <c r="A28"/>
  <c r="A29"/>
  <c r="A30"/>
  <c r="A31"/>
  <c r="A32"/>
  <c r="A33"/>
  <c r="A35"/>
  <c r="B6" i="41"/>
  <c r="A8"/>
  <c r="A9"/>
  <c r="A10"/>
  <c r="A11"/>
  <c r="A12"/>
  <c r="A13"/>
  <c r="A14"/>
  <c r="A15"/>
  <c r="A16"/>
  <c r="A17"/>
  <c r="A18"/>
  <c r="A19"/>
  <c r="A22"/>
  <c r="A23"/>
  <c r="A24"/>
  <c r="A25"/>
  <c r="A26"/>
  <c r="A27"/>
  <c r="A28"/>
  <c r="A29"/>
  <c r="A30"/>
  <c r="A31"/>
  <c r="A32"/>
  <c r="A33"/>
  <c r="A34"/>
  <c r="A36"/>
  <c r="B5" i="42"/>
  <c r="A7"/>
  <c r="A8"/>
  <c r="A9"/>
  <c r="A10"/>
  <c r="A11"/>
  <c r="A12"/>
  <c r="A13"/>
  <c r="A14"/>
  <c r="A15"/>
  <c r="A16"/>
  <c r="A17"/>
  <c r="A18"/>
  <c r="A21"/>
  <c r="A22"/>
  <c r="A23"/>
  <c r="A24"/>
  <c r="A25"/>
  <c r="A26"/>
  <c r="A27"/>
  <c r="A28"/>
  <c r="A29"/>
  <c r="A30"/>
  <c r="A31"/>
  <c r="A32"/>
  <c r="A33"/>
  <c r="A35"/>
  <c r="B5" i="43"/>
  <c r="A7"/>
  <c r="A8"/>
  <c r="A9"/>
  <c r="A10"/>
  <c r="A11"/>
  <c r="A12"/>
  <c r="A13"/>
  <c r="A14"/>
  <c r="A15"/>
  <c r="A16"/>
  <c r="A17"/>
  <c r="A18"/>
  <c r="A21"/>
  <c r="A22"/>
  <c r="A23"/>
  <c r="A24"/>
  <c r="A25"/>
  <c r="A26"/>
  <c r="A27"/>
  <c r="A28"/>
  <c r="A29"/>
  <c r="A30"/>
  <c r="A31"/>
  <c r="A32"/>
  <c r="A33"/>
  <c r="A35"/>
  <c r="B5" i="44"/>
  <c r="A7"/>
  <c r="A8"/>
  <c r="A9"/>
  <c r="A10"/>
  <c r="A11"/>
  <c r="A12"/>
  <c r="A13"/>
  <c r="A14"/>
  <c r="A15"/>
  <c r="A16"/>
  <c r="A17"/>
  <c r="A18"/>
  <c r="A21"/>
  <c r="A22"/>
  <c r="A23"/>
  <c r="A24"/>
  <c r="A25"/>
  <c r="A26"/>
  <c r="A27"/>
  <c r="A28"/>
  <c r="A29"/>
  <c r="A30"/>
  <c r="A31"/>
  <c r="A32"/>
  <c r="A33"/>
  <c r="A35"/>
  <c r="B5" i="47"/>
  <c r="A7"/>
  <c r="A8"/>
  <c r="A9"/>
  <c r="A10"/>
  <c r="A11"/>
  <c r="A12"/>
  <c r="A13"/>
  <c r="A14"/>
  <c r="A15"/>
  <c r="A16"/>
  <c r="A17"/>
  <c r="A18"/>
  <c r="A21"/>
  <c r="A22"/>
  <c r="A23"/>
  <c r="A24"/>
  <c r="A25"/>
  <c r="A26"/>
  <c r="A27"/>
  <c r="A28"/>
  <c r="A29"/>
  <c r="A30"/>
  <c r="A31"/>
  <c r="A32"/>
  <c r="A33"/>
  <c r="A35"/>
</calcChain>
</file>

<file path=xl/sharedStrings.xml><?xml version="1.0" encoding="utf-8"?>
<sst xmlns="http://schemas.openxmlformats.org/spreadsheetml/2006/main" count="4635" uniqueCount="399">
  <si>
    <t>1. Expenditures include cash payments, entitlement commodities and cash-in-lieu, and bonus and TEFAP commodities.
2. Includes all entitlement and bonus food cost.  FY2011 data not available at this time.
3. Includes quarterly Administrative Cost (FNS-667 data) as well as food cost.
4. 2009 ARRA SNAP Issuance is included in KD29a column 1;  WIC Contingency funds (FY 2009 only) are included in KD29a column 3. 
5. Interim Financial Admin. data are from FNS-153.  Final data from SF-269/SF-425.</t>
  </si>
  <si>
    <t>PROGRAM INFORMATION REPORT</t>
  </si>
  <si>
    <t>(KEYDATA)</t>
  </si>
  <si>
    <t>Program Reports, Analysis and Monitoring Branch</t>
  </si>
  <si>
    <t>Budget Division</t>
  </si>
  <si>
    <t>Financial Management</t>
  </si>
  <si>
    <t>Food and Nutrition Service</t>
  </si>
  <si>
    <t>U.S. Department of Agriculture</t>
  </si>
  <si>
    <t>Note:</t>
  </si>
  <si>
    <t>This report is based in part on preliminary data submitted by various reporting agencies.</t>
  </si>
  <si>
    <t>Users should anticipate changes in future reports as reporting agencies finalize data.</t>
  </si>
  <si>
    <t>Questions about information in this report should be addressed to the data administrator,</t>
  </si>
  <si>
    <t>Budget Division (305-2189).</t>
  </si>
  <si>
    <t>Table of Contents</t>
  </si>
  <si>
    <t>Table</t>
  </si>
  <si>
    <t>Title</t>
  </si>
  <si>
    <t>Total FNS Costs -- All Programs</t>
  </si>
  <si>
    <t>School Program Operations -- October Data</t>
  </si>
  <si>
    <t>National School Lunch Program -- Participation and Lunches Served</t>
  </si>
  <si>
    <t>National School Lunch Program -- Total Lunches Served</t>
  </si>
  <si>
    <t>National School Lunch Program -- Program Cost</t>
  </si>
  <si>
    <t>Commodity Schools</t>
  </si>
  <si>
    <t>School Breakfast Program -- Participation and Breakfasts Served</t>
  </si>
  <si>
    <t>School Breakfast Program -- Program Totals</t>
  </si>
  <si>
    <t>School Breakfast Program -- Program Costs ($)</t>
  </si>
  <si>
    <t>Child and Adult Care Food Program -- Child Care Homes and Centers</t>
  </si>
  <si>
    <t>Child and Adult Care Food Program -- Child Care Type of Centers</t>
  </si>
  <si>
    <t>Child and Adult Care Food Program -- Child Care Type of Meal Served: Homes &amp; Centers</t>
  </si>
  <si>
    <t>Child and Adult Care Food Program -- Child Care Type of Meal Served: Breakfasts &amp; Lunches</t>
  </si>
  <si>
    <t>Child and Adult Care Food Program -- Child Care Type of Meal Served: Suppers &amp; Snacks</t>
  </si>
  <si>
    <t>Child and Adult Care Food Program -- Child Care Type of Meal Served: Totals</t>
  </si>
  <si>
    <t>Child and Adult Care Food Program -- Child Care Type of Meal Payment</t>
  </si>
  <si>
    <t>Child and Adult Care Food Program -- Child Care Program Cost</t>
  </si>
  <si>
    <t>Child and Adult Care Food Program -- Adult Care Total Meals Served</t>
  </si>
  <si>
    <t>Child and Adult Care Food Program -- Adult Care Participation and Cost</t>
  </si>
  <si>
    <t>Child and Adult Care Food Program (Summary)</t>
  </si>
  <si>
    <t>Summer Food Service Program -- Type of Meal Served</t>
  </si>
  <si>
    <t>Summer Food Service Program -- Program Cost</t>
  </si>
  <si>
    <t>Child Nutrition Programs -- Cash Payments</t>
  </si>
  <si>
    <t>Child Nutrition Programs -- Total FNS Cost</t>
  </si>
  <si>
    <t>Special Milk Program -- Half Pints Served Per Month</t>
  </si>
  <si>
    <t>Special Milk Program -- Program Totals</t>
  </si>
  <si>
    <t>Special Supplemental Nutrition Program (WIC)</t>
  </si>
  <si>
    <t>Commodity Supplemental Food Program (CSFP)</t>
  </si>
  <si>
    <t>Food Donation Program -- Food Distribution Program on Indian Reservations (IR)</t>
  </si>
  <si>
    <t>FNS Commodity Distribution Entitlements -- Food and Cash-In-Lieu</t>
  </si>
  <si>
    <t>Total FNS and USDA Commodity Distribution Entitlements</t>
  </si>
  <si>
    <t>USDA Surplus Commodities (Bonus &amp; TEFAP Foods) -- Federal Cost: CN &amp; SF Programs</t>
  </si>
  <si>
    <t>USDA Surplus Commodities (Bonus &amp; TEFAP Foods) -- Federal Cost</t>
  </si>
  <si>
    <t>Total USDA Donated Foods -- Entitlements, Bonus Commodities and TEFAP Foods</t>
  </si>
  <si>
    <t>USDA Expenditures -- All Programs</t>
  </si>
  <si>
    <t>USDA Expenditures -- All Programs, Continued</t>
  </si>
  <si>
    <t>USDA / FNS / Budget Division / Program Reports, Analysis and Monitoring Branch</t>
  </si>
  <si>
    <t>Fiscal Year and Month</t>
  </si>
  <si>
    <t>Child Nutrition</t>
  </si>
  <si>
    <t>Special Milk</t>
  </si>
  <si>
    <t>Supplemental Food</t>
  </si>
  <si>
    <t>Total FNS Cost</t>
  </si>
  <si>
    <t>Total</t>
  </si>
  <si>
    <t>Benefit</t>
  </si>
  <si>
    <t>E &amp; T Administrative Cost</t>
  </si>
  <si>
    <t>Total Program Cost</t>
  </si>
  <si>
    <t>Household</t>
  </si>
  <si>
    <t>Persons</t>
  </si>
  <si>
    <t>Per Person</t>
  </si>
  <si>
    <t>Table 3: School Program Operations -- October Data</t>
  </si>
  <si>
    <t>Fiscal Year</t>
  </si>
  <si>
    <t>Program and Type</t>
  </si>
  <si>
    <t>Enrollment</t>
  </si>
  <si>
    <t>Participation Divided by Enrollment</t>
  </si>
  <si>
    <t>National School Lunch Program</t>
  </si>
  <si>
    <t>Total Schools and RCCI's</t>
  </si>
  <si>
    <t>Schools</t>
  </si>
  <si>
    <t>Res. Child Care Institutions</t>
  </si>
  <si>
    <t>School Breakfast Program</t>
  </si>
  <si>
    <t>Special Milk Program</t>
  </si>
  <si>
    <t>Schools &amp; Res. Child Care Inst.</t>
  </si>
  <si>
    <t>Non-Res. Child Care Inst.</t>
  </si>
  <si>
    <t>Summer Camps (July)</t>
  </si>
  <si>
    <t xml:space="preserve">1. Data provided prior to January Keydata are fragmentary for the current fiscal year. These elements are reported 90 days after the close of the reporting period.
2. Participation data are estimated based on average daily meals served.
</t>
  </si>
  <si>
    <t>Table 4: National School Lunch Program -- Participation and Lunches Served</t>
  </si>
  <si>
    <t>Lunches Served Per Month</t>
  </si>
  <si>
    <t>Free</t>
  </si>
  <si>
    <t>Reduced</t>
  </si>
  <si>
    <t>Paid</t>
  </si>
  <si>
    <t>1. Totals are averaged; fiscal year computations are based on October through May plus September. Subtotals may not add to total due to rounding calculations.</t>
  </si>
  <si>
    <t>Table 5: National School Lunch Program -- Total Lunches Served</t>
  </si>
  <si>
    <t>Total Lunches Served (Includes Col.1)</t>
  </si>
  <si>
    <t>Total Afterschool Snacks Served (Includes Col.5)</t>
  </si>
  <si>
    <t>1. School districts receive additional Sec. 4 reimbursement when they serve 60% or more of children free or reduced price lunches.
2. Totals are averaged; fiscal year computations are based on October thru May plus September.
3. Sum excludes July and August.
4. All 'AREA ELIGIBLE' schools and sites receive free snacks. 'AREA ELIGIBLE' means a school or site located in the attendance area of a school in which at least 50% of the enrolled children are eligible for free or reduced price meals.</t>
  </si>
  <si>
    <t>Table 6: National School Lunch Program -- Program Cost</t>
  </si>
  <si>
    <t>Section 11</t>
  </si>
  <si>
    <t>Regular</t>
  </si>
  <si>
    <t>Table 8: School Breakfast Program -- Participation and Breakfasts Served</t>
  </si>
  <si>
    <t>All Breakfasts Served Per Month</t>
  </si>
  <si>
    <t>1. Totals are averaged; fiscal year computations are based on October thru May plus September. Participation data are estimates based on average daily meals served. Subtotals may not add to total due to rounding calculations.</t>
  </si>
  <si>
    <t>Table 9: School Breakfast Program -- Program Totals</t>
  </si>
  <si>
    <t>Regular Breakfasts</t>
  </si>
  <si>
    <t>Severe Need Breakfasts</t>
  </si>
  <si>
    <t>Total - F&amp;R</t>
  </si>
  <si>
    <t>1. Totals are averaged; fiscal year computations are based on October thru May plus September.
2. Sum excludes July and August.</t>
  </si>
  <si>
    <t>Table 10: School Breakfast Program -- Program Cost ($)</t>
  </si>
  <si>
    <t>1. Refers to full-price (paid) meals served in regular and severe-need schools.
2. Based on earnings (meals x reimbursement rates).</t>
  </si>
  <si>
    <t>Table 11: Child and Adult Care Food Program -- Child Care Home and Centers</t>
  </si>
  <si>
    <t>Outlets</t>
  </si>
  <si>
    <t>Avg. Daily Attendance</t>
  </si>
  <si>
    <t>Inst. or Sponsors</t>
  </si>
  <si>
    <t>1. Totals are averaged.
2. Includes Sponsors of both Child Care Centers and Day Care Homes.</t>
  </si>
  <si>
    <t>1. Subset of Table 11 Child Care Centers.
2. Totals are averaged.</t>
  </si>
  <si>
    <t>Table 13a: Child and Adult Care Food Program -- Child Care Type of Meals Served: Homes and Centers</t>
  </si>
  <si>
    <t>Day Care Homes</t>
  </si>
  <si>
    <t>Child Care Centers</t>
  </si>
  <si>
    <t>Breakfasts</t>
  </si>
  <si>
    <t>Lunches</t>
  </si>
  <si>
    <t>Suppers</t>
  </si>
  <si>
    <t>Supplements</t>
  </si>
  <si>
    <t>Table 13c: Child and Adult Care Food Program -- Child Care Type of Meals Served: Suppers and Supplements</t>
  </si>
  <si>
    <t>Table 13d: Child and Adult Care Food Program -- Child Care Type of Meals Served: Totals</t>
  </si>
  <si>
    <t>Total Meals</t>
  </si>
  <si>
    <t>1. Includes Child Care Centers and Day Care Homes; excludes Adult Care information.</t>
  </si>
  <si>
    <t>Table 14: Child and Adult Care Food Program -- Child Care Type of Meal Payment</t>
  </si>
  <si>
    <t>Homes Free</t>
  </si>
  <si>
    <t>Free of All Meals</t>
  </si>
  <si>
    <t>Homes</t>
  </si>
  <si>
    <t>Centers</t>
  </si>
  <si>
    <t>Table 15a: Child and Adult Care Food Program -- Child Care Program Cost</t>
  </si>
  <si>
    <t>Table 15b: Child and Adult Care Food Program -- Adult Care Total Meals Served</t>
  </si>
  <si>
    <t>Total Meals Served</t>
  </si>
  <si>
    <t>Table 15c: Child and Adult Care Food Program -- Adult Care Participation and Cost</t>
  </si>
  <si>
    <t>Sponsors</t>
  </si>
  <si>
    <t>Sites</t>
  </si>
  <si>
    <t>Average Daily Attendance</t>
  </si>
  <si>
    <t>Total Meal Cost</t>
  </si>
  <si>
    <t xml:space="preserve">1. Breakout for Adult Care Commodities and Cash-in-lieu not available. Data included with Child Care on Table 15d.
</t>
  </si>
  <si>
    <t>Table 15d: Child and Adult Care Food Program (Summary)</t>
  </si>
  <si>
    <t>Served</t>
  </si>
  <si>
    <t>Cost</t>
  </si>
  <si>
    <t>1. Child Care Food Program only.</t>
  </si>
  <si>
    <t>Meals Served</t>
  </si>
  <si>
    <t>Table 16b: Summer Food Service Program -- Program Cost</t>
  </si>
  <si>
    <t>Table 17: Child Nutrition Program -- Cash Payments</t>
  </si>
  <si>
    <t>National School Lunch</t>
  </si>
  <si>
    <t>School Breakfast</t>
  </si>
  <si>
    <t>Child/Adult Care</t>
  </si>
  <si>
    <t>Summer Feeding</t>
  </si>
  <si>
    <t>Total Cash Payment</t>
  </si>
  <si>
    <t>Section 4</t>
  </si>
  <si>
    <t>Total Child Nutrition</t>
  </si>
  <si>
    <t>Table 19: Special Milk Program -- Half Pints Served per Month</t>
  </si>
  <si>
    <t>Schools and Res. Child Care Inst.</t>
  </si>
  <si>
    <t>Summer Camps</t>
  </si>
  <si>
    <t>Total All Programs</t>
  </si>
  <si>
    <t>Table 20: Special Milk Program -- Program Totals</t>
  </si>
  <si>
    <t>Total Half Pints Served</t>
  </si>
  <si>
    <t>Total Cost</t>
  </si>
  <si>
    <t>Avg. Half Pint Cost</t>
  </si>
  <si>
    <t>1. Based on earnings (meals x reimbursement rates). 
2. Estimated cost.</t>
  </si>
  <si>
    <t>Table 21: Special Supplemental Nutrition Program (WIC)</t>
  </si>
  <si>
    <t>Program Cost</t>
  </si>
  <si>
    <t>Cost Per Person</t>
  </si>
  <si>
    <t>Women</t>
  </si>
  <si>
    <t>Infants</t>
  </si>
  <si>
    <t>Children</t>
  </si>
  <si>
    <t>Admin.</t>
  </si>
  <si>
    <t>Food</t>
  </si>
  <si>
    <t>Elderly</t>
  </si>
  <si>
    <t>Admin. Expenses</t>
  </si>
  <si>
    <t>FDPIR NET Cost</t>
  </si>
  <si>
    <t>Marshall Is.</t>
  </si>
  <si>
    <t>Indians</t>
  </si>
  <si>
    <t>Table 25a: FNS Commodity Distribution Entitlements -- Food and Cash-In-Lieu</t>
  </si>
  <si>
    <t>CNP Totals</t>
  </si>
  <si>
    <t>Cash-In-Lieu</t>
  </si>
  <si>
    <t>Table 25b: FNS Commodity Distribution Entitlements -- Food and Cash-In-Lieu</t>
  </si>
  <si>
    <t>Nutrition Program for the Elderly</t>
  </si>
  <si>
    <t>IR &amp; NPE Grand Totals</t>
  </si>
  <si>
    <t>Table 26: Total FNS and USDA Commodity Distribution Entitlements</t>
  </si>
  <si>
    <t>FNS Entitlements</t>
  </si>
  <si>
    <t>Char. Inst</t>
  </si>
  <si>
    <t>Table 27a: USDA Surplus Commodities (Bonus &amp; TEFAP Foods) -- Federal Cost: CN &amp; SF Programs</t>
  </si>
  <si>
    <t>School</t>
  </si>
  <si>
    <t>Child and Adult Care</t>
  </si>
  <si>
    <t>Food Donation Programs (Bonus)</t>
  </si>
  <si>
    <t>Summer Camps (Bonus)</t>
  </si>
  <si>
    <t>Charitable Institution (Bonus)</t>
  </si>
  <si>
    <t>Total Cost of USDA Bonus Food</t>
  </si>
  <si>
    <t>Total Cost of USDA Bonus and TEFAP Foods</t>
  </si>
  <si>
    <t>Nutr. Program for the Elderly</t>
  </si>
  <si>
    <t>Table 28: Total USDA Donated Foods -- Entitlements,Bonus Commodities and TEFAP Foods</t>
  </si>
  <si>
    <t>Entitlements</t>
  </si>
  <si>
    <t>USDA Surplus Commodities</t>
  </si>
  <si>
    <t>Total Value of, Entitlements, Bonus and TEFAP</t>
  </si>
  <si>
    <t>FNS Entitlement Food and Cash</t>
  </si>
  <si>
    <t>USDA Entitlement Food</t>
  </si>
  <si>
    <t>Bonus Foods</t>
  </si>
  <si>
    <t xml:space="preserve">1. TEFAP foods distributed through nonprofit local emergency feeding organizations. Includes Bonus and Entitlement foods. Administrative cost is excluded.
</t>
  </si>
  <si>
    <t>Food Donation</t>
  </si>
  <si>
    <t>Indian Res.</t>
  </si>
  <si>
    <t>School Lunch</t>
  </si>
  <si>
    <t>Comm. Schools</t>
  </si>
  <si>
    <t>Breakfast</t>
  </si>
  <si>
    <t>Summer Food</t>
  </si>
  <si>
    <t>SAE &amp; Other</t>
  </si>
  <si>
    <t>Charitable Institutions</t>
  </si>
  <si>
    <t>WIC 2/</t>
  </si>
  <si>
    <t>Comm. Suppl. 3/</t>
  </si>
  <si>
    <t>Food Donation (NPE, IR, DF, SK, FB, TE) 4/</t>
  </si>
  <si>
    <t>Participation 1/</t>
  </si>
  <si>
    <t>State Administrative Expenses 3/</t>
  </si>
  <si>
    <t>Other Costs 4/</t>
  </si>
  <si>
    <t>Outlets Operating 1/</t>
  </si>
  <si>
    <t>Participation 2/</t>
  </si>
  <si>
    <t>Average Participation Per Day 1/</t>
  </si>
  <si>
    <t>Additional Payment Lunches (60% Criteria) 1/</t>
  </si>
  <si>
    <t>Average Daily Lunches 2/</t>
  </si>
  <si>
    <t>Days of Operation 3/</t>
  </si>
  <si>
    <t>Snacks Served in Area Eligible Schools &amp; Sites 4/</t>
  </si>
  <si>
    <t>Average Daily Afterschool Snacks 2/</t>
  </si>
  <si>
    <t>Section 4  1/</t>
  </si>
  <si>
    <t>Add. Pay. 2/</t>
  </si>
  <si>
    <t>Total Cash 3/</t>
  </si>
  <si>
    <t>Comm. &amp; Cash-In-Lieu (Entitlement) 4/</t>
  </si>
  <si>
    <t>Average Daily Breakfasts Total Program 1/</t>
  </si>
  <si>
    <t>Days of Operation 2/</t>
  </si>
  <si>
    <t>Cost 2/</t>
  </si>
  <si>
    <t>All Paid 1/</t>
  </si>
  <si>
    <t>Total Program Cost 2/</t>
  </si>
  <si>
    <t>Day Care Homes 1/</t>
  </si>
  <si>
    <t>Inst. or Sponsors 2/</t>
  </si>
  <si>
    <t>Child Care Centers 1/</t>
  </si>
  <si>
    <t>Proprietary Title XX Centers 2/</t>
  </si>
  <si>
    <t>Table 12: Child and Adult Care Food Program -- Child Care Type of Centers 1/</t>
  </si>
  <si>
    <t>Outside School Hour Care Centers 2/</t>
  </si>
  <si>
    <t>Headstart Centers 2/</t>
  </si>
  <si>
    <t>Total 1/</t>
  </si>
  <si>
    <t>Meal Cost by Outlet Type 1/</t>
  </si>
  <si>
    <t>Total Meal Cost 2/</t>
  </si>
  <si>
    <t>(Homes) Sponsor Admin. 4/</t>
  </si>
  <si>
    <t>Audit/Startup Cost 4/</t>
  </si>
  <si>
    <t>Audit/Startup Cost Sponsor Admin. 1/</t>
  </si>
  <si>
    <t>Table 16a: Summer Food Service Program -- Type of Meal Served 1/</t>
  </si>
  <si>
    <t>Meal Cost 1/</t>
  </si>
  <si>
    <t>Sponsor Administrative Cost 3/</t>
  </si>
  <si>
    <t>State Admin. and Health Inspection Cost 4/</t>
  </si>
  <si>
    <t>Total Program Cost 5/</t>
  </si>
  <si>
    <t>Table 18: Child Nutrition Program -- Total FNS Cost 1/</t>
  </si>
  <si>
    <t>State Administrative Expenses 2/</t>
  </si>
  <si>
    <t>Other CN Costs 3/</t>
  </si>
  <si>
    <t>Free 1/</t>
  </si>
  <si>
    <t>Free 2/</t>
  </si>
  <si>
    <t>Food cost Per Person 2/</t>
  </si>
  <si>
    <t>Table 22: Commodity Supplemental Food Program (CSFP) 1/</t>
  </si>
  <si>
    <t>Food Cost 2/</t>
  </si>
  <si>
    <t>Administrative Expense 3/</t>
  </si>
  <si>
    <t>Table 23: Food Donation Program -- Food Distribution Program on Indian Reservations (IR) 1/</t>
  </si>
  <si>
    <t>Food 1/</t>
  </si>
  <si>
    <t>Cash-In-Lieu 2/</t>
  </si>
  <si>
    <t>Summer Feeding (Food) 1/</t>
  </si>
  <si>
    <t>Commodity Supplemental (Food) 1/</t>
  </si>
  <si>
    <t>Indian Resr. (Food) 2/</t>
  </si>
  <si>
    <t>Food 3/</t>
  </si>
  <si>
    <t>Cash-In-Lieu 4/</t>
  </si>
  <si>
    <t>Total 5/</t>
  </si>
  <si>
    <t>Soup Kitchens, Food Banks, BOP, VAA and Other 3/</t>
  </si>
  <si>
    <t>USDA Entitlements (Food) 1/</t>
  </si>
  <si>
    <t>Disaster Feeding (DF) 1/</t>
  </si>
  <si>
    <t>Total FNS &amp; USDA Entitlements 2/</t>
  </si>
  <si>
    <t>Child Nutrition Programs (Bonus) 1/</t>
  </si>
  <si>
    <t>Disaster Feeding 1/</t>
  </si>
  <si>
    <t>Supplemental Food Program 2/</t>
  </si>
  <si>
    <t>Soup Kitchens, Food Banks, BOP, VAA and Other 1/</t>
  </si>
  <si>
    <t>Indian Resr. 2/</t>
  </si>
  <si>
    <t>Table 27b: USDA Surplus Commodities (Bonus &amp; TEFAP Foods) -- Federal Cost 1/</t>
  </si>
  <si>
    <t>Total TEFAP Foods 3/</t>
  </si>
  <si>
    <t>Total TEFAP Foods 1/</t>
  </si>
  <si>
    <t>Table 29a: USDA Expenditures -- All Programs 1/</t>
  </si>
  <si>
    <t>WIC 3/</t>
  </si>
  <si>
    <t>Comm. Suppl. 4/</t>
  </si>
  <si>
    <t>NSIP 5/</t>
  </si>
  <si>
    <t>Table 29b: USDA Expenditures -- All Programs, Continued 1/</t>
  </si>
  <si>
    <t>Child Nutrition Programs 1/</t>
  </si>
  <si>
    <t>Table 29c: USDA Expenditures -- All Programs, Continued 1/</t>
  </si>
  <si>
    <t>Disaster Feeding 2/</t>
  </si>
  <si>
    <t>Soup Kitchens, Food Banks and Other 2/</t>
  </si>
  <si>
    <t>TEFAP Foods 3/</t>
  </si>
  <si>
    <t xml:space="preserve">1. Does not include estimates for states which have not submitted reports.
</t>
  </si>
  <si>
    <t>Puerto Rico, N. Mariana, Am Samoa Grants 5/</t>
  </si>
  <si>
    <t>Puerto Rico, N. Mariana, Am Samoa Grants 2/</t>
  </si>
  <si>
    <t>CSFP Other Costs 4/</t>
  </si>
  <si>
    <t>W-I-C 5/</t>
  </si>
  <si>
    <t>FDPIR Other Costs 3/</t>
  </si>
  <si>
    <t>1       FNS-$</t>
  </si>
  <si>
    <t>3      Schools</t>
  </si>
  <si>
    <t>4      NSLP-P</t>
  </si>
  <si>
    <t>5      NSLP-M</t>
  </si>
  <si>
    <t>6      NSLP-$</t>
  </si>
  <si>
    <t>7      NSLP-CS</t>
  </si>
  <si>
    <t>8      SBP-P</t>
  </si>
  <si>
    <t>9      SBP-M</t>
  </si>
  <si>
    <t>10    SBP-$</t>
  </si>
  <si>
    <t>11    CCCDCH-S</t>
  </si>
  <si>
    <t>12    CCC-C</t>
  </si>
  <si>
    <t xml:space="preserve">13a  CCCDCH-M1 </t>
  </si>
  <si>
    <t>13b  CCCDCH-M2</t>
  </si>
  <si>
    <t>13c  CCCDCH-M3</t>
  </si>
  <si>
    <t>13d  CCCDCH-M4</t>
  </si>
  <si>
    <t>14    CCCDCH-M5</t>
  </si>
  <si>
    <t xml:space="preserve">15a  CCCDCH-$ </t>
  </si>
  <si>
    <t>15b  ADC-M</t>
  </si>
  <si>
    <t>15c  ADC-$</t>
  </si>
  <si>
    <t>15d  CACFP-T</t>
  </si>
  <si>
    <t xml:space="preserve">16a  SFSP-PM </t>
  </si>
  <si>
    <t>16b  SFSP-$</t>
  </si>
  <si>
    <t>17   CN-$</t>
  </si>
  <si>
    <t>18   CNFNS-T$</t>
  </si>
  <si>
    <t>19   SMP-M</t>
  </si>
  <si>
    <t>20   SMP-T</t>
  </si>
  <si>
    <t>25a  COM-E1</t>
  </si>
  <si>
    <t>25b  COM-E2</t>
  </si>
  <si>
    <t>26    COM-ET</t>
  </si>
  <si>
    <t>27a  COM-X1</t>
  </si>
  <si>
    <t>27b  COM-X2</t>
  </si>
  <si>
    <t>28    COM-T</t>
  </si>
  <si>
    <t>29a  USDA-$1</t>
  </si>
  <si>
    <t>29b  USDA-$2</t>
  </si>
  <si>
    <t>29c  USDA-$3</t>
  </si>
  <si>
    <t>22   CSFP</t>
  </si>
  <si>
    <t>21    WIC</t>
  </si>
  <si>
    <t>23   FDPIR</t>
  </si>
  <si>
    <t>$ = Costs</t>
  </si>
  <si>
    <t>P = Participation</t>
  </si>
  <si>
    <t>M = Meals</t>
  </si>
  <si>
    <t>CS = Commodity Schools</t>
  </si>
  <si>
    <t>S = Summary</t>
  </si>
  <si>
    <t>C = Centers</t>
  </si>
  <si>
    <t>T = Total</t>
  </si>
  <si>
    <t>T$ = Total Costs</t>
  </si>
  <si>
    <t>PM = Participation and Meals</t>
  </si>
  <si>
    <t>E = Entitlement</t>
  </si>
  <si>
    <t>X = Surplus</t>
  </si>
  <si>
    <t>Nutrition Programs Administration</t>
  </si>
  <si>
    <t>Commodities 2/</t>
  </si>
  <si>
    <t>Commodities &amp; Cash-In-Lieu</t>
  </si>
  <si>
    <t>Commodity Assistance (Cash + Comm.) 1/</t>
  </si>
  <si>
    <t>Commodity Assistance (Cash + Comm.) 3/</t>
  </si>
  <si>
    <t>Table 2: Supplemental Nutrition Assistance Program (Excludes Puerto Rico)</t>
  </si>
  <si>
    <t>2       SNAP-$</t>
  </si>
  <si>
    <t>Supplemental Nutrition Assistance Program (Excludes Puerto Rico)</t>
  </si>
  <si>
    <t>1. Includes needy families in the former Trust Territories (the Marshall Islands)--FY 1989 through FY 1995 only.
2. FNS-152 data; participation totals are averaged.
3. Includes storage and transportation, commodity administration, and food losses.  Data are national level only; they are not available prior to FY 1996.</t>
  </si>
  <si>
    <t>Table 13b: Child and Adult Care Food Program -- Child Care Type of Meals Served: Breakfasts and Lunches</t>
  </si>
  <si>
    <t>Table 30: Total ARRA Expenditures -- All Programs 1/</t>
  </si>
  <si>
    <t>RA-SNAP  Issuance 2/</t>
  </si>
  <si>
    <t>RA-SNAP-State Admin Expenses 3/</t>
  </si>
  <si>
    <t>RA-FDPIR 4/</t>
  </si>
  <si>
    <t xml:space="preserve">RA-CN-NSLP 4/ </t>
  </si>
  <si>
    <t xml:space="preserve">RA-WIC-CFOOD 4/ </t>
  </si>
  <si>
    <t xml:space="preserve">RA-WIC-CNSA 4/ </t>
  </si>
  <si>
    <t xml:space="preserve">RA-WIC-EBT 4/  </t>
  </si>
  <si>
    <t xml:space="preserve">RA-WIC-MISC 4/ </t>
  </si>
  <si>
    <t>RA-WIC-SAM  4/</t>
  </si>
  <si>
    <t>Total ARRA Expenditures</t>
  </si>
  <si>
    <t>Table 1: Total FNS Cost -- All Programs 1/</t>
  </si>
  <si>
    <t>Supplemental Nutrition Assistance (SNAP)</t>
  </si>
  <si>
    <t>Nutrition  Programs Administration</t>
  </si>
  <si>
    <t>Total USDA Expenditures 2/  5/</t>
  </si>
  <si>
    <t>Total ARRA Expenditures -- All Programs</t>
  </si>
  <si>
    <t xml:space="preserve">RA-TEFAP Admin 5/ </t>
  </si>
  <si>
    <t>30    ARRA-$</t>
  </si>
  <si>
    <t>ARRA  excluding SNAP Issuance and WIC Contingency Funds 6/</t>
  </si>
  <si>
    <t>ARRA  excluding SNAP Issuance and WIC Contingency Funds 4/</t>
  </si>
  <si>
    <t>Nutrition Services and Administration</t>
  </si>
  <si>
    <t>Other Costs 3/</t>
  </si>
  <si>
    <t xml:space="preserve">Total </t>
  </si>
  <si>
    <t>Food  4/</t>
  </si>
  <si>
    <t xml:space="preserve">1. FNS-388 data. Totals are averaged.
2. FNS-388/250 data for FY 1992 and FNS-388/46 for FY 1993 and beyond. Starting April 2009, ARRA SNAP Issuance was 15.27% of total issuance in FY 2009; 16.38% of total issuance in FY 2010; 16.55% of total issuance in FY 2011; 10.95% of total issuance in FY 2012.
3. SF-269/SF-425 data are reported quarterly.
4. Includes Other Costs (e.g., Benefit and Retailer Redemption and Monitoring, Payment Accuracy, EBT systems, Program Evaluation and Modernization, Program Access, Health and Nutrition Pilot Projects.)
5. Supplemental Nutrition Assistance Program (SNAP) formerly known as the Food Stamp Program (prior to FY 2009). </t>
  </si>
  <si>
    <t>1. FNS-153 data. Totals are averaged.
2. Value of entitlement foods only. Food cost per person excludes value of free and bonus foods.
3. Interim Financial Admin. data are from FNS-153. Final data are from SF-269/SF-425.
4. Includes storage and transportation, commodity administration, and food losses.  Data are national level only; they are not available prior to FY 1996.
5. Represents women, infants, and children participants.</t>
  </si>
  <si>
    <t>1. Does not include bonus commodities. 
2. Data from the SF-269/through FY2010 and the FNS-777/FY2011 onward (reported quarterly).
3.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administrative and computer support.</t>
  </si>
  <si>
    <t>1. Expenditures include cash payments, entitlement commodities and cash-in-lieu, and bonus and TEFAP commodities, based on data from the SF-269/through FY2010 and the FNS-777/FY2011 onward (reported quarterly).   Also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administrative and computer support.</t>
  </si>
  <si>
    <t xml:space="preserve">1. FNS-155/PCIMS/WBSCM data.
2. Based on data from the quarterly SF-269/through FY2010 and FNS-777/FY2011 onward.
</t>
  </si>
  <si>
    <t xml:space="preserve">1. Based on earnings (meals times reimbursement rates). 
2. Based on FNS-155/PCIMS/WBSCM data. 
3. Based on data from the SF-269/through FY2010 and the FNS-777/FY2011 onward (except for ROAP states, which are based on the ROAP Payment System). 
4. Based on data from the SF-269/through FY2010 and the FNS-777/FY2011 onward (does not include ROAP states).
5. Does not include estimates for states which have not submitted reports.
</t>
  </si>
  <si>
    <t>1. Includes Child Care Centers and Day Care Homes; excludes Adult Care information.
2. Based on earnings (meals x rates).
3. Based on data from the FNS-155 (Commodity), PCIMS/WBSCM, and the quarterly SF-269/through FY2010 and FNS-777/FY2011 onward (Cash-in-lieu).
4. Based on the quarterly SF-269/through FY2010 and FNS-777/FY2011 onward.</t>
  </si>
  <si>
    <t xml:space="preserve">1. Year totals are sums of average monthly figures of substates which may not match average of monthly totals. 
2. Includes ARRA contingency funds in FY 2009 only.
3. Other Costs include:  Breastfeeding Peer Counselors programs (BFPC), infrastructure grants, EBT, technical assistance, and Farmers Market costs.  Farmers Market costs for current fiscal are not reported until February of the following fiscal year.                       
  FY 2010 other costs include:  ARRA MIS ($64M), BFPC ($80M), State MIS ($30M), etc.  
  FY 2011 other costs include:  Infrastructure/EBT grants ($13M), BFPC ($69M), State MIS ($50M), Program Evaluation &amp; Monitoring ($21M), and Federal Administration &amp; Oversight ($10M)
  FY 2012 other costs will be provided in September 2012 Keydata      
4. Beginning October 1, 2011, The Healthy, Hunger-Free Kids Act of 2010, Public Law 111-296 requires State agencies to report rebate payments from manufacturers on the FNS-798 Financial Management and Participation Report in the month in which the payments are received.   Previously, rebates were reported in the month the rebate was earned.  While this change does not affect how rebates are earned and billed on rebate invoices to manufacturers, we may see changes in the food costs per person per month until the change is fully implemented into the next fiscal year.  </t>
  </si>
  <si>
    <t>1. General assistance for all meals served, including full-price (paid).
2. School districts receive additional Section 4 reimbursements when they serve 60% or more of the children free or reduced meals.
3. Based on earnings (meals x reimbursement rates). Includes earnings for Section 4, Section 11, and meal supplements served under Section 17A.
4. Based on FNS-155/PCIMS/WBSCM data plus Kansas cash-in-lieu (earnings).</t>
  </si>
  <si>
    <t xml:space="preserve">1. Data from FNS-153 (includes WIC and elderly components).
2. Data from FNS-152 and FNS-155/PCIMS/WBSCM.
3. Data from FNS-52. BOP = Bureau of Federal Prisons. VAA = Veterans Affairs Administration.
4. NSIP (NPE) appropriation transferred to HHS in FY 2003. FNS continues to procure commodities on behalf of State Agencies.
5. Total entitlement cost based on earnings (meals times rate) rather than food cost plus cash-in-lieu. (SF-269 no longer reported starting in FY 98).
</t>
  </si>
  <si>
    <t xml:space="preserve">1. FNS-155/PCIMS/WBSCM data. Includes data for commodity only schools.
</t>
  </si>
  <si>
    <t xml:space="preserve">1. FNS-155/PCIMS/WBSCM data. BOP = Bureau of Federal Prisons. VAA = Veterans Affairs Administration.  FY2011 data not available at this time.
2. FNS-153 data; includes value of bonus and free foods.
</t>
  </si>
  <si>
    <t xml:space="preserve">1. FNS-155/PCIMS/WBSCM data except as noted.
2. FNS-152 data; includes value of bonus and free foods.
3. TEFAP foods distributed through nonprofit local emergency feeding organizations. Includes Bonus and Entitlement foods. Administrative cost is excluded.
</t>
  </si>
  <si>
    <t>1. All ARRA programs started in April 2009 except CN-NSLP. TEFAP Food Cost is not included in this report. ARRA costs for grants in lieu of SNAP to Puerto Rico ($240.1 million in FY 2009 and $254.2 million in FY 2010) and to American Samoa ($1.0 million in FY 2009 and FY 2010) are also not included.
2. Starting April 2009, ARRA SNAP Issuance was 15.27% of total issuance in FY 2009; 16.38% of total issuance in FY 2010; 16.55% of total issuance in FY 2011, and 10.95% of total issuance in FY 2012.
3. Reported on SF-269 (FS) FY 2009 &amp; FY 2010.
4. Reported on SF-425 as follows by source year and Program:
FY 2009: RA-WIC-FOOD, RA-WIC-EBT, RA-WIC-SAM, RA-CN-NSLP
FY 2010: RA-WIC-EBT, RA-WIC-MISC, RA-WIC-SAM, RA-CN-NSLP.
5. Reported from FNS-667 in FY 2009 and FY 2010.</t>
  </si>
  <si>
    <t xml:space="preserve">1. Excludes USDA bonus foods.
2. Other Costs include:  Breastfeeding Peer Counselors programs (BFPC), infrastructure grants, EBT, technical assistance, and Farmers Market costs.  Farmers Market costs for current fiscal are not reported until February of the following fiscal year.         
     FY 2011 other costs include:  Infrastructure/EBT grants ($13M), BFPC ($69M), State MIS ($50M), Program Evaluation &amp; Monitoring ($21M), and Federal Administration &amp; Oversight ($10M)
     FY 2012 other costs will be provided in September 2012 Keydata.   
3. Consists of 2 components: Women/Infants/Children and Elderly. Interim Financial Admin. data are from FNS-153. Final data are from SF-269.
4. The Nutrition Program for the Elderly (NPE) was transferred to the Agency on Aging (DHHS) in FY 2003 and renamed the Nutrition Services Incentive Program (NSIP).  FNS operations are limited to commodity donation.
5. Nutrition family assistance grants in lieu of SNAP are provided to Puerto Rico ($2,000.6 million in FY 2011 and FY 2012), the Northern Marianas ($12.1 million in FY 2011 and $13.1 million in FY 2012), and American Samoa ($6.2 million in FY 2011 and $7.6 million in FY 2012).  ARRA funding is included for Puerto Rico and American Samoa (see note 1, table 30).  American Samoa and the Northern Marianas also receive grants in lieu of Child Nutrition programs (American Samoa: $19.3 million in FY 2011 and $19.0 million in FY 2012; Northern Marianas: $8.9 million in FY 2011 and $9.5 million in FY 2012).
6. 2009 American Recovery and Reinvestment Act (ARRA) SNAP Issuance is included in column 1 and ARRA WIC contingency funds are included in column 4. Other ARRA programs are SNAP SAE, FDPIR, CN-NSLP, TEFAP administrative funds, WIC-EBT, WIC-MISC and WIC-SAM. See table 30 for details. </t>
  </si>
  <si>
    <t>1. Expenditures include entitlement commodities and cash-in-lieu, and bonus and TEFAP commodities.
2. Nutrition family assistance grants in lieu of SNAP are provided to Puerto Rico ($2,000.6 million in FY 2011 and FY 2012), the Northern Marianas ($12.1 million in FY 2011 and $13.1 million in FY 2012), and American Samoa ($6.2 million in FY 2011 and $7.6 million in FY 2012).  ARRA funding is included for Puerto Rico and American Samoa (see note 1, table 30).  American Samoa and the Northern Marianas also receive grants in lieu of Child Nutrition programs (American Samoa: $19.3 million in FY 2011 and $19.0 million in FY 2012; Northern Marianas: $8.9 million in FY 2011 and $9.5 million in FY 2012).
3. Other Costs include:  Breastfeeding Peer Counselors programs (BFPC), infrastructure grants, EBT, technical assistance, and Farmers Market costs.  Farmers Market costs for current fiscal are not reported until February of the following fiscal year.         
     FY 2011 other costs include:  Infrastructure/EBT grants ($13M), BFPC ($69M), State MIS ($50M), Program Evaluation &amp; Monitoring ($21M), and Federal Administration &amp; Oversight ($10M).
     FY 2012 other costs will be provided in September 2012 Keydata.              
4. Interim Financial Admin. data are from FNS-153.  Final data from SF-269/SF-425.
5. The Nutrition Program for the Elderly (NPE) was transferred to the Agency on Aging (DHHS) in FY 2003 and renamed the Nutrition Services Incentive Program (NSIP).  FNS operations are limited to commodity donation.</t>
  </si>
  <si>
    <t>U.S. Summary,  FY 2011 - FY 2012</t>
  </si>
  <si>
    <t>Generated from National Data Bank Version 8.2 PRELOAD on 03/01/2012</t>
  </si>
  <si>
    <t>December 2011</t>
  </si>
  <si>
    <t>National Data Bank Version 8.2 PRELOAD - U.S. Summary</t>
  </si>
  <si>
    <t>03/01/2012</t>
  </si>
  <si>
    <t>FY 2011</t>
  </si>
  <si>
    <t>--</t>
  </si>
  <si>
    <t>Total 3 Months</t>
  </si>
  <si>
    <t>National Data Bank Version 8.2 PRELOAD -U.S. Summary</t>
  </si>
</sst>
</file>

<file path=xl/styles.xml><?xml version="1.0" encoding="utf-8"?>
<styleSheet xmlns="http://schemas.openxmlformats.org/spreadsheetml/2006/main">
  <numFmts count="1">
    <numFmt numFmtId="164" formatCode="#,##0.00%"/>
  </numFmts>
  <fonts count="6">
    <font>
      <sz val="10"/>
      <name val="Arial"/>
    </font>
    <font>
      <sz val="8"/>
      <name val="Arial"/>
      <family val="2"/>
    </font>
    <font>
      <b/>
      <sz val="8"/>
      <name val="Arial"/>
      <family val="2"/>
    </font>
    <font>
      <sz val="8"/>
      <name val="Arial"/>
      <family val="2"/>
    </font>
    <font>
      <sz val="10"/>
      <name val="Arial"/>
      <family val="2"/>
    </font>
    <font>
      <b/>
      <sz val="8"/>
      <name val="Arial"/>
      <family val="2"/>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4" fillId="0" borderId="0"/>
  </cellStyleXfs>
  <cellXfs count="63">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left"/>
    </xf>
    <xf numFmtId="0" fontId="1" fillId="0" borderId="1" xfId="0" applyFont="1" applyBorder="1"/>
    <xf numFmtId="0" fontId="2" fillId="0" borderId="0" xfId="0" applyFont="1" applyAlignment="1">
      <alignment horizontal="center"/>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lef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 fontId="1" fillId="0" borderId="0" xfId="0" applyNumberFormat="1" applyFont="1" applyAlignment="1">
      <alignment horizontal="right"/>
    </xf>
    <xf numFmtId="0" fontId="2" fillId="0" borderId="4" xfId="0" applyFont="1" applyBorder="1" applyAlignment="1">
      <alignment horizontal="left"/>
    </xf>
    <xf numFmtId="3" fontId="2" fillId="0" borderId="4" xfId="0" applyNumberFormat="1" applyFont="1" applyBorder="1" applyAlignment="1">
      <alignment horizontal="right"/>
    </xf>
    <xf numFmtId="0" fontId="2" fillId="0" borderId="1" xfId="0" applyFont="1" applyBorder="1" applyAlignment="1">
      <alignment horizontal="left"/>
    </xf>
    <xf numFmtId="3" fontId="2" fillId="0" borderId="1" xfId="0" applyNumberFormat="1" applyFont="1" applyBorder="1" applyAlignment="1">
      <alignment horizontal="right"/>
    </xf>
    <xf numFmtId="4" fontId="1" fillId="0" borderId="0" xfId="0" applyNumberFormat="1" applyFont="1" applyAlignment="1">
      <alignment horizontal="right"/>
    </xf>
    <xf numFmtId="4" fontId="2" fillId="0" borderId="4" xfId="0" applyNumberFormat="1" applyFont="1" applyBorder="1" applyAlignment="1">
      <alignment horizontal="right"/>
    </xf>
    <xf numFmtId="4" fontId="2" fillId="0" borderId="1" xfId="0" applyNumberFormat="1" applyFont="1" applyBorder="1" applyAlignment="1">
      <alignment horizontal="right"/>
    </xf>
    <xf numFmtId="164" fontId="1" fillId="0" borderId="0" xfId="0" applyNumberFormat="1" applyFont="1" applyAlignment="1">
      <alignment horizontal="right"/>
    </xf>
    <xf numFmtId="3" fontId="1" fillId="0" borderId="1" xfId="0" applyNumberFormat="1" applyFont="1" applyBorder="1" applyAlignment="1">
      <alignment horizontal="left"/>
    </xf>
    <xf numFmtId="3" fontId="1" fillId="0" borderId="1" xfId="0" applyNumberFormat="1" applyFont="1" applyBorder="1" applyAlignment="1">
      <alignment horizontal="right"/>
    </xf>
    <xf numFmtId="164" fontId="2" fillId="0" borderId="4" xfId="0" applyNumberFormat="1" applyFont="1" applyBorder="1" applyAlignment="1">
      <alignment horizontal="right"/>
    </xf>
    <xf numFmtId="164" fontId="2" fillId="0" borderId="1" xfId="0" applyNumberFormat="1" applyFont="1" applyBorder="1" applyAlignment="1">
      <alignment horizontal="right"/>
    </xf>
    <xf numFmtId="164" fontId="1" fillId="0" borderId="1" xfId="0" applyNumberFormat="1" applyFont="1" applyBorder="1" applyAlignment="1">
      <alignment horizontal="right"/>
    </xf>
    <xf numFmtId="0" fontId="1" fillId="0" borderId="0" xfId="0" applyFont="1" applyBorder="1"/>
    <xf numFmtId="0" fontId="2" fillId="0" borderId="0" xfId="0" applyFont="1"/>
    <xf numFmtId="3" fontId="1" fillId="0" borderId="4" xfId="0" applyNumberFormat="1" applyFont="1" applyBorder="1" applyAlignment="1">
      <alignment horizontal="right"/>
    </xf>
    <xf numFmtId="0" fontId="0" fillId="0" borderId="0" xfId="0" applyFill="1"/>
    <xf numFmtId="0" fontId="4" fillId="0" borderId="0" xfId="0" applyFont="1"/>
    <xf numFmtId="0" fontId="1" fillId="0" borderId="0" xfId="0" applyFont="1" applyBorder="1" applyAlignment="1">
      <alignment horizontal="left"/>
    </xf>
    <xf numFmtId="0" fontId="5" fillId="0" borderId="3" xfId="0" applyFont="1" applyFill="1" applyBorder="1" applyAlignment="1">
      <alignment horizontal="center" vertical="center" wrapText="1"/>
    </xf>
    <xf numFmtId="0" fontId="4" fillId="0" borderId="0" xfId="1" applyFont="1" applyFill="1" applyAlignment="1">
      <alignment wrapText="1"/>
    </xf>
    <xf numFmtId="0" fontId="1" fillId="0" borderId="0" xfId="0" applyFont="1" applyAlignment="1">
      <alignment horizontal="center"/>
    </xf>
    <xf numFmtId="0" fontId="1" fillId="0" borderId="4" xfId="0" applyFont="1" applyBorder="1"/>
    <xf numFmtId="0" fontId="1" fillId="0" borderId="1" xfId="0" applyFont="1" applyBorder="1"/>
    <xf numFmtId="0" fontId="1" fillId="0" borderId="0" xfId="0" applyNumberFormat="1" applyFont="1" applyAlignment="1">
      <alignment horizontal="left" vertical="top" wrapText="1"/>
    </xf>
    <xf numFmtId="0" fontId="1" fillId="0" borderId="0" xfId="0" applyFont="1" applyAlignment="1">
      <alignmen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1" fillId="0" borderId="0" xfId="0" applyFont="1" applyAlignment="1">
      <alignment horizontal="left" vertical="top" wrapText="1"/>
    </xf>
    <xf numFmtId="0" fontId="2" fillId="0" borderId="12" xfId="0" applyFont="1" applyBorder="1" applyAlignment="1">
      <alignment horizontal="center" vertical="center" wrapText="1"/>
    </xf>
    <xf numFmtId="0" fontId="1" fillId="0" borderId="0" xfId="0" applyFont="1"/>
    <xf numFmtId="0" fontId="1" fillId="0" borderId="0" xfId="1" applyFont="1" applyFill="1" applyAlignment="1">
      <alignment horizontal="left" vertical="top" wrapText="1"/>
    </xf>
    <xf numFmtId="0" fontId="0" fillId="0" borderId="0" xfId="0" applyAlignment="1">
      <alignment horizontal="left" vertical="top"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Alignment="1">
      <alignment wrapText="1"/>
    </xf>
    <xf numFmtId="0" fontId="3" fillId="0" borderId="0" xfId="0" applyFont="1" applyAlignment="1"/>
    <xf numFmtId="0" fontId="0" fillId="0" borderId="6" xfId="0"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2">
    <pageSetUpPr fitToPage="1"/>
  </sheetPr>
  <dimension ref="A1:C25"/>
  <sheetViews>
    <sheetView showGridLines="0" tabSelected="1" workbookViewId="0">
      <pane activePane="bottomRight" state="frozen"/>
      <selection activeCell="B1" sqref="B1"/>
    </sheetView>
  </sheetViews>
  <sheetFormatPr defaultRowHeight="12.75"/>
  <cols>
    <col min="1" max="1" width="31.42578125" customWidth="1"/>
    <col min="2" max="2" width="60" customWidth="1"/>
    <col min="3" max="3" width="30" customWidth="1"/>
  </cols>
  <sheetData>
    <row r="1" spans="1:3" ht="24" customHeight="1"/>
    <row r="2" spans="1:3" ht="24" customHeight="1"/>
    <row r="3" spans="1:3" ht="12" customHeight="1">
      <c r="A3" s="33" t="s">
        <v>1</v>
      </c>
      <c r="B3" s="33"/>
      <c r="C3" s="33"/>
    </row>
    <row r="4" spans="1:3" ht="12" customHeight="1">
      <c r="A4" s="33" t="s">
        <v>2</v>
      </c>
      <c r="B4" s="33"/>
      <c r="C4" s="33"/>
    </row>
    <row r="5" spans="1:3" ht="24" customHeight="1"/>
    <row r="6" spans="1:3" ht="24" customHeight="1"/>
    <row r="7" spans="1:3" ht="24" customHeight="1"/>
    <row r="8" spans="1:3" ht="24" customHeight="1">
      <c r="A8" s="33" t="s">
        <v>390</v>
      </c>
      <c r="B8" s="33"/>
      <c r="C8" s="33"/>
    </row>
    <row r="9" spans="1:3" ht="24" customHeight="1">
      <c r="A9" s="33" t="s">
        <v>391</v>
      </c>
      <c r="B9" s="33"/>
      <c r="C9" s="33"/>
    </row>
    <row r="10" spans="1:3" ht="24" customHeight="1">
      <c r="A10" s="33" t="s">
        <v>392</v>
      </c>
      <c r="B10" s="33"/>
      <c r="C10" s="33"/>
    </row>
    <row r="11" spans="1:3" ht="24" customHeight="1"/>
    <row r="12" spans="1:3" ht="24" customHeight="1"/>
    <row r="13" spans="1:3" ht="24" customHeight="1">
      <c r="A13" s="33" t="s">
        <v>3</v>
      </c>
      <c r="B13" s="33"/>
      <c r="C13" s="33"/>
    </row>
    <row r="14" spans="1:3" ht="24" customHeight="1">
      <c r="A14" s="33" t="s">
        <v>4</v>
      </c>
      <c r="B14" s="33"/>
      <c r="C14" s="33"/>
    </row>
    <row r="15" spans="1:3" ht="24" customHeight="1">
      <c r="A15" s="33" t="s">
        <v>5</v>
      </c>
      <c r="B15" s="33"/>
      <c r="C15" s="33"/>
    </row>
    <row r="16" spans="1:3" ht="24" customHeight="1">
      <c r="A16" s="33" t="s">
        <v>6</v>
      </c>
      <c r="B16" s="33"/>
      <c r="C16" s="33"/>
    </row>
    <row r="17" spans="1:3" ht="24" customHeight="1">
      <c r="A17" s="33" t="s">
        <v>7</v>
      </c>
      <c r="B17" s="33"/>
      <c r="C17" s="33"/>
    </row>
    <row r="18" spans="1:3" ht="12" customHeight="1"/>
    <row r="19" spans="1:3" ht="12" customHeight="1"/>
    <row r="20" spans="1:3" ht="7.5" customHeight="1">
      <c r="A20" s="34"/>
      <c r="B20" s="34"/>
      <c r="C20" s="34"/>
    </row>
    <row r="21" spans="1:3" ht="12" customHeight="1">
      <c r="A21" s="2" t="s">
        <v>8</v>
      </c>
      <c r="B21" s="3" t="s">
        <v>9</v>
      </c>
    </row>
    <row r="22" spans="1:3" ht="12" customHeight="1">
      <c r="A22" s="1"/>
      <c r="B22" s="3" t="s">
        <v>10</v>
      </c>
    </row>
    <row r="23" spans="1:3" ht="18" customHeight="1">
      <c r="A23" s="1"/>
      <c r="B23" s="3" t="s">
        <v>11</v>
      </c>
    </row>
    <row r="24" spans="1:3" ht="12" customHeight="1">
      <c r="A24" s="1"/>
      <c r="B24" s="3" t="s">
        <v>12</v>
      </c>
    </row>
    <row r="25" spans="1:3" ht="7.5" customHeight="1">
      <c r="A25" s="35"/>
      <c r="B25" s="35"/>
      <c r="C25" s="35"/>
    </row>
  </sheetData>
  <mergeCells count="12">
    <mergeCell ref="A20:C20"/>
    <mergeCell ref="A25:C25"/>
    <mergeCell ref="A10:C10"/>
    <mergeCell ref="A13:C13"/>
    <mergeCell ref="A14:C14"/>
    <mergeCell ref="A15:C15"/>
    <mergeCell ref="A16:C16"/>
    <mergeCell ref="A17:C17"/>
    <mergeCell ref="A3:C3"/>
    <mergeCell ref="A4:C4"/>
    <mergeCell ref="A8:C8"/>
    <mergeCell ref="A9:C9"/>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0.xml><?xml version="1.0" encoding="utf-8"?>
<worksheet xmlns="http://schemas.openxmlformats.org/spreadsheetml/2006/main" xmlns:r="http://schemas.openxmlformats.org/officeDocument/2006/relationships">
  <sheetPr codeName="Sheet13">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393</v>
      </c>
      <c r="B1" s="42"/>
      <c r="C1" s="42"/>
      <c r="D1" s="42"/>
      <c r="E1" s="42"/>
      <c r="F1" s="42"/>
      <c r="G1" s="42"/>
      <c r="H1" s="42"/>
      <c r="I1" s="2" t="s">
        <v>394</v>
      </c>
    </row>
    <row r="2" spans="1:9" ht="12" customHeight="1">
      <c r="A2" s="44" t="s">
        <v>96</v>
      </c>
      <c r="B2" s="44"/>
      <c r="C2" s="44"/>
      <c r="D2" s="44"/>
      <c r="E2" s="44"/>
      <c r="F2" s="44"/>
      <c r="G2" s="44"/>
      <c r="H2" s="44"/>
      <c r="I2" s="1"/>
    </row>
    <row r="3" spans="1:9" ht="24" customHeight="1">
      <c r="A3" s="46" t="s">
        <v>53</v>
      </c>
      <c r="B3" s="48" t="s">
        <v>97</v>
      </c>
      <c r="C3" s="53"/>
      <c r="D3" s="49"/>
      <c r="E3" s="48" t="s">
        <v>98</v>
      </c>
      <c r="F3" s="53"/>
      <c r="G3" s="49"/>
      <c r="H3" s="38" t="s">
        <v>222</v>
      </c>
      <c r="I3" s="40" t="s">
        <v>223</v>
      </c>
    </row>
    <row r="4" spans="1:9" ht="24" customHeight="1">
      <c r="A4" s="47"/>
      <c r="B4" s="10" t="s">
        <v>82</v>
      </c>
      <c r="C4" s="10" t="s">
        <v>83</v>
      </c>
      <c r="D4" s="10" t="s">
        <v>99</v>
      </c>
      <c r="E4" s="10" t="s">
        <v>82</v>
      </c>
      <c r="F4" s="10" t="s">
        <v>83</v>
      </c>
      <c r="G4" s="10" t="s">
        <v>99</v>
      </c>
      <c r="H4" s="39"/>
      <c r="I4" s="41"/>
    </row>
    <row r="5" spans="1:9" ht="12" customHeight="1">
      <c r="A5" s="1"/>
      <c r="B5" s="34" t="str">
        <f>REPT("-",90)&amp;" Number "&amp;REPT("-",90)</f>
        <v>------------------------------------------------------------------------------------------ Number ------------------------------------------------------------------------------------------</v>
      </c>
      <c r="C5" s="34"/>
      <c r="D5" s="34"/>
      <c r="E5" s="34"/>
      <c r="F5" s="34"/>
      <c r="G5" s="34"/>
      <c r="H5" s="34"/>
      <c r="I5" s="34"/>
    </row>
    <row r="6" spans="1:9" ht="12" customHeight="1">
      <c r="A6" s="3" t="s">
        <v>395</v>
      </c>
    </row>
    <row r="7" spans="1:9" ht="12" customHeight="1">
      <c r="A7" s="2" t="str">
        <f>"Oct "&amp;RIGHT(A6,4)-1</f>
        <v>Oct 2010</v>
      </c>
      <c r="B7" s="11">
        <v>12659563</v>
      </c>
      <c r="C7" s="11">
        <v>2101792</v>
      </c>
      <c r="D7" s="11">
        <v>14761355</v>
      </c>
      <c r="E7" s="11">
        <v>156446295</v>
      </c>
      <c r="F7" s="11">
        <v>16043359</v>
      </c>
      <c r="G7" s="11">
        <v>172489654</v>
      </c>
      <c r="H7" s="11">
        <v>11373559</v>
      </c>
      <c r="I7" s="16">
        <v>19.889500000000002</v>
      </c>
    </row>
    <row r="8" spans="1:9" ht="12" customHeight="1">
      <c r="A8" s="2" t="str">
        <f>"Nov "&amp;RIGHT(A6,4)-1</f>
        <v>Nov 2010</v>
      </c>
      <c r="B8" s="11">
        <v>13530570</v>
      </c>
      <c r="C8" s="11">
        <v>2197678</v>
      </c>
      <c r="D8" s="11">
        <v>15728248</v>
      </c>
      <c r="E8" s="11">
        <v>143036159</v>
      </c>
      <c r="F8" s="11">
        <v>14645911</v>
      </c>
      <c r="G8" s="11">
        <v>157682070</v>
      </c>
      <c r="H8" s="11">
        <v>11582217</v>
      </c>
      <c r="I8" s="16">
        <v>17.9453</v>
      </c>
    </row>
    <row r="9" spans="1:9" ht="12" customHeight="1">
      <c r="A9" s="2" t="str">
        <f>"Dec "&amp;RIGHT(A6,4)-1</f>
        <v>Dec 2010</v>
      </c>
      <c r="B9" s="11">
        <v>9201390</v>
      </c>
      <c r="C9" s="11">
        <v>1536371</v>
      </c>
      <c r="D9" s="11">
        <v>10737761</v>
      </c>
      <c r="E9" s="11">
        <v>105335589</v>
      </c>
      <c r="F9" s="11">
        <v>10784829</v>
      </c>
      <c r="G9" s="11">
        <v>116120418</v>
      </c>
      <c r="H9" s="11">
        <v>11039664</v>
      </c>
      <c r="I9" s="16">
        <v>13.757199999999999</v>
      </c>
    </row>
    <row r="10" spans="1:9" ht="12" customHeight="1">
      <c r="A10" s="2" t="str">
        <f>"Jan "&amp;RIGHT(A6,4)</f>
        <v>Jan 2011</v>
      </c>
      <c r="B10" s="11">
        <v>11294138</v>
      </c>
      <c r="C10" s="11">
        <v>1859645</v>
      </c>
      <c r="D10" s="11">
        <v>13153783</v>
      </c>
      <c r="E10" s="11">
        <v>134887202</v>
      </c>
      <c r="F10" s="11">
        <v>13735608</v>
      </c>
      <c r="G10" s="11">
        <v>148622810</v>
      </c>
      <c r="H10" s="11">
        <v>10745742</v>
      </c>
      <c r="I10" s="16">
        <v>17.944900000000001</v>
      </c>
    </row>
    <row r="11" spans="1:9" ht="12" customHeight="1">
      <c r="A11" s="2" t="str">
        <f>"Feb "&amp;RIGHT(A6,4)</f>
        <v>Feb 2011</v>
      </c>
      <c r="B11" s="11">
        <v>11162143</v>
      </c>
      <c r="C11" s="11">
        <v>1819449</v>
      </c>
      <c r="D11" s="11">
        <v>12981592</v>
      </c>
      <c r="E11" s="11">
        <v>135712560</v>
      </c>
      <c r="F11" s="11">
        <v>13741753</v>
      </c>
      <c r="G11" s="11">
        <v>149454313</v>
      </c>
      <c r="H11" s="11">
        <v>11008985</v>
      </c>
      <c r="I11" s="16">
        <v>17.580500000000001</v>
      </c>
    </row>
    <row r="12" spans="1:9" ht="12" customHeight="1">
      <c r="A12" s="2" t="str">
        <f>"Mar "&amp;RIGHT(A6,4)</f>
        <v>Mar 2011</v>
      </c>
      <c r="B12" s="11">
        <v>14129119</v>
      </c>
      <c r="C12" s="11">
        <v>2314855</v>
      </c>
      <c r="D12" s="11">
        <v>16443974</v>
      </c>
      <c r="E12" s="11">
        <v>164648326</v>
      </c>
      <c r="F12" s="11">
        <v>16798114</v>
      </c>
      <c r="G12" s="11">
        <v>181446440</v>
      </c>
      <c r="H12" s="11">
        <v>11464496</v>
      </c>
      <c r="I12" s="16">
        <v>20.666599999999999</v>
      </c>
    </row>
    <row r="13" spans="1:9" ht="12" customHeight="1">
      <c r="A13" s="2" t="str">
        <f>"Apr "&amp;RIGHT(A6,4)</f>
        <v>Apr 2011</v>
      </c>
      <c r="B13" s="11">
        <v>12567657</v>
      </c>
      <c r="C13" s="11">
        <v>2052618</v>
      </c>
      <c r="D13" s="11">
        <v>14620275</v>
      </c>
      <c r="E13" s="11">
        <v>143157848</v>
      </c>
      <c r="F13" s="11">
        <v>14449020</v>
      </c>
      <c r="G13" s="11">
        <v>157606868</v>
      </c>
      <c r="H13" s="11">
        <v>11453476</v>
      </c>
      <c r="I13" s="16">
        <v>18.003</v>
      </c>
    </row>
    <row r="14" spans="1:9" ht="12" customHeight="1">
      <c r="A14" s="2" t="str">
        <f>"May "&amp;RIGHT(A6,4)</f>
        <v>May 2011</v>
      </c>
      <c r="B14" s="11">
        <v>14410687</v>
      </c>
      <c r="C14" s="11">
        <v>2297709</v>
      </c>
      <c r="D14" s="11">
        <v>16708396</v>
      </c>
      <c r="E14" s="11">
        <v>162418211</v>
      </c>
      <c r="F14" s="11">
        <v>16204987</v>
      </c>
      <c r="G14" s="11">
        <v>178623198</v>
      </c>
      <c r="H14" s="11">
        <v>11445301</v>
      </c>
      <c r="I14" s="16">
        <v>20.337</v>
      </c>
    </row>
    <row r="15" spans="1:9" ht="12" customHeight="1">
      <c r="A15" s="2" t="str">
        <f>"Jun "&amp;RIGHT(A6,4)</f>
        <v>Jun 2011</v>
      </c>
      <c r="B15" s="11">
        <v>3943831</v>
      </c>
      <c r="C15" s="11">
        <v>543059</v>
      </c>
      <c r="D15" s="11">
        <v>4486890</v>
      </c>
      <c r="E15" s="11">
        <v>47125740</v>
      </c>
      <c r="F15" s="11">
        <v>4067318</v>
      </c>
      <c r="G15" s="11">
        <v>51193058</v>
      </c>
      <c r="H15" s="11">
        <v>5796329</v>
      </c>
      <c r="I15" s="16">
        <v>11.0528</v>
      </c>
    </row>
    <row r="16" spans="1:9" ht="12" customHeight="1">
      <c r="A16" s="2" t="str">
        <f>"Jul "&amp;RIGHT(A6,4)</f>
        <v>Jul 2011</v>
      </c>
      <c r="B16" s="11">
        <v>559324</v>
      </c>
      <c r="C16" s="11">
        <v>21433</v>
      </c>
      <c r="D16" s="11">
        <v>580757</v>
      </c>
      <c r="E16" s="11">
        <v>9188590</v>
      </c>
      <c r="F16" s="11">
        <v>271434</v>
      </c>
      <c r="G16" s="11">
        <v>9460024</v>
      </c>
      <c r="H16" s="11">
        <v>563842</v>
      </c>
      <c r="I16" s="16">
        <v>19.005500000000001</v>
      </c>
    </row>
    <row r="17" spans="1:9" ht="12" customHeight="1">
      <c r="A17" s="2" t="str">
        <f>"Aug "&amp;RIGHT(A6,4)</f>
        <v>Aug 2011</v>
      </c>
      <c r="B17" s="11">
        <v>3167236</v>
      </c>
      <c r="C17" s="11">
        <v>441012</v>
      </c>
      <c r="D17" s="11">
        <v>3608248</v>
      </c>
      <c r="E17" s="11">
        <v>64666933</v>
      </c>
      <c r="F17" s="11">
        <v>5674897</v>
      </c>
      <c r="G17" s="11">
        <v>70341830</v>
      </c>
      <c r="H17" s="11">
        <v>6989800</v>
      </c>
      <c r="I17" s="16">
        <v>12.653600000000001</v>
      </c>
    </row>
    <row r="18" spans="1:9" ht="12" customHeight="1">
      <c r="A18" s="2" t="str">
        <f>"Sep "&amp;RIGHT(A6,4)</f>
        <v>Sep 2011</v>
      </c>
      <c r="B18" s="11">
        <v>10624771</v>
      </c>
      <c r="C18" s="11">
        <v>1769541</v>
      </c>
      <c r="D18" s="11">
        <v>12394312</v>
      </c>
      <c r="E18" s="11">
        <v>169942126</v>
      </c>
      <c r="F18" s="11">
        <v>17098556</v>
      </c>
      <c r="G18" s="11">
        <v>187040682</v>
      </c>
      <c r="H18" s="11">
        <v>11562504</v>
      </c>
      <c r="I18" s="16">
        <v>20.6173</v>
      </c>
    </row>
    <row r="19" spans="1:9" ht="12" customHeight="1">
      <c r="A19" s="12" t="s">
        <v>58</v>
      </c>
      <c r="B19" s="13">
        <v>117250429</v>
      </c>
      <c r="C19" s="13">
        <v>18955162</v>
      </c>
      <c r="D19" s="13">
        <v>136205591</v>
      </c>
      <c r="E19" s="13">
        <v>1436565579</v>
      </c>
      <c r="F19" s="13">
        <v>143515786</v>
      </c>
      <c r="G19" s="13">
        <v>1580081365</v>
      </c>
      <c r="H19" s="13">
        <v>11297327.111099999</v>
      </c>
      <c r="I19" s="17">
        <v>177.79409999999999</v>
      </c>
    </row>
    <row r="20" spans="1:9" ht="12" customHeight="1">
      <c r="A20" s="14" t="s">
        <v>397</v>
      </c>
      <c r="B20" s="15">
        <v>35391523</v>
      </c>
      <c r="C20" s="15">
        <v>5835841</v>
      </c>
      <c r="D20" s="15">
        <v>41227364</v>
      </c>
      <c r="E20" s="15">
        <v>404818043</v>
      </c>
      <c r="F20" s="15">
        <v>41474099</v>
      </c>
      <c r="G20" s="15">
        <v>446292142</v>
      </c>
      <c r="H20" s="15">
        <v>11331813.3333</v>
      </c>
      <c r="I20" s="18">
        <v>51.591999999999999</v>
      </c>
    </row>
    <row r="21" spans="1:9" ht="12" customHeight="1">
      <c r="A21" s="3" t="str">
        <f>"FY "&amp;RIGHT(A6,4)+1</f>
        <v>FY 2012</v>
      </c>
    </row>
    <row r="22" spans="1:9" ht="12" customHeight="1">
      <c r="A22" s="2" t="str">
        <f>"Oct "&amp;RIGHT(A6,4)</f>
        <v>Oct 2011</v>
      </c>
      <c r="B22" s="11">
        <v>10784273</v>
      </c>
      <c r="C22" s="11">
        <v>1817432</v>
      </c>
      <c r="D22" s="11">
        <v>12601705</v>
      </c>
      <c r="E22" s="11">
        <v>165914255</v>
      </c>
      <c r="F22" s="11">
        <v>17312353</v>
      </c>
      <c r="G22" s="11">
        <v>183226608</v>
      </c>
      <c r="H22" s="11">
        <v>11917941</v>
      </c>
      <c r="I22" s="16">
        <v>19.730699999999999</v>
      </c>
    </row>
    <row r="23" spans="1:9" ht="12" customHeight="1">
      <c r="A23" s="2" t="str">
        <f>"Nov "&amp;RIGHT(A6,4)</f>
        <v>Nov 2011</v>
      </c>
      <c r="B23" s="11">
        <v>10409107</v>
      </c>
      <c r="C23" s="11">
        <v>1762637</v>
      </c>
      <c r="D23" s="11">
        <v>12171744</v>
      </c>
      <c r="E23" s="11">
        <v>155250092</v>
      </c>
      <c r="F23" s="11">
        <v>16262696</v>
      </c>
      <c r="G23" s="11">
        <v>171512788</v>
      </c>
      <c r="H23" s="11">
        <v>12165890</v>
      </c>
      <c r="I23" s="16">
        <v>18.015499999999999</v>
      </c>
    </row>
    <row r="24" spans="1:9" ht="12" customHeight="1">
      <c r="A24" s="2" t="str">
        <f>"Dec "&amp;RIGHT(A6,4)</f>
        <v>Dec 2011</v>
      </c>
      <c r="B24" s="11">
        <v>8927227</v>
      </c>
      <c r="C24" s="11">
        <v>1429409</v>
      </c>
      <c r="D24" s="11">
        <v>10356636</v>
      </c>
      <c r="E24" s="11">
        <v>118388444</v>
      </c>
      <c r="F24" s="11">
        <v>12091425</v>
      </c>
      <c r="G24" s="11">
        <v>130479869</v>
      </c>
      <c r="H24" s="11">
        <v>11612920</v>
      </c>
      <c r="I24" s="16">
        <v>14.405099999999999</v>
      </c>
    </row>
    <row r="25" spans="1:9" ht="12" customHeight="1">
      <c r="A25" s="2" t="str">
        <f>"Jan "&amp;RIGHT(A6,4)+1</f>
        <v>Jan 2012</v>
      </c>
      <c r="B25" s="11" t="s">
        <v>396</v>
      </c>
      <c r="C25" s="11" t="s">
        <v>396</v>
      </c>
      <c r="D25" s="11" t="s">
        <v>396</v>
      </c>
      <c r="E25" s="11" t="s">
        <v>396</v>
      </c>
      <c r="F25" s="11" t="s">
        <v>396</v>
      </c>
      <c r="G25" s="11" t="s">
        <v>396</v>
      </c>
      <c r="H25" s="11" t="s">
        <v>396</v>
      </c>
      <c r="I25" s="16" t="s">
        <v>396</v>
      </c>
    </row>
    <row r="26" spans="1:9" ht="12" customHeight="1">
      <c r="A26" s="2" t="str">
        <f>"Feb "&amp;RIGHT(A6,4)+1</f>
        <v>Feb 2012</v>
      </c>
      <c r="B26" s="11" t="s">
        <v>396</v>
      </c>
      <c r="C26" s="11" t="s">
        <v>396</v>
      </c>
      <c r="D26" s="11" t="s">
        <v>396</v>
      </c>
      <c r="E26" s="11" t="s">
        <v>396</v>
      </c>
      <c r="F26" s="11" t="s">
        <v>396</v>
      </c>
      <c r="G26" s="11" t="s">
        <v>396</v>
      </c>
      <c r="H26" s="11" t="s">
        <v>396</v>
      </c>
      <c r="I26" s="16" t="s">
        <v>396</v>
      </c>
    </row>
    <row r="27" spans="1:9" ht="12" customHeight="1">
      <c r="A27" s="2" t="str">
        <f>"Mar "&amp;RIGHT(A6,4)+1</f>
        <v>Mar 2012</v>
      </c>
      <c r="B27" s="11" t="s">
        <v>396</v>
      </c>
      <c r="C27" s="11" t="s">
        <v>396</v>
      </c>
      <c r="D27" s="11" t="s">
        <v>396</v>
      </c>
      <c r="E27" s="11" t="s">
        <v>396</v>
      </c>
      <c r="F27" s="11" t="s">
        <v>396</v>
      </c>
      <c r="G27" s="11" t="s">
        <v>396</v>
      </c>
      <c r="H27" s="11" t="s">
        <v>396</v>
      </c>
      <c r="I27" s="16" t="s">
        <v>396</v>
      </c>
    </row>
    <row r="28" spans="1:9" ht="12" customHeight="1">
      <c r="A28" s="2" t="str">
        <f>"Apr "&amp;RIGHT(A6,4)+1</f>
        <v>Apr 2012</v>
      </c>
      <c r="B28" s="11" t="s">
        <v>396</v>
      </c>
      <c r="C28" s="11" t="s">
        <v>396</v>
      </c>
      <c r="D28" s="11" t="s">
        <v>396</v>
      </c>
      <c r="E28" s="11" t="s">
        <v>396</v>
      </c>
      <c r="F28" s="11" t="s">
        <v>396</v>
      </c>
      <c r="G28" s="11" t="s">
        <v>396</v>
      </c>
      <c r="H28" s="11" t="s">
        <v>396</v>
      </c>
      <c r="I28" s="16" t="s">
        <v>396</v>
      </c>
    </row>
    <row r="29" spans="1:9" ht="12" customHeight="1">
      <c r="A29" s="2" t="str">
        <f>"May "&amp;RIGHT(A6,4)+1</f>
        <v>May 2012</v>
      </c>
      <c r="B29" s="11" t="s">
        <v>396</v>
      </c>
      <c r="C29" s="11" t="s">
        <v>396</v>
      </c>
      <c r="D29" s="11" t="s">
        <v>396</v>
      </c>
      <c r="E29" s="11" t="s">
        <v>396</v>
      </c>
      <c r="F29" s="11" t="s">
        <v>396</v>
      </c>
      <c r="G29" s="11" t="s">
        <v>396</v>
      </c>
      <c r="H29" s="11" t="s">
        <v>396</v>
      </c>
      <c r="I29" s="16" t="s">
        <v>396</v>
      </c>
    </row>
    <row r="30" spans="1:9" ht="12" customHeight="1">
      <c r="A30" s="2" t="str">
        <f>"Jun "&amp;RIGHT(A6,4)+1</f>
        <v>Jun 2012</v>
      </c>
      <c r="B30" s="11" t="s">
        <v>396</v>
      </c>
      <c r="C30" s="11" t="s">
        <v>396</v>
      </c>
      <c r="D30" s="11" t="s">
        <v>396</v>
      </c>
      <c r="E30" s="11" t="s">
        <v>396</v>
      </c>
      <c r="F30" s="11" t="s">
        <v>396</v>
      </c>
      <c r="G30" s="11" t="s">
        <v>396</v>
      </c>
      <c r="H30" s="11" t="s">
        <v>396</v>
      </c>
      <c r="I30" s="16" t="s">
        <v>396</v>
      </c>
    </row>
    <row r="31" spans="1:9" ht="12" customHeight="1">
      <c r="A31" s="2" t="str">
        <f>"Jul "&amp;RIGHT(A6,4)+1</f>
        <v>Jul 2012</v>
      </c>
      <c r="B31" s="11" t="s">
        <v>396</v>
      </c>
      <c r="C31" s="11" t="s">
        <v>396</v>
      </c>
      <c r="D31" s="11" t="s">
        <v>396</v>
      </c>
      <c r="E31" s="11" t="s">
        <v>396</v>
      </c>
      <c r="F31" s="11" t="s">
        <v>396</v>
      </c>
      <c r="G31" s="11" t="s">
        <v>396</v>
      </c>
      <c r="H31" s="11" t="s">
        <v>396</v>
      </c>
      <c r="I31" s="16" t="s">
        <v>396</v>
      </c>
    </row>
    <row r="32" spans="1:9" ht="12" customHeight="1">
      <c r="A32" s="2" t="str">
        <f>"Aug "&amp;RIGHT(A6,4)+1</f>
        <v>Aug 2012</v>
      </c>
      <c r="B32" s="11" t="s">
        <v>396</v>
      </c>
      <c r="C32" s="11" t="s">
        <v>396</v>
      </c>
      <c r="D32" s="11" t="s">
        <v>396</v>
      </c>
      <c r="E32" s="11" t="s">
        <v>396</v>
      </c>
      <c r="F32" s="11" t="s">
        <v>396</v>
      </c>
      <c r="G32" s="11" t="s">
        <v>396</v>
      </c>
      <c r="H32" s="11" t="s">
        <v>396</v>
      </c>
      <c r="I32" s="16" t="s">
        <v>396</v>
      </c>
    </row>
    <row r="33" spans="1:9" ht="12" customHeight="1">
      <c r="A33" s="2" t="str">
        <f>"Sep "&amp;RIGHT(A6,4)+1</f>
        <v>Sep 2012</v>
      </c>
      <c r="B33" s="11" t="s">
        <v>396</v>
      </c>
      <c r="C33" s="11" t="s">
        <v>396</v>
      </c>
      <c r="D33" s="11" t="s">
        <v>396</v>
      </c>
      <c r="E33" s="11" t="s">
        <v>396</v>
      </c>
      <c r="F33" s="11" t="s">
        <v>396</v>
      </c>
      <c r="G33" s="11" t="s">
        <v>396</v>
      </c>
      <c r="H33" s="11" t="s">
        <v>396</v>
      </c>
      <c r="I33" s="16" t="s">
        <v>396</v>
      </c>
    </row>
    <row r="34" spans="1:9" ht="12" customHeight="1">
      <c r="A34" s="12" t="s">
        <v>58</v>
      </c>
      <c r="B34" s="13">
        <v>30120607</v>
      </c>
      <c r="C34" s="13">
        <v>5009478</v>
      </c>
      <c r="D34" s="13">
        <v>35130085</v>
      </c>
      <c r="E34" s="13">
        <v>439552791</v>
      </c>
      <c r="F34" s="13">
        <v>45666474</v>
      </c>
      <c r="G34" s="13">
        <v>485219265</v>
      </c>
      <c r="H34" s="13">
        <v>11898917</v>
      </c>
      <c r="I34" s="17">
        <v>52.151299999999999</v>
      </c>
    </row>
    <row r="35" spans="1:9" ht="12" customHeight="1">
      <c r="A35" s="14" t="str">
        <f>"Total "&amp;MID(A20,7,LEN(A20)-13)&amp;" Months"</f>
        <v>Total 3 Months</v>
      </c>
      <c r="B35" s="15">
        <v>30120607</v>
      </c>
      <c r="C35" s="15">
        <v>5009478</v>
      </c>
      <c r="D35" s="15">
        <v>35130085</v>
      </c>
      <c r="E35" s="15">
        <v>439552791</v>
      </c>
      <c r="F35" s="15">
        <v>45666474</v>
      </c>
      <c r="G35" s="15">
        <v>485219265</v>
      </c>
      <c r="H35" s="15">
        <v>11898917</v>
      </c>
      <c r="I35" s="18">
        <v>52.151299999999999</v>
      </c>
    </row>
    <row r="36" spans="1:9" ht="12" customHeight="1">
      <c r="A36" s="34"/>
      <c r="B36" s="34"/>
      <c r="C36" s="34"/>
      <c r="D36" s="34"/>
      <c r="E36" s="34"/>
      <c r="F36" s="34"/>
      <c r="G36" s="34"/>
      <c r="H36" s="34"/>
      <c r="I36" s="34"/>
    </row>
    <row r="37" spans="1:9" ht="69.95" customHeight="1">
      <c r="A37" s="52" t="s">
        <v>100</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I3:I4"/>
    <mergeCell ref="B5:I5"/>
    <mergeCell ref="A36:I36"/>
    <mergeCell ref="A37:I37"/>
    <mergeCell ref="A1:H1"/>
    <mergeCell ref="A2:H2"/>
    <mergeCell ref="A3:A4"/>
    <mergeCell ref="B3:D3"/>
    <mergeCell ref="E3:G3"/>
    <mergeCell ref="H3:H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1.xml><?xml version="1.0" encoding="utf-8"?>
<worksheet xmlns="http://schemas.openxmlformats.org/spreadsheetml/2006/main" xmlns:r="http://schemas.openxmlformats.org/officeDocument/2006/relationships">
  <sheetPr codeName="Sheet14">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393</v>
      </c>
      <c r="B1" s="42"/>
      <c r="C1" s="42"/>
      <c r="D1" s="42"/>
      <c r="E1" s="42"/>
      <c r="F1" s="42"/>
      <c r="G1" s="42"/>
      <c r="H1" s="42"/>
      <c r="I1" s="2" t="s">
        <v>394</v>
      </c>
    </row>
    <row r="2" spans="1:9" ht="12" customHeight="1">
      <c r="A2" s="44" t="s">
        <v>101</v>
      </c>
      <c r="B2" s="44"/>
      <c r="C2" s="44"/>
      <c r="D2" s="44"/>
      <c r="E2" s="44"/>
      <c r="F2" s="44"/>
      <c r="G2" s="44"/>
      <c r="H2" s="44"/>
      <c r="I2" s="1"/>
    </row>
    <row r="3" spans="1:9" ht="24" customHeight="1">
      <c r="A3" s="46" t="s">
        <v>53</v>
      </c>
      <c r="B3" s="48" t="s">
        <v>97</v>
      </c>
      <c r="C3" s="53"/>
      <c r="D3" s="49"/>
      <c r="E3" s="48" t="s">
        <v>98</v>
      </c>
      <c r="F3" s="53"/>
      <c r="G3" s="49"/>
      <c r="H3" s="38" t="s">
        <v>225</v>
      </c>
      <c r="I3" s="40" t="s">
        <v>226</v>
      </c>
    </row>
    <row r="4" spans="1:9" ht="24" customHeight="1">
      <c r="A4" s="47"/>
      <c r="B4" s="10" t="s">
        <v>82</v>
      </c>
      <c r="C4" s="10" t="s">
        <v>83</v>
      </c>
      <c r="D4" s="10" t="s">
        <v>58</v>
      </c>
      <c r="E4" s="10" t="s">
        <v>82</v>
      </c>
      <c r="F4" s="10" t="s">
        <v>83</v>
      </c>
      <c r="G4" s="10" t="s">
        <v>58</v>
      </c>
      <c r="H4" s="39"/>
      <c r="I4" s="41"/>
    </row>
    <row r="5" spans="1:9" ht="12" customHeight="1">
      <c r="A5" s="1"/>
      <c r="B5" s="34" t="str">
        <f>REPT("-",90)&amp;" Dollars "&amp;REPT("-",90)</f>
        <v>------------------------------------------------------------------------------------------ Dollars ------------------------------------------------------------------------------------------</v>
      </c>
      <c r="C5" s="34"/>
      <c r="D5" s="34"/>
      <c r="E5" s="34"/>
      <c r="F5" s="34"/>
      <c r="G5" s="34"/>
      <c r="H5" s="34"/>
      <c r="I5" s="34"/>
    </row>
    <row r="6" spans="1:9" ht="12" customHeight="1">
      <c r="A6" s="3" t="s">
        <v>395</v>
      </c>
    </row>
    <row r="7" spans="1:9" ht="12" customHeight="1">
      <c r="A7" s="2" t="str">
        <f>"Oct "&amp;RIGHT(A6,4)-1</f>
        <v>Oct 2010</v>
      </c>
      <c r="B7" s="11">
        <v>18757311.16</v>
      </c>
      <c r="C7" s="11">
        <v>2485525.04</v>
      </c>
      <c r="D7" s="11">
        <v>21242836.199999999</v>
      </c>
      <c r="E7" s="11">
        <v>275689194.95999998</v>
      </c>
      <c r="F7" s="11">
        <v>23470102</v>
      </c>
      <c r="G7" s="11">
        <v>299159296.95999998</v>
      </c>
      <c r="H7" s="11">
        <v>10147654.84</v>
      </c>
      <c r="I7" s="11">
        <v>330549788</v>
      </c>
    </row>
    <row r="8" spans="1:9" ht="12" customHeight="1">
      <c r="A8" s="2" t="str">
        <f>"Nov "&amp;RIGHT(A6,4)-1</f>
        <v>Nov 2010</v>
      </c>
      <c r="B8" s="11">
        <v>20049448.16</v>
      </c>
      <c r="C8" s="11">
        <v>2599138.2799999998</v>
      </c>
      <c r="D8" s="11">
        <v>22648586.440000001</v>
      </c>
      <c r="E8" s="11">
        <v>252084378.53</v>
      </c>
      <c r="F8" s="11">
        <v>21431787.640000001</v>
      </c>
      <c r="G8" s="11">
        <v>273516166.17000002</v>
      </c>
      <c r="H8" s="11">
        <v>8970172.8000000007</v>
      </c>
      <c r="I8" s="11">
        <v>305134925.41000003</v>
      </c>
    </row>
    <row r="9" spans="1:9" ht="12" customHeight="1">
      <c r="A9" s="2" t="str">
        <f>"Dec "&amp;RIGHT(A6,4)-1</f>
        <v>Dec 2010</v>
      </c>
      <c r="B9" s="11">
        <v>13634218.800000001</v>
      </c>
      <c r="C9" s="11">
        <v>1817847.94</v>
      </c>
      <c r="D9" s="11">
        <v>15452066.74</v>
      </c>
      <c r="E9" s="11">
        <v>185624997.33000001</v>
      </c>
      <c r="F9" s="11">
        <v>15777021.23</v>
      </c>
      <c r="G9" s="11">
        <v>201402018.56</v>
      </c>
      <c r="H9" s="11">
        <v>6515409.6699999999</v>
      </c>
      <c r="I9" s="11">
        <v>223369494.97</v>
      </c>
    </row>
    <row r="10" spans="1:9" ht="12" customHeight="1">
      <c r="A10" s="2" t="str">
        <f>"Jan "&amp;RIGHT(A6,4)</f>
        <v>Jan 2011</v>
      </c>
      <c r="B10" s="11">
        <v>16741320.960000001</v>
      </c>
      <c r="C10" s="11">
        <v>2200542.94</v>
      </c>
      <c r="D10" s="11">
        <v>18941863.899999999</v>
      </c>
      <c r="E10" s="11">
        <v>237752967.66999999</v>
      </c>
      <c r="F10" s="11">
        <v>20101860.309999999</v>
      </c>
      <c r="G10" s="11">
        <v>257854827.97999999</v>
      </c>
      <c r="H10" s="11">
        <v>8091052.0800000001</v>
      </c>
      <c r="I10" s="11">
        <v>284887743.95999998</v>
      </c>
    </row>
    <row r="11" spans="1:9" ht="12" customHeight="1">
      <c r="A11" s="2" t="str">
        <f>"Feb "&amp;RIGHT(A6,4)</f>
        <v>Feb 2011</v>
      </c>
      <c r="B11" s="11">
        <v>16545963.16</v>
      </c>
      <c r="C11" s="11">
        <v>2153141.66</v>
      </c>
      <c r="D11" s="11">
        <v>18699104.82</v>
      </c>
      <c r="E11" s="11">
        <v>239209089.72</v>
      </c>
      <c r="F11" s="11">
        <v>20112173.949999999</v>
      </c>
      <c r="G11" s="11">
        <v>259321263.66999999</v>
      </c>
      <c r="H11" s="11">
        <v>8104782.4100000001</v>
      </c>
      <c r="I11" s="11">
        <v>286125150.89999998</v>
      </c>
    </row>
    <row r="12" spans="1:9" ht="12" customHeight="1">
      <c r="A12" s="2" t="str">
        <f>"Mar "&amp;RIGHT(A6,4)</f>
        <v>Mar 2011</v>
      </c>
      <c r="B12" s="11">
        <v>20934784.600000001</v>
      </c>
      <c r="C12" s="11">
        <v>2736838.02</v>
      </c>
      <c r="D12" s="11">
        <v>23671622.620000001</v>
      </c>
      <c r="E12" s="11">
        <v>290115870.52999997</v>
      </c>
      <c r="F12" s="11">
        <v>24569082.68</v>
      </c>
      <c r="G12" s="11">
        <v>314684953.20999998</v>
      </c>
      <c r="H12" s="11">
        <v>10165764.75</v>
      </c>
      <c r="I12" s="11">
        <v>348522340.57999998</v>
      </c>
    </row>
    <row r="13" spans="1:9" ht="12" customHeight="1">
      <c r="A13" s="2" t="str">
        <f>"Apr "&amp;RIGHT(A6,4)</f>
        <v>Apr 2011</v>
      </c>
      <c r="B13" s="11">
        <v>18629301.879999999</v>
      </c>
      <c r="C13" s="11">
        <v>2428701.48</v>
      </c>
      <c r="D13" s="11">
        <v>21058003.359999999</v>
      </c>
      <c r="E13" s="11">
        <v>252371409.33000001</v>
      </c>
      <c r="F13" s="11">
        <v>21150512.77</v>
      </c>
      <c r="G13" s="11">
        <v>273521922.10000002</v>
      </c>
      <c r="H13" s="11">
        <v>8851349.3200000003</v>
      </c>
      <c r="I13" s="11">
        <v>303431274.77999997</v>
      </c>
    </row>
    <row r="14" spans="1:9" ht="12" customHeight="1">
      <c r="A14" s="2" t="str">
        <f>"May "&amp;RIGHT(A6,4)</f>
        <v>May 2011</v>
      </c>
      <c r="B14" s="11">
        <v>21352568.600000001</v>
      </c>
      <c r="C14" s="11">
        <v>2716930.38</v>
      </c>
      <c r="D14" s="11">
        <v>24069498.98</v>
      </c>
      <c r="E14" s="11">
        <v>286157477.43000001</v>
      </c>
      <c r="F14" s="11">
        <v>23698829.760000002</v>
      </c>
      <c r="G14" s="11">
        <v>309856307.19</v>
      </c>
      <c r="H14" s="11">
        <v>9746221.4399999995</v>
      </c>
      <c r="I14" s="11">
        <v>343672027.61000001</v>
      </c>
    </row>
    <row r="15" spans="1:9" ht="12" customHeight="1">
      <c r="A15" s="2" t="str">
        <f>"Jun "&amp;RIGHT(A6,4)</f>
        <v>Jun 2011</v>
      </c>
      <c r="B15" s="11">
        <v>5839462.7599999998</v>
      </c>
      <c r="C15" s="11">
        <v>641232.18000000005</v>
      </c>
      <c r="D15" s="11">
        <v>6480694.9400000004</v>
      </c>
      <c r="E15" s="11">
        <v>82982091.109999999</v>
      </c>
      <c r="F15" s="11">
        <v>5938319.8799999999</v>
      </c>
      <c r="G15" s="11">
        <v>88920410.989999995</v>
      </c>
      <c r="H15" s="11">
        <v>2180417.52</v>
      </c>
      <c r="I15" s="11">
        <v>97581523.450000003</v>
      </c>
    </row>
    <row r="16" spans="1:9" ht="12" customHeight="1">
      <c r="A16" s="2" t="str">
        <f>"Jul "&amp;RIGHT(A6,4)</f>
        <v>Jul 2011</v>
      </c>
      <c r="B16" s="11">
        <v>845824.39</v>
      </c>
      <c r="C16" s="11">
        <v>26163.18</v>
      </c>
      <c r="D16" s="11">
        <v>871987.57</v>
      </c>
      <c r="E16" s="11">
        <v>16567125.42</v>
      </c>
      <c r="F16" s="11">
        <v>407181.3</v>
      </c>
      <c r="G16" s="11">
        <v>16974306.719999999</v>
      </c>
      <c r="H16" s="11">
        <v>182475.39</v>
      </c>
      <c r="I16" s="11">
        <v>18028769.68</v>
      </c>
    </row>
    <row r="17" spans="1:9" ht="12" customHeight="1">
      <c r="A17" s="2" t="str">
        <f>"Aug "&amp;RIGHT(A6,4)</f>
        <v>Aug 2011</v>
      </c>
      <c r="B17" s="11">
        <v>4796259.8600000003</v>
      </c>
      <c r="C17" s="11">
        <v>537492.97</v>
      </c>
      <c r="D17" s="11">
        <v>5333752.83</v>
      </c>
      <c r="E17" s="11">
        <v>116663733.59999999</v>
      </c>
      <c r="F17" s="11">
        <v>8542056.1799999997</v>
      </c>
      <c r="G17" s="11">
        <v>125205789.78</v>
      </c>
      <c r="H17" s="11">
        <v>3923763.68</v>
      </c>
      <c r="I17" s="11">
        <v>134463306.28999999</v>
      </c>
    </row>
    <row r="18" spans="1:9" ht="12" customHeight="1">
      <c r="A18" s="2" t="str">
        <f>"Sep "&amp;RIGHT(A6,4)</f>
        <v>Sep 2011</v>
      </c>
      <c r="B18" s="11">
        <v>16061573.16</v>
      </c>
      <c r="C18" s="11">
        <v>2146785.86</v>
      </c>
      <c r="D18" s="11">
        <v>18208359.02</v>
      </c>
      <c r="E18" s="11">
        <v>306375709.31999999</v>
      </c>
      <c r="F18" s="11">
        <v>25710089.940000001</v>
      </c>
      <c r="G18" s="11">
        <v>332085799.25999999</v>
      </c>
      <c r="H18" s="11">
        <v>10534965.6</v>
      </c>
      <c r="I18" s="11">
        <v>360829123.88</v>
      </c>
    </row>
    <row r="19" spans="1:9" ht="12" customHeight="1">
      <c r="A19" s="12" t="s">
        <v>58</v>
      </c>
      <c r="B19" s="13">
        <v>174188037.49000001</v>
      </c>
      <c r="C19" s="13">
        <v>22490339.93</v>
      </c>
      <c r="D19" s="13">
        <v>196678377.41999999</v>
      </c>
      <c r="E19" s="13">
        <v>2541594044.9499998</v>
      </c>
      <c r="F19" s="13">
        <v>210909017.63999999</v>
      </c>
      <c r="G19" s="13">
        <v>2752503062.5900002</v>
      </c>
      <c r="H19" s="13">
        <v>87414029.5</v>
      </c>
      <c r="I19" s="13">
        <v>3036595469.5100002</v>
      </c>
    </row>
    <row r="20" spans="1:9" ht="12" customHeight="1">
      <c r="A20" s="14" t="s">
        <v>397</v>
      </c>
      <c r="B20" s="15">
        <v>52440978.119999997</v>
      </c>
      <c r="C20" s="15">
        <v>6902511.2599999998</v>
      </c>
      <c r="D20" s="15">
        <v>59343489.380000003</v>
      </c>
      <c r="E20" s="15">
        <v>713398570.82000005</v>
      </c>
      <c r="F20" s="15">
        <v>60678910.869999997</v>
      </c>
      <c r="G20" s="15">
        <v>774077481.69000006</v>
      </c>
      <c r="H20" s="15">
        <v>25633237.309999999</v>
      </c>
      <c r="I20" s="15">
        <v>859054208.38</v>
      </c>
    </row>
    <row r="21" spans="1:9" ht="12" customHeight="1">
      <c r="A21" s="3" t="str">
        <f>"FY "&amp;RIGHT(A6,4)+1</f>
        <v>FY 2012</v>
      </c>
    </row>
    <row r="22" spans="1:9" ht="12" customHeight="1">
      <c r="A22" s="2" t="str">
        <f>"Oct "&amp;RIGHT(A6,4)</f>
        <v>Oct 2011</v>
      </c>
      <c r="B22" s="11">
        <v>16298084.18</v>
      </c>
      <c r="C22" s="11">
        <v>2203414.77</v>
      </c>
      <c r="D22" s="11">
        <v>18501498.949999999</v>
      </c>
      <c r="E22" s="11">
        <v>299035512.42000002</v>
      </c>
      <c r="F22" s="11">
        <v>26019712.5</v>
      </c>
      <c r="G22" s="11">
        <v>325055224.92000002</v>
      </c>
      <c r="H22" s="11">
        <v>10631843.08</v>
      </c>
      <c r="I22" s="11">
        <v>354188566.94999999</v>
      </c>
    </row>
    <row r="23" spans="1:9" ht="12" customHeight="1">
      <c r="A23" s="2" t="str">
        <f>"Nov "&amp;RIGHT(A6,4)</f>
        <v>Nov 2011</v>
      </c>
      <c r="B23" s="11">
        <v>15734484.77</v>
      </c>
      <c r="C23" s="11">
        <v>2137779.52</v>
      </c>
      <c r="D23" s="11">
        <v>17872264.289999999</v>
      </c>
      <c r="E23" s="11">
        <v>279853763.57999998</v>
      </c>
      <c r="F23" s="11">
        <v>24451511.100000001</v>
      </c>
      <c r="G23" s="11">
        <v>304305274.68000001</v>
      </c>
      <c r="H23" s="11">
        <v>9597397.1099999994</v>
      </c>
      <c r="I23" s="11">
        <v>331774936.07999998</v>
      </c>
    </row>
    <row r="24" spans="1:9" ht="12" customHeight="1">
      <c r="A24" s="2" t="str">
        <f>"Dec "&amp;RIGHT(A6,4)</f>
        <v>Dec 2011</v>
      </c>
      <c r="B24" s="11">
        <v>13491318.720000001</v>
      </c>
      <c r="C24" s="11">
        <v>1733726.79</v>
      </c>
      <c r="D24" s="11">
        <v>15225045.51</v>
      </c>
      <c r="E24" s="11">
        <v>213343699.44</v>
      </c>
      <c r="F24" s="11">
        <v>18169020.539999999</v>
      </c>
      <c r="G24" s="11">
        <v>231512719.97999999</v>
      </c>
      <c r="H24" s="11">
        <v>7150191.2800000003</v>
      </c>
      <c r="I24" s="11">
        <v>253887956.77000001</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9" ht="12" customHeight="1">
      <c r="A33" s="2" t="str">
        <f>"Sep "&amp;RIGHT(A6,4)+1</f>
        <v>Sep 2012</v>
      </c>
      <c r="B33" s="11" t="s">
        <v>396</v>
      </c>
      <c r="C33" s="11" t="s">
        <v>396</v>
      </c>
      <c r="D33" s="11" t="s">
        <v>396</v>
      </c>
      <c r="E33" s="11" t="s">
        <v>396</v>
      </c>
      <c r="F33" s="11" t="s">
        <v>396</v>
      </c>
      <c r="G33" s="11" t="s">
        <v>396</v>
      </c>
      <c r="H33" s="11" t="s">
        <v>396</v>
      </c>
      <c r="I33" s="11" t="s">
        <v>396</v>
      </c>
    </row>
    <row r="34" spans="1:9" ht="12" customHeight="1">
      <c r="A34" s="12" t="s">
        <v>58</v>
      </c>
      <c r="B34" s="13">
        <v>45523887.670000002</v>
      </c>
      <c r="C34" s="13">
        <v>6074921.0800000001</v>
      </c>
      <c r="D34" s="13">
        <v>51598808.75</v>
      </c>
      <c r="E34" s="13">
        <v>792232975.44000006</v>
      </c>
      <c r="F34" s="13">
        <v>68640244.140000001</v>
      </c>
      <c r="G34" s="13">
        <v>860873219.58000004</v>
      </c>
      <c r="H34" s="13">
        <v>27379431.469999999</v>
      </c>
      <c r="I34" s="13">
        <v>939851459.79999995</v>
      </c>
    </row>
    <row r="35" spans="1:9" ht="12" customHeight="1">
      <c r="A35" s="14" t="str">
        <f>"Total "&amp;MID(A20,7,LEN(A20)-13)&amp;" Months"</f>
        <v>Total 3 Months</v>
      </c>
      <c r="B35" s="15">
        <v>45523887.670000002</v>
      </c>
      <c r="C35" s="15">
        <v>6074921.0800000001</v>
      </c>
      <c r="D35" s="15">
        <v>51598808.75</v>
      </c>
      <c r="E35" s="15">
        <v>792232975.44000006</v>
      </c>
      <c r="F35" s="15">
        <v>68640244.140000001</v>
      </c>
      <c r="G35" s="15">
        <v>860873219.58000004</v>
      </c>
      <c r="H35" s="15">
        <v>27379431.469999999</v>
      </c>
      <c r="I35" s="15">
        <v>939851459.79999995</v>
      </c>
    </row>
    <row r="36" spans="1:9" ht="12" customHeight="1">
      <c r="A36" s="34"/>
      <c r="B36" s="34"/>
      <c r="C36" s="34"/>
      <c r="D36" s="34"/>
      <c r="E36" s="34"/>
      <c r="F36" s="34"/>
      <c r="G36" s="34"/>
      <c r="H36" s="34"/>
      <c r="I36" s="34"/>
    </row>
    <row r="37" spans="1:9" ht="69.95" customHeight="1">
      <c r="A37" s="52" t="s">
        <v>102</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I3:I4"/>
    <mergeCell ref="B5:I5"/>
    <mergeCell ref="A36:I36"/>
    <mergeCell ref="A37:I37"/>
    <mergeCell ref="A1:H1"/>
    <mergeCell ref="A2:H2"/>
    <mergeCell ref="A3:A4"/>
    <mergeCell ref="B3:D3"/>
    <mergeCell ref="E3:G3"/>
    <mergeCell ref="H3:H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2.xml><?xml version="1.0" encoding="utf-8"?>
<worksheet xmlns="http://schemas.openxmlformats.org/spreadsheetml/2006/main" xmlns:r="http://schemas.openxmlformats.org/officeDocument/2006/relationships">
  <sheetPr codeName="Sheet15">
    <pageSetUpPr fitToPage="1"/>
  </sheetPr>
  <dimension ref="A1:J200"/>
  <sheetViews>
    <sheetView showGridLines="0" workbookViewId="0">
      <pane activePane="bottomRight" state="frozen"/>
      <selection sqref="A1:I1"/>
    </sheetView>
  </sheetViews>
  <sheetFormatPr defaultRowHeight="12.75"/>
  <cols>
    <col min="1" max="10" width="11.42578125" customWidth="1"/>
  </cols>
  <sheetData>
    <row r="1" spans="1:10" ht="12" customHeight="1">
      <c r="A1" s="42" t="s">
        <v>398</v>
      </c>
      <c r="B1" s="42"/>
      <c r="C1" s="42"/>
      <c r="D1" s="42"/>
      <c r="E1" s="42"/>
      <c r="F1" s="42"/>
      <c r="G1" s="42"/>
      <c r="H1" s="42"/>
      <c r="I1" s="42"/>
      <c r="J1" s="2" t="s">
        <v>394</v>
      </c>
    </row>
    <row r="2" spans="1:10" ht="12" customHeight="1">
      <c r="A2" s="44" t="s">
        <v>103</v>
      </c>
      <c r="B2" s="44"/>
      <c r="C2" s="44"/>
      <c r="D2" s="44"/>
      <c r="E2" s="44"/>
      <c r="F2" s="44"/>
      <c r="G2" s="44"/>
      <c r="H2" s="44"/>
      <c r="I2" s="44"/>
      <c r="J2" s="1"/>
    </row>
    <row r="3" spans="1:10" ht="24" customHeight="1">
      <c r="A3" s="46" t="s">
        <v>53</v>
      </c>
      <c r="B3" s="48" t="s">
        <v>227</v>
      </c>
      <c r="C3" s="53"/>
      <c r="D3" s="49"/>
      <c r="E3" s="48" t="s">
        <v>229</v>
      </c>
      <c r="F3" s="53"/>
      <c r="G3" s="49"/>
      <c r="H3" s="48" t="s">
        <v>58</v>
      </c>
      <c r="I3" s="53"/>
      <c r="J3" s="53"/>
    </row>
    <row r="4" spans="1:10" ht="24" customHeight="1">
      <c r="A4" s="47"/>
      <c r="B4" s="10" t="s">
        <v>228</v>
      </c>
      <c r="C4" s="10" t="s">
        <v>104</v>
      </c>
      <c r="D4" s="10" t="s">
        <v>105</v>
      </c>
      <c r="E4" s="10" t="s">
        <v>106</v>
      </c>
      <c r="F4" s="10" t="s">
        <v>104</v>
      </c>
      <c r="G4" s="10" t="s">
        <v>105</v>
      </c>
      <c r="H4" s="10" t="s">
        <v>106</v>
      </c>
      <c r="I4" s="10" t="s">
        <v>104</v>
      </c>
      <c r="J4" s="9" t="s">
        <v>105</v>
      </c>
    </row>
    <row r="5" spans="1:10" ht="12" customHeight="1">
      <c r="A5" s="1"/>
      <c r="B5" s="34" t="str">
        <f>REPT("-",101)&amp;" Number "&amp;REPT("-",101)</f>
        <v>----------------------------------------------------------------------------------------------------- Number -----------------------------------------------------------------------------------------------------</v>
      </c>
      <c r="C5" s="34"/>
      <c r="D5" s="34"/>
      <c r="E5" s="34"/>
      <c r="F5" s="34"/>
      <c r="G5" s="34"/>
      <c r="H5" s="34"/>
      <c r="I5" s="34"/>
      <c r="J5" s="34"/>
    </row>
    <row r="6" spans="1:10" ht="12" customHeight="1">
      <c r="A6" s="3" t="s">
        <v>395</v>
      </c>
    </row>
    <row r="7" spans="1:10" ht="12" customHeight="1">
      <c r="A7" s="2" t="str">
        <f>"Oct "&amp;RIGHT(A6,4)-1</f>
        <v>Oct 2010</v>
      </c>
      <c r="B7" s="11" t="s">
        <v>396</v>
      </c>
      <c r="C7" s="11" t="s">
        <v>396</v>
      </c>
      <c r="D7" s="11" t="s">
        <v>396</v>
      </c>
      <c r="E7" s="11" t="s">
        <v>396</v>
      </c>
      <c r="F7" s="11" t="s">
        <v>396</v>
      </c>
      <c r="G7" s="11" t="s">
        <v>396</v>
      </c>
      <c r="H7" s="11" t="s">
        <v>396</v>
      </c>
      <c r="I7" s="11" t="s">
        <v>396</v>
      </c>
      <c r="J7" s="11" t="s">
        <v>396</v>
      </c>
    </row>
    <row r="8" spans="1:10" ht="12" customHeight="1">
      <c r="A8" s="2" t="str">
        <f>"Nov "&amp;RIGHT(A6,4)-1</f>
        <v>Nov 2010</v>
      </c>
      <c r="B8" s="11" t="s">
        <v>396</v>
      </c>
      <c r="C8" s="11" t="s">
        <v>396</v>
      </c>
      <c r="D8" s="11" t="s">
        <v>396</v>
      </c>
      <c r="E8" s="11" t="s">
        <v>396</v>
      </c>
      <c r="F8" s="11" t="s">
        <v>396</v>
      </c>
      <c r="G8" s="11" t="s">
        <v>396</v>
      </c>
      <c r="H8" s="11" t="s">
        <v>396</v>
      </c>
      <c r="I8" s="11" t="s">
        <v>396</v>
      </c>
      <c r="J8" s="11" t="s">
        <v>396</v>
      </c>
    </row>
    <row r="9" spans="1:10" ht="12" customHeight="1">
      <c r="A9" s="2" t="str">
        <f>"Dec "&amp;RIGHT(A6,4)-1</f>
        <v>Dec 2010</v>
      </c>
      <c r="B9" s="11">
        <v>866</v>
      </c>
      <c r="C9" s="11">
        <v>134313</v>
      </c>
      <c r="D9" s="11">
        <v>797036</v>
      </c>
      <c r="E9" s="11">
        <v>20521</v>
      </c>
      <c r="F9" s="11">
        <v>56417</v>
      </c>
      <c r="G9" s="11">
        <v>2512255</v>
      </c>
      <c r="H9" s="11">
        <v>21387</v>
      </c>
      <c r="I9" s="11">
        <v>190730</v>
      </c>
      <c r="J9" s="11">
        <v>3309291</v>
      </c>
    </row>
    <row r="10" spans="1:10" ht="12" customHeight="1">
      <c r="A10" s="2" t="str">
        <f>"Jan "&amp;RIGHT(A6,4)</f>
        <v>Jan 2011</v>
      </c>
      <c r="B10" s="11" t="s">
        <v>396</v>
      </c>
      <c r="C10" s="11" t="s">
        <v>396</v>
      </c>
      <c r="D10" s="11" t="s">
        <v>396</v>
      </c>
      <c r="E10" s="11" t="s">
        <v>396</v>
      </c>
      <c r="F10" s="11" t="s">
        <v>396</v>
      </c>
      <c r="G10" s="11" t="s">
        <v>396</v>
      </c>
      <c r="H10" s="11" t="s">
        <v>396</v>
      </c>
      <c r="I10" s="11" t="s">
        <v>396</v>
      </c>
      <c r="J10" s="11" t="s">
        <v>396</v>
      </c>
    </row>
    <row r="11" spans="1:10" ht="12" customHeight="1">
      <c r="A11" s="2" t="str">
        <f>"Feb "&amp;RIGHT(A6,4)</f>
        <v>Feb 2011</v>
      </c>
      <c r="B11" s="11" t="s">
        <v>396</v>
      </c>
      <c r="C11" s="11" t="s">
        <v>396</v>
      </c>
      <c r="D11" s="11" t="s">
        <v>396</v>
      </c>
      <c r="E11" s="11" t="s">
        <v>396</v>
      </c>
      <c r="F11" s="11" t="s">
        <v>396</v>
      </c>
      <c r="G11" s="11" t="s">
        <v>396</v>
      </c>
      <c r="H11" s="11" t="s">
        <v>396</v>
      </c>
      <c r="I11" s="11" t="s">
        <v>396</v>
      </c>
      <c r="J11" s="11" t="s">
        <v>396</v>
      </c>
    </row>
    <row r="12" spans="1:10" ht="12" customHeight="1">
      <c r="A12" s="2" t="str">
        <f>"Mar "&amp;RIGHT(A6,4)</f>
        <v>Mar 2011</v>
      </c>
      <c r="B12" s="11">
        <v>863</v>
      </c>
      <c r="C12" s="11">
        <v>133623</v>
      </c>
      <c r="D12" s="11">
        <v>842710</v>
      </c>
      <c r="E12" s="11">
        <v>20729</v>
      </c>
      <c r="F12" s="11">
        <v>58819</v>
      </c>
      <c r="G12" s="11">
        <v>2797979</v>
      </c>
      <c r="H12" s="11">
        <v>21592</v>
      </c>
      <c r="I12" s="11">
        <v>192442</v>
      </c>
      <c r="J12" s="11">
        <v>3640689</v>
      </c>
    </row>
    <row r="13" spans="1:10" ht="12" customHeight="1">
      <c r="A13" s="2" t="str">
        <f>"Apr "&amp;RIGHT(A6,4)</f>
        <v>Apr 2011</v>
      </c>
      <c r="B13" s="11" t="s">
        <v>396</v>
      </c>
      <c r="C13" s="11" t="s">
        <v>396</v>
      </c>
      <c r="D13" s="11" t="s">
        <v>396</v>
      </c>
      <c r="E13" s="11" t="s">
        <v>396</v>
      </c>
      <c r="F13" s="11" t="s">
        <v>396</v>
      </c>
      <c r="G13" s="11" t="s">
        <v>396</v>
      </c>
      <c r="H13" s="11" t="s">
        <v>396</v>
      </c>
      <c r="I13" s="11" t="s">
        <v>396</v>
      </c>
      <c r="J13" s="11" t="s">
        <v>396</v>
      </c>
    </row>
    <row r="14" spans="1:10" ht="12" customHeight="1">
      <c r="A14" s="2" t="str">
        <f>"May "&amp;RIGHT(A6,4)</f>
        <v>May 2011</v>
      </c>
      <c r="B14" s="11" t="s">
        <v>396</v>
      </c>
      <c r="C14" s="11" t="s">
        <v>396</v>
      </c>
      <c r="D14" s="11" t="s">
        <v>396</v>
      </c>
      <c r="E14" s="11" t="s">
        <v>396</v>
      </c>
      <c r="F14" s="11" t="s">
        <v>396</v>
      </c>
      <c r="G14" s="11" t="s">
        <v>396</v>
      </c>
      <c r="H14" s="11" t="s">
        <v>396</v>
      </c>
      <c r="I14" s="11" t="s">
        <v>396</v>
      </c>
      <c r="J14" s="11" t="s">
        <v>396</v>
      </c>
    </row>
    <row r="15" spans="1:10" ht="12" customHeight="1">
      <c r="A15" s="2" t="str">
        <f>"Jun "&amp;RIGHT(A6,4)</f>
        <v>Jun 2011</v>
      </c>
      <c r="B15" s="11">
        <v>859</v>
      </c>
      <c r="C15" s="11">
        <v>132196</v>
      </c>
      <c r="D15" s="11">
        <v>820059</v>
      </c>
      <c r="E15" s="11">
        <v>19787</v>
      </c>
      <c r="F15" s="11">
        <v>45559</v>
      </c>
      <c r="G15" s="11">
        <v>2076421</v>
      </c>
      <c r="H15" s="11">
        <v>20646</v>
      </c>
      <c r="I15" s="11">
        <v>177755</v>
      </c>
      <c r="J15" s="11">
        <v>2896480</v>
      </c>
    </row>
    <row r="16" spans="1:10" ht="12" customHeight="1">
      <c r="A16" s="2" t="str">
        <f>"Jul "&amp;RIGHT(A6,4)</f>
        <v>Jul 2011</v>
      </c>
      <c r="B16" s="11" t="s">
        <v>396</v>
      </c>
      <c r="C16" s="11" t="s">
        <v>396</v>
      </c>
      <c r="D16" s="11" t="s">
        <v>396</v>
      </c>
      <c r="E16" s="11" t="s">
        <v>396</v>
      </c>
      <c r="F16" s="11" t="s">
        <v>396</v>
      </c>
      <c r="G16" s="11" t="s">
        <v>396</v>
      </c>
      <c r="H16" s="11" t="s">
        <v>396</v>
      </c>
      <c r="I16" s="11" t="s">
        <v>396</v>
      </c>
      <c r="J16" s="11" t="s">
        <v>396</v>
      </c>
    </row>
    <row r="17" spans="1:10" ht="12" customHeight="1">
      <c r="A17" s="2" t="str">
        <f>"Aug "&amp;RIGHT(A6,4)</f>
        <v>Aug 2011</v>
      </c>
      <c r="B17" s="11" t="s">
        <v>396</v>
      </c>
      <c r="C17" s="11" t="s">
        <v>396</v>
      </c>
      <c r="D17" s="11" t="s">
        <v>396</v>
      </c>
      <c r="E17" s="11" t="s">
        <v>396</v>
      </c>
      <c r="F17" s="11" t="s">
        <v>396</v>
      </c>
      <c r="G17" s="11" t="s">
        <v>396</v>
      </c>
      <c r="H17" s="11" t="s">
        <v>396</v>
      </c>
      <c r="I17" s="11" t="s">
        <v>396</v>
      </c>
      <c r="J17" s="11" t="s">
        <v>396</v>
      </c>
    </row>
    <row r="18" spans="1:10" ht="12" customHeight="1">
      <c r="A18" s="2" t="str">
        <f>"Sep "&amp;RIGHT(A6,4)</f>
        <v>Sep 2011</v>
      </c>
      <c r="B18" s="11">
        <v>856</v>
      </c>
      <c r="C18" s="11">
        <v>130316</v>
      </c>
      <c r="D18" s="11">
        <v>799672</v>
      </c>
      <c r="E18" s="11">
        <v>20462</v>
      </c>
      <c r="F18" s="11">
        <v>54235</v>
      </c>
      <c r="G18" s="11">
        <v>2522719</v>
      </c>
      <c r="H18" s="11">
        <v>21318</v>
      </c>
      <c r="I18" s="11">
        <v>184551</v>
      </c>
      <c r="J18" s="11">
        <v>3322391</v>
      </c>
    </row>
    <row r="19" spans="1:10" ht="12" customHeight="1">
      <c r="A19" s="12" t="s">
        <v>58</v>
      </c>
      <c r="B19" s="13">
        <v>861</v>
      </c>
      <c r="C19" s="13">
        <v>132612</v>
      </c>
      <c r="D19" s="13">
        <v>814869.25</v>
      </c>
      <c r="E19" s="13">
        <v>20374.75</v>
      </c>
      <c r="F19" s="13">
        <v>53757.5</v>
      </c>
      <c r="G19" s="13">
        <v>2477343.5</v>
      </c>
      <c r="H19" s="13">
        <v>21235.75</v>
      </c>
      <c r="I19" s="13">
        <v>186369.5</v>
      </c>
      <c r="J19" s="13">
        <v>3292212.75</v>
      </c>
    </row>
    <row r="20" spans="1:10" ht="12" customHeight="1">
      <c r="A20" s="14" t="s">
        <v>397</v>
      </c>
      <c r="B20" s="15">
        <v>866</v>
      </c>
      <c r="C20" s="15">
        <v>134313</v>
      </c>
      <c r="D20" s="15">
        <v>797036</v>
      </c>
      <c r="E20" s="15">
        <v>20521</v>
      </c>
      <c r="F20" s="15">
        <v>56417</v>
      </c>
      <c r="G20" s="15">
        <v>2512255</v>
      </c>
      <c r="H20" s="15">
        <v>21387</v>
      </c>
      <c r="I20" s="15">
        <v>190730</v>
      </c>
      <c r="J20" s="15">
        <v>3309291</v>
      </c>
    </row>
    <row r="21" spans="1:10" ht="12" customHeight="1">
      <c r="A21" s="3" t="str">
        <f>"FY "&amp;RIGHT(A6,4)+1</f>
        <v>FY 2012</v>
      </c>
    </row>
    <row r="22" spans="1:10" ht="12" customHeight="1">
      <c r="A22" s="2" t="str">
        <f>"Oct "&amp;RIGHT(A6,4)</f>
        <v>Oct 2011</v>
      </c>
      <c r="B22" s="11" t="s">
        <v>396</v>
      </c>
      <c r="C22" s="11" t="s">
        <v>396</v>
      </c>
      <c r="D22" s="11" t="s">
        <v>396</v>
      </c>
      <c r="E22" s="11" t="s">
        <v>396</v>
      </c>
      <c r="F22" s="11" t="s">
        <v>396</v>
      </c>
      <c r="G22" s="11" t="s">
        <v>396</v>
      </c>
      <c r="H22" s="11" t="s">
        <v>396</v>
      </c>
      <c r="I22" s="11" t="s">
        <v>396</v>
      </c>
      <c r="J22" s="11" t="s">
        <v>396</v>
      </c>
    </row>
    <row r="23" spans="1:10" ht="12" customHeight="1">
      <c r="A23" s="2" t="str">
        <f>"Nov "&amp;RIGHT(A6,4)</f>
        <v>Nov 2011</v>
      </c>
      <c r="B23" s="11" t="s">
        <v>396</v>
      </c>
      <c r="C23" s="11" t="s">
        <v>396</v>
      </c>
      <c r="D23" s="11" t="s">
        <v>396</v>
      </c>
      <c r="E23" s="11" t="s">
        <v>396</v>
      </c>
      <c r="F23" s="11" t="s">
        <v>396</v>
      </c>
      <c r="G23" s="11" t="s">
        <v>396</v>
      </c>
      <c r="H23" s="11" t="s">
        <v>396</v>
      </c>
      <c r="I23" s="11" t="s">
        <v>396</v>
      </c>
      <c r="J23" s="11" t="s">
        <v>396</v>
      </c>
    </row>
    <row r="24" spans="1:10" ht="12" customHeight="1">
      <c r="A24" s="2" t="str">
        <f>"Dec "&amp;RIGHT(A6,4)</f>
        <v>Dec 2011</v>
      </c>
      <c r="B24" s="11">
        <v>813</v>
      </c>
      <c r="C24" s="11">
        <v>123105</v>
      </c>
      <c r="D24" s="11">
        <v>842053</v>
      </c>
      <c r="E24" s="11">
        <v>18906</v>
      </c>
      <c r="F24" s="11">
        <v>47956</v>
      </c>
      <c r="G24" s="11">
        <v>2174932</v>
      </c>
      <c r="H24" s="11">
        <v>19719</v>
      </c>
      <c r="I24" s="11">
        <v>171061</v>
      </c>
      <c r="J24" s="11">
        <v>3016985</v>
      </c>
    </row>
    <row r="25" spans="1:10" ht="12" customHeight="1">
      <c r="A25" s="2" t="str">
        <f>"Jan "&amp;RIGHT(A6,4)+1</f>
        <v>Jan 2012</v>
      </c>
      <c r="B25" s="11" t="s">
        <v>396</v>
      </c>
      <c r="C25" s="11" t="s">
        <v>396</v>
      </c>
      <c r="D25" s="11" t="s">
        <v>396</v>
      </c>
      <c r="E25" s="11" t="s">
        <v>396</v>
      </c>
      <c r="F25" s="11" t="s">
        <v>396</v>
      </c>
      <c r="G25" s="11" t="s">
        <v>396</v>
      </c>
      <c r="H25" s="11" t="s">
        <v>396</v>
      </c>
      <c r="I25" s="11" t="s">
        <v>396</v>
      </c>
      <c r="J25" s="11" t="s">
        <v>396</v>
      </c>
    </row>
    <row r="26" spans="1:10" ht="12" customHeight="1">
      <c r="A26" s="2" t="str">
        <f>"Feb "&amp;RIGHT(A6,4)+1</f>
        <v>Feb 2012</v>
      </c>
      <c r="B26" s="11" t="s">
        <v>396</v>
      </c>
      <c r="C26" s="11" t="s">
        <v>396</v>
      </c>
      <c r="D26" s="11" t="s">
        <v>396</v>
      </c>
      <c r="E26" s="11" t="s">
        <v>396</v>
      </c>
      <c r="F26" s="11" t="s">
        <v>396</v>
      </c>
      <c r="G26" s="11" t="s">
        <v>396</v>
      </c>
      <c r="H26" s="11" t="s">
        <v>396</v>
      </c>
      <c r="I26" s="11" t="s">
        <v>396</v>
      </c>
      <c r="J26" s="11" t="s">
        <v>396</v>
      </c>
    </row>
    <row r="27" spans="1:10" ht="12" customHeight="1">
      <c r="A27" s="2" t="str">
        <f>"Mar "&amp;RIGHT(A6,4)+1</f>
        <v>Mar 2012</v>
      </c>
      <c r="B27" s="11" t="s">
        <v>396</v>
      </c>
      <c r="C27" s="11" t="s">
        <v>396</v>
      </c>
      <c r="D27" s="11" t="s">
        <v>396</v>
      </c>
      <c r="E27" s="11" t="s">
        <v>396</v>
      </c>
      <c r="F27" s="11" t="s">
        <v>396</v>
      </c>
      <c r="G27" s="11" t="s">
        <v>396</v>
      </c>
      <c r="H27" s="11" t="s">
        <v>396</v>
      </c>
      <c r="I27" s="11" t="s">
        <v>396</v>
      </c>
      <c r="J27" s="11" t="s">
        <v>396</v>
      </c>
    </row>
    <row r="28" spans="1:10" ht="12" customHeight="1">
      <c r="A28" s="2" t="str">
        <f>"Apr "&amp;RIGHT(A6,4)+1</f>
        <v>Apr 2012</v>
      </c>
      <c r="B28" s="11" t="s">
        <v>396</v>
      </c>
      <c r="C28" s="11" t="s">
        <v>396</v>
      </c>
      <c r="D28" s="11" t="s">
        <v>396</v>
      </c>
      <c r="E28" s="11" t="s">
        <v>396</v>
      </c>
      <c r="F28" s="11" t="s">
        <v>396</v>
      </c>
      <c r="G28" s="11" t="s">
        <v>396</v>
      </c>
      <c r="H28" s="11" t="s">
        <v>396</v>
      </c>
      <c r="I28" s="11" t="s">
        <v>396</v>
      </c>
      <c r="J28" s="11" t="s">
        <v>396</v>
      </c>
    </row>
    <row r="29" spans="1:10" ht="12" customHeight="1">
      <c r="A29" s="2" t="str">
        <f>"May "&amp;RIGHT(A6,4)+1</f>
        <v>May 2012</v>
      </c>
      <c r="B29" s="11" t="s">
        <v>396</v>
      </c>
      <c r="C29" s="11" t="s">
        <v>396</v>
      </c>
      <c r="D29" s="11" t="s">
        <v>396</v>
      </c>
      <c r="E29" s="11" t="s">
        <v>396</v>
      </c>
      <c r="F29" s="11" t="s">
        <v>396</v>
      </c>
      <c r="G29" s="11" t="s">
        <v>396</v>
      </c>
      <c r="H29" s="11" t="s">
        <v>396</v>
      </c>
      <c r="I29" s="11" t="s">
        <v>396</v>
      </c>
      <c r="J29" s="11" t="s">
        <v>396</v>
      </c>
    </row>
    <row r="30" spans="1:10" ht="12" customHeight="1">
      <c r="A30" s="2" t="str">
        <f>"Jun "&amp;RIGHT(A6,4)+1</f>
        <v>Jun 2012</v>
      </c>
      <c r="B30" s="11" t="s">
        <v>396</v>
      </c>
      <c r="C30" s="11" t="s">
        <v>396</v>
      </c>
      <c r="D30" s="11" t="s">
        <v>396</v>
      </c>
      <c r="E30" s="11" t="s">
        <v>396</v>
      </c>
      <c r="F30" s="11" t="s">
        <v>396</v>
      </c>
      <c r="G30" s="11" t="s">
        <v>396</v>
      </c>
      <c r="H30" s="11" t="s">
        <v>396</v>
      </c>
      <c r="I30" s="11" t="s">
        <v>396</v>
      </c>
      <c r="J30" s="11" t="s">
        <v>396</v>
      </c>
    </row>
    <row r="31" spans="1:10" ht="12" customHeight="1">
      <c r="A31" s="2" t="str">
        <f>"Jul "&amp;RIGHT(A6,4)+1</f>
        <v>Jul 2012</v>
      </c>
      <c r="B31" s="11" t="s">
        <v>396</v>
      </c>
      <c r="C31" s="11" t="s">
        <v>396</v>
      </c>
      <c r="D31" s="11" t="s">
        <v>396</v>
      </c>
      <c r="E31" s="11" t="s">
        <v>396</v>
      </c>
      <c r="F31" s="11" t="s">
        <v>396</v>
      </c>
      <c r="G31" s="11" t="s">
        <v>396</v>
      </c>
      <c r="H31" s="11" t="s">
        <v>396</v>
      </c>
      <c r="I31" s="11" t="s">
        <v>396</v>
      </c>
      <c r="J31" s="11" t="s">
        <v>396</v>
      </c>
    </row>
    <row r="32" spans="1:10" ht="12" customHeight="1">
      <c r="A32" s="2" t="str">
        <f>"Aug "&amp;RIGHT(A6,4)+1</f>
        <v>Aug 2012</v>
      </c>
      <c r="B32" s="11" t="s">
        <v>396</v>
      </c>
      <c r="C32" s="11" t="s">
        <v>396</v>
      </c>
      <c r="D32" s="11" t="s">
        <v>396</v>
      </c>
      <c r="E32" s="11" t="s">
        <v>396</v>
      </c>
      <c r="F32" s="11" t="s">
        <v>396</v>
      </c>
      <c r="G32" s="11" t="s">
        <v>396</v>
      </c>
      <c r="H32" s="11" t="s">
        <v>396</v>
      </c>
      <c r="I32" s="11" t="s">
        <v>396</v>
      </c>
      <c r="J32" s="11" t="s">
        <v>396</v>
      </c>
    </row>
    <row r="33" spans="1:10" ht="12" customHeight="1">
      <c r="A33" s="2" t="str">
        <f>"Sep "&amp;RIGHT(A6,4)+1</f>
        <v>Sep 2012</v>
      </c>
      <c r="B33" s="11" t="s">
        <v>396</v>
      </c>
      <c r="C33" s="11" t="s">
        <v>396</v>
      </c>
      <c r="D33" s="11" t="s">
        <v>396</v>
      </c>
      <c r="E33" s="11" t="s">
        <v>396</v>
      </c>
      <c r="F33" s="11" t="s">
        <v>396</v>
      </c>
      <c r="G33" s="11" t="s">
        <v>396</v>
      </c>
      <c r="H33" s="11" t="s">
        <v>396</v>
      </c>
      <c r="I33" s="11" t="s">
        <v>396</v>
      </c>
      <c r="J33" s="11" t="s">
        <v>396</v>
      </c>
    </row>
    <row r="34" spans="1:10" ht="12" customHeight="1">
      <c r="A34" s="12" t="s">
        <v>58</v>
      </c>
      <c r="B34" s="13">
        <v>813</v>
      </c>
      <c r="C34" s="13">
        <v>123105</v>
      </c>
      <c r="D34" s="13">
        <v>842053</v>
      </c>
      <c r="E34" s="13">
        <v>18906</v>
      </c>
      <c r="F34" s="13">
        <v>47956</v>
      </c>
      <c r="G34" s="13">
        <v>2174932</v>
      </c>
      <c r="H34" s="13">
        <v>19719</v>
      </c>
      <c r="I34" s="13">
        <v>171061</v>
      </c>
      <c r="J34" s="13">
        <v>3016985</v>
      </c>
    </row>
    <row r="35" spans="1:10" ht="12" customHeight="1">
      <c r="A35" s="14" t="str">
        <f>"Total "&amp;MID(A20,7,LEN(A20)-13)&amp;" Months"</f>
        <v>Total 3 Months</v>
      </c>
      <c r="B35" s="15">
        <v>813</v>
      </c>
      <c r="C35" s="15">
        <v>123105</v>
      </c>
      <c r="D35" s="15">
        <v>842053</v>
      </c>
      <c r="E35" s="15">
        <v>18906</v>
      </c>
      <c r="F35" s="15">
        <v>47956</v>
      </c>
      <c r="G35" s="15">
        <v>2174932</v>
      </c>
      <c r="H35" s="15">
        <v>19719</v>
      </c>
      <c r="I35" s="15">
        <v>171061</v>
      </c>
      <c r="J35" s="15">
        <v>3016985</v>
      </c>
    </row>
    <row r="36" spans="1:10" ht="12" customHeight="1">
      <c r="A36" s="34"/>
      <c r="B36" s="34"/>
      <c r="C36" s="34"/>
      <c r="D36" s="34"/>
      <c r="E36" s="34"/>
      <c r="F36" s="34"/>
      <c r="G36" s="34"/>
      <c r="H36" s="34"/>
      <c r="I36" s="34"/>
      <c r="J36" s="34"/>
    </row>
    <row r="37" spans="1:10" ht="99.95" customHeight="1">
      <c r="A37" s="52" t="s">
        <v>107</v>
      </c>
      <c r="B37" s="52"/>
      <c r="C37" s="52"/>
      <c r="D37" s="52"/>
      <c r="E37" s="52"/>
      <c r="F37" s="52"/>
      <c r="G37" s="52"/>
      <c r="H37" s="52"/>
      <c r="I37" s="52"/>
      <c r="J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9">
    <mergeCell ref="B5:J5"/>
    <mergeCell ref="A36:J36"/>
    <mergeCell ref="A37:J37"/>
    <mergeCell ref="A1:I1"/>
    <mergeCell ref="A2:I2"/>
    <mergeCell ref="A3:A4"/>
    <mergeCell ref="B3:D3"/>
    <mergeCell ref="E3:G3"/>
    <mergeCell ref="H3:J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3.xml><?xml version="1.0" encoding="utf-8"?>
<worksheet xmlns="http://schemas.openxmlformats.org/spreadsheetml/2006/main" xmlns:r="http://schemas.openxmlformats.org/officeDocument/2006/relationships">
  <sheetPr codeName="Sheet16">
    <pageSetUpPr fitToPage="1"/>
  </sheetPr>
  <dimension ref="A1:J200"/>
  <sheetViews>
    <sheetView showGridLines="0" workbookViewId="0">
      <pane activePane="bottomRight" state="frozen"/>
      <selection sqref="A1:I1"/>
    </sheetView>
  </sheetViews>
  <sheetFormatPr defaultRowHeight="12.75"/>
  <cols>
    <col min="1" max="10" width="11.42578125" customWidth="1"/>
  </cols>
  <sheetData>
    <row r="1" spans="1:10" ht="12" customHeight="1">
      <c r="A1" s="42" t="s">
        <v>393</v>
      </c>
      <c r="B1" s="42"/>
      <c r="C1" s="42"/>
      <c r="D1" s="42"/>
      <c r="E1" s="42"/>
      <c r="F1" s="42"/>
      <c r="G1" s="42"/>
      <c r="H1" s="42"/>
      <c r="I1" s="42"/>
      <c r="J1" s="2" t="s">
        <v>394</v>
      </c>
    </row>
    <row r="2" spans="1:10" ht="12" customHeight="1">
      <c r="A2" s="44" t="s">
        <v>231</v>
      </c>
      <c r="B2" s="44"/>
      <c r="C2" s="44"/>
      <c r="D2" s="44"/>
      <c r="E2" s="44"/>
      <c r="F2" s="44"/>
      <c r="G2" s="44"/>
      <c r="H2" s="44"/>
      <c r="I2" s="44"/>
      <c r="J2" s="1"/>
    </row>
    <row r="3" spans="1:10" ht="24" customHeight="1">
      <c r="A3" s="46" t="s">
        <v>53</v>
      </c>
      <c r="B3" s="48" t="s">
        <v>230</v>
      </c>
      <c r="C3" s="53"/>
      <c r="D3" s="49"/>
      <c r="E3" s="48" t="s">
        <v>232</v>
      </c>
      <c r="F3" s="53"/>
      <c r="G3" s="49"/>
      <c r="H3" s="48" t="s">
        <v>233</v>
      </c>
      <c r="I3" s="53"/>
      <c r="J3" s="53"/>
    </row>
    <row r="4" spans="1:10" ht="24" customHeight="1">
      <c r="A4" s="47"/>
      <c r="B4" s="10" t="s">
        <v>106</v>
      </c>
      <c r="C4" s="10" t="s">
        <v>104</v>
      </c>
      <c r="D4" s="10" t="s">
        <v>105</v>
      </c>
      <c r="E4" s="10" t="s">
        <v>106</v>
      </c>
      <c r="F4" s="10" t="s">
        <v>104</v>
      </c>
      <c r="G4" s="10" t="s">
        <v>105</v>
      </c>
      <c r="H4" s="10" t="s">
        <v>106</v>
      </c>
      <c r="I4" s="10" t="s">
        <v>104</v>
      </c>
      <c r="J4" s="9" t="s">
        <v>105</v>
      </c>
    </row>
    <row r="5" spans="1:10" ht="12" customHeight="1">
      <c r="A5" s="1"/>
      <c r="B5" s="34" t="str">
        <f>REPT("-",101)&amp;" Number "&amp;REPT("-",101)</f>
        <v>----------------------------------------------------------------------------------------------------- Number -----------------------------------------------------------------------------------------------------</v>
      </c>
      <c r="C5" s="34"/>
      <c r="D5" s="34"/>
      <c r="E5" s="34"/>
      <c r="F5" s="34"/>
      <c r="G5" s="34"/>
      <c r="H5" s="34"/>
      <c r="I5" s="34"/>
      <c r="J5" s="34"/>
    </row>
    <row r="6" spans="1:10" ht="12" customHeight="1">
      <c r="A6" s="3" t="s">
        <v>395</v>
      </c>
    </row>
    <row r="7" spans="1:10" ht="12" customHeight="1">
      <c r="A7" s="2" t="str">
        <f>"Oct "&amp;RIGHT(A6,4)-1</f>
        <v>Oct 2010</v>
      </c>
      <c r="B7" s="11">
        <v>8439</v>
      </c>
      <c r="C7" s="11">
        <v>15748</v>
      </c>
      <c r="D7" s="11">
        <v>807458</v>
      </c>
      <c r="E7" s="11">
        <v>1175</v>
      </c>
      <c r="F7" s="11">
        <v>4405</v>
      </c>
      <c r="G7" s="11">
        <v>133354</v>
      </c>
      <c r="H7" s="11">
        <v>1597</v>
      </c>
      <c r="I7" s="11">
        <v>14162</v>
      </c>
      <c r="J7" s="11">
        <v>545896</v>
      </c>
    </row>
    <row r="8" spans="1:10" ht="12" customHeight="1">
      <c r="A8" s="2" t="str">
        <f>"Nov "&amp;RIGHT(A6,4)-1</f>
        <v>Nov 2010</v>
      </c>
      <c r="B8" s="11" t="s">
        <v>396</v>
      </c>
      <c r="C8" s="11" t="s">
        <v>396</v>
      </c>
      <c r="D8" s="11" t="s">
        <v>396</v>
      </c>
      <c r="E8" s="11" t="s">
        <v>396</v>
      </c>
      <c r="F8" s="11" t="s">
        <v>396</v>
      </c>
      <c r="G8" s="11" t="s">
        <v>396</v>
      </c>
      <c r="H8" s="11" t="s">
        <v>396</v>
      </c>
      <c r="I8" s="11" t="s">
        <v>396</v>
      </c>
      <c r="J8" s="11" t="s">
        <v>396</v>
      </c>
    </row>
    <row r="9" spans="1:10" ht="12" customHeight="1">
      <c r="A9" s="2" t="str">
        <f>"Dec "&amp;RIGHT(A6,4)-1</f>
        <v>Dec 2010</v>
      </c>
      <c r="B9" s="11" t="s">
        <v>396</v>
      </c>
      <c r="C9" s="11" t="s">
        <v>396</v>
      </c>
      <c r="D9" s="11" t="s">
        <v>396</v>
      </c>
      <c r="E9" s="11" t="s">
        <v>396</v>
      </c>
      <c r="F9" s="11" t="s">
        <v>396</v>
      </c>
      <c r="G9" s="11" t="s">
        <v>396</v>
      </c>
      <c r="H9" s="11" t="s">
        <v>396</v>
      </c>
      <c r="I9" s="11" t="s">
        <v>396</v>
      </c>
      <c r="J9" s="11" t="s">
        <v>396</v>
      </c>
    </row>
    <row r="10" spans="1:10" ht="12" customHeight="1">
      <c r="A10" s="2" t="str">
        <f>"Jan "&amp;RIGHT(A6,4)</f>
        <v>Jan 2011</v>
      </c>
      <c r="B10" s="11" t="s">
        <v>396</v>
      </c>
      <c r="C10" s="11" t="s">
        <v>396</v>
      </c>
      <c r="D10" s="11" t="s">
        <v>396</v>
      </c>
      <c r="E10" s="11" t="s">
        <v>396</v>
      </c>
      <c r="F10" s="11" t="s">
        <v>396</v>
      </c>
      <c r="G10" s="11" t="s">
        <v>396</v>
      </c>
      <c r="H10" s="11" t="s">
        <v>396</v>
      </c>
      <c r="I10" s="11" t="s">
        <v>396</v>
      </c>
      <c r="J10" s="11" t="s">
        <v>396</v>
      </c>
    </row>
    <row r="11" spans="1:10" ht="12" customHeight="1">
      <c r="A11" s="2" t="str">
        <f>"Feb "&amp;RIGHT(A6,4)</f>
        <v>Feb 2011</v>
      </c>
      <c r="B11" s="11" t="s">
        <v>396</v>
      </c>
      <c r="C11" s="11" t="s">
        <v>396</v>
      </c>
      <c r="D11" s="11" t="s">
        <v>396</v>
      </c>
      <c r="E11" s="11" t="s">
        <v>396</v>
      </c>
      <c r="F11" s="11" t="s">
        <v>396</v>
      </c>
      <c r="G11" s="11" t="s">
        <v>396</v>
      </c>
      <c r="H11" s="11" t="s">
        <v>396</v>
      </c>
      <c r="I11" s="11" t="s">
        <v>396</v>
      </c>
      <c r="J11" s="11" t="s">
        <v>396</v>
      </c>
    </row>
    <row r="12" spans="1:10" ht="12" customHeight="1">
      <c r="A12" s="2" t="str">
        <f>"Mar "&amp;RIGHT(A6,4)</f>
        <v>Mar 2011</v>
      </c>
      <c r="B12" s="11">
        <v>8510</v>
      </c>
      <c r="C12" s="11">
        <v>15878</v>
      </c>
      <c r="D12" s="11">
        <v>824769</v>
      </c>
      <c r="E12" s="11">
        <v>1188</v>
      </c>
      <c r="F12" s="11">
        <v>3315</v>
      </c>
      <c r="G12" s="11">
        <v>132073</v>
      </c>
      <c r="H12" s="11">
        <v>1600</v>
      </c>
      <c r="I12" s="11">
        <v>13702</v>
      </c>
      <c r="J12" s="11">
        <v>547488</v>
      </c>
    </row>
    <row r="13" spans="1:10" ht="12" customHeight="1">
      <c r="A13" s="2" t="str">
        <f>"Apr "&amp;RIGHT(A6,4)</f>
        <v>Apr 2011</v>
      </c>
      <c r="B13" s="11" t="s">
        <v>396</v>
      </c>
      <c r="C13" s="11" t="s">
        <v>396</v>
      </c>
      <c r="D13" s="11" t="s">
        <v>396</v>
      </c>
      <c r="E13" s="11" t="s">
        <v>396</v>
      </c>
      <c r="F13" s="11" t="s">
        <v>396</v>
      </c>
      <c r="G13" s="11" t="s">
        <v>396</v>
      </c>
      <c r="H13" s="11" t="s">
        <v>396</v>
      </c>
      <c r="I13" s="11" t="s">
        <v>396</v>
      </c>
      <c r="J13" s="11" t="s">
        <v>396</v>
      </c>
    </row>
    <row r="14" spans="1:10" ht="12" customHeight="1">
      <c r="A14" s="2" t="str">
        <f>"May "&amp;RIGHT(A6,4)</f>
        <v>May 2011</v>
      </c>
      <c r="B14" s="11" t="s">
        <v>396</v>
      </c>
      <c r="C14" s="11" t="s">
        <v>396</v>
      </c>
      <c r="D14" s="11" t="s">
        <v>396</v>
      </c>
      <c r="E14" s="11" t="s">
        <v>396</v>
      </c>
      <c r="F14" s="11" t="s">
        <v>396</v>
      </c>
      <c r="G14" s="11" t="s">
        <v>396</v>
      </c>
      <c r="H14" s="11" t="s">
        <v>396</v>
      </c>
      <c r="I14" s="11" t="s">
        <v>396</v>
      </c>
      <c r="J14" s="11" t="s">
        <v>396</v>
      </c>
    </row>
    <row r="15" spans="1:10" ht="12" customHeight="1">
      <c r="A15" s="2" t="str">
        <f>"Jun "&amp;RIGHT(A6,4)</f>
        <v>Jun 2011</v>
      </c>
      <c r="B15" s="11" t="s">
        <v>396</v>
      </c>
      <c r="C15" s="11" t="s">
        <v>396</v>
      </c>
      <c r="D15" s="11" t="s">
        <v>396</v>
      </c>
      <c r="E15" s="11" t="s">
        <v>396</v>
      </c>
      <c r="F15" s="11" t="s">
        <v>396</v>
      </c>
      <c r="G15" s="11" t="s">
        <v>396</v>
      </c>
      <c r="H15" s="11" t="s">
        <v>396</v>
      </c>
      <c r="I15" s="11" t="s">
        <v>396</v>
      </c>
      <c r="J15" s="11" t="s">
        <v>396</v>
      </c>
    </row>
    <row r="16" spans="1:10" ht="12" customHeight="1">
      <c r="A16" s="2" t="str">
        <f>"Jul "&amp;RIGHT(A6,4)</f>
        <v>Jul 2011</v>
      </c>
      <c r="B16" s="11" t="s">
        <v>396</v>
      </c>
      <c r="C16" s="11" t="s">
        <v>396</v>
      </c>
      <c r="D16" s="11" t="s">
        <v>396</v>
      </c>
      <c r="E16" s="11" t="s">
        <v>396</v>
      </c>
      <c r="F16" s="11" t="s">
        <v>396</v>
      </c>
      <c r="G16" s="11" t="s">
        <v>396</v>
      </c>
      <c r="H16" s="11" t="s">
        <v>396</v>
      </c>
      <c r="I16" s="11" t="s">
        <v>396</v>
      </c>
      <c r="J16" s="11" t="s">
        <v>396</v>
      </c>
    </row>
    <row r="17" spans="1:10" ht="12" customHeight="1">
      <c r="A17" s="2" t="str">
        <f>"Aug "&amp;RIGHT(A6,4)</f>
        <v>Aug 2011</v>
      </c>
      <c r="B17" s="11" t="s">
        <v>396</v>
      </c>
      <c r="C17" s="11" t="s">
        <v>396</v>
      </c>
      <c r="D17" s="11" t="s">
        <v>396</v>
      </c>
      <c r="E17" s="11" t="s">
        <v>396</v>
      </c>
      <c r="F17" s="11" t="s">
        <v>396</v>
      </c>
      <c r="G17" s="11" t="s">
        <v>396</v>
      </c>
      <c r="H17" s="11" t="s">
        <v>396</v>
      </c>
      <c r="I17" s="11" t="s">
        <v>396</v>
      </c>
      <c r="J17" s="11" t="s">
        <v>396</v>
      </c>
    </row>
    <row r="18" spans="1:10" ht="12" customHeight="1">
      <c r="A18" s="2" t="str">
        <f>"Sep "&amp;RIGHT(A6,4)</f>
        <v>Sep 2011</v>
      </c>
      <c r="B18" s="11" t="s">
        <v>396</v>
      </c>
      <c r="C18" s="11" t="s">
        <v>396</v>
      </c>
      <c r="D18" s="11" t="s">
        <v>396</v>
      </c>
      <c r="E18" s="11" t="s">
        <v>396</v>
      </c>
      <c r="F18" s="11" t="s">
        <v>396</v>
      </c>
      <c r="G18" s="11" t="s">
        <v>396</v>
      </c>
      <c r="H18" s="11" t="s">
        <v>396</v>
      </c>
      <c r="I18" s="11" t="s">
        <v>396</v>
      </c>
      <c r="J18" s="11" t="s">
        <v>396</v>
      </c>
    </row>
    <row r="19" spans="1:10" ht="12" customHeight="1">
      <c r="A19" s="12" t="s">
        <v>58</v>
      </c>
      <c r="B19" s="13">
        <v>8474.5</v>
      </c>
      <c r="C19" s="13">
        <v>15813</v>
      </c>
      <c r="D19" s="13">
        <v>816113.5</v>
      </c>
      <c r="E19" s="13">
        <v>1181.5</v>
      </c>
      <c r="F19" s="13">
        <v>3860</v>
      </c>
      <c r="G19" s="13">
        <v>132713.5</v>
      </c>
      <c r="H19" s="13">
        <v>1598.5</v>
      </c>
      <c r="I19" s="13">
        <v>13932</v>
      </c>
      <c r="J19" s="13">
        <v>546692</v>
      </c>
    </row>
    <row r="20" spans="1:10" ht="12" customHeight="1">
      <c r="A20" s="14" t="s">
        <v>397</v>
      </c>
      <c r="B20" s="15">
        <v>8439</v>
      </c>
      <c r="C20" s="15">
        <v>15748</v>
      </c>
      <c r="D20" s="15">
        <v>807458</v>
      </c>
      <c r="E20" s="15">
        <v>1175</v>
      </c>
      <c r="F20" s="15">
        <v>4405</v>
      </c>
      <c r="G20" s="15">
        <v>133354</v>
      </c>
      <c r="H20" s="15">
        <v>1597</v>
      </c>
      <c r="I20" s="15">
        <v>14162</v>
      </c>
      <c r="J20" s="15">
        <v>545896</v>
      </c>
    </row>
    <row r="21" spans="1:10" ht="12" customHeight="1">
      <c r="A21" s="3" t="str">
        <f>"FY "&amp;RIGHT(A6,4)+1</f>
        <v>FY 2012</v>
      </c>
    </row>
    <row r="22" spans="1:10" ht="12" customHeight="1">
      <c r="A22" s="2" t="str">
        <f>"Oct "&amp;RIGHT(A6,4)</f>
        <v>Oct 2011</v>
      </c>
      <c r="B22" s="11">
        <v>7981</v>
      </c>
      <c r="C22" s="11">
        <v>13585</v>
      </c>
      <c r="D22" s="11">
        <v>690296</v>
      </c>
      <c r="E22" s="11">
        <v>1140</v>
      </c>
      <c r="F22" s="11">
        <v>3978</v>
      </c>
      <c r="G22" s="11">
        <v>115039</v>
      </c>
      <c r="H22" s="11">
        <v>1603</v>
      </c>
      <c r="I22" s="11">
        <v>17278</v>
      </c>
      <c r="J22" s="11">
        <v>649154</v>
      </c>
    </row>
    <row r="23" spans="1:10" ht="12" customHeight="1">
      <c r="A23" s="2" t="str">
        <f>"Nov "&amp;RIGHT(A6,4)</f>
        <v>Nov 2011</v>
      </c>
      <c r="B23" s="11" t="s">
        <v>396</v>
      </c>
      <c r="C23" s="11" t="s">
        <v>396</v>
      </c>
      <c r="D23" s="11" t="s">
        <v>396</v>
      </c>
      <c r="E23" s="11" t="s">
        <v>396</v>
      </c>
      <c r="F23" s="11" t="s">
        <v>396</v>
      </c>
      <c r="G23" s="11" t="s">
        <v>396</v>
      </c>
      <c r="H23" s="11" t="s">
        <v>396</v>
      </c>
      <c r="I23" s="11" t="s">
        <v>396</v>
      </c>
      <c r="J23" s="11" t="s">
        <v>396</v>
      </c>
    </row>
    <row r="24" spans="1:10" ht="12" customHeight="1">
      <c r="A24" s="2" t="str">
        <f>"Dec "&amp;RIGHT(A6,4)</f>
        <v>Dec 2011</v>
      </c>
      <c r="B24" s="11" t="s">
        <v>396</v>
      </c>
      <c r="C24" s="11" t="s">
        <v>396</v>
      </c>
      <c r="D24" s="11" t="s">
        <v>396</v>
      </c>
      <c r="E24" s="11" t="s">
        <v>396</v>
      </c>
      <c r="F24" s="11" t="s">
        <v>396</v>
      </c>
      <c r="G24" s="11" t="s">
        <v>396</v>
      </c>
      <c r="H24" s="11" t="s">
        <v>396</v>
      </c>
      <c r="I24" s="11" t="s">
        <v>396</v>
      </c>
      <c r="J24" s="11" t="s">
        <v>396</v>
      </c>
    </row>
    <row r="25" spans="1:10" ht="12" customHeight="1">
      <c r="A25" s="2" t="str">
        <f>"Jan "&amp;RIGHT(A6,4)+1</f>
        <v>Jan 2012</v>
      </c>
      <c r="B25" s="11" t="s">
        <v>396</v>
      </c>
      <c r="C25" s="11" t="s">
        <v>396</v>
      </c>
      <c r="D25" s="11" t="s">
        <v>396</v>
      </c>
      <c r="E25" s="11" t="s">
        <v>396</v>
      </c>
      <c r="F25" s="11" t="s">
        <v>396</v>
      </c>
      <c r="G25" s="11" t="s">
        <v>396</v>
      </c>
      <c r="H25" s="11" t="s">
        <v>396</v>
      </c>
      <c r="I25" s="11" t="s">
        <v>396</v>
      </c>
      <c r="J25" s="11" t="s">
        <v>396</v>
      </c>
    </row>
    <row r="26" spans="1:10" ht="12" customHeight="1">
      <c r="A26" s="2" t="str">
        <f>"Feb "&amp;RIGHT(A6,4)+1</f>
        <v>Feb 2012</v>
      </c>
      <c r="B26" s="11" t="s">
        <v>396</v>
      </c>
      <c r="C26" s="11" t="s">
        <v>396</v>
      </c>
      <c r="D26" s="11" t="s">
        <v>396</v>
      </c>
      <c r="E26" s="11" t="s">
        <v>396</v>
      </c>
      <c r="F26" s="11" t="s">
        <v>396</v>
      </c>
      <c r="G26" s="11" t="s">
        <v>396</v>
      </c>
      <c r="H26" s="11" t="s">
        <v>396</v>
      </c>
      <c r="I26" s="11" t="s">
        <v>396</v>
      </c>
      <c r="J26" s="11" t="s">
        <v>396</v>
      </c>
    </row>
    <row r="27" spans="1:10" ht="12" customHeight="1">
      <c r="A27" s="2" t="str">
        <f>"Mar "&amp;RIGHT(A6,4)+1</f>
        <v>Mar 2012</v>
      </c>
      <c r="B27" s="11" t="s">
        <v>396</v>
      </c>
      <c r="C27" s="11" t="s">
        <v>396</v>
      </c>
      <c r="D27" s="11" t="s">
        <v>396</v>
      </c>
      <c r="E27" s="11" t="s">
        <v>396</v>
      </c>
      <c r="F27" s="11" t="s">
        <v>396</v>
      </c>
      <c r="G27" s="11" t="s">
        <v>396</v>
      </c>
      <c r="H27" s="11" t="s">
        <v>396</v>
      </c>
      <c r="I27" s="11" t="s">
        <v>396</v>
      </c>
      <c r="J27" s="11" t="s">
        <v>396</v>
      </c>
    </row>
    <row r="28" spans="1:10" ht="12" customHeight="1">
      <c r="A28" s="2" t="str">
        <f>"Apr "&amp;RIGHT(A6,4)+1</f>
        <v>Apr 2012</v>
      </c>
      <c r="B28" s="11" t="s">
        <v>396</v>
      </c>
      <c r="C28" s="11" t="s">
        <v>396</v>
      </c>
      <c r="D28" s="11" t="s">
        <v>396</v>
      </c>
      <c r="E28" s="11" t="s">
        <v>396</v>
      </c>
      <c r="F28" s="11" t="s">
        <v>396</v>
      </c>
      <c r="G28" s="11" t="s">
        <v>396</v>
      </c>
      <c r="H28" s="11" t="s">
        <v>396</v>
      </c>
      <c r="I28" s="11" t="s">
        <v>396</v>
      </c>
      <c r="J28" s="11" t="s">
        <v>396</v>
      </c>
    </row>
    <row r="29" spans="1:10" ht="12" customHeight="1">
      <c r="A29" s="2" t="str">
        <f>"May "&amp;RIGHT(A6,4)+1</f>
        <v>May 2012</v>
      </c>
      <c r="B29" s="11" t="s">
        <v>396</v>
      </c>
      <c r="C29" s="11" t="s">
        <v>396</v>
      </c>
      <c r="D29" s="11" t="s">
        <v>396</v>
      </c>
      <c r="E29" s="11" t="s">
        <v>396</v>
      </c>
      <c r="F29" s="11" t="s">
        <v>396</v>
      </c>
      <c r="G29" s="11" t="s">
        <v>396</v>
      </c>
      <c r="H29" s="11" t="s">
        <v>396</v>
      </c>
      <c r="I29" s="11" t="s">
        <v>396</v>
      </c>
      <c r="J29" s="11" t="s">
        <v>396</v>
      </c>
    </row>
    <row r="30" spans="1:10" ht="12" customHeight="1">
      <c r="A30" s="2" t="str">
        <f>"Jun "&amp;RIGHT(A6,4)+1</f>
        <v>Jun 2012</v>
      </c>
      <c r="B30" s="11" t="s">
        <v>396</v>
      </c>
      <c r="C30" s="11" t="s">
        <v>396</v>
      </c>
      <c r="D30" s="11" t="s">
        <v>396</v>
      </c>
      <c r="E30" s="11" t="s">
        <v>396</v>
      </c>
      <c r="F30" s="11" t="s">
        <v>396</v>
      </c>
      <c r="G30" s="11" t="s">
        <v>396</v>
      </c>
      <c r="H30" s="11" t="s">
        <v>396</v>
      </c>
      <c r="I30" s="11" t="s">
        <v>396</v>
      </c>
      <c r="J30" s="11" t="s">
        <v>396</v>
      </c>
    </row>
    <row r="31" spans="1:10" ht="12" customHeight="1">
      <c r="A31" s="2" t="str">
        <f>"Jul "&amp;RIGHT(A6,4)+1</f>
        <v>Jul 2012</v>
      </c>
      <c r="B31" s="11" t="s">
        <v>396</v>
      </c>
      <c r="C31" s="11" t="s">
        <v>396</v>
      </c>
      <c r="D31" s="11" t="s">
        <v>396</v>
      </c>
      <c r="E31" s="11" t="s">
        <v>396</v>
      </c>
      <c r="F31" s="11" t="s">
        <v>396</v>
      </c>
      <c r="G31" s="11" t="s">
        <v>396</v>
      </c>
      <c r="H31" s="11" t="s">
        <v>396</v>
      </c>
      <c r="I31" s="11" t="s">
        <v>396</v>
      </c>
      <c r="J31" s="11" t="s">
        <v>396</v>
      </c>
    </row>
    <row r="32" spans="1:10" ht="12" customHeight="1">
      <c r="A32" s="2" t="str">
        <f>"Aug "&amp;RIGHT(A6,4)+1</f>
        <v>Aug 2012</v>
      </c>
      <c r="B32" s="11" t="s">
        <v>396</v>
      </c>
      <c r="C32" s="11" t="s">
        <v>396</v>
      </c>
      <c r="D32" s="11" t="s">
        <v>396</v>
      </c>
      <c r="E32" s="11" t="s">
        <v>396</v>
      </c>
      <c r="F32" s="11" t="s">
        <v>396</v>
      </c>
      <c r="G32" s="11" t="s">
        <v>396</v>
      </c>
      <c r="H32" s="11" t="s">
        <v>396</v>
      </c>
      <c r="I32" s="11" t="s">
        <v>396</v>
      </c>
      <c r="J32" s="11" t="s">
        <v>396</v>
      </c>
    </row>
    <row r="33" spans="1:10" ht="12" customHeight="1">
      <c r="A33" s="2" t="str">
        <f>"Sep "&amp;RIGHT(A6,4)+1</f>
        <v>Sep 2012</v>
      </c>
      <c r="B33" s="11" t="s">
        <v>396</v>
      </c>
      <c r="C33" s="11" t="s">
        <v>396</v>
      </c>
      <c r="D33" s="11" t="s">
        <v>396</v>
      </c>
      <c r="E33" s="11" t="s">
        <v>396</v>
      </c>
      <c r="F33" s="11" t="s">
        <v>396</v>
      </c>
      <c r="G33" s="11" t="s">
        <v>396</v>
      </c>
      <c r="H33" s="11" t="s">
        <v>396</v>
      </c>
      <c r="I33" s="11" t="s">
        <v>396</v>
      </c>
      <c r="J33" s="11" t="s">
        <v>396</v>
      </c>
    </row>
    <row r="34" spans="1:10" ht="12" customHeight="1">
      <c r="A34" s="12" t="s">
        <v>58</v>
      </c>
      <c r="B34" s="13">
        <v>7981</v>
      </c>
      <c r="C34" s="13">
        <v>13585</v>
      </c>
      <c r="D34" s="13">
        <v>690296</v>
      </c>
      <c r="E34" s="13">
        <v>1140</v>
      </c>
      <c r="F34" s="13">
        <v>3978</v>
      </c>
      <c r="G34" s="13">
        <v>115039</v>
      </c>
      <c r="H34" s="13">
        <v>1603</v>
      </c>
      <c r="I34" s="13">
        <v>17278</v>
      </c>
      <c r="J34" s="13">
        <v>649154</v>
      </c>
    </row>
    <row r="35" spans="1:10" ht="12" customHeight="1">
      <c r="A35" s="14" t="str">
        <f>"Total "&amp;MID(A20,7,LEN(A20)-13)&amp;" Months"</f>
        <v>Total 3 Months</v>
      </c>
      <c r="B35" s="15">
        <v>7981</v>
      </c>
      <c r="C35" s="15">
        <v>13585</v>
      </c>
      <c r="D35" s="15">
        <v>690296</v>
      </c>
      <c r="E35" s="15">
        <v>1140</v>
      </c>
      <c r="F35" s="15">
        <v>3978</v>
      </c>
      <c r="G35" s="15">
        <v>115039</v>
      </c>
      <c r="H35" s="15">
        <v>1603</v>
      </c>
      <c r="I35" s="15">
        <v>17278</v>
      </c>
      <c r="J35" s="15">
        <v>649154</v>
      </c>
    </row>
    <row r="36" spans="1:10" ht="12" customHeight="1">
      <c r="A36" s="34"/>
      <c r="B36" s="34"/>
      <c r="C36" s="34"/>
      <c r="D36" s="34"/>
      <c r="E36" s="34"/>
      <c r="F36" s="34"/>
      <c r="G36" s="34"/>
      <c r="H36" s="34"/>
      <c r="I36" s="34"/>
      <c r="J36" s="34"/>
    </row>
    <row r="37" spans="1:10" ht="69.95" customHeight="1">
      <c r="A37" s="52" t="s">
        <v>108</v>
      </c>
      <c r="B37" s="52"/>
      <c r="C37" s="52"/>
      <c r="D37" s="52"/>
      <c r="E37" s="52"/>
      <c r="F37" s="52"/>
      <c r="G37" s="52"/>
      <c r="H37" s="52"/>
      <c r="I37" s="52"/>
      <c r="J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9">
    <mergeCell ref="B5:J5"/>
    <mergeCell ref="A36:J36"/>
    <mergeCell ref="A37:J37"/>
    <mergeCell ref="A1:I1"/>
    <mergeCell ref="A2:I2"/>
    <mergeCell ref="A3:A4"/>
    <mergeCell ref="B3:D3"/>
    <mergeCell ref="E3:G3"/>
    <mergeCell ref="H3:J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4.xml><?xml version="1.0" encoding="utf-8"?>
<worksheet xmlns="http://schemas.openxmlformats.org/spreadsheetml/2006/main" xmlns:r="http://schemas.openxmlformats.org/officeDocument/2006/relationships">
  <sheetPr codeName="Sheet17">
    <pageSetUpPr fitToPage="1"/>
  </sheetPr>
  <dimension ref="A1:K200"/>
  <sheetViews>
    <sheetView showGridLines="0" workbookViewId="0">
      <pane activePane="bottomRight" state="frozen"/>
      <selection sqref="A1:J1"/>
    </sheetView>
  </sheetViews>
  <sheetFormatPr defaultRowHeight="12.75"/>
  <cols>
    <col min="1" max="1" width="12.85546875" customWidth="1"/>
    <col min="2" max="11" width="11.42578125" customWidth="1"/>
  </cols>
  <sheetData>
    <row r="1" spans="1:11" ht="12" customHeight="1">
      <c r="A1" s="42" t="s">
        <v>393</v>
      </c>
      <c r="B1" s="42"/>
      <c r="C1" s="42"/>
      <c r="D1" s="42"/>
      <c r="E1" s="42"/>
      <c r="F1" s="42"/>
      <c r="G1" s="42"/>
      <c r="H1" s="42"/>
      <c r="I1" s="42"/>
      <c r="J1" s="42"/>
      <c r="K1" s="2" t="s">
        <v>394</v>
      </c>
    </row>
    <row r="2" spans="1:11" ht="12" customHeight="1">
      <c r="A2" s="44" t="s">
        <v>109</v>
      </c>
      <c r="B2" s="44"/>
      <c r="C2" s="44"/>
      <c r="D2" s="44"/>
      <c r="E2" s="44"/>
      <c r="F2" s="44"/>
      <c r="G2" s="44"/>
      <c r="H2" s="44"/>
      <c r="I2" s="44"/>
      <c r="J2" s="44"/>
      <c r="K2" s="1"/>
    </row>
    <row r="3" spans="1:11" ht="24" customHeight="1">
      <c r="A3" s="46" t="s">
        <v>53</v>
      </c>
      <c r="B3" s="48" t="s">
        <v>110</v>
      </c>
      <c r="C3" s="53"/>
      <c r="D3" s="53"/>
      <c r="E3" s="53"/>
      <c r="F3" s="49"/>
      <c r="G3" s="48" t="s">
        <v>111</v>
      </c>
      <c r="H3" s="53"/>
      <c r="I3" s="53"/>
      <c r="J3" s="53"/>
      <c r="K3" s="53"/>
    </row>
    <row r="4" spans="1:11" ht="24" customHeight="1">
      <c r="A4" s="47"/>
      <c r="B4" s="10" t="s">
        <v>112</v>
      </c>
      <c r="C4" s="10" t="s">
        <v>113</v>
      </c>
      <c r="D4" s="10" t="s">
        <v>114</v>
      </c>
      <c r="E4" s="10" t="s">
        <v>115</v>
      </c>
      <c r="F4" s="10" t="s">
        <v>58</v>
      </c>
      <c r="G4" s="10" t="s">
        <v>112</v>
      </c>
      <c r="H4" s="10" t="s">
        <v>113</v>
      </c>
      <c r="I4" s="10" t="s">
        <v>114</v>
      </c>
      <c r="J4" s="10" t="s">
        <v>115</v>
      </c>
      <c r="K4" s="9" t="s">
        <v>58</v>
      </c>
    </row>
    <row r="5" spans="1:11" ht="12" customHeight="1">
      <c r="A5" s="1"/>
      <c r="B5" s="34" t="str">
        <f>REPT("-",112)&amp;" Number "&amp;REPT("-",112)</f>
        <v>---------------------------------------------------------------------------------------------------------------- Number ----------------------------------------------------------------------------------------------------------------</v>
      </c>
      <c r="C5" s="34"/>
      <c r="D5" s="34"/>
      <c r="E5" s="34"/>
      <c r="F5" s="34"/>
      <c r="G5" s="34"/>
      <c r="H5" s="34"/>
      <c r="I5" s="34"/>
      <c r="J5" s="34"/>
      <c r="K5" s="34"/>
    </row>
    <row r="6" spans="1:11" ht="12" customHeight="1">
      <c r="A6" s="3" t="s">
        <v>395</v>
      </c>
    </row>
    <row r="7" spans="1:11" ht="12" customHeight="1">
      <c r="A7" s="2" t="str">
        <f>"Oct "&amp;RIGHT(A6,4)-1</f>
        <v>Oct 2010</v>
      </c>
      <c r="B7" s="11">
        <v>11508424</v>
      </c>
      <c r="C7" s="11">
        <v>12085749</v>
      </c>
      <c r="D7" s="11">
        <v>6201095</v>
      </c>
      <c r="E7" s="11">
        <v>18455454</v>
      </c>
      <c r="F7" s="11">
        <v>48250722</v>
      </c>
      <c r="G7" s="11">
        <v>29145896</v>
      </c>
      <c r="H7" s="11">
        <v>34969156</v>
      </c>
      <c r="I7" s="11">
        <v>5703598</v>
      </c>
      <c r="J7" s="11">
        <v>44420178</v>
      </c>
      <c r="K7" s="11">
        <v>114238828</v>
      </c>
    </row>
    <row r="8" spans="1:11" ht="12" customHeight="1">
      <c r="A8" s="2" t="str">
        <f>"Nov "&amp;RIGHT(A6,4)-1</f>
        <v>Nov 2010</v>
      </c>
      <c r="B8" s="11">
        <v>10991036</v>
      </c>
      <c r="C8" s="11">
        <v>11838074</v>
      </c>
      <c r="D8" s="11">
        <v>5939812</v>
      </c>
      <c r="E8" s="11">
        <v>17712532</v>
      </c>
      <c r="F8" s="11">
        <v>46481454</v>
      </c>
      <c r="G8" s="11">
        <v>27416724</v>
      </c>
      <c r="H8" s="11">
        <v>33060366</v>
      </c>
      <c r="I8" s="11">
        <v>5790718</v>
      </c>
      <c r="J8" s="11">
        <v>41696713</v>
      </c>
      <c r="K8" s="11">
        <v>107964521</v>
      </c>
    </row>
    <row r="9" spans="1:11" ht="12" customHeight="1">
      <c r="A9" s="2" t="str">
        <f>"Dec "&amp;RIGHT(A6,4)-1</f>
        <v>Dec 2010</v>
      </c>
      <c r="B9" s="11">
        <v>10839179</v>
      </c>
      <c r="C9" s="11">
        <v>12593718</v>
      </c>
      <c r="D9" s="11">
        <v>6037552</v>
      </c>
      <c r="E9" s="11">
        <v>17749374</v>
      </c>
      <c r="F9" s="11">
        <v>47219823</v>
      </c>
      <c r="G9" s="11">
        <v>24008997</v>
      </c>
      <c r="H9" s="11">
        <v>29992142</v>
      </c>
      <c r="I9" s="11">
        <v>5060930</v>
      </c>
      <c r="J9" s="11">
        <v>36713112</v>
      </c>
      <c r="K9" s="11">
        <v>95775181</v>
      </c>
    </row>
    <row r="10" spans="1:11" ht="12" customHeight="1">
      <c r="A10" s="2" t="str">
        <f>"Jan "&amp;RIGHT(A6,4)</f>
        <v>Jan 2011</v>
      </c>
      <c r="B10" s="11">
        <v>11044826</v>
      </c>
      <c r="C10" s="11">
        <v>11965358</v>
      </c>
      <c r="D10" s="11">
        <v>5912705</v>
      </c>
      <c r="E10" s="11">
        <v>17776247</v>
      </c>
      <c r="F10" s="11">
        <v>46699136</v>
      </c>
      <c r="G10" s="11">
        <v>26158657</v>
      </c>
      <c r="H10" s="11">
        <v>32153306</v>
      </c>
      <c r="I10" s="11">
        <v>5747514</v>
      </c>
      <c r="J10" s="11">
        <v>40676191</v>
      </c>
      <c r="K10" s="11">
        <v>104735668</v>
      </c>
    </row>
    <row r="11" spans="1:11" ht="12" customHeight="1">
      <c r="A11" s="2" t="str">
        <f>"Feb "&amp;RIGHT(A6,4)</f>
        <v>Feb 2011</v>
      </c>
      <c r="B11" s="11">
        <v>10557050</v>
      </c>
      <c r="C11" s="11">
        <v>11508013</v>
      </c>
      <c r="D11" s="11">
        <v>5642764</v>
      </c>
      <c r="E11" s="11">
        <v>16950374</v>
      </c>
      <c r="F11" s="11">
        <v>44658201</v>
      </c>
      <c r="G11" s="11">
        <v>26150818</v>
      </c>
      <c r="H11" s="11">
        <v>32010513</v>
      </c>
      <c r="I11" s="11">
        <v>5538909</v>
      </c>
      <c r="J11" s="11">
        <v>40161270</v>
      </c>
      <c r="K11" s="11">
        <v>103861510</v>
      </c>
    </row>
    <row r="12" spans="1:11" ht="12" customHeight="1">
      <c r="A12" s="2" t="str">
        <f>"Mar "&amp;RIGHT(A6,4)</f>
        <v>Mar 2011</v>
      </c>
      <c r="B12" s="11">
        <v>12545446</v>
      </c>
      <c r="C12" s="11">
        <v>13747626</v>
      </c>
      <c r="D12" s="11">
        <v>6652445</v>
      </c>
      <c r="E12" s="11">
        <v>20113314</v>
      </c>
      <c r="F12" s="11">
        <v>53058831</v>
      </c>
      <c r="G12" s="11">
        <v>32430162</v>
      </c>
      <c r="H12" s="11">
        <v>40126864</v>
      </c>
      <c r="I12" s="11">
        <v>6975718</v>
      </c>
      <c r="J12" s="11">
        <v>49811419</v>
      </c>
      <c r="K12" s="11">
        <v>129344163</v>
      </c>
    </row>
    <row r="13" spans="1:11" ht="12" customHeight="1">
      <c r="A13" s="2" t="str">
        <f>"Apr "&amp;RIGHT(A6,4)</f>
        <v>Apr 2011</v>
      </c>
      <c r="B13" s="11">
        <v>11352601</v>
      </c>
      <c r="C13" s="11">
        <v>12799121</v>
      </c>
      <c r="D13" s="11">
        <v>6025297</v>
      </c>
      <c r="E13" s="11">
        <v>18312672</v>
      </c>
      <c r="F13" s="11">
        <v>48489691</v>
      </c>
      <c r="G13" s="11">
        <v>28904572</v>
      </c>
      <c r="H13" s="11">
        <v>35734462</v>
      </c>
      <c r="I13" s="11">
        <v>5140662</v>
      </c>
      <c r="J13" s="11">
        <v>44249136</v>
      </c>
      <c r="K13" s="11">
        <v>114028832</v>
      </c>
    </row>
    <row r="14" spans="1:11" ht="12" customHeight="1">
      <c r="A14" s="2" t="str">
        <f>"May "&amp;RIGHT(A6,4)</f>
        <v>May 2011</v>
      </c>
      <c r="B14" s="11">
        <v>11809409</v>
      </c>
      <c r="C14" s="11">
        <v>12958168</v>
      </c>
      <c r="D14" s="11">
        <v>6228697</v>
      </c>
      <c r="E14" s="11">
        <v>18914454</v>
      </c>
      <c r="F14" s="11">
        <v>49910728</v>
      </c>
      <c r="G14" s="11">
        <v>29487747</v>
      </c>
      <c r="H14" s="11">
        <v>36249453</v>
      </c>
      <c r="I14" s="11">
        <v>6283812</v>
      </c>
      <c r="J14" s="11">
        <v>45690687</v>
      </c>
      <c r="K14" s="11">
        <v>117711699</v>
      </c>
    </row>
    <row r="15" spans="1:11" ht="12" customHeight="1">
      <c r="A15" s="2" t="str">
        <f>"Jun "&amp;RIGHT(A6,4)</f>
        <v>Jun 2011</v>
      </c>
      <c r="B15" s="11">
        <v>11497312</v>
      </c>
      <c r="C15" s="11">
        <v>15539413</v>
      </c>
      <c r="D15" s="11">
        <v>6207886</v>
      </c>
      <c r="E15" s="11">
        <v>19010739</v>
      </c>
      <c r="F15" s="11">
        <v>52255350</v>
      </c>
      <c r="G15" s="11">
        <v>24687320</v>
      </c>
      <c r="H15" s="11">
        <v>32874640</v>
      </c>
      <c r="I15" s="11">
        <v>3877549</v>
      </c>
      <c r="J15" s="11">
        <v>36315459</v>
      </c>
      <c r="K15" s="11">
        <v>97754968</v>
      </c>
    </row>
    <row r="16" spans="1:11" ht="12" customHeight="1">
      <c r="A16" s="2" t="str">
        <f>"Jul "&amp;RIGHT(A6,4)</f>
        <v>Jul 2011</v>
      </c>
      <c r="B16" s="11">
        <v>9754221</v>
      </c>
      <c r="C16" s="11">
        <v>14397834</v>
      </c>
      <c r="D16" s="11">
        <v>5552287</v>
      </c>
      <c r="E16" s="11">
        <v>16607670</v>
      </c>
      <c r="F16" s="11">
        <v>46312012</v>
      </c>
      <c r="G16" s="11">
        <v>20517914</v>
      </c>
      <c r="H16" s="11">
        <v>28149283</v>
      </c>
      <c r="I16" s="11">
        <v>2396683</v>
      </c>
      <c r="J16" s="11">
        <v>29506557</v>
      </c>
      <c r="K16" s="11">
        <v>80570437</v>
      </c>
    </row>
    <row r="17" spans="1:11" ht="12" customHeight="1">
      <c r="A17" s="2" t="str">
        <f>"Aug "&amp;RIGHT(A6,4)</f>
        <v>Aug 2011</v>
      </c>
      <c r="B17" s="11">
        <v>11767284</v>
      </c>
      <c r="C17" s="11">
        <v>15448274</v>
      </c>
      <c r="D17" s="11">
        <v>6349099</v>
      </c>
      <c r="E17" s="11">
        <v>19276541</v>
      </c>
      <c r="F17" s="11">
        <v>52841198</v>
      </c>
      <c r="G17" s="11">
        <v>25139892</v>
      </c>
      <c r="H17" s="11">
        <v>32239930</v>
      </c>
      <c r="I17" s="11">
        <v>2928340</v>
      </c>
      <c r="J17" s="11">
        <v>37059380</v>
      </c>
      <c r="K17" s="11">
        <v>97367542</v>
      </c>
    </row>
    <row r="18" spans="1:11" ht="12" customHeight="1">
      <c r="A18" s="2" t="str">
        <f>"Sep "&amp;RIGHT(A6,4)</f>
        <v>Sep 2011</v>
      </c>
      <c r="B18" s="11">
        <v>11172566</v>
      </c>
      <c r="C18" s="11">
        <v>11634572</v>
      </c>
      <c r="D18" s="11">
        <v>6127475</v>
      </c>
      <c r="E18" s="11">
        <v>17897350</v>
      </c>
      <c r="F18" s="11">
        <v>46831963</v>
      </c>
      <c r="G18" s="11">
        <v>28768548</v>
      </c>
      <c r="H18" s="11">
        <v>33826793</v>
      </c>
      <c r="I18" s="11">
        <v>4784259</v>
      </c>
      <c r="J18" s="11">
        <v>43588408</v>
      </c>
      <c r="K18" s="11">
        <v>110968008</v>
      </c>
    </row>
    <row r="19" spans="1:11" ht="12" customHeight="1">
      <c r="A19" s="12" t="s">
        <v>58</v>
      </c>
      <c r="B19" s="13">
        <v>134839354</v>
      </c>
      <c r="C19" s="13">
        <v>156515920</v>
      </c>
      <c r="D19" s="13">
        <v>72877114</v>
      </c>
      <c r="E19" s="13">
        <v>218776721</v>
      </c>
      <c r="F19" s="13">
        <v>583009109</v>
      </c>
      <c r="G19" s="13">
        <v>322817247</v>
      </c>
      <c r="H19" s="13">
        <v>401386908</v>
      </c>
      <c r="I19" s="13">
        <v>60228692</v>
      </c>
      <c r="J19" s="13">
        <v>489888510</v>
      </c>
      <c r="K19" s="13">
        <v>1274321357</v>
      </c>
    </row>
    <row r="20" spans="1:11" ht="12" customHeight="1">
      <c r="A20" s="14" t="s">
        <v>397</v>
      </c>
      <c r="B20" s="15">
        <v>33338639</v>
      </c>
      <c r="C20" s="15">
        <v>36517541</v>
      </c>
      <c r="D20" s="15">
        <v>18178459</v>
      </c>
      <c r="E20" s="15">
        <v>53917360</v>
      </c>
      <c r="F20" s="15">
        <v>141951999</v>
      </c>
      <c r="G20" s="15">
        <v>80571617</v>
      </c>
      <c r="H20" s="15">
        <v>98021664</v>
      </c>
      <c r="I20" s="15">
        <v>16555246</v>
      </c>
      <c r="J20" s="15">
        <v>122830003</v>
      </c>
      <c r="K20" s="15">
        <v>317978530</v>
      </c>
    </row>
    <row r="21" spans="1:11" ht="12" customHeight="1">
      <c r="A21" s="3" t="str">
        <f>"FY "&amp;RIGHT(A6,4)+1</f>
        <v>FY 2012</v>
      </c>
    </row>
    <row r="22" spans="1:11" ht="12" customHeight="1">
      <c r="A22" s="2" t="str">
        <f>"Oct "&amp;RIGHT(A6,4)</f>
        <v>Oct 2011</v>
      </c>
      <c r="B22" s="11">
        <v>11109372</v>
      </c>
      <c r="C22" s="11">
        <v>11714193</v>
      </c>
      <c r="D22" s="11">
        <v>6092527</v>
      </c>
      <c r="E22" s="11">
        <v>17817982</v>
      </c>
      <c r="F22" s="11">
        <v>46734074</v>
      </c>
      <c r="G22" s="11">
        <v>28926094</v>
      </c>
      <c r="H22" s="11">
        <v>34699300</v>
      </c>
      <c r="I22" s="11">
        <v>5960341</v>
      </c>
      <c r="J22" s="11">
        <v>44156360</v>
      </c>
      <c r="K22" s="11">
        <v>113742095</v>
      </c>
    </row>
    <row r="23" spans="1:11" ht="12" customHeight="1">
      <c r="A23" s="2" t="str">
        <f>"Nov "&amp;RIGHT(A6,4)</f>
        <v>Nov 2011</v>
      </c>
      <c r="B23" s="11">
        <v>10634823</v>
      </c>
      <c r="C23" s="11">
        <v>11456136</v>
      </c>
      <c r="D23" s="11">
        <v>5899126</v>
      </c>
      <c r="E23" s="11">
        <v>17160530</v>
      </c>
      <c r="F23" s="11">
        <v>45150615</v>
      </c>
      <c r="G23" s="11">
        <v>27515773</v>
      </c>
      <c r="H23" s="11">
        <v>33152205</v>
      </c>
      <c r="I23" s="11">
        <v>6069858</v>
      </c>
      <c r="J23" s="11">
        <v>41635679</v>
      </c>
      <c r="K23" s="11">
        <v>108373515</v>
      </c>
    </row>
    <row r="24" spans="1:11" ht="12" customHeight="1">
      <c r="A24" s="2" t="str">
        <f>"Dec "&amp;RIGHT(A6,4)</f>
        <v>Dec 2011</v>
      </c>
      <c r="B24" s="11">
        <v>10371842</v>
      </c>
      <c r="C24" s="11">
        <v>12022722</v>
      </c>
      <c r="D24" s="11">
        <v>5924417</v>
      </c>
      <c r="E24" s="11">
        <v>17006037</v>
      </c>
      <c r="F24" s="11">
        <v>45325018</v>
      </c>
      <c r="G24" s="11">
        <v>24443905</v>
      </c>
      <c r="H24" s="11">
        <v>29976239</v>
      </c>
      <c r="I24" s="11">
        <v>5856525</v>
      </c>
      <c r="J24" s="11">
        <v>36807463</v>
      </c>
      <c r="K24" s="11">
        <v>97084132</v>
      </c>
    </row>
    <row r="25" spans="1:11" ht="12" customHeight="1">
      <c r="A25" s="2" t="str">
        <f>"Jan "&amp;RIGHT(A6,4)+1</f>
        <v>Jan 2012</v>
      </c>
      <c r="B25" s="11" t="s">
        <v>396</v>
      </c>
      <c r="C25" s="11" t="s">
        <v>396</v>
      </c>
      <c r="D25" s="11" t="s">
        <v>396</v>
      </c>
      <c r="E25" s="11" t="s">
        <v>396</v>
      </c>
      <c r="F25" s="11" t="s">
        <v>396</v>
      </c>
      <c r="G25" s="11" t="s">
        <v>396</v>
      </c>
      <c r="H25" s="11" t="s">
        <v>396</v>
      </c>
      <c r="I25" s="11" t="s">
        <v>396</v>
      </c>
      <c r="J25" s="11" t="s">
        <v>396</v>
      </c>
      <c r="K25" s="11" t="s">
        <v>396</v>
      </c>
    </row>
    <row r="26" spans="1:11" ht="12" customHeight="1">
      <c r="A26" s="2" t="str">
        <f>"Feb "&amp;RIGHT(A6,4)+1</f>
        <v>Feb 2012</v>
      </c>
      <c r="B26" s="11" t="s">
        <v>396</v>
      </c>
      <c r="C26" s="11" t="s">
        <v>396</v>
      </c>
      <c r="D26" s="11" t="s">
        <v>396</v>
      </c>
      <c r="E26" s="11" t="s">
        <v>396</v>
      </c>
      <c r="F26" s="11" t="s">
        <v>396</v>
      </c>
      <c r="G26" s="11" t="s">
        <v>396</v>
      </c>
      <c r="H26" s="11" t="s">
        <v>396</v>
      </c>
      <c r="I26" s="11" t="s">
        <v>396</v>
      </c>
      <c r="J26" s="11" t="s">
        <v>396</v>
      </c>
      <c r="K26" s="11" t="s">
        <v>396</v>
      </c>
    </row>
    <row r="27" spans="1:11" ht="12" customHeight="1">
      <c r="A27" s="2" t="str">
        <f>"Mar "&amp;RIGHT(A6,4)+1</f>
        <v>Mar 2012</v>
      </c>
      <c r="B27" s="11" t="s">
        <v>396</v>
      </c>
      <c r="C27" s="11" t="s">
        <v>396</v>
      </c>
      <c r="D27" s="11" t="s">
        <v>396</v>
      </c>
      <c r="E27" s="11" t="s">
        <v>396</v>
      </c>
      <c r="F27" s="11" t="s">
        <v>396</v>
      </c>
      <c r="G27" s="11" t="s">
        <v>396</v>
      </c>
      <c r="H27" s="11" t="s">
        <v>396</v>
      </c>
      <c r="I27" s="11" t="s">
        <v>396</v>
      </c>
      <c r="J27" s="11" t="s">
        <v>396</v>
      </c>
      <c r="K27" s="11" t="s">
        <v>396</v>
      </c>
    </row>
    <row r="28" spans="1:11" ht="12" customHeight="1">
      <c r="A28" s="2" t="str">
        <f>"Apr "&amp;RIGHT(A6,4)+1</f>
        <v>Apr 2012</v>
      </c>
      <c r="B28" s="11" t="s">
        <v>396</v>
      </c>
      <c r="C28" s="11" t="s">
        <v>396</v>
      </c>
      <c r="D28" s="11" t="s">
        <v>396</v>
      </c>
      <c r="E28" s="11" t="s">
        <v>396</v>
      </c>
      <c r="F28" s="11" t="s">
        <v>396</v>
      </c>
      <c r="G28" s="11" t="s">
        <v>396</v>
      </c>
      <c r="H28" s="11" t="s">
        <v>396</v>
      </c>
      <c r="I28" s="11" t="s">
        <v>396</v>
      </c>
      <c r="J28" s="11" t="s">
        <v>396</v>
      </c>
      <c r="K28" s="11" t="s">
        <v>396</v>
      </c>
    </row>
    <row r="29" spans="1:11" ht="12" customHeight="1">
      <c r="A29" s="2" t="str">
        <f>"May "&amp;RIGHT(A6,4)+1</f>
        <v>May 2012</v>
      </c>
      <c r="B29" s="11" t="s">
        <v>396</v>
      </c>
      <c r="C29" s="11" t="s">
        <v>396</v>
      </c>
      <c r="D29" s="11" t="s">
        <v>396</v>
      </c>
      <c r="E29" s="11" t="s">
        <v>396</v>
      </c>
      <c r="F29" s="11" t="s">
        <v>396</v>
      </c>
      <c r="G29" s="11" t="s">
        <v>396</v>
      </c>
      <c r="H29" s="11" t="s">
        <v>396</v>
      </c>
      <c r="I29" s="11" t="s">
        <v>396</v>
      </c>
      <c r="J29" s="11" t="s">
        <v>396</v>
      </c>
      <c r="K29" s="11" t="s">
        <v>396</v>
      </c>
    </row>
    <row r="30" spans="1:11" ht="12" customHeight="1">
      <c r="A30" s="2" t="str">
        <f>"Jun "&amp;RIGHT(A6,4)+1</f>
        <v>Jun 2012</v>
      </c>
      <c r="B30" s="11" t="s">
        <v>396</v>
      </c>
      <c r="C30" s="11" t="s">
        <v>396</v>
      </c>
      <c r="D30" s="11" t="s">
        <v>396</v>
      </c>
      <c r="E30" s="11" t="s">
        <v>396</v>
      </c>
      <c r="F30" s="11" t="s">
        <v>396</v>
      </c>
      <c r="G30" s="11" t="s">
        <v>396</v>
      </c>
      <c r="H30" s="11" t="s">
        <v>396</v>
      </c>
      <c r="I30" s="11" t="s">
        <v>396</v>
      </c>
      <c r="J30" s="11" t="s">
        <v>396</v>
      </c>
      <c r="K30" s="11" t="s">
        <v>396</v>
      </c>
    </row>
    <row r="31" spans="1:11" ht="12" customHeight="1">
      <c r="A31" s="2" t="str">
        <f>"Jul "&amp;RIGHT(A6,4)+1</f>
        <v>Jul 2012</v>
      </c>
      <c r="B31" s="11" t="s">
        <v>396</v>
      </c>
      <c r="C31" s="11" t="s">
        <v>396</v>
      </c>
      <c r="D31" s="11" t="s">
        <v>396</v>
      </c>
      <c r="E31" s="11" t="s">
        <v>396</v>
      </c>
      <c r="F31" s="11" t="s">
        <v>396</v>
      </c>
      <c r="G31" s="11" t="s">
        <v>396</v>
      </c>
      <c r="H31" s="11" t="s">
        <v>396</v>
      </c>
      <c r="I31" s="11" t="s">
        <v>396</v>
      </c>
      <c r="J31" s="11" t="s">
        <v>396</v>
      </c>
      <c r="K31" s="11" t="s">
        <v>396</v>
      </c>
    </row>
    <row r="32" spans="1:11" ht="12" customHeight="1">
      <c r="A32" s="2" t="str">
        <f>"Aug "&amp;RIGHT(A6,4)+1</f>
        <v>Aug 2012</v>
      </c>
      <c r="B32" s="11" t="s">
        <v>396</v>
      </c>
      <c r="C32" s="11" t="s">
        <v>396</v>
      </c>
      <c r="D32" s="11" t="s">
        <v>396</v>
      </c>
      <c r="E32" s="11" t="s">
        <v>396</v>
      </c>
      <c r="F32" s="11" t="s">
        <v>396</v>
      </c>
      <c r="G32" s="11" t="s">
        <v>396</v>
      </c>
      <c r="H32" s="11" t="s">
        <v>396</v>
      </c>
      <c r="I32" s="11" t="s">
        <v>396</v>
      </c>
      <c r="J32" s="11" t="s">
        <v>396</v>
      </c>
      <c r="K32" s="11" t="s">
        <v>396</v>
      </c>
    </row>
    <row r="33" spans="1:11" ht="12" customHeight="1">
      <c r="A33" s="2" t="str">
        <f>"Sep "&amp;RIGHT(A6,4)+1</f>
        <v>Sep 2012</v>
      </c>
      <c r="B33" s="11" t="s">
        <v>396</v>
      </c>
      <c r="C33" s="11" t="s">
        <v>396</v>
      </c>
      <c r="D33" s="11" t="s">
        <v>396</v>
      </c>
      <c r="E33" s="11" t="s">
        <v>396</v>
      </c>
      <c r="F33" s="11" t="s">
        <v>396</v>
      </c>
      <c r="G33" s="11" t="s">
        <v>396</v>
      </c>
      <c r="H33" s="11" t="s">
        <v>396</v>
      </c>
      <c r="I33" s="11" t="s">
        <v>396</v>
      </c>
      <c r="J33" s="11" t="s">
        <v>396</v>
      </c>
      <c r="K33" s="11" t="s">
        <v>396</v>
      </c>
    </row>
    <row r="34" spans="1:11" ht="12" customHeight="1">
      <c r="A34" s="12" t="s">
        <v>58</v>
      </c>
      <c r="B34" s="13">
        <v>32116037</v>
      </c>
      <c r="C34" s="13">
        <v>35193051</v>
      </c>
      <c r="D34" s="13">
        <v>17916070</v>
      </c>
      <c r="E34" s="13">
        <v>51984549</v>
      </c>
      <c r="F34" s="13">
        <v>137209707</v>
      </c>
      <c r="G34" s="13">
        <v>80885772</v>
      </c>
      <c r="H34" s="13">
        <v>97827744</v>
      </c>
      <c r="I34" s="13">
        <v>17886724</v>
      </c>
      <c r="J34" s="13">
        <v>122599502</v>
      </c>
      <c r="K34" s="13">
        <v>319199742</v>
      </c>
    </row>
    <row r="35" spans="1:11" ht="12" customHeight="1">
      <c r="A35" s="14" t="str">
        <f>"Total "&amp;MID(A20,7,LEN(A20)-13)&amp;" Months"</f>
        <v>Total 3 Months</v>
      </c>
      <c r="B35" s="15">
        <v>32116037</v>
      </c>
      <c r="C35" s="15">
        <v>35193051</v>
      </c>
      <c r="D35" s="15">
        <v>17916070</v>
      </c>
      <c r="E35" s="15">
        <v>51984549</v>
      </c>
      <c r="F35" s="15">
        <v>137209707</v>
      </c>
      <c r="G35" s="15">
        <v>80885772</v>
      </c>
      <c r="H35" s="15">
        <v>97827744</v>
      </c>
      <c r="I35" s="15">
        <v>17886724</v>
      </c>
      <c r="J35" s="15">
        <v>122599502</v>
      </c>
      <c r="K35" s="15">
        <v>319199742</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6">
    <mergeCell ref="B5:K5"/>
    <mergeCell ref="A1:J1"/>
    <mergeCell ref="A2:J2"/>
    <mergeCell ref="A3:A4"/>
    <mergeCell ref="B3:F3"/>
    <mergeCell ref="G3:K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5.xml><?xml version="1.0" encoding="utf-8"?>
<worksheet xmlns="http://schemas.openxmlformats.org/spreadsheetml/2006/main" xmlns:r="http://schemas.openxmlformats.org/officeDocument/2006/relationships">
  <sheetPr codeName="Sheet18">
    <pageSetUpPr fitToPage="1"/>
  </sheetPr>
  <dimension ref="A1:I200"/>
  <sheetViews>
    <sheetView showGridLines="0" workbookViewId="0">
      <pane activePane="bottomRight" state="frozen"/>
      <selection activeCell="A2" sqref="A2:H2"/>
    </sheetView>
  </sheetViews>
  <sheetFormatPr defaultRowHeight="12.75"/>
  <cols>
    <col min="1" max="1" width="12.85546875" customWidth="1"/>
    <col min="2" max="9" width="11.42578125" customWidth="1"/>
  </cols>
  <sheetData>
    <row r="1" spans="1:9" ht="12" customHeight="1">
      <c r="A1" s="42" t="s">
        <v>393</v>
      </c>
      <c r="B1" s="42"/>
      <c r="C1" s="42"/>
      <c r="D1" s="42"/>
      <c r="E1" s="42"/>
      <c r="F1" s="42"/>
      <c r="G1" s="42"/>
      <c r="H1" s="42"/>
      <c r="I1" s="2" t="s">
        <v>394</v>
      </c>
    </row>
    <row r="2" spans="1:9" ht="12" customHeight="1">
      <c r="A2" s="44" t="s">
        <v>349</v>
      </c>
      <c r="B2" s="44"/>
      <c r="C2" s="44"/>
      <c r="D2" s="44"/>
      <c r="E2" s="44"/>
      <c r="F2" s="44"/>
      <c r="G2" s="44"/>
      <c r="H2" s="44"/>
      <c r="I2" s="1"/>
    </row>
    <row r="3" spans="1:9" ht="24" customHeight="1">
      <c r="A3" s="46" t="s">
        <v>53</v>
      </c>
      <c r="B3" s="48" t="s">
        <v>112</v>
      </c>
      <c r="C3" s="53"/>
      <c r="D3" s="53"/>
      <c r="E3" s="49"/>
      <c r="F3" s="48" t="s">
        <v>113</v>
      </c>
      <c r="G3" s="53"/>
      <c r="H3" s="53"/>
      <c r="I3" s="53"/>
    </row>
    <row r="4" spans="1:9" ht="24" customHeight="1">
      <c r="A4" s="47"/>
      <c r="B4" s="10" t="s">
        <v>82</v>
      </c>
      <c r="C4" s="10" t="s">
        <v>83</v>
      </c>
      <c r="D4" s="10" t="s">
        <v>84</v>
      </c>
      <c r="E4" s="10" t="s">
        <v>58</v>
      </c>
      <c r="F4" s="10" t="s">
        <v>82</v>
      </c>
      <c r="G4" s="10" t="s">
        <v>83</v>
      </c>
      <c r="H4" s="10" t="s">
        <v>84</v>
      </c>
      <c r="I4" s="9" t="s">
        <v>58</v>
      </c>
    </row>
    <row r="5" spans="1:9" ht="12" customHeight="1">
      <c r="A5" s="1"/>
      <c r="B5" s="34" t="str">
        <f>REPT("-",89)&amp;" Number "&amp;REPT("-",89)</f>
        <v>----------------------------------------------------------------------------------------- Number -----------------------------------------------------------------------------------------</v>
      </c>
      <c r="C5" s="34"/>
      <c r="D5" s="34"/>
      <c r="E5" s="34"/>
      <c r="F5" s="34"/>
      <c r="G5" s="34"/>
      <c r="H5" s="34"/>
      <c r="I5" s="34"/>
    </row>
    <row r="6" spans="1:9" ht="12" customHeight="1">
      <c r="A6" s="3" t="s">
        <v>395</v>
      </c>
    </row>
    <row r="7" spans="1:9" ht="12" customHeight="1">
      <c r="A7" s="2" t="str">
        <f>"Oct "&amp;RIGHT(A6,4)-1</f>
        <v>Oct 2010</v>
      </c>
      <c r="B7" s="11">
        <v>31605230</v>
      </c>
      <c r="C7" s="11">
        <v>1734026</v>
      </c>
      <c r="D7" s="11">
        <v>7315064</v>
      </c>
      <c r="E7" s="11">
        <v>40654320</v>
      </c>
      <c r="F7" s="11">
        <v>36041096</v>
      </c>
      <c r="G7" s="11">
        <v>2104777</v>
      </c>
      <c r="H7" s="11">
        <v>8909032</v>
      </c>
      <c r="I7" s="11">
        <v>47054905</v>
      </c>
    </row>
    <row r="8" spans="1:9" ht="12" customHeight="1">
      <c r="A8" s="2" t="str">
        <f>"Nov "&amp;RIGHT(A6,4)-1</f>
        <v>Nov 2010</v>
      </c>
      <c r="B8" s="11">
        <v>29771480</v>
      </c>
      <c r="C8" s="11">
        <v>1654668</v>
      </c>
      <c r="D8" s="11">
        <v>6981612</v>
      </c>
      <c r="E8" s="11">
        <v>38407760</v>
      </c>
      <c r="F8" s="11">
        <v>34338504</v>
      </c>
      <c r="G8" s="11">
        <v>2018200</v>
      </c>
      <c r="H8" s="11">
        <v>8541736</v>
      </c>
      <c r="I8" s="11">
        <v>44898440</v>
      </c>
    </row>
    <row r="9" spans="1:9" ht="12" customHeight="1">
      <c r="A9" s="2" t="str">
        <f>"Dec "&amp;RIGHT(A6,4)-1</f>
        <v>Dec 2010</v>
      </c>
      <c r="B9" s="11">
        <v>26910023</v>
      </c>
      <c r="C9" s="11">
        <v>1533954</v>
      </c>
      <c r="D9" s="11">
        <v>6404199</v>
      </c>
      <c r="E9" s="11">
        <v>34848176</v>
      </c>
      <c r="F9" s="11">
        <v>32432780</v>
      </c>
      <c r="G9" s="11">
        <v>1951634</v>
      </c>
      <c r="H9" s="11">
        <v>8201446</v>
      </c>
      <c r="I9" s="11">
        <v>42585860</v>
      </c>
    </row>
    <row r="10" spans="1:9" ht="12" customHeight="1">
      <c r="A10" s="2" t="str">
        <f>"Jan "&amp;RIGHT(A6,4)</f>
        <v>Jan 2011</v>
      </c>
      <c r="B10" s="11">
        <v>28755233</v>
      </c>
      <c r="C10" s="11">
        <v>1605686</v>
      </c>
      <c r="D10" s="11">
        <v>6842564</v>
      </c>
      <c r="E10" s="11">
        <v>37203483</v>
      </c>
      <c r="F10" s="11">
        <v>33540069</v>
      </c>
      <c r="G10" s="11">
        <v>1997004</v>
      </c>
      <c r="H10" s="11">
        <v>8581591</v>
      </c>
      <c r="I10" s="11">
        <v>44118664</v>
      </c>
    </row>
    <row r="11" spans="1:9" ht="12" customHeight="1">
      <c r="A11" s="2" t="str">
        <f>"Feb "&amp;RIGHT(A6,4)</f>
        <v>Feb 2011</v>
      </c>
      <c r="B11" s="11">
        <v>28360050</v>
      </c>
      <c r="C11" s="11">
        <v>1602462</v>
      </c>
      <c r="D11" s="11">
        <v>6745356</v>
      </c>
      <c r="E11" s="11">
        <v>36707868</v>
      </c>
      <c r="F11" s="11">
        <v>33068598</v>
      </c>
      <c r="G11" s="11">
        <v>1992499</v>
      </c>
      <c r="H11" s="11">
        <v>8457429</v>
      </c>
      <c r="I11" s="11">
        <v>43518526</v>
      </c>
    </row>
    <row r="12" spans="1:9" ht="12" customHeight="1">
      <c r="A12" s="2" t="str">
        <f>"Mar "&amp;RIGHT(A6,4)</f>
        <v>Mar 2011</v>
      </c>
      <c r="B12" s="11">
        <v>34577188</v>
      </c>
      <c r="C12" s="11">
        <v>1990851</v>
      </c>
      <c r="D12" s="11">
        <v>8407569</v>
      </c>
      <c r="E12" s="11">
        <v>44975608</v>
      </c>
      <c r="F12" s="11">
        <v>40775089</v>
      </c>
      <c r="G12" s="11">
        <v>2502021</v>
      </c>
      <c r="H12" s="11">
        <v>10597380</v>
      </c>
      <c r="I12" s="11">
        <v>53874490</v>
      </c>
    </row>
    <row r="13" spans="1:9" ht="12" customHeight="1">
      <c r="A13" s="2" t="str">
        <f>"Apr "&amp;RIGHT(A6,4)</f>
        <v>Apr 2011</v>
      </c>
      <c r="B13" s="11">
        <v>30814595</v>
      </c>
      <c r="C13" s="11">
        <v>1790609</v>
      </c>
      <c r="D13" s="11">
        <v>7651969</v>
      </c>
      <c r="E13" s="11">
        <v>40257173</v>
      </c>
      <c r="F13" s="11">
        <v>36605894</v>
      </c>
      <c r="G13" s="11">
        <v>2252850</v>
      </c>
      <c r="H13" s="11">
        <v>9674839</v>
      </c>
      <c r="I13" s="11">
        <v>48533583</v>
      </c>
    </row>
    <row r="14" spans="1:9" ht="12" customHeight="1">
      <c r="A14" s="2" t="str">
        <f>"May "&amp;RIGHT(A6,4)</f>
        <v>May 2011</v>
      </c>
      <c r="B14" s="11">
        <v>31459523</v>
      </c>
      <c r="C14" s="11">
        <v>1868842</v>
      </c>
      <c r="D14" s="11">
        <v>7968791</v>
      </c>
      <c r="E14" s="11">
        <v>41297156</v>
      </c>
      <c r="F14" s="11">
        <v>36916595</v>
      </c>
      <c r="G14" s="11">
        <v>2326669</v>
      </c>
      <c r="H14" s="11">
        <v>9964357</v>
      </c>
      <c r="I14" s="11">
        <v>49207621</v>
      </c>
    </row>
    <row r="15" spans="1:9" ht="12" customHeight="1">
      <c r="A15" s="2" t="str">
        <f>"Jun "&amp;RIGHT(A6,4)</f>
        <v>Jun 2011</v>
      </c>
      <c r="B15" s="11">
        <v>26536291</v>
      </c>
      <c r="C15" s="11">
        <v>1796700</v>
      </c>
      <c r="D15" s="11">
        <v>7851641</v>
      </c>
      <c r="E15" s="11">
        <v>36184632</v>
      </c>
      <c r="F15" s="11">
        <v>35350474</v>
      </c>
      <c r="G15" s="11">
        <v>2430990</v>
      </c>
      <c r="H15" s="11">
        <v>10632589</v>
      </c>
      <c r="I15" s="11">
        <v>48414053</v>
      </c>
    </row>
    <row r="16" spans="1:9" ht="12" customHeight="1">
      <c r="A16" s="2" t="str">
        <f>"Jul "&amp;RIGHT(A6,4)</f>
        <v>Jul 2011</v>
      </c>
      <c r="B16" s="11">
        <v>22048968</v>
      </c>
      <c r="C16" s="11">
        <v>1523299</v>
      </c>
      <c r="D16" s="11">
        <v>6699868</v>
      </c>
      <c r="E16" s="11">
        <v>30272135</v>
      </c>
      <c r="F16" s="11">
        <v>31116957</v>
      </c>
      <c r="G16" s="11">
        <v>2111006</v>
      </c>
      <c r="H16" s="11">
        <v>9319154</v>
      </c>
      <c r="I16" s="11">
        <v>42547117</v>
      </c>
    </row>
    <row r="17" spans="1:9" ht="12" customHeight="1">
      <c r="A17" s="2" t="str">
        <f>"Aug "&amp;RIGHT(A6,4)</f>
        <v>Aug 2011</v>
      </c>
      <c r="B17" s="11">
        <v>27270029</v>
      </c>
      <c r="C17" s="11">
        <v>1759300</v>
      </c>
      <c r="D17" s="11">
        <v>7877847</v>
      </c>
      <c r="E17" s="11">
        <v>36907176</v>
      </c>
      <c r="F17" s="11">
        <v>35023366</v>
      </c>
      <c r="G17" s="11">
        <v>2299993</v>
      </c>
      <c r="H17" s="11">
        <v>10364845</v>
      </c>
      <c r="I17" s="11">
        <v>47688204</v>
      </c>
    </row>
    <row r="18" spans="1:9" ht="12" customHeight="1">
      <c r="A18" s="2" t="str">
        <f>"Sep "&amp;RIGHT(A6,4)</f>
        <v>Sep 2011</v>
      </c>
      <c r="B18" s="11">
        <v>30813189</v>
      </c>
      <c r="C18" s="11">
        <v>1682195</v>
      </c>
      <c r="D18" s="11">
        <v>7445730</v>
      </c>
      <c r="E18" s="11">
        <v>39941114</v>
      </c>
      <c r="F18" s="11">
        <v>34575739</v>
      </c>
      <c r="G18" s="11">
        <v>1996666</v>
      </c>
      <c r="H18" s="11">
        <v>8888960</v>
      </c>
      <c r="I18" s="11">
        <v>45461365</v>
      </c>
    </row>
    <row r="19" spans="1:9" ht="12" customHeight="1">
      <c r="A19" s="12" t="s">
        <v>58</v>
      </c>
      <c r="B19" s="13">
        <v>348921799</v>
      </c>
      <c r="C19" s="13">
        <v>20542592</v>
      </c>
      <c r="D19" s="13">
        <v>88192210</v>
      </c>
      <c r="E19" s="13">
        <v>457656601</v>
      </c>
      <c r="F19" s="13">
        <v>419785161</v>
      </c>
      <c r="G19" s="13">
        <v>25984309</v>
      </c>
      <c r="H19" s="13">
        <v>112133358</v>
      </c>
      <c r="I19" s="13">
        <v>557902828</v>
      </c>
    </row>
    <row r="20" spans="1:9" ht="12" customHeight="1">
      <c r="A20" s="14" t="s">
        <v>397</v>
      </c>
      <c r="B20" s="15">
        <v>88286733</v>
      </c>
      <c r="C20" s="15">
        <v>4922648</v>
      </c>
      <c r="D20" s="15">
        <v>20700875</v>
      </c>
      <c r="E20" s="15">
        <v>113910256</v>
      </c>
      <c r="F20" s="15">
        <v>102812380</v>
      </c>
      <c r="G20" s="15">
        <v>6074611</v>
      </c>
      <c r="H20" s="15">
        <v>25652214</v>
      </c>
      <c r="I20" s="15">
        <v>134539205</v>
      </c>
    </row>
    <row r="21" spans="1:9" ht="12" customHeight="1">
      <c r="A21" s="3" t="str">
        <f>"FY "&amp;RIGHT(A6,4)+1</f>
        <v>FY 2012</v>
      </c>
    </row>
    <row r="22" spans="1:9" ht="12" customHeight="1">
      <c r="A22" s="2" t="str">
        <f>"Oct "&amp;RIGHT(A6,4)</f>
        <v>Oct 2011</v>
      </c>
      <c r="B22" s="11">
        <v>31044313</v>
      </c>
      <c r="C22" s="11">
        <v>1658785</v>
      </c>
      <c r="D22" s="11">
        <v>7332368</v>
      </c>
      <c r="E22" s="11">
        <v>40035466</v>
      </c>
      <c r="F22" s="11">
        <v>35513323</v>
      </c>
      <c r="G22" s="11">
        <v>2007891</v>
      </c>
      <c r="H22" s="11">
        <v>8892279</v>
      </c>
      <c r="I22" s="11">
        <v>46413493</v>
      </c>
    </row>
    <row r="23" spans="1:9" ht="12" customHeight="1">
      <c r="A23" s="2" t="str">
        <f>"Nov "&amp;RIGHT(A6,4)</f>
        <v>Nov 2011</v>
      </c>
      <c r="B23" s="11">
        <v>29508804</v>
      </c>
      <c r="C23" s="11">
        <v>1611332</v>
      </c>
      <c r="D23" s="11">
        <v>7030460</v>
      </c>
      <c r="E23" s="11">
        <v>38150596</v>
      </c>
      <c r="F23" s="11">
        <v>34047019</v>
      </c>
      <c r="G23" s="11">
        <v>2019075</v>
      </c>
      <c r="H23" s="11">
        <v>8542247</v>
      </c>
      <c r="I23" s="11">
        <v>44608341</v>
      </c>
    </row>
    <row r="24" spans="1:9" ht="12" customHeight="1">
      <c r="A24" s="2" t="str">
        <f>"Dec "&amp;RIGHT(A6,4)</f>
        <v>Dec 2011</v>
      </c>
      <c r="B24" s="11">
        <v>26584130</v>
      </c>
      <c r="C24" s="11">
        <v>1521167</v>
      </c>
      <c r="D24" s="11">
        <v>6710450</v>
      </c>
      <c r="E24" s="11">
        <v>34815747</v>
      </c>
      <c r="F24" s="11">
        <v>31989072</v>
      </c>
      <c r="G24" s="11">
        <v>1979828</v>
      </c>
      <c r="H24" s="11">
        <v>8030061</v>
      </c>
      <c r="I24" s="11">
        <v>41998961</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9" ht="12" customHeight="1">
      <c r="A33" s="2" t="str">
        <f>"Sep "&amp;RIGHT(A6,4)+1</f>
        <v>Sep 2012</v>
      </c>
      <c r="B33" s="11" t="s">
        <v>396</v>
      </c>
      <c r="C33" s="11" t="s">
        <v>396</v>
      </c>
      <c r="D33" s="11" t="s">
        <v>396</v>
      </c>
      <c r="E33" s="11" t="s">
        <v>396</v>
      </c>
      <c r="F33" s="11" t="s">
        <v>396</v>
      </c>
      <c r="G33" s="11" t="s">
        <v>396</v>
      </c>
      <c r="H33" s="11" t="s">
        <v>396</v>
      </c>
      <c r="I33" s="11" t="s">
        <v>396</v>
      </c>
    </row>
    <row r="34" spans="1:9" ht="12" customHeight="1">
      <c r="A34" s="12" t="s">
        <v>58</v>
      </c>
      <c r="B34" s="13">
        <v>87137247</v>
      </c>
      <c r="C34" s="13">
        <v>4791284</v>
      </c>
      <c r="D34" s="13">
        <v>21073278</v>
      </c>
      <c r="E34" s="13">
        <v>113001809</v>
      </c>
      <c r="F34" s="13">
        <v>101549414</v>
      </c>
      <c r="G34" s="13">
        <v>6006794</v>
      </c>
      <c r="H34" s="13">
        <v>25464587</v>
      </c>
      <c r="I34" s="13">
        <v>133020795</v>
      </c>
    </row>
    <row r="35" spans="1:9" ht="12" customHeight="1">
      <c r="A35" s="14" t="str">
        <f>"Total "&amp;MID(A20,7,LEN(A20)-13)&amp;" Months"</f>
        <v>Total 3 Months</v>
      </c>
      <c r="B35" s="15">
        <v>87137247</v>
      </c>
      <c r="C35" s="15">
        <v>4791284</v>
      </c>
      <c r="D35" s="15">
        <v>21073278</v>
      </c>
      <c r="E35" s="15">
        <v>113001809</v>
      </c>
      <c r="F35" s="15">
        <v>101549414</v>
      </c>
      <c r="G35" s="15">
        <v>6006794</v>
      </c>
      <c r="H35" s="15">
        <v>25464587</v>
      </c>
      <c r="I35" s="15">
        <v>133020795</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6">
    <mergeCell ref="B5:I5"/>
    <mergeCell ref="A1:H1"/>
    <mergeCell ref="A2:H2"/>
    <mergeCell ref="A3:A4"/>
    <mergeCell ref="B3:E3"/>
    <mergeCell ref="F3:I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6.xml><?xml version="1.0" encoding="utf-8"?>
<worksheet xmlns="http://schemas.openxmlformats.org/spreadsheetml/2006/main" xmlns:r="http://schemas.openxmlformats.org/officeDocument/2006/relationships">
  <sheetPr codeName="Sheet19">
    <pageSetUpPr fitToPage="1"/>
  </sheetPr>
  <dimension ref="A1:I200"/>
  <sheetViews>
    <sheetView showGridLines="0" workbookViewId="0">
      <pane activePane="bottomRight" state="frozen"/>
      <selection sqref="A1:H1"/>
    </sheetView>
  </sheetViews>
  <sheetFormatPr defaultRowHeight="12.75"/>
  <cols>
    <col min="1" max="1" width="12.85546875" customWidth="1"/>
    <col min="2" max="9" width="11.42578125" customWidth="1"/>
  </cols>
  <sheetData>
    <row r="1" spans="1:9" ht="12" customHeight="1">
      <c r="A1" s="42" t="s">
        <v>393</v>
      </c>
      <c r="B1" s="42"/>
      <c r="C1" s="42"/>
      <c r="D1" s="42"/>
      <c r="E1" s="42"/>
      <c r="F1" s="42"/>
      <c r="G1" s="42"/>
      <c r="H1" s="42"/>
      <c r="I1" s="2" t="s">
        <v>394</v>
      </c>
    </row>
    <row r="2" spans="1:9" ht="12" customHeight="1">
      <c r="A2" s="44" t="s">
        <v>116</v>
      </c>
      <c r="B2" s="44"/>
      <c r="C2" s="44"/>
      <c r="D2" s="44"/>
      <c r="E2" s="44"/>
      <c r="F2" s="44"/>
      <c r="G2" s="44"/>
      <c r="H2" s="44"/>
      <c r="I2" s="1"/>
    </row>
    <row r="3" spans="1:9" ht="24" customHeight="1">
      <c r="A3" s="46" t="s">
        <v>53</v>
      </c>
      <c r="B3" s="48" t="s">
        <v>114</v>
      </c>
      <c r="C3" s="53"/>
      <c r="D3" s="53"/>
      <c r="E3" s="49"/>
      <c r="F3" s="48" t="s">
        <v>115</v>
      </c>
      <c r="G3" s="53"/>
      <c r="H3" s="53"/>
      <c r="I3" s="53"/>
    </row>
    <row r="4" spans="1:9" ht="24" customHeight="1">
      <c r="A4" s="47"/>
      <c r="B4" s="10" t="s">
        <v>82</v>
      </c>
      <c r="C4" s="10" t="s">
        <v>83</v>
      </c>
      <c r="D4" s="10" t="s">
        <v>84</v>
      </c>
      <c r="E4" s="10" t="s">
        <v>58</v>
      </c>
      <c r="F4" s="10" t="s">
        <v>82</v>
      </c>
      <c r="G4" s="10" t="s">
        <v>83</v>
      </c>
      <c r="H4" s="10" t="s">
        <v>84</v>
      </c>
      <c r="I4" s="9" t="s">
        <v>58</v>
      </c>
    </row>
    <row r="5" spans="1:9" ht="12" customHeight="1">
      <c r="A5" s="1"/>
      <c r="B5" s="34" t="str">
        <f>REPT("-",89)&amp;" Number "&amp;REPT("-",89)</f>
        <v>----------------------------------------------------------------------------------------- Number -----------------------------------------------------------------------------------------</v>
      </c>
      <c r="C5" s="34"/>
      <c r="D5" s="34"/>
      <c r="E5" s="34"/>
      <c r="F5" s="34"/>
      <c r="G5" s="34"/>
      <c r="H5" s="34"/>
      <c r="I5" s="34"/>
    </row>
    <row r="6" spans="1:9" ht="12" customHeight="1">
      <c r="A6" s="3" t="s">
        <v>395</v>
      </c>
    </row>
    <row r="7" spans="1:9" ht="12" customHeight="1">
      <c r="A7" s="2" t="str">
        <f>"Oct "&amp;RIGHT(A6,4)-1</f>
        <v>Oct 2010</v>
      </c>
      <c r="B7" s="11">
        <v>11353648</v>
      </c>
      <c r="C7" s="11">
        <v>171851</v>
      </c>
      <c r="D7" s="11">
        <v>379194</v>
      </c>
      <c r="E7" s="11">
        <v>11904693</v>
      </c>
      <c r="F7" s="11">
        <v>47998045</v>
      </c>
      <c r="G7" s="11">
        <v>2696686</v>
      </c>
      <c r="H7" s="11">
        <v>12180901</v>
      </c>
      <c r="I7" s="11">
        <v>62875632</v>
      </c>
    </row>
    <row r="8" spans="1:9" ht="12" customHeight="1">
      <c r="A8" s="2" t="str">
        <f>"Nov "&amp;RIGHT(A6,4)-1</f>
        <v>Nov 2010</v>
      </c>
      <c r="B8" s="11">
        <v>11206360</v>
      </c>
      <c r="C8" s="11">
        <v>162090</v>
      </c>
      <c r="D8" s="11">
        <v>362080</v>
      </c>
      <c r="E8" s="11">
        <v>11730530</v>
      </c>
      <c r="F8" s="11">
        <v>45350807</v>
      </c>
      <c r="G8" s="11">
        <v>2550618</v>
      </c>
      <c r="H8" s="11">
        <v>11507820</v>
      </c>
      <c r="I8" s="11">
        <v>59409245</v>
      </c>
    </row>
    <row r="9" spans="1:9" ht="12" customHeight="1">
      <c r="A9" s="2" t="str">
        <f>"Dec "&amp;RIGHT(A6,4)-1</f>
        <v>Dec 2010</v>
      </c>
      <c r="B9" s="11">
        <v>10603044</v>
      </c>
      <c r="C9" s="11">
        <v>154784</v>
      </c>
      <c r="D9" s="11">
        <v>340654</v>
      </c>
      <c r="E9" s="11">
        <v>11098482</v>
      </c>
      <c r="F9" s="11">
        <v>41613110</v>
      </c>
      <c r="G9" s="11">
        <v>2346719</v>
      </c>
      <c r="H9" s="11">
        <v>10502657</v>
      </c>
      <c r="I9" s="11">
        <v>54462486</v>
      </c>
    </row>
    <row r="10" spans="1:9" ht="12" customHeight="1">
      <c r="A10" s="2" t="str">
        <f>"Jan "&amp;RIGHT(A6,4)</f>
        <v>Jan 2011</v>
      </c>
      <c r="B10" s="11">
        <v>11142101</v>
      </c>
      <c r="C10" s="11">
        <v>158869</v>
      </c>
      <c r="D10" s="11">
        <v>359249</v>
      </c>
      <c r="E10" s="11">
        <v>11660219</v>
      </c>
      <c r="F10" s="11">
        <v>44486525</v>
      </c>
      <c r="G10" s="11">
        <v>2511041</v>
      </c>
      <c r="H10" s="11">
        <v>11454872</v>
      </c>
      <c r="I10" s="11">
        <v>58452438</v>
      </c>
    </row>
    <row r="11" spans="1:9" ht="12" customHeight="1">
      <c r="A11" s="2" t="str">
        <f>"Feb "&amp;RIGHT(A6,4)</f>
        <v>Feb 2011</v>
      </c>
      <c r="B11" s="11">
        <v>10682049</v>
      </c>
      <c r="C11" s="11">
        <v>155155</v>
      </c>
      <c r="D11" s="11">
        <v>344469</v>
      </c>
      <c r="E11" s="11">
        <v>11181673</v>
      </c>
      <c r="F11" s="11">
        <v>43421266</v>
      </c>
      <c r="G11" s="11">
        <v>2479947</v>
      </c>
      <c r="H11" s="11">
        <v>11210431</v>
      </c>
      <c r="I11" s="11">
        <v>57111644</v>
      </c>
    </row>
    <row r="12" spans="1:9" ht="12" customHeight="1">
      <c r="A12" s="2" t="str">
        <f>"Mar "&amp;RIGHT(A6,4)</f>
        <v>Mar 2011</v>
      </c>
      <c r="B12" s="11">
        <v>13004353</v>
      </c>
      <c r="C12" s="11">
        <v>194973</v>
      </c>
      <c r="D12" s="11">
        <v>428837</v>
      </c>
      <c r="E12" s="11">
        <v>13628163</v>
      </c>
      <c r="F12" s="11">
        <v>52911604</v>
      </c>
      <c r="G12" s="11">
        <v>3075446</v>
      </c>
      <c r="H12" s="11">
        <v>13937683</v>
      </c>
      <c r="I12" s="11">
        <v>69924733</v>
      </c>
    </row>
    <row r="13" spans="1:9" ht="12" customHeight="1">
      <c r="A13" s="2" t="str">
        <f>"Apr "&amp;RIGHT(A6,4)</f>
        <v>Apr 2011</v>
      </c>
      <c r="B13" s="11">
        <v>10606519</v>
      </c>
      <c r="C13" s="11">
        <v>173386</v>
      </c>
      <c r="D13" s="11">
        <v>386054</v>
      </c>
      <c r="E13" s="11">
        <v>11165959</v>
      </c>
      <c r="F13" s="11">
        <v>47244008</v>
      </c>
      <c r="G13" s="11">
        <v>2766780</v>
      </c>
      <c r="H13" s="11">
        <v>12551020</v>
      </c>
      <c r="I13" s="11">
        <v>62561808</v>
      </c>
    </row>
    <row r="14" spans="1:9" ht="12" customHeight="1">
      <c r="A14" s="2" t="str">
        <f>"May "&amp;RIGHT(A6,4)</f>
        <v>May 2011</v>
      </c>
      <c r="B14" s="11">
        <v>11932728</v>
      </c>
      <c r="C14" s="11">
        <v>176195</v>
      </c>
      <c r="D14" s="11">
        <v>403586</v>
      </c>
      <c r="E14" s="11">
        <v>12512509</v>
      </c>
      <c r="F14" s="11">
        <v>48589059</v>
      </c>
      <c r="G14" s="11">
        <v>2883453</v>
      </c>
      <c r="H14" s="11">
        <v>13132629</v>
      </c>
      <c r="I14" s="11">
        <v>64605141</v>
      </c>
    </row>
    <row r="15" spans="1:9" ht="12" customHeight="1">
      <c r="A15" s="2" t="str">
        <f>"Jun "&amp;RIGHT(A6,4)</f>
        <v>Jun 2011</v>
      </c>
      <c r="B15" s="11">
        <v>9553985</v>
      </c>
      <c r="C15" s="11">
        <v>159980</v>
      </c>
      <c r="D15" s="11">
        <v>371470</v>
      </c>
      <c r="E15" s="11">
        <v>10085435</v>
      </c>
      <c r="F15" s="11">
        <v>40641499</v>
      </c>
      <c r="G15" s="11">
        <v>2610721</v>
      </c>
      <c r="H15" s="11">
        <v>12073978</v>
      </c>
      <c r="I15" s="11">
        <v>55326198</v>
      </c>
    </row>
    <row r="16" spans="1:9" ht="12" customHeight="1">
      <c r="A16" s="2" t="str">
        <f>"Jul "&amp;RIGHT(A6,4)</f>
        <v>Jul 2011</v>
      </c>
      <c r="B16" s="11">
        <v>7500361</v>
      </c>
      <c r="C16" s="11">
        <v>137121</v>
      </c>
      <c r="D16" s="11">
        <v>311488</v>
      </c>
      <c r="E16" s="11">
        <v>7948970</v>
      </c>
      <c r="F16" s="11">
        <v>33760518</v>
      </c>
      <c r="G16" s="11">
        <v>2186765</v>
      </c>
      <c r="H16" s="11">
        <v>10166944</v>
      </c>
      <c r="I16" s="11">
        <v>46114227</v>
      </c>
    </row>
    <row r="17" spans="1:9" ht="12" customHeight="1">
      <c r="A17" s="2" t="str">
        <f>"Aug "&amp;RIGHT(A6,4)</f>
        <v>Aug 2011</v>
      </c>
      <c r="B17" s="11">
        <v>8739996</v>
      </c>
      <c r="C17" s="11">
        <v>157453</v>
      </c>
      <c r="D17" s="11">
        <v>379990</v>
      </c>
      <c r="E17" s="11">
        <v>9277439</v>
      </c>
      <c r="F17" s="11">
        <v>41595228</v>
      </c>
      <c r="G17" s="11">
        <v>2586372</v>
      </c>
      <c r="H17" s="11">
        <v>12154321</v>
      </c>
      <c r="I17" s="11">
        <v>56335921</v>
      </c>
    </row>
    <row r="18" spans="1:9" ht="12" customHeight="1">
      <c r="A18" s="2" t="str">
        <f>"Sep "&amp;RIGHT(A6,4)</f>
        <v>Sep 2011</v>
      </c>
      <c r="B18" s="11">
        <v>10380186</v>
      </c>
      <c r="C18" s="11">
        <v>157648</v>
      </c>
      <c r="D18" s="11">
        <v>373900</v>
      </c>
      <c r="E18" s="11">
        <v>10911734</v>
      </c>
      <c r="F18" s="11">
        <v>46590125</v>
      </c>
      <c r="G18" s="11">
        <v>2595332</v>
      </c>
      <c r="H18" s="11">
        <v>12300301</v>
      </c>
      <c r="I18" s="11">
        <v>61485758</v>
      </c>
    </row>
    <row r="19" spans="1:9" ht="12" customHeight="1">
      <c r="A19" s="12" t="s">
        <v>58</v>
      </c>
      <c r="B19" s="13">
        <v>126705330</v>
      </c>
      <c r="C19" s="13">
        <v>1959505</v>
      </c>
      <c r="D19" s="13">
        <v>4440971</v>
      </c>
      <c r="E19" s="13">
        <v>133105806</v>
      </c>
      <c r="F19" s="13">
        <v>534201794</v>
      </c>
      <c r="G19" s="13">
        <v>31289880</v>
      </c>
      <c r="H19" s="13">
        <v>143173557</v>
      </c>
      <c r="I19" s="13">
        <v>708665231</v>
      </c>
    </row>
    <row r="20" spans="1:9" ht="12" customHeight="1">
      <c r="A20" s="14" t="s">
        <v>397</v>
      </c>
      <c r="B20" s="15">
        <v>33163052</v>
      </c>
      <c r="C20" s="15">
        <v>488725</v>
      </c>
      <c r="D20" s="15">
        <v>1081928</v>
      </c>
      <c r="E20" s="15">
        <v>34733705</v>
      </c>
      <c r="F20" s="15">
        <v>134961962</v>
      </c>
      <c r="G20" s="15">
        <v>7594023</v>
      </c>
      <c r="H20" s="15">
        <v>34191378</v>
      </c>
      <c r="I20" s="15">
        <v>176747363</v>
      </c>
    </row>
    <row r="21" spans="1:9" ht="12" customHeight="1">
      <c r="A21" s="3" t="str">
        <f>"FY "&amp;RIGHT(A6,4)+1</f>
        <v>FY 2012</v>
      </c>
    </row>
    <row r="22" spans="1:9" ht="12" customHeight="1">
      <c r="A22" s="2" t="str">
        <f>"Oct "&amp;RIGHT(A6,4)</f>
        <v>Oct 2011</v>
      </c>
      <c r="B22" s="11">
        <v>11573983</v>
      </c>
      <c r="C22" s="11">
        <v>148792</v>
      </c>
      <c r="D22" s="11">
        <v>330093</v>
      </c>
      <c r="E22" s="11">
        <v>12052868</v>
      </c>
      <c r="F22" s="11">
        <v>47308098</v>
      </c>
      <c r="G22" s="11">
        <v>2565680</v>
      </c>
      <c r="H22" s="11">
        <v>12100564</v>
      </c>
      <c r="I22" s="11">
        <v>61974342</v>
      </c>
    </row>
    <row r="23" spans="1:9" ht="12" customHeight="1">
      <c r="A23" s="2" t="str">
        <f>"Nov "&amp;RIGHT(A6,4)</f>
        <v>Nov 2011</v>
      </c>
      <c r="B23" s="11">
        <v>11488252</v>
      </c>
      <c r="C23" s="11">
        <v>151708</v>
      </c>
      <c r="D23" s="11">
        <v>329024</v>
      </c>
      <c r="E23" s="11">
        <v>11968984</v>
      </c>
      <c r="F23" s="11">
        <v>44992364</v>
      </c>
      <c r="G23" s="11">
        <v>2451040</v>
      </c>
      <c r="H23" s="11">
        <v>11352805</v>
      </c>
      <c r="I23" s="11">
        <v>58796209</v>
      </c>
    </row>
    <row r="24" spans="1:9" ht="12" customHeight="1">
      <c r="A24" s="2" t="str">
        <f>"Dec "&amp;RIGHT(A6,4)</f>
        <v>Dec 2011</v>
      </c>
      <c r="B24" s="11">
        <v>11324466</v>
      </c>
      <c r="C24" s="11">
        <v>149951</v>
      </c>
      <c r="D24" s="11">
        <v>306525</v>
      </c>
      <c r="E24" s="11">
        <v>11780942</v>
      </c>
      <c r="F24" s="11">
        <v>41166619</v>
      </c>
      <c r="G24" s="11">
        <v>2298111</v>
      </c>
      <c r="H24" s="11">
        <v>10348770</v>
      </c>
      <c r="I24" s="11">
        <v>53813500</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9" ht="12" customHeight="1">
      <c r="A33" s="2" t="str">
        <f>"Sep "&amp;RIGHT(A6,4)+1</f>
        <v>Sep 2012</v>
      </c>
      <c r="B33" s="11" t="s">
        <v>396</v>
      </c>
      <c r="C33" s="11" t="s">
        <v>396</v>
      </c>
      <c r="D33" s="11" t="s">
        <v>396</v>
      </c>
      <c r="E33" s="11" t="s">
        <v>396</v>
      </c>
      <c r="F33" s="11" t="s">
        <v>396</v>
      </c>
      <c r="G33" s="11" t="s">
        <v>396</v>
      </c>
      <c r="H33" s="11" t="s">
        <v>396</v>
      </c>
      <c r="I33" s="11" t="s">
        <v>396</v>
      </c>
    </row>
    <row r="34" spans="1:9" ht="12" customHeight="1">
      <c r="A34" s="12" t="s">
        <v>58</v>
      </c>
      <c r="B34" s="13">
        <v>34386701</v>
      </c>
      <c r="C34" s="13">
        <v>450451</v>
      </c>
      <c r="D34" s="13">
        <v>965642</v>
      </c>
      <c r="E34" s="13">
        <v>35802794</v>
      </c>
      <c r="F34" s="13">
        <v>133467081</v>
      </c>
      <c r="G34" s="13">
        <v>7314831</v>
      </c>
      <c r="H34" s="13">
        <v>33802139</v>
      </c>
      <c r="I34" s="13">
        <v>174584051</v>
      </c>
    </row>
    <row r="35" spans="1:9" ht="12" customHeight="1">
      <c r="A35" s="14" t="str">
        <f>"Total "&amp;MID(A20,7,LEN(A20)-13)&amp;" Months"</f>
        <v>Total 3 Months</v>
      </c>
      <c r="B35" s="15">
        <v>34386701</v>
      </c>
      <c r="C35" s="15">
        <v>450451</v>
      </c>
      <c r="D35" s="15">
        <v>965642</v>
      </c>
      <c r="E35" s="15">
        <v>35802794</v>
      </c>
      <c r="F35" s="15">
        <v>133467081</v>
      </c>
      <c r="G35" s="15">
        <v>7314831</v>
      </c>
      <c r="H35" s="15">
        <v>33802139</v>
      </c>
      <c r="I35" s="15">
        <v>174584051</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6">
    <mergeCell ref="B5:I5"/>
    <mergeCell ref="A1:H1"/>
    <mergeCell ref="A2:H2"/>
    <mergeCell ref="A3:A4"/>
    <mergeCell ref="B3:E3"/>
    <mergeCell ref="F3:I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7.xml><?xml version="1.0" encoding="utf-8"?>
<worksheet xmlns="http://schemas.openxmlformats.org/spreadsheetml/2006/main" xmlns:r="http://schemas.openxmlformats.org/officeDocument/2006/relationships">
  <sheetPr codeName="Sheet20">
    <pageSetUpPr fitToPage="1"/>
  </sheetPr>
  <dimension ref="A1:E200"/>
  <sheetViews>
    <sheetView showGridLines="0" workbookViewId="0">
      <pane activePane="bottomRight" state="frozen"/>
      <selection sqref="A1:D1"/>
    </sheetView>
  </sheetViews>
  <sheetFormatPr defaultRowHeight="12.75"/>
  <cols>
    <col min="1" max="1" width="14.28515625" customWidth="1"/>
    <col min="2" max="5" width="18.5703125" customWidth="1"/>
  </cols>
  <sheetData>
    <row r="1" spans="1:5" ht="12" customHeight="1">
      <c r="A1" s="42" t="s">
        <v>393</v>
      </c>
      <c r="B1" s="42"/>
      <c r="C1" s="42"/>
      <c r="D1" s="42"/>
      <c r="E1" s="2" t="s">
        <v>394</v>
      </c>
    </row>
    <row r="2" spans="1:5" ht="12" customHeight="1">
      <c r="A2" s="44" t="s">
        <v>117</v>
      </c>
      <c r="B2" s="44"/>
      <c r="C2" s="44"/>
      <c r="D2" s="44"/>
      <c r="E2" s="1"/>
    </row>
    <row r="3" spans="1:5" ht="24" customHeight="1">
      <c r="A3" s="46" t="s">
        <v>53</v>
      </c>
      <c r="B3" s="48" t="s">
        <v>118</v>
      </c>
      <c r="C3" s="53"/>
      <c r="D3" s="53"/>
      <c r="E3" s="53"/>
    </row>
    <row r="4" spans="1:5" ht="24" customHeight="1">
      <c r="A4" s="47"/>
      <c r="B4" s="10" t="s">
        <v>82</v>
      </c>
      <c r="C4" s="10" t="s">
        <v>83</v>
      </c>
      <c r="D4" s="10" t="s">
        <v>84</v>
      </c>
      <c r="E4" s="9" t="s">
        <v>234</v>
      </c>
    </row>
    <row r="5" spans="1:5" ht="12" customHeight="1">
      <c r="A5" s="1"/>
      <c r="B5" s="34" t="str">
        <f>REPT("-",71)&amp;" Number "&amp;REPT("-",71)</f>
        <v>----------------------------------------------------------------------- Number -----------------------------------------------------------------------</v>
      </c>
      <c r="C5" s="34"/>
      <c r="D5" s="34"/>
      <c r="E5" s="34"/>
    </row>
    <row r="6" spans="1:5" ht="12" customHeight="1">
      <c r="A6" s="3" t="s">
        <v>395</v>
      </c>
    </row>
    <row r="7" spans="1:5" ht="12" customHeight="1">
      <c r="A7" s="2" t="str">
        <f>"Oct "&amp;RIGHT(A6,4)-1</f>
        <v>Oct 2010</v>
      </c>
      <c r="B7" s="11">
        <v>126998019</v>
      </c>
      <c r="C7" s="11">
        <v>6707340</v>
      </c>
      <c r="D7" s="11">
        <v>28784191</v>
      </c>
      <c r="E7" s="11">
        <v>162489550</v>
      </c>
    </row>
    <row r="8" spans="1:5" ht="12" customHeight="1">
      <c r="A8" s="2" t="str">
        <f>"Nov "&amp;RIGHT(A6,4)-1</f>
        <v>Nov 2010</v>
      </c>
      <c r="B8" s="11">
        <v>120667151</v>
      </c>
      <c r="C8" s="11">
        <v>6385576</v>
      </c>
      <c r="D8" s="11">
        <v>27393248</v>
      </c>
      <c r="E8" s="11">
        <v>154445975</v>
      </c>
    </row>
    <row r="9" spans="1:5" ht="12" customHeight="1">
      <c r="A9" s="2" t="str">
        <f>"Dec "&amp;RIGHT(A6,4)-1</f>
        <v>Dec 2010</v>
      </c>
      <c r="B9" s="11">
        <v>111558957</v>
      </c>
      <c r="C9" s="11">
        <v>5987091</v>
      </c>
      <c r="D9" s="11">
        <v>25448956</v>
      </c>
      <c r="E9" s="11">
        <v>142995004</v>
      </c>
    </row>
    <row r="10" spans="1:5" ht="12" customHeight="1">
      <c r="A10" s="2" t="str">
        <f>"Jan "&amp;RIGHT(A6,4)</f>
        <v>Jan 2011</v>
      </c>
      <c r="B10" s="11">
        <v>117923928</v>
      </c>
      <c r="C10" s="11">
        <v>6272600</v>
      </c>
      <c r="D10" s="11">
        <v>27238276</v>
      </c>
      <c r="E10" s="11">
        <v>151434804</v>
      </c>
    </row>
    <row r="11" spans="1:5" ht="12" customHeight="1">
      <c r="A11" s="2" t="str">
        <f>"Feb "&amp;RIGHT(A6,4)</f>
        <v>Feb 2011</v>
      </c>
      <c r="B11" s="11">
        <v>115531963</v>
      </c>
      <c r="C11" s="11">
        <v>6230063</v>
      </c>
      <c r="D11" s="11">
        <v>26757685</v>
      </c>
      <c r="E11" s="11">
        <v>148519711</v>
      </c>
    </row>
    <row r="12" spans="1:5" ht="12" customHeight="1">
      <c r="A12" s="2" t="str">
        <f>"Mar "&amp;RIGHT(A6,4)</f>
        <v>Mar 2011</v>
      </c>
      <c r="B12" s="11">
        <v>141268234</v>
      </c>
      <c r="C12" s="11">
        <v>7763291</v>
      </c>
      <c r="D12" s="11">
        <v>33371469</v>
      </c>
      <c r="E12" s="11">
        <v>182402994</v>
      </c>
    </row>
    <row r="13" spans="1:5" ht="12" customHeight="1">
      <c r="A13" s="2" t="str">
        <f>"Apr "&amp;RIGHT(A6,4)</f>
        <v>Apr 2011</v>
      </c>
      <c r="B13" s="11">
        <v>125271016</v>
      </c>
      <c r="C13" s="11">
        <v>6983625</v>
      </c>
      <c r="D13" s="11">
        <v>30263882</v>
      </c>
      <c r="E13" s="11">
        <v>162518523</v>
      </c>
    </row>
    <row r="14" spans="1:5" ht="12" customHeight="1">
      <c r="A14" s="2" t="str">
        <f>"May "&amp;RIGHT(A6,4)</f>
        <v>May 2011</v>
      </c>
      <c r="B14" s="11">
        <v>128897905</v>
      </c>
      <c r="C14" s="11">
        <v>7255159</v>
      </c>
      <c r="D14" s="11">
        <v>31469363</v>
      </c>
      <c r="E14" s="11">
        <v>167622427</v>
      </c>
    </row>
    <row r="15" spans="1:5" ht="12" customHeight="1">
      <c r="A15" s="2" t="str">
        <f>"Jun "&amp;RIGHT(A6,4)</f>
        <v>Jun 2011</v>
      </c>
      <c r="B15" s="11">
        <v>112082249</v>
      </c>
      <c r="C15" s="11">
        <v>6998391</v>
      </c>
      <c r="D15" s="11">
        <v>30929678</v>
      </c>
      <c r="E15" s="11">
        <v>150010318</v>
      </c>
    </row>
    <row r="16" spans="1:5" ht="12" customHeight="1">
      <c r="A16" s="2" t="str">
        <f>"Jul "&amp;RIGHT(A6,4)</f>
        <v>Jul 2011</v>
      </c>
      <c r="B16" s="11">
        <v>94426804</v>
      </c>
      <c r="C16" s="11">
        <v>5958191</v>
      </c>
      <c r="D16" s="11">
        <v>26497454</v>
      </c>
      <c r="E16" s="11">
        <v>126882449</v>
      </c>
    </row>
    <row r="17" spans="1:5" ht="12" customHeight="1">
      <c r="A17" s="2" t="str">
        <f>"Aug "&amp;RIGHT(A6,4)</f>
        <v>Aug 2011</v>
      </c>
      <c r="B17" s="11">
        <v>112628619</v>
      </c>
      <c r="C17" s="11">
        <v>6803118</v>
      </c>
      <c r="D17" s="11">
        <v>30777003</v>
      </c>
      <c r="E17" s="11">
        <v>150208740</v>
      </c>
    </row>
    <row r="18" spans="1:5" ht="12" customHeight="1">
      <c r="A18" s="2" t="str">
        <f>"Sep "&amp;RIGHT(A6,4)</f>
        <v>Sep 2011</v>
      </c>
      <c r="B18" s="11">
        <v>122359239</v>
      </c>
      <c r="C18" s="11">
        <v>6431841</v>
      </c>
      <c r="D18" s="11">
        <v>29008891</v>
      </c>
      <c r="E18" s="11">
        <v>157799971</v>
      </c>
    </row>
    <row r="19" spans="1:5" ht="12" customHeight="1">
      <c r="A19" s="12" t="s">
        <v>58</v>
      </c>
      <c r="B19" s="13">
        <v>1429614084</v>
      </c>
      <c r="C19" s="13">
        <v>79776286</v>
      </c>
      <c r="D19" s="13">
        <v>347940096</v>
      </c>
      <c r="E19" s="13">
        <v>1857330466</v>
      </c>
    </row>
    <row r="20" spans="1:5" ht="12" customHeight="1">
      <c r="A20" s="14" t="s">
        <v>397</v>
      </c>
      <c r="B20" s="15">
        <v>359224127</v>
      </c>
      <c r="C20" s="15">
        <v>19080007</v>
      </c>
      <c r="D20" s="15">
        <v>81626395</v>
      </c>
      <c r="E20" s="15">
        <v>459930529</v>
      </c>
    </row>
    <row r="21" spans="1:5" ht="12" customHeight="1">
      <c r="A21" s="3" t="str">
        <f>"FY "&amp;RIGHT(A6,4)+1</f>
        <v>FY 2012</v>
      </c>
    </row>
    <row r="22" spans="1:5" ht="12" customHeight="1">
      <c r="A22" s="2" t="str">
        <f>"Oct "&amp;RIGHT(A6,4)</f>
        <v>Oct 2011</v>
      </c>
      <c r="B22" s="11">
        <v>125439717</v>
      </c>
      <c r="C22" s="11">
        <v>6381148</v>
      </c>
      <c r="D22" s="11">
        <v>28655304</v>
      </c>
      <c r="E22" s="11">
        <v>160476169</v>
      </c>
    </row>
    <row r="23" spans="1:5" ht="12" customHeight="1">
      <c r="A23" s="2" t="str">
        <f>"Nov "&amp;RIGHT(A6,4)</f>
        <v>Nov 2011</v>
      </c>
      <c r="B23" s="11">
        <v>120036439</v>
      </c>
      <c r="C23" s="11">
        <v>6233155</v>
      </c>
      <c r="D23" s="11">
        <v>27254536</v>
      </c>
      <c r="E23" s="11">
        <v>153524130</v>
      </c>
    </row>
    <row r="24" spans="1:5" ht="12" customHeight="1">
      <c r="A24" s="2" t="str">
        <f>"Dec "&amp;RIGHT(A6,4)</f>
        <v>Dec 2011</v>
      </c>
      <c r="B24" s="11">
        <v>111064287</v>
      </c>
      <c r="C24" s="11">
        <v>5949057</v>
      </c>
      <c r="D24" s="11">
        <v>25395806</v>
      </c>
      <c r="E24" s="11">
        <v>142409150</v>
      </c>
    </row>
    <row r="25" spans="1:5" ht="12" customHeight="1">
      <c r="A25" s="2" t="str">
        <f>"Jan "&amp;RIGHT(A6,4)+1</f>
        <v>Jan 2012</v>
      </c>
      <c r="B25" s="11" t="s">
        <v>396</v>
      </c>
      <c r="C25" s="11" t="s">
        <v>396</v>
      </c>
      <c r="D25" s="11" t="s">
        <v>396</v>
      </c>
      <c r="E25" s="11" t="s">
        <v>396</v>
      </c>
    </row>
    <row r="26" spans="1:5" ht="12" customHeight="1">
      <c r="A26" s="2" t="str">
        <f>"Feb "&amp;RIGHT(A6,4)+1</f>
        <v>Feb 2012</v>
      </c>
      <c r="B26" s="11" t="s">
        <v>396</v>
      </c>
      <c r="C26" s="11" t="s">
        <v>396</v>
      </c>
      <c r="D26" s="11" t="s">
        <v>396</v>
      </c>
      <c r="E26" s="11" t="s">
        <v>396</v>
      </c>
    </row>
    <row r="27" spans="1:5" ht="12" customHeight="1">
      <c r="A27" s="2" t="str">
        <f>"Mar "&amp;RIGHT(A6,4)+1</f>
        <v>Mar 2012</v>
      </c>
      <c r="B27" s="11" t="s">
        <v>396</v>
      </c>
      <c r="C27" s="11" t="s">
        <v>396</v>
      </c>
      <c r="D27" s="11" t="s">
        <v>396</v>
      </c>
      <c r="E27" s="11" t="s">
        <v>396</v>
      </c>
    </row>
    <row r="28" spans="1:5" ht="12" customHeight="1">
      <c r="A28" s="2" t="str">
        <f>"Apr "&amp;RIGHT(A6,4)+1</f>
        <v>Apr 2012</v>
      </c>
      <c r="B28" s="11" t="s">
        <v>396</v>
      </c>
      <c r="C28" s="11" t="s">
        <v>396</v>
      </c>
      <c r="D28" s="11" t="s">
        <v>396</v>
      </c>
      <c r="E28" s="11" t="s">
        <v>396</v>
      </c>
    </row>
    <row r="29" spans="1:5" ht="12" customHeight="1">
      <c r="A29" s="2" t="str">
        <f>"May "&amp;RIGHT(A6,4)+1</f>
        <v>May 2012</v>
      </c>
      <c r="B29" s="11" t="s">
        <v>396</v>
      </c>
      <c r="C29" s="11" t="s">
        <v>396</v>
      </c>
      <c r="D29" s="11" t="s">
        <v>396</v>
      </c>
      <c r="E29" s="11" t="s">
        <v>396</v>
      </c>
    </row>
    <row r="30" spans="1:5" ht="12" customHeight="1">
      <c r="A30" s="2" t="str">
        <f>"Jun "&amp;RIGHT(A6,4)+1</f>
        <v>Jun 2012</v>
      </c>
      <c r="B30" s="11" t="s">
        <v>396</v>
      </c>
      <c r="C30" s="11" t="s">
        <v>396</v>
      </c>
      <c r="D30" s="11" t="s">
        <v>396</v>
      </c>
      <c r="E30" s="11" t="s">
        <v>396</v>
      </c>
    </row>
    <row r="31" spans="1:5" ht="12" customHeight="1">
      <c r="A31" s="2" t="str">
        <f>"Jul "&amp;RIGHT(A6,4)+1</f>
        <v>Jul 2012</v>
      </c>
      <c r="B31" s="11" t="s">
        <v>396</v>
      </c>
      <c r="C31" s="11" t="s">
        <v>396</v>
      </c>
      <c r="D31" s="11" t="s">
        <v>396</v>
      </c>
      <c r="E31" s="11" t="s">
        <v>396</v>
      </c>
    </row>
    <row r="32" spans="1:5" ht="12" customHeight="1">
      <c r="A32" s="2" t="str">
        <f>"Aug "&amp;RIGHT(A6,4)+1</f>
        <v>Aug 2012</v>
      </c>
      <c r="B32" s="11" t="s">
        <v>396</v>
      </c>
      <c r="C32" s="11" t="s">
        <v>396</v>
      </c>
      <c r="D32" s="11" t="s">
        <v>396</v>
      </c>
      <c r="E32" s="11" t="s">
        <v>396</v>
      </c>
    </row>
    <row r="33" spans="1:5" ht="12" customHeight="1">
      <c r="A33" s="2" t="str">
        <f>"Sep "&amp;RIGHT(A6,4)+1</f>
        <v>Sep 2012</v>
      </c>
      <c r="B33" s="11" t="s">
        <v>396</v>
      </c>
      <c r="C33" s="11" t="s">
        <v>396</v>
      </c>
      <c r="D33" s="11" t="s">
        <v>396</v>
      </c>
      <c r="E33" s="11" t="s">
        <v>396</v>
      </c>
    </row>
    <row r="34" spans="1:5" ht="12" customHeight="1">
      <c r="A34" s="12" t="s">
        <v>58</v>
      </c>
      <c r="B34" s="13">
        <v>356540443</v>
      </c>
      <c r="C34" s="13">
        <v>18563360</v>
      </c>
      <c r="D34" s="13">
        <v>81305646</v>
      </c>
      <c r="E34" s="13">
        <v>456409449</v>
      </c>
    </row>
    <row r="35" spans="1:5" ht="12" customHeight="1">
      <c r="A35" s="14" t="str">
        <f>"Total "&amp;MID(A20,7,LEN(A20)-13)&amp;" Months"</f>
        <v>Total 3 Months</v>
      </c>
      <c r="B35" s="15">
        <v>356540443</v>
      </c>
      <c r="C35" s="15">
        <v>18563360</v>
      </c>
      <c r="D35" s="15">
        <v>81305646</v>
      </c>
      <c r="E35" s="15">
        <v>456409449</v>
      </c>
    </row>
    <row r="36" spans="1:5" ht="12" customHeight="1">
      <c r="A36" s="34"/>
      <c r="B36" s="34"/>
      <c r="C36" s="34"/>
      <c r="D36" s="34"/>
      <c r="E36" s="34"/>
    </row>
    <row r="37" spans="1:5" ht="69.95" customHeight="1">
      <c r="A37" s="52" t="s">
        <v>119</v>
      </c>
      <c r="B37" s="52"/>
      <c r="C37" s="52"/>
      <c r="D37" s="52"/>
      <c r="E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7">
    <mergeCell ref="B5:E5"/>
    <mergeCell ref="A36:E36"/>
    <mergeCell ref="A37:E37"/>
    <mergeCell ref="A1:D1"/>
    <mergeCell ref="A2:D2"/>
    <mergeCell ref="A3:A4"/>
    <mergeCell ref="B3:E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8.xml><?xml version="1.0" encoding="utf-8"?>
<worksheet xmlns="http://schemas.openxmlformats.org/spreadsheetml/2006/main" xmlns:r="http://schemas.openxmlformats.org/officeDocument/2006/relationships">
  <sheetPr codeName="Sheet21">
    <pageSetUpPr fitToPage="1"/>
  </sheetPr>
  <dimension ref="A1:K200"/>
  <sheetViews>
    <sheetView showGridLines="0" workbookViewId="0">
      <pane activePane="bottomRight" state="frozen"/>
      <selection sqref="A1:J1"/>
    </sheetView>
  </sheetViews>
  <sheetFormatPr defaultRowHeight="12.75"/>
  <cols>
    <col min="1" max="1" width="12.85546875" customWidth="1"/>
    <col min="2" max="11" width="11.42578125" customWidth="1"/>
  </cols>
  <sheetData>
    <row r="1" spans="1:11" ht="12" customHeight="1">
      <c r="A1" s="42" t="s">
        <v>393</v>
      </c>
      <c r="B1" s="42"/>
      <c r="C1" s="42"/>
      <c r="D1" s="42"/>
      <c r="E1" s="42"/>
      <c r="F1" s="42"/>
      <c r="G1" s="42"/>
      <c r="H1" s="42"/>
      <c r="I1" s="42"/>
      <c r="J1" s="42"/>
      <c r="K1" s="2" t="s">
        <v>394</v>
      </c>
    </row>
    <row r="2" spans="1:11" ht="12" customHeight="1">
      <c r="A2" s="44" t="s">
        <v>120</v>
      </c>
      <c r="B2" s="44"/>
      <c r="C2" s="44"/>
      <c r="D2" s="44"/>
      <c r="E2" s="44"/>
      <c r="F2" s="44"/>
      <c r="G2" s="44"/>
      <c r="H2" s="44"/>
      <c r="I2" s="44"/>
      <c r="J2" s="44"/>
      <c r="K2" s="1"/>
    </row>
    <row r="3" spans="1:11" ht="24" customHeight="1">
      <c r="A3" s="46" t="s">
        <v>53</v>
      </c>
      <c r="B3" s="38" t="s">
        <v>121</v>
      </c>
      <c r="C3" s="48" t="s">
        <v>111</v>
      </c>
      <c r="D3" s="53"/>
      <c r="E3" s="53"/>
      <c r="F3" s="49"/>
      <c r="G3" s="48" t="s">
        <v>111</v>
      </c>
      <c r="H3" s="53"/>
      <c r="I3" s="49"/>
      <c r="J3" s="48" t="s">
        <v>122</v>
      </c>
      <c r="K3" s="53"/>
    </row>
    <row r="4" spans="1:11" ht="24" customHeight="1">
      <c r="A4" s="47"/>
      <c r="B4" s="39"/>
      <c r="C4" s="10" t="s">
        <v>82</v>
      </c>
      <c r="D4" s="10" t="s">
        <v>83</v>
      </c>
      <c r="E4" s="10" t="s">
        <v>84</v>
      </c>
      <c r="F4" s="10" t="s">
        <v>58</v>
      </c>
      <c r="G4" s="10" t="s">
        <v>82</v>
      </c>
      <c r="H4" s="10" t="s">
        <v>83</v>
      </c>
      <c r="I4" s="10" t="s">
        <v>84</v>
      </c>
      <c r="J4" s="10" t="s">
        <v>123</v>
      </c>
      <c r="K4" s="9" t="s">
        <v>124</v>
      </c>
    </row>
    <row r="5" spans="1:11" ht="12" customHeight="1">
      <c r="A5" s="1"/>
      <c r="B5" s="34" t="str">
        <f>REPT("-",52)&amp;" Number "&amp;REPT("-",52)</f>
        <v>---------------------------------------------------- Number ----------------------------------------------------</v>
      </c>
      <c r="C5" s="34"/>
      <c r="D5" s="34"/>
      <c r="E5" s="34"/>
      <c r="F5" s="34"/>
      <c r="G5" s="34" t="str">
        <f>REPT("-",53)&amp;" Percent "&amp;REPT("-",54)</f>
        <v>----------------------------------------------------- Percent ------------------------------------------------------</v>
      </c>
      <c r="H5" s="34"/>
      <c r="I5" s="34"/>
      <c r="J5" s="34"/>
      <c r="K5" s="34"/>
    </row>
    <row r="6" spans="1:11" ht="12" customHeight="1">
      <c r="A6" s="3" t="s">
        <v>395</v>
      </c>
    </row>
    <row r="7" spans="1:11" ht="12" customHeight="1">
      <c r="A7" s="2" t="str">
        <f>"Oct "&amp;RIGHT(A6,4)-1</f>
        <v>Oct 2010</v>
      </c>
      <c r="B7" s="11">
        <v>48250722</v>
      </c>
      <c r="C7" s="11">
        <v>78747297</v>
      </c>
      <c r="D7" s="11">
        <v>6707340</v>
      </c>
      <c r="E7" s="11">
        <v>28784191</v>
      </c>
      <c r="F7" s="11">
        <v>114238828</v>
      </c>
      <c r="G7" s="19">
        <v>0.68930000000000002</v>
      </c>
      <c r="H7" s="19">
        <v>5.8700000000000002E-2</v>
      </c>
      <c r="I7" s="19">
        <v>0.252</v>
      </c>
      <c r="J7" s="19">
        <v>0.2969</v>
      </c>
      <c r="K7" s="19">
        <v>0.48459999999999998</v>
      </c>
    </row>
    <row r="8" spans="1:11" ht="12" customHeight="1">
      <c r="A8" s="2" t="str">
        <f>"Nov "&amp;RIGHT(A6,4)-1</f>
        <v>Nov 2010</v>
      </c>
      <c r="B8" s="11">
        <v>46481454</v>
      </c>
      <c r="C8" s="11">
        <v>74185697</v>
      </c>
      <c r="D8" s="11">
        <v>6385576</v>
      </c>
      <c r="E8" s="11">
        <v>27393248</v>
      </c>
      <c r="F8" s="11">
        <v>107964521</v>
      </c>
      <c r="G8" s="19">
        <v>0.68710000000000004</v>
      </c>
      <c r="H8" s="19">
        <v>5.91E-2</v>
      </c>
      <c r="I8" s="19">
        <v>0.25369999999999998</v>
      </c>
      <c r="J8" s="19">
        <v>0.30099999999999999</v>
      </c>
      <c r="K8" s="19">
        <v>0.4803</v>
      </c>
    </row>
    <row r="9" spans="1:11" ht="12" customHeight="1">
      <c r="A9" s="2" t="str">
        <f>"Dec "&amp;RIGHT(A6,4)-1</f>
        <v>Dec 2010</v>
      </c>
      <c r="B9" s="11">
        <v>47219823</v>
      </c>
      <c r="C9" s="11">
        <v>64339134</v>
      </c>
      <c r="D9" s="11">
        <v>5987091</v>
      </c>
      <c r="E9" s="11">
        <v>25448956</v>
      </c>
      <c r="F9" s="11">
        <v>95775181</v>
      </c>
      <c r="G9" s="19">
        <v>0.67179999999999995</v>
      </c>
      <c r="H9" s="19">
        <v>6.25E-2</v>
      </c>
      <c r="I9" s="19">
        <v>0.26569999999999999</v>
      </c>
      <c r="J9" s="19">
        <v>0.33019999999999999</v>
      </c>
      <c r="K9" s="19">
        <v>0.44990000000000002</v>
      </c>
    </row>
    <row r="10" spans="1:11" ht="12" customHeight="1">
      <c r="A10" s="2" t="str">
        <f>"Jan "&amp;RIGHT(A6,4)</f>
        <v>Jan 2011</v>
      </c>
      <c r="B10" s="11">
        <v>46699136</v>
      </c>
      <c r="C10" s="11">
        <v>71224792</v>
      </c>
      <c r="D10" s="11">
        <v>6272600</v>
      </c>
      <c r="E10" s="11">
        <v>27238276</v>
      </c>
      <c r="F10" s="11">
        <v>104735668</v>
      </c>
      <c r="G10" s="19">
        <v>0.68</v>
      </c>
      <c r="H10" s="19">
        <v>5.9900000000000002E-2</v>
      </c>
      <c r="I10" s="19">
        <v>0.2601</v>
      </c>
      <c r="J10" s="19">
        <v>0.30840000000000001</v>
      </c>
      <c r="K10" s="19">
        <v>0.4703</v>
      </c>
    </row>
    <row r="11" spans="1:11" ht="12" customHeight="1">
      <c r="A11" s="2" t="str">
        <f>"Feb "&amp;RIGHT(A6,4)</f>
        <v>Feb 2011</v>
      </c>
      <c r="B11" s="11">
        <v>44658201</v>
      </c>
      <c r="C11" s="11">
        <v>70873762</v>
      </c>
      <c r="D11" s="11">
        <v>6230063</v>
      </c>
      <c r="E11" s="11">
        <v>26757685</v>
      </c>
      <c r="F11" s="11">
        <v>103861510</v>
      </c>
      <c r="G11" s="19">
        <v>0.68240000000000001</v>
      </c>
      <c r="H11" s="19">
        <v>0.06</v>
      </c>
      <c r="I11" s="19">
        <v>0.2576</v>
      </c>
      <c r="J11" s="19">
        <v>0.30070000000000002</v>
      </c>
      <c r="K11" s="19">
        <v>0.47720000000000001</v>
      </c>
    </row>
    <row r="12" spans="1:11" ht="12" customHeight="1">
      <c r="A12" s="2" t="str">
        <f>"Mar "&amp;RIGHT(A6,4)</f>
        <v>Mar 2011</v>
      </c>
      <c r="B12" s="11">
        <v>53058831</v>
      </c>
      <c r="C12" s="11">
        <v>88209403</v>
      </c>
      <c r="D12" s="11">
        <v>7763291</v>
      </c>
      <c r="E12" s="11">
        <v>33371469</v>
      </c>
      <c r="F12" s="11">
        <v>129344163</v>
      </c>
      <c r="G12" s="19">
        <v>0.68200000000000005</v>
      </c>
      <c r="H12" s="19">
        <v>0.06</v>
      </c>
      <c r="I12" s="19">
        <v>0.25800000000000001</v>
      </c>
      <c r="J12" s="19">
        <v>0.29089999999999999</v>
      </c>
      <c r="K12" s="19">
        <v>0.48359999999999997</v>
      </c>
    </row>
    <row r="13" spans="1:11" ht="12" customHeight="1">
      <c r="A13" s="2" t="str">
        <f>"Apr "&amp;RIGHT(A6,4)</f>
        <v>Apr 2011</v>
      </c>
      <c r="B13" s="11">
        <v>48489691</v>
      </c>
      <c r="C13" s="11">
        <v>76781325</v>
      </c>
      <c r="D13" s="11">
        <v>6983625</v>
      </c>
      <c r="E13" s="11">
        <v>30263882</v>
      </c>
      <c r="F13" s="11">
        <v>114028832</v>
      </c>
      <c r="G13" s="19">
        <v>0.6734</v>
      </c>
      <c r="H13" s="19">
        <v>6.1199999999999997E-2</v>
      </c>
      <c r="I13" s="19">
        <v>0.26540000000000002</v>
      </c>
      <c r="J13" s="19">
        <v>0.2984</v>
      </c>
      <c r="K13" s="19">
        <v>0.47239999999999999</v>
      </c>
    </row>
    <row r="14" spans="1:11" ht="12" customHeight="1">
      <c r="A14" s="2" t="str">
        <f>"May "&amp;RIGHT(A6,4)</f>
        <v>May 2011</v>
      </c>
      <c r="B14" s="11">
        <v>49910728</v>
      </c>
      <c r="C14" s="11">
        <v>78987177</v>
      </c>
      <c r="D14" s="11">
        <v>7255159</v>
      </c>
      <c r="E14" s="11">
        <v>31469363</v>
      </c>
      <c r="F14" s="11">
        <v>117711699</v>
      </c>
      <c r="G14" s="19">
        <v>0.67100000000000004</v>
      </c>
      <c r="H14" s="19">
        <v>6.1600000000000002E-2</v>
      </c>
      <c r="I14" s="19">
        <v>0.26729999999999998</v>
      </c>
      <c r="J14" s="19">
        <v>0.29780000000000001</v>
      </c>
      <c r="K14" s="19">
        <v>0.47120000000000001</v>
      </c>
    </row>
    <row r="15" spans="1:11" ht="12" customHeight="1">
      <c r="A15" s="2" t="str">
        <f>"Jun "&amp;RIGHT(A6,4)</f>
        <v>Jun 2011</v>
      </c>
      <c r="B15" s="11">
        <v>52255350</v>
      </c>
      <c r="C15" s="11">
        <v>59826899</v>
      </c>
      <c r="D15" s="11">
        <v>6998391</v>
      </c>
      <c r="E15" s="11">
        <v>30929678</v>
      </c>
      <c r="F15" s="11">
        <v>97754968</v>
      </c>
      <c r="G15" s="19">
        <v>0.61199999999999999</v>
      </c>
      <c r="H15" s="19">
        <v>7.1599999999999997E-2</v>
      </c>
      <c r="I15" s="19">
        <v>0.31640000000000001</v>
      </c>
      <c r="J15" s="19">
        <v>0.3483</v>
      </c>
      <c r="K15" s="19">
        <v>0.39879999999999999</v>
      </c>
    </row>
    <row r="16" spans="1:11" ht="12" customHeight="1">
      <c r="A16" s="2" t="str">
        <f>"Jul "&amp;RIGHT(A6,4)</f>
        <v>Jul 2011</v>
      </c>
      <c r="B16" s="11">
        <v>46312012</v>
      </c>
      <c r="C16" s="11">
        <v>48114792</v>
      </c>
      <c r="D16" s="11">
        <v>5958191</v>
      </c>
      <c r="E16" s="11">
        <v>26497454</v>
      </c>
      <c r="F16" s="11">
        <v>80570437</v>
      </c>
      <c r="G16" s="19">
        <v>0.59719999999999995</v>
      </c>
      <c r="H16" s="19">
        <v>7.3999999999999996E-2</v>
      </c>
      <c r="I16" s="19">
        <v>0.32890000000000003</v>
      </c>
      <c r="J16" s="19">
        <v>0.36499999999999999</v>
      </c>
      <c r="K16" s="19">
        <v>0.37919999999999998</v>
      </c>
    </row>
    <row r="17" spans="1:11" ht="12" customHeight="1">
      <c r="A17" s="2" t="str">
        <f>"Aug "&amp;RIGHT(A6,4)</f>
        <v>Aug 2011</v>
      </c>
      <c r="B17" s="11">
        <v>52841198</v>
      </c>
      <c r="C17" s="11">
        <v>59787421</v>
      </c>
      <c r="D17" s="11">
        <v>6803118</v>
      </c>
      <c r="E17" s="11">
        <v>30777003</v>
      </c>
      <c r="F17" s="11">
        <v>97367542</v>
      </c>
      <c r="G17" s="19">
        <v>0.61399999999999999</v>
      </c>
      <c r="H17" s="19">
        <v>6.9900000000000004E-2</v>
      </c>
      <c r="I17" s="19">
        <v>0.31609999999999999</v>
      </c>
      <c r="J17" s="19">
        <v>0.3518</v>
      </c>
      <c r="K17" s="19">
        <v>0.39800000000000002</v>
      </c>
    </row>
    <row r="18" spans="1:11" ht="12" customHeight="1">
      <c r="A18" s="2" t="str">
        <f>"Sep "&amp;RIGHT(A6,4)</f>
        <v>Sep 2011</v>
      </c>
      <c r="B18" s="11">
        <v>46831963</v>
      </c>
      <c r="C18" s="11">
        <v>75527276</v>
      </c>
      <c r="D18" s="11">
        <v>6431841</v>
      </c>
      <c r="E18" s="11">
        <v>29008891</v>
      </c>
      <c r="F18" s="11">
        <v>110968008</v>
      </c>
      <c r="G18" s="19">
        <v>0.68059999999999998</v>
      </c>
      <c r="H18" s="19">
        <v>5.8000000000000003E-2</v>
      </c>
      <c r="I18" s="19">
        <v>0.26140000000000002</v>
      </c>
      <c r="J18" s="19">
        <v>0.29680000000000001</v>
      </c>
      <c r="K18" s="19">
        <v>0.47860000000000003</v>
      </c>
    </row>
    <row r="19" spans="1:11" ht="12" customHeight="1">
      <c r="A19" s="12" t="s">
        <v>58</v>
      </c>
      <c r="B19" s="13">
        <v>583009109</v>
      </c>
      <c r="C19" s="13">
        <v>846604975</v>
      </c>
      <c r="D19" s="13">
        <v>79776286</v>
      </c>
      <c r="E19" s="13">
        <v>347940096</v>
      </c>
      <c r="F19" s="13">
        <v>1274321357</v>
      </c>
      <c r="G19" s="22">
        <v>0.66439999999999999</v>
      </c>
      <c r="H19" s="22">
        <v>6.2600000000000003E-2</v>
      </c>
      <c r="I19" s="22">
        <v>0.27300000000000002</v>
      </c>
      <c r="J19" s="22">
        <v>0.31390000000000001</v>
      </c>
      <c r="K19" s="22">
        <v>0.45579999999999998</v>
      </c>
    </row>
    <row r="20" spans="1:11" ht="12" customHeight="1">
      <c r="A20" s="14" t="s">
        <v>397</v>
      </c>
      <c r="B20" s="15">
        <v>141951999</v>
      </c>
      <c r="C20" s="15">
        <v>217272128</v>
      </c>
      <c r="D20" s="15">
        <v>19080007</v>
      </c>
      <c r="E20" s="15">
        <v>81626395</v>
      </c>
      <c r="F20" s="15">
        <v>317978530</v>
      </c>
      <c r="G20" s="23">
        <v>0.68330000000000002</v>
      </c>
      <c r="H20" s="23">
        <v>0.06</v>
      </c>
      <c r="I20" s="23">
        <v>0.25669999999999998</v>
      </c>
      <c r="J20" s="23">
        <v>0.30859999999999999</v>
      </c>
      <c r="K20" s="23">
        <v>0.47239999999999999</v>
      </c>
    </row>
    <row r="21" spans="1:11" ht="12" customHeight="1">
      <c r="A21" s="3" t="str">
        <f>"FY "&amp;RIGHT(A6,4)+1</f>
        <v>FY 2012</v>
      </c>
    </row>
    <row r="22" spans="1:11" ht="12" customHeight="1">
      <c r="A22" s="2" t="str">
        <f>"Oct "&amp;RIGHT(A6,4)</f>
        <v>Oct 2011</v>
      </c>
      <c r="B22" s="11">
        <v>46734074</v>
      </c>
      <c r="C22" s="11">
        <v>78705643</v>
      </c>
      <c r="D22" s="11">
        <v>6381148</v>
      </c>
      <c r="E22" s="11">
        <v>28655304</v>
      </c>
      <c r="F22" s="11">
        <v>113742095</v>
      </c>
      <c r="G22" s="19">
        <v>0.69199999999999995</v>
      </c>
      <c r="H22" s="19">
        <v>5.6099999999999997E-2</v>
      </c>
      <c r="I22" s="19">
        <v>0.25190000000000001</v>
      </c>
      <c r="J22" s="19">
        <v>0.29120000000000001</v>
      </c>
      <c r="K22" s="19">
        <v>0.49049999999999999</v>
      </c>
    </row>
    <row r="23" spans="1:11" ht="12" customHeight="1">
      <c r="A23" s="2" t="str">
        <f>"Nov "&amp;RIGHT(A6,4)</f>
        <v>Nov 2011</v>
      </c>
      <c r="B23" s="11">
        <v>45150615</v>
      </c>
      <c r="C23" s="11">
        <v>74885824</v>
      </c>
      <c r="D23" s="11">
        <v>6233155</v>
      </c>
      <c r="E23" s="11">
        <v>27254536</v>
      </c>
      <c r="F23" s="11">
        <v>108373515</v>
      </c>
      <c r="G23" s="19">
        <v>0.69099999999999995</v>
      </c>
      <c r="H23" s="19">
        <v>5.7500000000000002E-2</v>
      </c>
      <c r="I23" s="19">
        <v>0.2515</v>
      </c>
      <c r="J23" s="19">
        <v>0.29409999999999997</v>
      </c>
      <c r="K23" s="19">
        <v>0.48780000000000001</v>
      </c>
    </row>
    <row r="24" spans="1:11" ht="12" customHeight="1">
      <c r="A24" s="2" t="str">
        <f>"Dec "&amp;RIGHT(A6,4)</f>
        <v>Dec 2011</v>
      </c>
      <c r="B24" s="11">
        <v>45325018</v>
      </c>
      <c r="C24" s="11">
        <v>65739269</v>
      </c>
      <c r="D24" s="11">
        <v>5949057</v>
      </c>
      <c r="E24" s="11">
        <v>25395806</v>
      </c>
      <c r="F24" s="11">
        <v>97084132</v>
      </c>
      <c r="G24" s="19">
        <v>0.67710000000000004</v>
      </c>
      <c r="H24" s="19">
        <v>6.13E-2</v>
      </c>
      <c r="I24" s="19">
        <v>0.2616</v>
      </c>
      <c r="J24" s="19">
        <v>0.31830000000000003</v>
      </c>
      <c r="K24" s="19">
        <v>0.46160000000000001</v>
      </c>
    </row>
    <row r="25" spans="1:11" ht="12" customHeight="1">
      <c r="A25" s="2" t="str">
        <f>"Jan "&amp;RIGHT(A6,4)+1</f>
        <v>Jan 2012</v>
      </c>
      <c r="B25" s="11" t="s">
        <v>396</v>
      </c>
      <c r="C25" s="11" t="s">
        <v>396</v>
      </c>
      <c r="D25" s="11" t="s">
        <v>396</v>
      </c>
      <c r="E25" s="11" t="s">
        <v>396</v>
      </c>
      <c r="F25" s="11" t="s">
        <v>396</v>
      </c>
      <c r="G25" s="19" t="s">
        <v>396</v>
      </c>
      <c r="H25" s="19" t="s">
        <v>396</v>
      </c>
      <c r="I25" s="19" t="s">
        <v>396</v>
      </c>
      <c r="J25" s="19" t="s">
        <v>396</v>
      </c>
      <c r="K25" s="19" t="s">
        <v>396</v>
      </c>
    </row>
    <row r="26" spans="1:11" ht="12" customHeight="1">
      <c r="A26" s="2" t="str">
        <f>"Feb "&amp;RIGHT(A6,4)+1</f>
        <v>Feb 2012</v>
      </c>
      <c r="B26" s="11" t="s">
        <v>396</v>
      </c>
      <c r="C26" s="11" t="s">
        <v>396</v>
      </c>
      <c r="D26" s="11" t="s">
        <v>396</v>
      </c>
      <c r="E26" s="11" t="s">
        <v>396</v>
      </c>
      <c r="F26" s="11" t="s">
        <v>396</v>
      </c>
      <c r="G26" s="19" t="s">
        <v>396</v>
      </c>
      <c r="H26" s="19" t="s">
        <v>396</v>
      </c>
      <c r="I26" s="19" t="s">
        <v>396</v>
      </c>
      <c r="J26" s="19" t="s">
        <v>396</v>
      </c>
      <c r="K26" s="19" t="s">
        <v>396</v>
      </c>
    </row>
    <row r="27" spans="1:11" ht="12" customHeight="1">
      <c r="A27" s="2" t="str">
        <f>"Mar "&amp;RIGHT(A6,4)+1</f>
        <v>Mar 2012</v>
      </c>
      <c r="B27" s="11" t="s">
        <v>396</v>
      </c>
      <c r="C27" s="11" t="s">
        <v>396</v>
      </c>
      <c r="D27" s="11" t="s">
        <v>396</v>
      </c>
      <c r="E27" s="11" t="s">
        <v>396</v>
      </c>
      <c r="F27" s="11" t="s">
        <v>396</v>
      </c>
      <c r="G27" s="19" t="s">
        <v>396</v>
      </c>
      <c r="H27" s="19" t="s">
        <v>396</v>
      </c>
      <c r="I27" s="19" t="s">
        <v>396</v>
      </c>
      <c r="J27" s="19" t="s">
        <v>396</v>
      </c>
      <c r="K27" s="19" t="s">
        <v>396</v>
      </c>
    </row>
    <row r="28" spans="1:11" ht="12" customHeight="1">
      <c r="A28" s="2" t="str">
        <f>"Apr "&amp;RIGHT(A6,4)+1</f>
        <v>Apr 2012</v>
      </c>
      <c r="B28" s="11" t="s">
        <v>396</v>
      </c>
      <c r="C28" s="11" t="s">
        <v>396</v>
      </c>
      <c r="D28" s="11" t="s">
        <v>396</v>
      </c>
      <c r="E28" s="11" t="s">
        <v>396</v>
      </c>
      <c r="F28" s="11" t="s">
        <v>396</v>
      </c>
      <c r="G28" s="19" t="s">
        <v>396</v>
      </c>
      <c r="H28" s="19" t="s">
        <v>396</v>
      </c>
      <c r="I28" s="19" t="s">
        <v>396</v>
      </c>
      <c r="J28" s="19" t="s">
        <v>396</v>
      </c>
      <c r="K28" s="19" t="s">
        <v>396</v>
      </c>
    </row>
    <row r="29" spans="1:11" ht="12" customHeight="1">
      <c r="A29" s="2" t="str">
        <f>"May "&amp;RIGHT(A6,4)+1</f>
        <v>May 2012</v>
      </c>
      <c r="B29" s="11" t="s">
        <v>396</v>
      </c>
      <c r="C29" s="11" t="s">
        <v>396</v>
      </c>
      <c r="D29" s="11" t="s">
        <v>396</v>
      </c>
      <c r="E29" s="11" t="s">
        <v>396</v>
      </c>
      <c r="F29" s="11" t="s">
        <v>396</v>
      </c>
      <c r="G29" s="19" t="s">
        <v>396</v>
      </c>
      <c r="H29" s="19" t="s">
        <v>396</v>
      </c>
      <c r="I29" s="19" t="s">
        <v>396</v>
      </c>
      <c r="J29" s="19" t="s">
        <v>396</v>
      </c>
      <c r="K29" s="19" t="s">
        <v>396</v>
      </c>
    </row>
    <row r="30" spans="1:11" ht="12" customHeight="1">
      <c r="A30" s="2" t="str">
        <f>"Jun "&amp;RIGHT(A6,4)+1</f>
        <v>Jun 2012</v>
      </c>
      <c r="B30" s="11" t="s">
        <v>396</v>
      </c>
      <c r="C30" s="11" t="s">
        <v>396</v>
      </c>
      <c r="D30" s="11" t="s">
        <v>396</v>
      </c>
      <c r="E30" s="11" t="s">
        <v>396</v>
      </c>
      <c r="F30" s="11" t="s">
        <v>396</v>
      </c>
      <c r="G30" s="19" t="s">
        <v>396</v>
      </c>
      <c r="H30" s="19" t="s">
        <v>396</v>
      </c>
      <c r="I30" s="19" t="s">
        <v>396</v>
      </c>
      <c r="J30" s="19" t="s">
        <v>396</v>
      </c>
      <c r="K30" s="19" t="s">
        <v>396</v>
      </c>
    </row>
    <row r="31" spans="1:11" ht="12" customHeight="1">
      <c r="A31" s="2" t="str">
        <f>"Jul "&amp;RIGHT(A6,4)+1</f>
        <v>Jul 2012</v>
      </c>
      <c r="B31" s="11" t="s">
        <v>396</v>
      </c>
      <c r="C31" s="11" t="s">
        <v>396</v>
      </c>
      <c r="D31" s="11" t="s">
        <v>396</v>
      </c>
      <c r="E31" s="11" t="s">
        <v>396</v>
      </c>
      <c r="F31" s="11" t="s">
        <v>396</v>
      </c>
      <c r="G31" s="19" t="s">
        <v>396</v>
      </c>
      <c r="H31" s="19" t="s">
        <v>396</v>
      </c>
      <c r="I31" s="19" t="s">
        <v>396</v>
      </c>
      <c r="J31" s="19" t="s">
        <v>396</v>
      </c>
      <c r="K31" s="19" t="s">
        <v>396</v>
      </c>
    </row>
    <row r="32" spans="1:11" ht="12" customHeight="1">
      <c r="A32" s="2" t="str">
        <f>"Aug "&amp;RIGHT(A6,4)+1</f>
        <v>Aug 2012</v>
      </c>
      <c r="B32" s="11" t="s">
        <v>396</v>
      </c>
      <c r="C32" s="11" t="s">
        <v>396</v>
      </c>
      <c r="D32" s="11" t="s">
        <v>396</v>
      </c>
      <c r="E32" s="11" t="s">
        <v>396</v>
      </c>
      <c r="F32" s="11" t="s">
        <v>396</v>
      </c>
      <c r="G32" s="19" t="s">
        <v>396</v>
      </c>
      <c r="H32" s="19" t="s">
        <v>396</v>
      </c>
      <c r="I32" s="19" t="s">
        <v>396</v>
      </c>
      <c r="J32" s="19" t="s">
        <v>396</v>
      </c>
      <c r="K32" s="19" t="s">
        <v>396</v>
      </c>
    </row>
    <row r="33" spans="1:11" ht="12" customHeight="1">
      <c r="A33" s="2" t="str">
        <f>"Sep "&amp;RIGHT(A6,4)+1</f>
        <v>Sep 2012</v>
      </c>
      <c r="B33" s="11" t="s">
        <v>396</v>
      </c>
      <c r="C33" s="11" t="s">
        <v>396</v>
      </c>
      <c r="D33" s="11" t="s">
        <v>396</v>
      </c>
      <c r="E33" s="11" t="s">
        <v>396</v>
      </c>
      <c r="F33" s="11" t="s">
        <v>396</v>
      </c>
      <c r="G33" s="19" t="s">
        <v>396</v>
      </c>
      <c r="H33" s="19" t="s">
        <v>396</v>
      </c>
      <c r="I33" s="19" t="s">
        <v>396</v>
      </c>
      <c r="J33" s="19" t="s">
        <v>396</v>
      </c>
      <c r="K33" s="19" t="s">
        <v>396</v>
      </c>
    </row>
    <row r="34" spans="1:11" ht="12" customHeight="1">
      <c r="A34" s="12" t="s">
        <v>58</v>
      </c>
      <c r="B34" s="13">
        <v>137209707</v>
      </c>
      <c r="C34" s="13">
        <v>219330736</v>
      </c>
      <c r="D34" s="13">
        <v>18563360</v>
      </c>
      <c r="E34" s="13">
        <v>81305646</v>
      </c>
      <c r="F34" s="13">
        <v>319199742</v>
      </c>
      <c r="G34" s="22">
        <v>0.68710000000000004</v>
      </c>
      <c r="H34" s="22">
        <v>5.8200000000000002E-2</v>
      </c>
      <c r="I34" s="22">
        <v>0.25469999999999998</v>
      </c>
      <c r="J34" s="22">
        <v>0.30059999999999998</v>
      </c>
      <c r="K34" s="22">
        <v>0.48060000000000003</v>
      </c>
    </row>
    <row r="35" spans="1:11" ht="12" customHeight="1">
      <c r="A35" s="14" t="str">
        <f>"Total "&amp;MID(A20,7,LEN(A20)-13)&amp;" Months"</f>
        <v>Total 3 Months</v>
      </c>
      <c r="B35" s="15">
        <v>137209707</v>
      </c>
      <c r="C35" s="15">
        <v>219330736</v>
      </c>
      <c r="D35" s="15">
        <v>18563360</v>
      </c>
      <c r="E35" s="15">
        <v>81305646</v>
      </c>
      <c r="F35" s="15">
        <v>319199742</v>
      </c>
      <c r="G35" s="23">
        <v>0.68710000000000004</v>
      </c>
      <c r="H35" s="23">
        <v>5.8200000000000002E-2</v>
      </c>
      <c r="I35" s="23">
        <v>0.25469999999999998</v>
      </c>
      <c r="J35" s="23">
        <v>0.30059999999999998</v>
      </c>
      <c r="K35" s="23">
        <v>0.48060000000000003</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9">
    <mergeCell ref="B5:F5"/>
    <mergeCell ref="G5:K5"/>
    <mergeCell ref="A1:J1"/>
    <mergeCell ref="A2:J2"/>
    <mergeCell ref="A3:A4"/>
    <mergeCell ref="B3:B4"/>
    <mergeCell ref="C3:F3"/>
    <mergeCell ref="G3:I3"/>
    <mergeCell ref="J3:K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19.xml><?xml version="1.0" encoding="utf-8"?>
<worksheet xmlns="http://schemas.openxmlformats.org/spreadsheetml/2006/main" xmlns:r="http://schemas.openxmlformats.org/officeDocument/2006/relationships">
  <sheetPr codeName="Sheet22">
    <pageSetUpPr fitToPage="1"/>
  </sheetPr>
  <dimension ref="A1:H200"/>
  <sheetViews>
    <sheetView showGridLines="0" workbookViewId="0">
      <pane activePane="bottomRight" state="frozen"/>
      <selection sqref="A1:G1"/>
    </sheetView>
  </sheetViews>
  <sheetFormatPr defaultRowHeight="12.75"/>
  <cols>
    <col min="1" max="1" width="12.85546875" customWidth="1"/>
    <col min="2" max="8" width="11.42578125" customWidth="1"/>
  </cols>
  <sheetData>
    <row r="1" spans="1:8" ht="12" customHeight="1">
      <c r="A1" s="42" t="s">
        <v>393</v>
      </c>
      <c r="B1" s="42"/>
      <c r="C1" s="42"/>
      <c r="D1" s="42"/>
      <c r="E1" s="42"/>
      <c r="F1" s="42"/>
      <c r="G1" s="42"/>
      <c r="H1" s="2" t="s">
        <v>394</v>
      </c>
    </row>
    <row r="2" spans="1:8" ht="12" customHeight="1">
      <c r="A2" s="44" t="s">
        <v>125</v>
      </c>
      <c r="B2" s="44"/>
      <c r="C2" s="44"/>
      <c r="D2" s="44"/>
      <c r="E2" s="44"/>
      <c r="F2" s="44"/>
      <c r="G2" s="44"/>
      <c r="H2" s="1"/>
    </row>
    <row r="3" spans="1:8" ht="24" customHeight="1">
      <c r="A3" s="46" t="s">
        <v>53</v>
      </c>
      <c r="B3" s="48" t="s">
        <v>235</v>
      </c>
      <c r="C3" s="49"/>
      <c r="D3" s="38" t="s">
        <v>236</v>
      </c>
      <c r="E3" s="38" t="s">
        <v>344</v>
      </c>
      <c r="F3" s="38" t="s">
        <v>237</v>
      </c>
      <c r="G3" s="38" t="s">
        <v>238</v>
      </c>
      <c r="H3" s="40" t="s">
        <v>61</v>
      </c>
    </row>
    <row r="4" spans="1:8" ht="24" customHeight="1">
      <c r="A4" s="47"/>
      <c r="B4" s="10" t="s">
        <v>123</v>
      </c>
      <c r="C4" s="10" t="s">
        <v>124</v>
      </c>
      <c r="D4" s="39"/>
      <c r="E4" s="39"/>
      <c r="F4" s="39"/>
      <c r="G4" s="39"/>
      <c r="H4" s="41"/>
    </row>
    <row r="5" spans="1:8" ht="12" customHeight="1">
      <c r="A5" s="1"/>
      <c r="B5" s="34" t="str">
        <f>REPT("-",78)&amp;" Dollars "&amp;REPT("-",78)</f>
        <v>------------------------------------------------------------------------------ Dollars ------------------------------------------------------------------------------</v>
      </c>
      <c r="C5" s="34"/>
      <c r="D5" s="34"/>
      <c r="E5" s="34"/>
      <c r="F5" s="34"/>
      <c r="G5" s="34"/>
      <c r="H5" s="34"/>
    </row>
    <row r="6" spans="1:8" ht="12" customHeight="1">
      <c r="A6" s="3" t="s">
        <v>395</v>
      </c>
    </row>
    <row r="7" spans="1:8" ht="12" customHeight="1">
      <c r="A7" s="2" t="str">
        <f>"Oct "&amp;RIGHT(A6,4)-1</f>
        <v>Oct 2010</v>
      </c>
      <c r="B7" s="11">
        <v>61414972.899999999</v>
      </c>
      <c r="C7" s="11">
        <v>144378834.93000001</v>
      </c>
      <c r="D7" s="11">
        <v>205793807.83000001</v>
      </c>
      <c r="E7" s="11">
        <v>132024</v>
      </c>
      <c r="F7" s="11" t="s">
        <v>396</v>
      </c>
      <c r="G7" s="11" t="s">
        <v>396</v>
      </c>
      <c r="H7" s="11">
        <v>205925831.83000001</v>
      </c>
    </row>
    <row r="8" spans="1:8" ht="12" customHeight="1">
      <c r="A8" s="2" t="str">
        <f>"Nov "&amp;RIGHT(A6,4)-1</f>
        <v>Nov 2010</v>
      </c>
      <c r="B8" s="11">
        <v>59380787.640000001</v>
      </c>
      <c r="C8" s="11">
        <v>136762602.87</v>
      </c>
      <c r="D8" s="11">
        <v>196143390.50999999</v>
      </c>
      <c r="E8" s="11">
        <v>827605</v>
      </c>
      <c r="F8" s="11" t="s">
        <v>396</v>
      </c>
      <c r="G8" s="11" t="s">
        <v>396</v>
      </c>
      <c r="H8" s="11">
        <v>196970995.50999999</v>
      </c>
    </row>
    <row r="9" spans="1:8" ht="12" customHeight="1">
      <c r="A9" s="2" t="str">
        <f>"Dec "&amp;RIGHT(A6,4)-1</f>
        <v>Dec 2010</v>
      </c>
      <c r="B9" s="11">
        <v>61308106.670000002</v>
      </c>
      <c r="C9" s="11">
        <v>120089483.93000001</v>
      </c>
      <c r="D9" s="11">
        <v>181397590.59999999</v>
      </c>
      <c r="E9" s="11">
        <v>19160699</v>
      </c>
      <c r="F9" s="11">
        <v>34629007</v>
      </c>
      <c r="G9" s="11">
        <v>8853250</v>
      </c>
      <c r="H9" s="11">
        <v>244040546.59999999</v>
      </c>
    </row>
    <row r="10" spans="1:8" ht="12" customHeight="1">
      <c r="A10" s="2" t="str">
        <f>"Jan "&amp;RIGHT(A6,4)</f>
        <v>Jan 2011</v>
      </c>
      <c r="B10" s="11">
        <v>59686416.600000001</v>
      </c>
      <c r="C10" s="11">
        <v>131724826.83</v>
      </c>
      <c r="D10" s="11">
        <v>191411243.43000001</v>
      </c>
      <c r="E10" s="11">
        <v>106124</v>
      </c>
      <c r="F10" s="11" t="s">
        <v>396</v>
      </c>
      <c r="G10" s="11" t="s">
        <v>396</v>
      </c>
      <c r="H10" s="11">
        <v>191517367.43000001</v>
      </c>
    </row>
    <row r="11" spans="1:8" ht="12" customHeight="1">
      <c r="A11" s="2" t="str">
        <f>"Feb "&amp;RIGHT(A6,4)</f>
        <v>Feb 2011</v>
      </c>
      <c r="B11" s="11">
        <v>57304347.390000001</v>
      </c>
      <c r="C11" s="11">
        <v>131011628.84</v>
      </c>
      <c r="D11" s="11">
        <v>188315976.22999999</v>
      </c>
      <c r="E11" s="11">
        <v>25978</v>
      </c>
      <c r="F11" s="11" t="s">
        <v>396</v>
      </c>
      <c r="G11" s="11" t="s">
        <v>396</v>
      </c>
      <c r="H11" s="11">
        <v>188341954.22999999</v>
      </c>
    </row>
    <row r="12" spans="1:8" ht="12" customHeight="1">
      <c r="A12" s="2" t="str">
        <f>"Mar "&amp;RIGHT(A6,4)</f>
        <v>Mar 2011</v>
      </c>
      <c r="B12" s="11">
        <v>68176011.560000002</v>
      </c>
      <c r="C12" s="11">
        <v>163541198.47</v>
      </c>
      <c r="D12" s="11">
        <v>231717210.03</v>
      </c>
      <c r="E12" s="11">
        <v>30600139</v>
      </c>
      <c r="F12" s="11">
        <v>30782928</v>
      </c>
      <c r="G12" s="11">
        <v>7827673</v>
      </c>
      <c r="H12" s="11">
        <v>300927950.02999997</v>
      </c>
    </row>
    <row r="13" spans="1:8" ht="12" customHeight="1">
      <c r="A13" s="2" t="str">
        <f>"Apr "&amp;RIGHT(A6,4)</f>
        <v>Apr 2011</v>
      </c>
      <c r="B13" s="11">
        <v>62601405.710000001</v>
      </c>
      <c r="C13" s="11">
        <v>141799680.53999999</v>
      </c>
      <c r="D13" s="11">
        <v>204401086.25</v>
      </c>
      <c r="E13" s="11">
        <v>121561</v>
      </c>
      <c r="F13" s="11" t="s">
        <v>396</v>
      </c>
      <c r="G13" s="11" t="s">
        <v>396</v>
      </c>
      <c r="H13" s="11">
        <v>204522647.25</v>
      </c>
    </row>
    <row r="14" spans="1:8" ht="12" customHeight="1">
      <c r="A14" s="2" t="str">
        <f>"May "&amp;RIGHT(A6,4)</f>
        <v>May 2011</v>
      </c>
      <c r="B14" s="11">
        <v>64167191.759999998</v>
      </c>
      <c r="C14" s="11">
        <v>146567664.56999999</v>
      </c>
      <c r="D14" s="11">
        <v>210734856.33000001</v>
      </c>
      <c r="E14" s="11" t="s">
        <v>396</v>
      </c>
      <c r="F14" s="11" t="s">
        <v>396</v>
      </c>
      <c r="G14" s="11" t="s">
        <v>396</v>
      </c>
      <c r="H14" s="11">
        <v>210734856.33000001</v>
      </c>
    </row>
    <row r="15" spans="1:8" ht="12" customHeight="1">
      <c r="A15" s="2" t="str">
        <f>"Jun "&amp;RIGHT(A6,4)</f>
        <v>Jun 2011</v>
      </c>
      <c r="B15" s="11">
        <v>69595018.849999994</v>
      </c>
      <c r="C15" s="11">
        <v>116127892.13</v>
      </c>
      <c r="D15" s="11">
        <v>185722910.97999999</v>
      </c>
      <c r="E15" s="11">
        <v>24114019</v>
      </c>
      <c r="F15" s="11">
        <v>29537020</v>
      </c>
      <c r="G15" s="11">
        <v>6676561</v>
      </c>
      <c r="H15" s="11">
        <v>246050510.97999999</v>
      </c>
    </row>
    <row r="16" spans="1:8" ht="12" customHeight="1">
      <c r="A16" s="2" t="str">
        <f>"Jul "&amp;RIGHT(A6,4)</f>
        <v>Jul 2011</v>
      </c>
      <c r="B16" s="11">
        <v>65585077.340000004</v>
      </c>
      <c r="C16" s="11">
        <v>96466683.069999993</v>
      </c>
      <c r="D16" s="11">
        <v>162051760.41</v>
      </c>
      <c r="E16" s="11">
        <v>77997.06</v>
      </c>
      <c r="F16" s="11" t="s">
        <v>396</v>
      </c>
      <c r="G16" s="11" t="s">
        <v>396</v>
      </c>
      <c r="H16" s="11">
        <v>162129757.47</v>
      </c>
    </row>
    <row r="17" spans="1:8" ht="12" customHeight="1">
      <c r="A17" s="2" t="str">
        <f>"Aug "&amp;RIGHT(A6,4)</f>
        <v>Aug 2011</v>
      </c>
      <c r="B17" s="11">
        <v>73277795.680000007</v>
      </c>
      <c r="C17" s="11">
        <v>116099117.88</v>
      </c>
      <c r="D17" s="11">
        <v>189376913.56</v>
      </c>
      <c r="E17" s="11">
        <v>78510.33</v>
      </c>
      <c r="F17" s="11" t="s">
        <v>396</v>
      </c>
      <c r="G17" s="11" t="s">
        <v>396</v>
      </c>
      <c r="H17" s="11">
        <v>189455423.88999999</v>
      </c>
    </row>
    <row r="18" spans="1:8" ht="12" customHeight="1">
      <c r="A18" s="2" t="str">
        <f>"Sep "&amp;RIGHT(A6,4)</f>
        <v>Sep 2011</v>
      </c>
      <c r="B18" s="11">
        <v>62650577.030000001</v>
      </c>
      <c r="C18" s="11">
        <v>140440785.68000001</v>
      </c>
      <c r="D18" s="11">
        <v>203091362.71000001</v>
      </c>
      <c r="E18" s="11">
        <v>26966790.940000001</v>
      </c>
      <c r="F18" s="11">
        <v>26685334</v>
      </c>
      <c r="G18" s="11">
        <v>5349893</v>
      </c>
      <c r="H18" s="11">
        <v>262093380.65000001</v>
      </c>
    </row>
    <row r="19" spans="1:8" ht="12" customHeight="1">
      <c r="A19" s="12" t="s">
        <v>58</v>
      </c>
      <c r="B19" s="13">
        <v>765147709.13</v>
      </c>
      <c r="C19" s="13">
        <v>1585010399.74</v>
      </c>
      <c r="D19" s="13">
        <v>2350158108.8699999</v>
      </c>
      <c r="E19" s="13">
        <v>102211447.33</v>
      </c>
      <c r="F19" s="13">
        <v>121634289</v>
      </c>
      <c r="G19" s="13">
        <v>28707377</v>
      </c>
      <c r="H19" s="13">
        <v>2602711222.1999998</v>
      </c>
    </row>
    <row r="20" spans="1:8" ht="12" customHeight="1">
      <c r="A20" s="14" t="s">
        <v>397</v>
      </c>
      <c r="B20" s="15">
        <v>182103867.21000001</v>
      </c>
      <c r="C20" s="15">
        <v>401230921.73000002</v>
      </c>
      <c r="D20" s="15">
        <v>583334788.94000006</v>
      </c>
      <c r="E20" s="15">
        <v>20120328</v>
      </c>
      <c r="F20" s="15">
        <v>34629007</v>
      </c>
      <c r="G20" s="15">
        <v>8853250</v>
      </c>
      <c r="H20" s="15">
        <v>646937373.94000006</v>
      </c>
    </row>
    <row r="21" spans="1:8" ht="12" customHeight="1">
      <c r="A21" s="3" t="str">
        <f>"FY "&amp;RIGHT(A6,4)+1</f>
        <v>FY 2012</v>
      </c>
    </row>
    <row r="22" spans="1:8" ht="12" customHeight="1">
      <c r="A22" s="2" t="str">
        <f>"Oct "&amp;RIGHT(A6,4)</f>
        <v>Oct 2011</v>
      </c>
      <c r="B22" s="11">
        <v>62597720.149999999</v>
      </c>
      <c r="C22" s="11">
        <v>147177674.06</v>
      </c>
      <c r="D22" s="11">
        <v>209775394.21000001</v>
      </c>
      <c r="E22" s="11">
        <v>169775.53</v>
      </c>
      <c r="F22" s="11" t="s">
        <v>396</v>
      </c>
      <c r="G22" s="11" t="s">
        <v>396</v>
      </c>
      <c r="H22" s="11">
        <v>209945169.74000001</v>
      </c>
    </row>
    <row r="23" spans="1:8" ht="12" customHeight="1">
      <c r="A23" s="2" t="str">
        <f>"Nov "&amp;RIGHT(A6,4)</f>
        <v>Nov 2011</v>
      </c>
      <c r="B23" s="11">
        <v>60766051.189999998</v>
      </c>
      <c r="C23" s="11">
        <v>140962238.03999999</v>
      </c>
      <c r="D23" s="11">
        <v>201728289.22999999</v>
      </c>
      <c r="E23" s="11">
        <v>134645.67000000001</v>
      </c>
      <c r="F23" s="11" t="s">
        <v>396</v>
      </c>
      <c r="G23" s="11" t="s">
        <v>396</v>
      </c>
      <c r="H23" s="11">
        <v>201862934.90000001</v>
      </c>
    </row>
    <row r="24" spans="1:8" ht="12" customHeight="1">
      <c r="A24" s="2" t="str">
        <f>"Dec "&amp;RIGHT(A6,4)</f>
        <v>Dec 2011</v>
      </c>
      <c r="B24" s="11">
        <v>61681983.079999998</v>
      </c>
      <c r="C24" s="11">
        <v>125756406.29000001</v>
      </c>
      <c r="D24" s="11">
        <v>187438389.37</v>
      </c>
      <c r="E24" s="11">
        <v>19662788.609999999</v>
      </c>
      <c r="F24" s="11">
        <v>29173514.75</v>
      </c>
      <c r="G24" s="11">
        <v>6673186.25</v>
      </c>
      <c r="H24" s="11">
        <v>242947878.97999999</v>
      </c>
    </row>
    <row r="25" spans="1:8" ht="12" customHeight="1">
      <c r="A25" s="2" t="str">
        <f>"Jan "&amp;RIGHT(A6,4)+1</f>
        <v>Jan 2012</v>
      </c>
      <c r="B25" s="11" t="s">
        <v>396</v>
      </c>
      <c r="C25" s="11" t="s">
        <v>396</v>
      </c>
      <c r="D25" s="11" t="s">
        <v>396</v>
      </c>
      <c r="E25" s="11" t="s">
        <v>396</v>
      </c>
      <c r="F25" s="11" t="s">
        <v>396</v>
      </c>
      <c r="G25" s="11" t="s">
        <v>396</v>
      </c>
      <c r="H25" s="11" t="s">
        <v>396</v>
      </c>
    </row>
    <row r="26" spans="1:8" ht="12" customHeight="1">
      <c r="A26" s="2" t="str">
        <f>"Feb "&amp;RIGHT(A6,4)+1</f>
        <v>Feb 2012</v>
      </c>
      <c r="B26" s="11" t="s">
        <v>396</v>
      </c>
      <c r="C26" s="11" t="s">
        <v>396</v>
      </c>
      <c r="D26" s="11" t="s">
        <v>396</v>
      </c>
      <c r="E26" s="11" t="s">
        <v>396</v>
      </c>
      <c r="F26" s="11" t="s">
        <v>396</v>
      </c>
      <c r="G26" s="11" t="s">
        <v>396</v>
      </c>
      <c r="H26" s="11" t="s">
        <v>396</v>
      </c>
    </row>
    <row r="27" spans="1:8" ht="12" customHeight="1">
      <c r="A27" s="2" t="str">
        <f>"Mar "&amp;RIGHT(A6,4)+1</f>
        <v>Mar 2012</v>
      </c>
      <c r="B27" s="11" t="s">
        <v>396</v>
      </c>
      <c r="C27" s="11" t="s">
        <v>396</v>
      </c>
      <c r="D27" s="11" t="s">
        <v>396</v>
      </c>
      <c r="E27" s="11" t="s">
        <v>396</v>
      </c>
      <c r="F27" s="11" t="s">
        <v>396</v>
      </c>
      <c r="G27" s="11" t="s">
        <v>396</v>
      </c>
      <c r="H27" s="11" t="s">
        <v>396</v>
      </c>
    </row>
    <row r="28" spans="1:8" ht="12" customHeight="1">
      <c r="A28" s="2" t="str">
        <f>"Apr "&amp;RIGHT(A6,4)+1</f>
        <v>Apr 2012</v>
      </c>
      <c r="B28" s="11" t="s">
        <v>396</v>
      </c>
      <c r="C28" s="11" t="s">
        <v>396</v>
      </c>
      <c r="D28" s="11" t="s">
        <v>396</v>
      </c>
      <c r="E28" s="11" t="s">
        <v>396</v>
      </c>
      <c r="F28" s="11" t="s">
        <v>396</v>
      </c>
      <c r="G28" s="11" t="s">
        <v>396</v>
      </c>
      <c r="H28" s="11" t="s">
        <v>396</v>
      </c>
    </row>
    <row r="29" spans="1:8" ht="12" customHeight="1">
      <c r="A29" s="2" t="str">
        <f>"May "&amp;RIGHT(A6,4)+1</f>
        <v>May 2012</v>
      </c>
      <c r="B29" s="11" t="s">
        <v>396</v>
      </c>
      <c r="C29" s="11" t="s">
        <v>396</v>
      </c>
      <c r="D29" s="11" t="s">
        <v>396</v>
      </c>
      <c r="E29" s="11" t="s">
        <v>396</v>
      </c>
      <c r="F29" s="11" t="s">
        <v>396</v>
      </c>
      <c r="G29" s="11" t="s">
        <v>396</v>
      </c>
      <c r="H29" s="11" t="s">
        <v>396</v>
      </c>
    </row>
    <row r="30" spans="1:8" ht="12" customHeight="1">
      <c r="A30" s="2" t="str">
        <f>"Jun "&amp;RIGHT(A6,4)+1</f>
        <v>Jun 2012</v>
      </c>
      <c r="B30" s="11" t="s">
        <v>396</v>
      </c>
      <c r="C30" s="11" t="s">
        <v>396</v>
      </c>
      <c r="D30" s="11" t="s">
        <v>396</v>
      </c>
      <c r="E30" s="11" t="s">
        <v>396</v>
      </c>
      <c r="F30" s="11" t="s">
        <v>396</v>
      </c>
      <c r="G30" s="11" t="s">
        <v>396</v>
      </c>
      <c r="H30" s="11" t="s">
        <v>396</v>
      </c>
    </row>
    <row r="31" spans="1:8" ht="12" customHeight="1">
      <c r="A31" s="2" t="str">
        <f>"Jul "&amp;RIGHT(A6,4)+1</f>
        <v>Jul 2012</v>
      </c>
      <c r="B31" s="11" t="s">
        <v>396</v>
      </c>
      <c r="C31" s="11" t="s">
        <v>396</v>
      </c>
      <c r="D31" s="11" t="s">
        <v>396</v>
      </c>
      <c r="E31" s="11" t="s">
        <v>396</v>
      </c>
      <c r="F31" s="11" t="s">
        <v>396</v>
      </c>
      <c r="G31" s="11" t="s">
        <v>396</v>
      </c>
      <c r="H31" s="11" t="s">
        <v>396</v>
      </c>
    </row>
    <row r="32" spans="1:8" ht="12" customHeight="1">
      <c r="A32" s="2" t="str">
        <f>"Aug "&amp;RIGHT(A6,4)+1</f>
        <v>Aug 2012</v>
      </c>
      <c r="B32" s="11" t="s">
        <v>396</v>
      </c>
      <c r="C32" s="11" t="s">
        <v>396</v>
      </c>
      <c r="D32" s="11" t="s">
        <v>396</v>
      </c>
      <c r="E32" s="11" t="s">
        <v>396</v>
      </c>
      <c r="F32" s="11" t="s">
        <v>396</v>
      </c>
      <c r="G32" s="11" t="s">
        <v>396</v>
      </c>
      <c r="H32" s="11" t="s">
        <v>396</v>
      </c>
    </row>
    <row r="33" spans="1:8" ht="12" customHeight="1">
      <c r="A33" s="2" t="str">
        <f>"Sep "&amp;RIGHT(A6,4)+1</f>
        <v>Sep 2012</v>
      </c>
      <c r="B33" s="11" t="s">
        <v>396</v>
      </c>
      <c r="C33" s="11" t="s">
        <v>396</v>
      </c>
      <c r="D33" s="11" t="s">
        <v>396</v>
      </c>
      <c r="E33" s="11" t="s">
        <v>396</v>
      </c>
      <c r="F33" s="11" t="s">
        <v>396</v>
      </c>
      <c r="G33" s="11" t="s">
        <v>396</v>
      </c>
      <c r="H33" s="11" t="s">
        <v>396</v>
      </c>
    </row>
    <row r="34" spans="1:8" ht="12" customHeight="1">
      <c r="A34" s="12" t="s">
        <v>58</v>
      </c>
      <c r="B34" s="13">
        <v>185045754.41999999</v>
      </c>
      <c r="C34" s="13">
        <v>413896318.38999999</v>
      </c>
      <c r="D34" s="13">
        <v>598942072.80999994</v>
      </c>
      <c r="E34" s="13">
        <v>19967209.809999999</v>
      </c>
      <c r="F34" s="13">
        <v>29173514.75</v>
      </c>
      <c r="G34" s="13">
        <v>6673186.25</v>
      </c>
      <c r="H34" s="13">
        <v>654755983.62</v>
      </c>
    </row>
    <row r="35" spans="1:8" ht="12" customHeight="1">
      <c r="A35" s="14" t="str">
        <f>"Total "&amp;MID(A20,7,LEN(A20)-13)&amp;" Months"</f>
        <v>Total 3 Months</v>
      </c>
      <c r="B35" s="15">
        <v>185045754.41999999</v>
      </c>
      <c r="C35" s="15">
        <v>413896318.38999999</v>
      </c>
      <c r="D35" s="15">
        <v>598942072.80999994</v>
      </c>
      <c r="E35" s="15">
        <v>19967209.809999999</v>
      </c>
      <c r="F35" s="15">
        <v>29173514.75</v>
      </c>
      <c r="G35" s="15">
        <v>6673186.25</v>
      </c>
      <c r="H35" s="15">
        <v>654755983.62</v>
      </c>
    </row>
    <row r="36" spans="1:8" ht="12" customHeight="1">
      <c r="A36" s="34"/>
      <c r="B36" s="34"/>
      <c r="C36" s="34"/>
      <c r="D36" s="34"/>
      <c r="E36" s="34"/>
      <c r="F36" s="34"/>
      <c r="G36" s="34"/>
      <c r="H36" s="34"/>
    </row>
    <row r="37" spans="1:8" ht="69.95" customHeight="1">
      <c r="A37" s="52" t="s">
        <v>380</v>
      </c>
      <c r="B37" s="52"/>
      <c r="C37" s="52"/>
      <c r="D37" s="52"/>
      <c r="E37" s="52"/>
      <c r="F37" s="52"/>
      <c r="G37" s="52"/>
      <c r="H37" s="52"/>
    </row>
    <row r="38" spans="1: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2">
    <mergeCell ref="A37:H37"/>
    <mergeCell ref="A1:G1"/>
    <mergeCell ref="A2:G2"/>
    <mergeCell ref="A3:A4"/>
    <mergeCell ref="B3:C3"/>
    <mergeCell ref="D3:D4"/>
    <mergeCell ref="E3:E4"/>
    <mergeCell ref="F3:F4"/>
    <mergeCell ref="G3:G4"/>
    <mergeCell ref="H3:H4"/>
    <mergeCell ref="B5:H5"/>
    <mergeCell ref="A36:H36"/>
  </mergeCells>
  <phoneticPr fontId="0" type="noConversion"/>
  <pageMargins left="0.75" right="0.5" top="0.75" bottom="0.5" header="0.5" footer="0.25"/>
  <pageSetup orientation="landscape" r:id="rId1"/>
  <headerFooter alignWithMargins="0">
    <oddHeader>&amp;L&amp;C&amp;R</oddHeader>
    <oddFooter>&amp;L&amp;C&amp;R</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1:C44"/>
  <sheetViews>
    <sheetView showGridLines="0" workbookViewId="0">
      <pane activePane="bottomRight" state="frozen"/>
      <selection activeCell="B1" sqref="B1"/>
    </sheetView>
  </sheetViews>
  <sheetFormatPr defaultRowHeight="12.75"/>
  <cols>
    <col min="1" max="1" width="13.5703125" customWidth="1"/>
    <col min="2" max="2" width="85.7109375" customWidth="1"/>
  </cols>
  <sheetData>
    <row r="1" spans="1:3" ht="12" customHeight="1">
      <c r="A1" s="3"/>
      <c r="B1" s="5" t="s">
        <v>13</v>
      </c>
    </row>
    <row r="2" spans="1:3" ht="12" customHeight="1">
      <c r="A2" s="6" t="s">
        <v>14</v>
      </c>
      <c r="B2" s="7" t="s">
        <v>15</v>
      </c>
    </row>
    <row r="3" spans="1:3" ht="12" customHeight="1">
      <c r="A3" s="3" t="s">
        <v>291</v>
      </c>
      <c r="B3" s="1" t="s">
        <v>16</v>
      </c>
    </row>
    <row r="4" spans="1:3" ht="12" customHeight="1">
      <c r="A4" s="3" t="s">
        <v>346</v>
      </c>
      <c r="B4" s="1" t="s">
        <v>347</v>
      </c>
    </row>
    <row r="5" spans="1:3" ht="12" customHeight="1">
      <c r="A5" s="3" t="s">
        <v>292</v>
      </c>
      <c r="B5" s="1" t="s">
        <v>17</v>
      </c>
    </row>
    <row r="6" spans="1:3" ht="12" customHeight="1">
      <c r="A6" s="3" t="s">
        <v>293</v>
      </c>
      <c r="B6" s="1" t="s">
        <v>18</v>
      </c>
      <c r="C6" t="s">
        <v>329</v>
      </c>
    </row>
    <row r="7" spans="1:3" ht="12" customHeight="1">
      <c r="A7" s="3" t="s">
        <v>294</v>
      </c>
      <c r="B7" s="1" t="s">
        <v>19</v>
      </c>
      <c r="C7" t="s">
        <v>330</v>
      </c>
    </row>
    <row r="8" spans="1:3" ht="12" customHeight="1">
      <c r="A8" s="3" t="s">
        <v>295</v>
      </c>
      <c r="B8" s="1" t="s">
        <v>20</v>
      </c>
      <c r="C8" t="s">
        <v>331</v>
      </c>
    </row>
    <row r="9" spans="1:3" ht="12" customHeight="1">
      <c r="A9" s="3" t="s">
        <v>296</v>
      </c>
      <c r="B9" s="1" t="s">
        <v>21</v>
      </c>
      <c r="C9" t="s">
        <v>332</v>
      </c>
    </row>
    <row r="10" spans="1:3" ht="12" customHeight="1">
      <c r="A10" s="3" t="s">
        <v>297</v>
      </c>
      <c r="B10" s="1" t="s">
        <v>22</v>
      </c>
      <c r="C10" t="s">
        <v>333</v>
      </c>
    </row>
    <row r="11" spans="1:3" ht="12" customHeight="1">
      <c r="A11" s="3" t="s">
        <v>298</v>
      </c>
      <c r="B11" s="1" t="s">
        <v>23</v>
      </c>
      <c r="C11" t="s">
        <v>334</v>
      </c>
    </row>
    <row r="12" spans="1:3" ht="12" customHeight="1">
      <c r="A12" s="3" t="s">
        <v>299</v>
      </c>
      <c r="B12" s="1" t="s">
        <v>24</v>
      </c>
      <c r="C12" t="s">
        <v>335</v>
      </c>
    </row>
    <row r="13" spans="1:3" ht="12" customHeight="1">
      <c r="A13" s="3" t="s">
        <v>300</v>
      </c>
      <c r="B13" s="1" t="s">
        <v>25</v>
      </c>
      <c r="C13" t="s">
        <v>336</v>
      </c>
    </row>
    <row r="14" spans="1:3" ht="12" customHeight="1">
      <c r="A14" s="3" t="s">
        <v>301</v>
      </c>
      <c r="B14" s="1" t="s">
        <v>26</v>
      </c>
      <c r="C14" t="s">
        <v>337</v>
      </c>
    </row>
    <row r="15" spans="1:3" ht="12" customHeight="1">
      <c r="A15" s="3" t="s">
        <v>302</v>
      </c>
      <c r="B15" s="1" t="s">
        <v>27</v>
      </c>
      <c r="C15" t="s">
        <v>338</v>
      </c>
    </row>
    <row r="16" spans="1:3" ht="12" customHeight="1">
      <c r="A16" s="3" t="s">
        <v>303</v>
      </c>
      <c r="B16" s="1" t="s">
        <v>28</v>
      </c>
      <c r="C16" t="s">
        <v>339</v>
      </c>
    </row>
    <row r="17" spans="1:2" ht="12" customHeight="1">
      <c r="A17" s="3" t="s">
        <v>304</v>
      </c>
      <c r="B17" s="1" t="s">
        <v>29</v>
      </c>
    </row>
    <row r="18" spans="1:2" ht="12" customHeight="1">
      <c r="A18" s="3" t="s">
        <v>305</v>
      </c>
      <c r="B18" s="1" t="s">
        <v>30</v>
      </c>
    </row>
    <row r="19" spans="1:2" ht="12" customHeight="1">
      <c r="A19" s="3" t="s">
        <v>306</v>
      </c>
      <c r="B19" s="1" t="s">
        <v>31</v>
      </c>
    </row>
    <row r="20" spans="1:2" ht="12" customHeight="1">
      <c r="A20" s="3" t="s">
        <v>307</v>
      </c>
      <c r="B20" s="1" t="s">
        <v>32</v>
      </c>
    </row>
    <row r="21" spans="1:2" ht="12" customHeight="1">
      <c r="A21" s="3" t="s">
        <v>308</v>
      </c>
      <c r="B21" s="1" t="s">
        <v>33</v>
      </c>
    </row>
    <row r="22" spans="1:2" ht="12" customHeight="1">
      <c r="A22" s="3" t="s">
        <v>309</v>
      </c>
      <c r="B22" s="1" t="s">
        <v>34</v>
      </c>
    </row>
    <row r="23" spans="1:2" ht="12" customHeight="1">
      <c r="A23" s="3" t="s">
        <v>310</v>
      </c>
      <c r="B23" s="1" t="s">
        <v>35</v>
      </c>
    </row>
    <row r="24" spans="1:2" ht="12" customHeight="1">
      <c r="A24" s="3" t="s">
        <v>311</v>
      </c>
      <c r="B24" s="1" t="s">
        <v>36</v>
      </c>
    </row>
    <row r="25" spans="1:2" ht="12" customHeight="1">
      <c r="A25" s="3" t="s">
        <v>312</v>
      </c>
      <c r="B25" s="1" t="s">
        <v>37</v>
      </c>
    </row>
    <row r="26" spans="1:2" ht="18" customHeight="1">
      <c r="A26" s="3" t="s">
        <v>313</v>
      </c>
      <c r="B26" s="1" t="s">
        <v>38</v>
      </c>
    </row>
    <row r="27" spans="1:2" ht="12" customHeight="1">
      <c r="A27" s="3" t="s">
        <v>314</v>
      </c>
      <c r="B27" s="1" t="s">
        <v>39</v>
      </c>
    </row>
    <row r="28" spans="1:2" ht="18" customHeight="1">
      <c r="A28" s="3" t="s">
        <v>315</v>
      </c>
      <c r="B28" s="1" t="s">
        <v>40</v>
      </c>
    </row>
    <row r="29" spans="1:2" ht="12" customHeight="1">
      <c r="A29" s="3" t="s">
        <v>316</v>
      </c>
      <c r="B29" s="1" t="s">
        <v>41</v>
      </c>
    </row>
    <row r="30" spans="1:2" ht="18" customHeight="1">
      <c r="A30" s="3" t="s">
        <v>327</v>
      </c>
      <c r="B30" s="1" t="s">
        <v>42</v>
      </c>
    </row>
    <row r="31" spans="1:2" ht="12" customHeight="1">
      <c r="A31" s="3" t="s">
        <v>326</v>
      </c>
      <c r="B31" s="1" t="s">
        <v>43</v>
      </c>
    </row>
    <row r="32" spans="1:2" ht="18" customHeight="1">
      <c r="A32" s="3" t="s">
        <v>328</v>
      </c>
      <c r="B32" s="1" t="s">
        <v>44</v>
      </c>
    </row>
    <row r="33" spans="1:2" ht="12" customHeight="1">
      <c r="A33" s="3"/>
      <c r="B33" s="1"/>
    </row>
    <row r="34" spans="1:2" ht="18" customHeight="1">
      <c r="A34" s="3" t="s">
        <v>317</v>
      </c>
      <c r="B34" s="1" t="s">
        <v>45</v>
      </c>
    </row>
    <row r="35" spans="1:2" ht="12" customHeight="1">
      <c r="A35" s="3" t="s">
        <v>318</v>
      </c>
      <c r="B35" s="1" t="s">
        <v>45</v>
      </c>
    </row>
    <row r="36" spans="1:2" ht="12" customHeight="1">
      <c r="A36" s="3" t="s">
        <v>319</v>
      </c>
      <c r="B36" s="1" t="s">
        <v>46</v>
      </c>
    </row>
    <row r="37" spans="1:2" ht="18" customHeight="1">
      <c r="A37" s="3" t="s">
        <v>320</v>
      </c>
      <c r="B37" s="1" t="s">
        <v>47</v>
      </c>
    </row>
    <row r="38" spans="1:2" ht="12" customHeight="1">
      <c r="A38" s="3" t="s">
        <v>321</v>
      </c>
      <c r="B38" s="1" t="s">
        <v>48</v>
      </c>
    </row>
    <row r="39" spans="1:2" ht="12" customHeight="1">
      <c r="A39" s="3" t="s">
        <v>322</v>
      </c>
      <c r="B39" s="1" t="s">
        <v>49</v>
      </c>
    </row>
    <row r="40" spans="1:2" ht="18" customHeight="1">
      <c r="A40" s="3" t="s">
        <v>323</v>
      </c>
      <c r="B40" s="1" t="s">
        <v>50</v>
      </c>
    </row>
    <row r="41" spans="1:2" ht="12" customHeight="1">
      <c r="A41" s="3" t="s">
        <v>324</v>
      </c>
      <c r="B41" s="1" t="s">
        <v>51</v>
      </c>
    </row>
    <row r="42" spans="1:2" ht="12" customHeight="1">
      <c r="A42" s="30" t="s">
        <v>325</v>
      </c>
      <c r="B42" s="25" t="s">
        <v>51</v>
      </c>
    </row>
    <row r="43" spans="1:2" ht="12" customHeight="1">
      <c r="A43" s="8" t="s">
        <v>367</v>
      </c>
      <c r="B43" s="4" t="s">
        <v>365</v>
      </c>
    </row>
    <row r="44" spans="1:2" ht="12" customHeight="1">
      <c r="A44" s="34" t="s">
        <v>52</v>
      </c>
      <c r="B44" s="34"/>
    </row>
  </sheetData>
  <mergeCells count="1">
    <mergeCell ref="A44:B44"/>
  </mergeCells>
  <phoneticPr fontId="0" type="noConversion"/>
  <pageMargins left="0.75" right="0.5" top="0.5" bottom="0.3" header="0.5" footer="0.25"/>
  <pageSetup orientation="landscape"/>
  <headerFooter alignWithMargins="0">
    <oddHeader>&amp;L&amp;C&amp;R</oddHeader>
    <oddFooter>&amp;L&amp;C&amp;R</oddFooter>
  </headerFooter>
</worksheet>
</file>

<file path=xl/worksheets/sheet20.xml><?xml version="1.0" encoding="utf-8"?>
<worksheet xmlns="http://schemas.openxmlformats.org/spreadsheetml/2006/main" xmlns:r="http://schemas.openxmlformats.org/officeDocument/2006/relationships">
  <sheetPr codeName="Sheet23">
    <pageSetUpPr fitToPage="1"/>
  </sheetPr>
  <dimension ref="A1:J200"/>
  <sheetViews>
    <sheetView showGridLines="0" workbookViewId="0">
      <pane activePane="bottomRight" state="frozen"/>
      <selection sqref="A1:I1"/>
    </sheetView>
  </sheetViews>
  <sheetFormatPr defaultRowHeight="12.75"/>
  <cols>
    <col min="1" max="1" width="12.85546875" customWidth="1"/>
    <col min="2" max="10" width="11.42578125" customWidth="1"/>
  </cols>
  <sheetData>
    <row r="1" spans="1:10" ht="12" customHeight="1">
      <c r="A1" s="42" t="s">
        <v>393</v>
      </c>
      <c r="B1" s="42"/>
      <c r="C1" s="42"/>
      <c r="D1" s="42"/>
      <c r="E1" s="42"/>
      <c r="F1" s="42"/>
      <c r="G1" s="42"/>
      <c r="H1" s="42"/>
      <c r="I1" s="42"/>
      <c r="J1" s="2" t="s">
        <v>394</v>
      </c>
    </row>
    <row r="2" spans="1:10" ht="12" customHeight="1">
      <c r="A2" s="44" t="s">
        <v>126</v>
      </c>
      <c r="B2" s="44"/>
      <c r="C2" s="44"/>
      <c r="D2" s="44"/>
      <c r="E2" s="44"/>
      <c r="F2" s="44"/>
      <c r="G2" s="44"/>
      <c r="H2" s="44"/>
      <c r="I2" s="44"/>
      <c r="J2" s="1"/>
    </row>
    <row r="3" spans="1:10" ht="24" customHeight="1">
      <c r="A3" s="46" t="s">
        <v>53</v>
      </c>
      <c r="B3" s="48" t="s">
        <v>127</v>
      </c>
      <c r="C3" s="53"/>
      <c r="D3" s="53"/>
      <c r="E3" s="53"/>
      <c r="F3" s="49"/>
      <c r="G3" s="48" t="s">
        <v>127</v>
      </c>
      <c r="H3" s="53"/>
      <c r="I3" s="53"/>
      <c r="J3" s="53"/>
    </row>
    <row r="4" spans="1:10" ht="24" customHeight="1">
      <c r="A4" s="47"/>
      <c r="B4" s="10" t="s">
        <v>112</v>
      </c>
      <c r="C4" s="10" t="s">
        <v>113</v>
      </c>
      <c r="D4" s="10" t="s">
        <v>114</v>
      </c>
      <c r="E4" s="10" t="s">
        <v>115</v>
      </c>
      <c r="F4" s="10" t="s">
        <v>58</v>
      </c>
      <c r="G4" s="10" t="s">
        <v>82</v>
      </c>
      <c r="H4" s="10" t="s">
        <v>83</v>
      </c>
      <c r="I4" s="10" t="s">
        <v>84</v>
      </c>
      <c r="J4" s="9" t="s">
        <v>58</v>
      </c>
    </row>
    <row r="5" spans="1:10" ht="12" customHeight="1">
      <c r="A5" s="1"/>
      <c r="B5" s="34" t="str">
        <f>REPT("-",101)&amp;" Number "&amp;REPT("-",101)</f>
        <v>----------------------------------------------------------------------------------------------------- Number -----------------------------------------------------------------------------------------------------</v>
      </c>
      <c r="C5" s="34"/>
      <c r="D5" s="34"/>
      <c r="E5" s="34"/>
      <c r="F5" s="34"/>
      <c r="G5" s="34"/>
      <c r="H5" s="34"/>
      <c r="I5" s="34"/>
      <c r="J5" s="34"/>
    </row>
    <row r="6" spans="1:10" ht="12" customHeight="1">
      <c r="A6" s="3" t="s">
        <v>395</v>
      </c>
    </row>
    <row r="7" spans="1:10" ht="12" customHeight="1">
      <c r="A7" s="2" t="str">
        <f>"Oct "&amp;RIGHT(A6,4)-1</f>
        <v>Oct 2010</v>
      </c>
      <c r="B7" s="11">
        <v>1644437</v>
      </c>
      <c r="C7" s="11">
        <v>2344931</v>
      </c>
      <c r="D7" s="11">
        <v>74078</v>
      </c>
      <c r="E7" s="11">
        <v>1655244</v>
      </c>
      <c r="F7" s="11">
        <v>5718690</v>
      </c>
      <c r="G7" s="11">
        <v>5220373</v>
      </c>
      <c r="H7" s="11">
        <v>105501</v>
      </c>
      <c r="I7" s="11">
        <v>392816</v>
      </c>
      <c r="J7" s="11">
        <f t="shared" ref="J7:J20" si="0">IF(ISBLANK(F7),"",F7)</f>
        <v>5718690</v>
      </c>
    </row>
    <row r="8" spans="1:10" ht="12" customHeight="1">
      <c r="A8" s="2" t="str">
        <f>"Nov "&amp;RIGHT(A6,4)-1</f>
        <v>Nov 2010</v>
      </c>
      <c r="B8" s="11">
        <v>1646143</v>
      </c>
      <c r="C8" s="11">
        <v>2324028</v>
      </c>
      <c r="D8" s="11">
        <v>74168</v>
      </c>
      <c r="E8" s="11">
        <v>1648353</v>
      </c>
      <c r="F8" s="11">
        <v>5692692</v>
      </c>
      <c r="G8" s="11">
        <v>5210993</v>
      </c>
      <c r="H8" s="11">
        <v>101899</v>
      </c>
      <c r="I8" s="11">
        <v>379800</v>
      </c>
      <c r="J8" s="11">
        <f t="shared" si="0"/>
        <v>5692692</v>
      </c>
    </row>
    <row r="9" spans="1:10" ht="12" customHeight="1">
      <c r="A9" s="2" t="str">
        <f>"Dec "&amp;RIGHT(A6,4)-1</f>
        <v>Dec 2010</v>
      </c>
      <c r="B9" s="11">
        <v>1659190</v>
      </c>
      <c r="C9" s="11">
        <v>2302085</v>
      </c>
      <c r="D9" s="11">
        <v>73716</v>
      </c>
      <c r="E9" s="11">
        <v>1642587</v>
      </c>
      <c r="F9" s="11">
        <v>5677578</v>
      </c>
      <c r="G9" s="11">
        <v>5198814</v>
      </c>
      <c r="H9" s="11">
        <v>99492</v>
      </c>
      <c r="I9" s="11">
        <v>379272</v>
      </c>
      <c r="J9" s="11">
        <f t="shared" si="0"/>
        <v>5677578</v>
      </c>
    </row>
    <row r="10" spans="1:10" ht="12" customHeight="1">
      <c r="A10" s="2" t="str">
        <f>"Jan "&amp;RIGHT(A6,4)</f>
        <v>Jan 2011</v>
      </c>
      <c r="B10" s="11">
        <v>1542268</v>
      </c>
      <c r="C10" s="11">
        <v>2158877</v>
      </c>
      <c r="D10" s="11">
        <v>68577</v>
      </c>
      <c r="E10" s="11">
        <v>1534423</v>
      </c>
      <c r="F10" s="11">
        <v>5304145</v>
      </c>
      <c r="G10" s="11">
        <v>4874656</v>
      </c>
      <c r="H10" s="11">
        <v>93168</v>
      </c>
      <c r="I10" s="11">
        <v>336321</v>
      </c>
      <c r="J10" s="11">
        <f t="shared" si="0"/>
        <v>5304145</v>
      </c>
    </row>
    <row r="11" spans="1:10" ht="12" customHeight="1">
      <c r="A11" s="2" t="str">
        <f>"Feb "&amp;RIGHT(A6,4)</f>
        <v>Feb 2011</v>
      </c>
      <c r="B11" s="11">
        <v>1498122</v>
      </c>
      <c r="C11" s="11">
        <v>2121549</v>
      </c>
      <c r="D11" s="11">
        <v>68832</v>
      </c>
      <c r="E11" s="11">
        <v>1506654</v>
      </c>
      <c r="F11" s="11">
        <v>5195157</v>
      </c>
      <c r="G11" s="11">
        <v>4767089</v>
      </c>
      <c r="H11" s="11">
        <v>91001</v>
      </c>
      <c r="I11" s="11">
        <v>337067</v>
      </c>
      <c r="J11" s="11">
        <f t="shared" si="0"/>
        <v>5195157</v>
      </c>
    </row>
    <row r="12" spans="1:10" ht="12" customHeight="1">
      <c r="A12" s="2" t="str">
        <f>"Mar "&amp;RIGHT(A6,4)</f>
        <v>Mar 2011</v>
      </c>
      <c r="B12" s="11">
        <v>1801659</v>
      </c>
      <c r="C12" s="11">
        <v>2559501</v>
      </c>
      <c r="D12" s="11">
        <v>78909</v>
      </c>
      <c r="E12" s="11">
        <v>1812682</v>
      </c>
      <c r="F12" s="11">
        <v>6252751</v>
      </c>
      <c r="G12" s="11">
        <v>5718714</v>
      </c>
      <c r="H12" s="11">
        <v>116031</v>
      </c>
      <c r="I12" s="11">
        <v>418006</v>
      </c>
      <c r="J12" s="11">
        <f t="shared" si="0"/>
        <v>6252751</v>
      </c>
    </row>
    <row r="13" spans="1:10" ht="12" customHeight="1">
      <c r="A13" s="2" t="str">
        <f>"Apr "&amp;RIGHT(A6,4)</f>
        <v>Apr 2011</v>
      </c>
      <c r="B13" s="11">
        <v>1630074</v>
      </c>
      <c r="C13" s="11">
        <v>2306041</v>
      </c>
      <c r="D13" s="11">
        <v>71726</v>
      </c>
      <c r="E13" s="11">
        <v>1640576</v>
      </c>
      <c r="F13" s="11">
        <v>5648417</v>
      </c>
      <c r="G13" s="11">
        <v>5160850</v>
      </c>
      <c r="H13" s="11">
        <v>107111</v>
      </c>
      <c r="I13" s="11">
        <v>380456</v>
      </c>
      <c r="J13" s="11">
        <f t="shared" si="0"/>
        <v>5648417</v>
      </c>
    </row>
    <row r="14" spans="1:10" ht="12" customHeight="1">
      <c r="A14" s="2" t="str">
        <f>"May "&amp;RIGHT(A6,4)</f>
        <v>May 2011</v>
      </c>
      <c r="B14" s="11">
        <v>1727066</v>
      </c>
      <c r="C14" s="11">
        <v>2423690</v>
      </c>
      <c r="D14" s="11">
        <v>76895</v>
      </c>
      <c r="E14" s="11">
        <v>1729585</v>
      </c>
      <c r="F14" s="11">
        <v>5957236</v>
      </c>
      <c r="G14" s="11">
        <v>5458431</v>
      </c>
      <c r="H14" s="11">
        <v>108777</v>
      </c>
      <c r="I14" s="11">
        <v>390028</v>
      </c>
      <c r="J14" s="11">
        <f t="shared" si="0"/>
        <v>5957236</v>
      </c>
    </row>
    <row r="15" spans="1:10" ht="12" customHeight="1">
      <c r="A15" s="2" t="str">
        <f>"Jun "&amp;RIGHT(A6,4)</f>
        <v>Jun 2011</v>
      </c>
      <c r="B15" s="11">
        <v>1767144</v>
      </c>
      <c r="C15" s="11">
        <v>2479470</v>
      </c>
      <c r="D15" s="11">
        <v>78597</v>
      </c>
      <c r="E15" s="11">
        <v>1775917</v>
      </c>
      <c r="F15" s="11">
        <v>6101128</v>
      </c>
      <c r="G15" s="11">
        <v>5577271</v>
      </c>
      <c r="H15" s="11">
        <v>112667</v>
      </c>
      <c r="I15" s="11">
        <v>411190</v>
      </c>
      <c r="J15" s="11">
        <f t="shared" si="0"/>
        <v>6101128</v>
      </c>
    </row>
    <row r="16" spans="1:10" ht="12" customHeight="1">
      <c r="A16" s="2" t="str">
        <f>"Jul "&amp;RIGHT(A6,4)</f>
        <v>Jul 2011</v>
      </c>
      <c r="B16" s="11">
        <v>1639046</v>
      </c>
      <c r="C16" s="11">
        <v>2286304</v>
      </c>
      <c r="D16" s="11">
        <v>73476</v>
      </c>
      <c r="E16" s="11">
        <v>1638066</v>
      </c>
      <c r="F16" s="11">
        <v>5636892</v>
      </c>
      <c r="G16" s="11">
        <v>5162624</v>
      </c>
      <c r="H16" s="11">
        <v>102171</v>
      </c>
      <c r="I16" s="11">
        <v>372097</v>
      </c>
      <c r="J16" s="11">
        <f t="shared" si="0"/>
        <v>5636892</v>
      </c>
    </row>
    <row r="17" spans="1:10" ht="12" customHeight="1">
      <c r="A17" s="2" t="str">
        <f>"Aug "&amp;RIGHT(A6,4)</f>
        <v>Aug 2011</v>
      </c>
      <c r="B17" s="11">
        <v>1834108</v>
      </c>
      <c r="C17" s="11">
        <v>2589634</v>
      </c>
      <c r="D17" s="11">
        <v>83131</v>
      </c>
      <c r="E17" s="11">
        <v>1850403</v>
      </c>
      <c r="F17" s="11">
        <v>6357276</v>
      </c>
      <c r="G17" s="11">
        <v>5809292</v>
      </c>
      <c r="H17" s="11">
        <v>119826</v>
      </c>
      <c r="I17" s="11">
        <v>428158</v>
      </c>
      <c r="J17" s="11">
        <f t="shared" si="0"/>
        <v>6357276</v>
      </c>
    </row>
    <row r="18" spans="1:10" ht="12" customHeight="1">
      <c r="A18" s="2" t="str">
        <f>"Sep "&amp;RIGHT(A6,4)</f>
        <v>Sep 2011</v>
      </c>
      <c r="B18" s="11">
        <v>1718987</v>
      </c>
      <c r="C18" s="11">
        <v>2418999</v>
      </c>
      <c r="D18" s="11">
        <v>78037</v>
      </c>
      <c r="E18" s="11">
        <v>1724915</v>
      </c>
      <c r="F18" s="11">
        <v>5940938</v>
      </c>
      <c r="G18" s="11">
        <v>5423999</v>
      </c>
      <c r="H18" s="11">
        <v>108079</v>
      </c>
      <c r="I18" s="11">
        <v>408860</v>
      </c>
      <c r="J18" s="11">
        <f t="shared" si="0"/>
        <v>5940938</v>
      </c>
    </row>
    <row r="19" spans="1:10" ht="12" customHeight="1">
      <c r="A19" s="12" t="s">
        <v>58</v>
      </c>
      <c r="B19" s="13">
        <v>20108244</v>
      </c>
      <c r="C19" s="13">
        <v>28315109</v>
      </c>
      <c r="D19" s="13">
        <v>900142</v>
      </c>
      <c r="E19" s="13">
        <v>20159405</v>
      </c>
      <c r="F19" s="13">
        <v>69482900</v>
      </c>
      <c r="G19" s="13">
        <v>63583106</v>
      </c>
      <c r="H19" s="13">
        <v>1265723</v>
      </c>
      <c r="I19" s="13">
        <v>4634071</v>
      </c>
      <c r="J19" s="13">
        <f t="shared" si="0"/>
        <v>69482900</v>
      </c>
    </row>
    <row r="20" spans="1:10" ht="12" customHeight="1">
      <c r="A20" s="14" t="s">
        <v>397</v>
      </c>
      <c r="B20" s="15">
        <v>4949770</v>
      </c>
      <c r="C20" s="15">
        <v>6971044</v>
      </c>
      <c r="D20" s="15">
        <v>221962</v>
      </c>
      <c r="E20" s="15">
        <v>4946184</v>
      </c>
      <c r="F20" s="15">
        <v>17088960</v>
      </c>
      <c r="G20" s="15">
        <v>15630180</v>
      </c>
      <c r="H20" s="15">
        <v>306892</v>
      </c>
      <c r="I20" s="15">
        <v>1151888</v>
      </c>
      <c r="J20" s="15">
        <f t="shared" si="0"/>
        <v>17088960</v>
      </c>
    </row>
    <row r="21" spans="1:10" ht="12" customHeight="1">
      <c r="A21" s="3" t="str">
        <f>"FY "&amp;RIGHT(A6,4)+1</f>
        <v>FY 2012</v>
      </c>
    </row>
    <row r="22" spans="1:10" ht="12" customHeight="1">
      <c r="A22" s="2" t="str">
        <f>"Oct "&amp;RIGHT(A6,4)</f>
        <v>Oct 2011</v>
      </c>
      <c r="B22" s="11">
        <v>1639382</v>
      </c>
      <c r="C22" s="11">
        <v>2307887</v>
      </c>
      <c r="D22" s="11">
        <v>72664</v>
      </c>
      <c r="E22" s="11">
        <v>1638138</v>
      </c>
      <c r="F22" s="11">
        <v>5658071</v>
      </c>
      <c r="G22" s="11">
        <v>5170520</v>
      </c>
      <c r="H22" s="11">
        <v>105575</v>
      </c>
      <c r="I22" s="11">
        <v>381976</v>
      </c>
      <c r="J22" s="11">
        <f t="shared" ref="J22:J35" si="1">IF(ISBLANK(F22),"",F22)</f>
        <v>5658071</v>
      </c>
    </row>
    <row r="23" spans="1:10" ht="12" customHeight="1">
      <c r="A23" s="2" t="str">
        <f>"Nov "&amp;RIGHT(A6,4)</f>
        <v>Nov 2011</v>
      </c>
      <c r="B23" s="11">
        <v>1666160</v>
      </c>
      <c r="C23" s="11">
        <v>2303506</v>
      </c>
      <c r="D23" s="11">
        <v>74170</v>
      </c>
      <c r="E23" s="11">
        <v>1647915</v>
      </c>
      <c r="F23" s="11">
        <v>5691751</v>
      </c>
      <c r="G23" s="11">
        <v>5214336</v>
      </c>
      <c r="H23" s="11">
        <v>101265</v>
      </c>
      <c r="I23" s="11">
        <v>376150</v>
      </c>
      <c r="J23" s="11">
        <f t="shared" si="1"/>
        <v>5691751</v>
      </c>
    </row>
    <row r="24" spans="1:10" ht="12" customHeight="1">
      <c r="A24" s="2" t="str">
        <f>"Dec "&amp;RIGHT(A6,4)</f>
        <v>Dec 2011</v>
      </c>
      <c r="B24" s="11">
        <v>1656850</v>
      </c>
      <c r="C24" s="11">
        <v>2285004</v>
      </c>
      <c r="D24" s="11">
        <v>71221</v>
      </c>
      <c r="E24" s="11">
        <v>1638319</v>
      </c>
      <c r="F24" s="11">
        <v>5651394</v>
      </c>
      <c r="G24" s="11">
        <v>5166699</v>
      </c>
      <c r="H24" s="11">
        <v>104528</v>
      </c>
      <c r="I24" s="11">
        <v>380167</v>
      </c>
      <c r="J24" s="11">
        <f t="shared" si="1"/>
        <v>5651394</v>
      </c>
    </row>
    <row r="25" spans="1:10" ht="12" customHeight="1">
      <c r="A25" s="2" t="str">
        <f>"Jan "&amp;RIGHT(A6,4)+1</f>
        <v>Jan 2012</v>
      </c>
      <c r="B25" s="11" t="s">
        <v>396</v>
      </c>
      <c r="C25" s="11" t="s">
        <v>396</v>
      </c>
      <c r="D25" s="11" t="s">
        <v>396</v>
      </c>
      <c r="E25" s="11" t="s">
        <v>396</v>
      </c>
      <c r="F25" s="11" t="s">
        <v>396</v>
      </c>
      <c r="G25" s="11" t="s">
        <v>396</v>
      </c>
      <c r="H25" s="11" t="s">
        <v>396</v>
      </c>
      <c r="I25" s="11" t="s">
        <v>396</v>
      </c>
      <c r="J25" s="11" t="str">
        <f t="shared" si="1"/>
        <v>--</v>
      </c>
    </row>
    <row r="26" spans="1:10" ht="12" customHeight="1">
      <c r="A26" s="2" t="str">
        <f>"Feb "&amp;RIGHT(A6,4)+1</f>
        <v>Feb 2012</v>
      </c>
      <c r="B26" s="11" t="s">
        <v>396</v>
      </c>
      <c r="C26" s="11" t="s">
        <v>396</v>
      </c>
      <c r="D26" s="11" t="s">
        <v>396</v>
      </c>
      <c r="E26" s="11" t="s">
        <v>396</v>
      </c>
      <c r="F26" s="11" t="s">
        <v>396</v>
      </c>
      <c r="G26" s="11" t="s">
        <v>396</v>
      </c>
      <c r="H26" s="11" t="s">
        <v>396</v>
      </c>
      <c r="I26" s="11" t="s">
        <v>396</v>
      </c>
      <c r="J26" s="11" t="str">
        <f t="shared" si="1"/>
        <v>--</v>
      </c>
    </row>
    <row r="27" spans="1:10" ht="12" customHeight="1">
      <c r="A27" s="2" t="str">
        <f>"Mar "&amp;RIGHT(A6,4)+1</f>
        <v>Mar 2012</v>
      </c>
      <c r="B27" s="11" t="s">
        <v>396</v>
      </c>
      <c r="C27" s="11" t="s">
        <v>396</v>
      </c>
      <c r="D27" s="11" t="s">
        <v>396</v>
      </c>
      <c r="E27" s="11" t="s">
        <v>396</v>
      </c>
      <c r="F27" s="11" t="s">
        <v>396</v>
      </c>
      <c r="G27" s="11" t="s">
        <v>396</v>
      </c>
      <c r="H27" s="11" t="s">
        <v>396</v>
      </c>
      <c r="I27" s="11" t="s">
        <v>396</v>
      </c>
      <c r="J27" s="11" t="str">
        <f t="shared" si="1"/>
        <v>--</v>
      </c>
    </row>
    <row r="28" spans="1:10" ht="12" customHeight="1">
      <c r="A28" s="2" t="str">
        <f>"Apr "&amp;RIGHT(A6,4)+1</f>
        <v>Apr 2012</v>
      </c>
      <c r="B28" s="11" t="s">
        <v>396</v>
      </c>
      <c r="C28" s="11" t="s">
        <v>396</v>
      </c>
      <c r="D28" s="11" t="s">
        <v>396</v>
      </c>
      <c r="E28" s="11" t="s">
        <v>396</v>
      </c>
      <c r="F28" s="11" t="s">
        <v>396</v>
      </c>
      <c r="G28" s="11" t="s">
        <v>396</v>
      </c>
      <c r="H28" s="11" t="s">
        <v>396</v>
      </c>
      <c r="I28" s="11" t="s">
        <v>396</v>
      </c>
      <c r="J28" s="11" t="str">
        <f t="shared" si="1"/>
        <v>--</v>
      </c>
    </row>
    <row r="29" spans="1:10" ht="12" customHeight="1">
      <c r="A29" s="2" t="str">
        <f>"May "&amp;RIGHT(A6,4)+1</f>
        <v>May 2012</v>
      </c>
      <c r="B29" s="11" t="s">
        <v>396</v>
      </c>
      <c r="C29" s="11" t="s">
        <v>396</v>
      </c>
      <c r="D29" s="11" t="s">
        <v>396</v>
      </c>
      <c r="E29" s="11" t="s">
        <v>396</v>
      </c>
      <c r="F29" s="11" t="s">
        <v>396</v>
      </c>
      <c r="G29" s="11" t="s">
        <v>396</v>
      </c>
      <c r="H29" s="11" t="s">
        <v>396</v>
      </c>
      <c r="I29" s="11" t="s">
        <v>396</v>
      </c>
      <c r="J29" s="11" t="str">
        <f t="shared" si="1"/>
        <v>--</v>
      </c>
    </row>
    <row r="30" spans="1:10" ht="12" customHeight="1">
      <c r="A30" s="2" t="str">
        <f>"Jun "&amp;RIGHT(A6,4)+1</f>
        <v>Jun 2012</v>
      </c>
      <c r="B30" s="11" t="s">
        <v>396</v>
      </c>
      <c r="C30" s="11" t="s">
        <v>396</v>
      </c>
      <c r="D30" s="11" t="s">
        <v>396</v>
      </c>
      <c r="E30" s="11" t="s">
        <v>396</v>
      </c>
      <c r="F30" s="11" t="s">
        <v>396</v>
      </c>
      <c r="G30" s="11" t="s">
        <v>396</v>
      </c>
      <c r="H30" s="11" t="s">
        <v>396</v>
      </c>
      <c r="I30" s="11" t="s">
        <v>396</v>
      </c>
      <c r="J30" s="11" t="str">
        <f t="shared" si="1"/>
        <v>--</v>
      </c>
    </row>
    <row r="31" spans="1:10" ht="12" customHeight="1">
      <c r="A31" s="2" t="str">
        <f>"Jul "&amp;RIGHT(A6,4)+1</f>
        <v>Jul 2012</v>
      </c>
      <c r="B31" s="11" t="s">
        <v>396</v>
      </c>
      <c r="C31" s="11" t="s">
        <v>396</v>
      </c>
      <c r="D31" s="11" t="s">
        <v>396</v>
      </c>
      <c r="E31" s="11" t="s">
        <v>396</v>
      </c>
      <c r="F31" s="11" t="s">
        <v>396</v>
      </c>
      <c r="G31" s="11" t="s">
        <v>396</v>
      </c>
      <c r="H31" s="11" t="s">
        <v>396</v>
      </c>
      <c r="I31" s="11" t="s">
        <v>396</v>
      </c>
      <c r="J31" s="11" t="str">
        <f t="shared" si="1"/>
        <v>--</v>
      </c>
    </row>
    <row r="32" spans="1:10" ht="12" customHeight="1">
      <c r="A32" s="2" t="str">
        <f>"Aug "&amp;RIGHT(A6,4)+1</f>
        <v>Aug 2012</v>
      </c>
      <c r="B32" s="11" t="s">
        <v>396</v>
      </c>
      <c r="C32" s="11" t="s">
        <v>396</v>
      </c>
      <c r="D32" s="11" t="s">
        <v>396</v>
      </c>
      <c r="E32" s="11" t="s">
        <v>396</v>
      </c>
      <c r="F32" s="11" t="s">
        <v>396</v>
      </c>
      <c r="G32" s="11" t="s">
        <v>396</v>
      </c>
      <c r="H32" s="11" t="s">
        <v>396</v>
      </c>
      <c r="I32" s="11" t="s">
        <v>396</v>
      </c>
      <c r="J32" s="11" t="str">
        <f t="shared" si="1"/>
        <v>--</v>
      </c>
    </row>
    <row r="33" spans="1:10" ht="12" customHeight="1">
      <c r="A33" s="2" t="str">
        <f>"Sep "&amp;RIGHT(A6,4)+1</f>
        <v>Sep 2012</v>
      </c>
      <c r="B33" s="11" t="s">
        <v>396</v>
      </c>
      <c r="C33" s="11" t="s">
        <v>396</v>
      </c>
      <c r="D33" s="11" t="s">
        <v>396</v>
      </c>
      <c r="E33" s="11" t="s">
        <v>396</v>
      </c>
      <c r="F33" s="11" t="s">
        <v>396</v>
      </c>
      <c r="G33" s="11" t="s">
        <v>396</v>
      </c>
      <c r="H33" s="11" t="s">
        <v>396</v>
      </c>
      <c r="I33" s="11" t="s">
        <v>396</v>
      </c>
      <c r="J33" s="11" t="str">
        <f t="shared" si="1"/>
        <v>--</v>
      </c>
    </row>
    <row r="34" spans="1:10" ht="12" customHeight="1">
      <c r="A34" s="12" t="s">
        <v>58</v>
      </c>
      <c r="B34" s="13">
        <v>4962392</v>
      </c>
      <c r="C34" s="13">
        <v>6896397</v>
      </c>
      <c r="D34" s="13">
        <v>218055</v>
      </c>
      <c r="E34" s="13">
        <v>4924372</v>
      </c>
      <c r="F34" s="13">
        <v>17001216</v>
      </c>
      <c r="G34" s="13">
        <v>15551555</v>
      </c>
      <c r="H34" s="13">
        <v>311368</v>
      </c>
      <c r="I34" s="13">
        <v>1138293</v>
      </c>
      <c r="J34" s="13">
        <f t="shared" si="1"/>
        <v>17001216</v>
      </c>
    </row>
    <row r="35" spans="1:10" ht="12" customHeight="1">
      <c r="A35" s="14" t="str">
        <f>"Total "&amp;MID(A20,7,LEN(A20)-13)&amp;" Months"</f>
        <v>Total 3 Months</v>
      </c>
      <c r="B35" s="15">
        <v>4962392</v>
      </c>
      <c r="C35" s="15">
        <v>6896397</v>
      </c>
      <c r="D35" s="15">
        <v>218055</v>
      </c>
      <c r="E35" s="15">
        <v>4924372</v>
      </c>
      <c r="F35" s="15">
        <v>17001216</v>
      </c>
      <c r="G35" s="15">
        <v>15551555</v>
      </c>
      <c r="H35" s="15">
        <v>311368</v>
      </c>
      <c r="I35" s="15">
        <v>1138293</v>
      </c>
      <c r="J35" s="15">
        <f t="shared" si="1"/>
        <v>17001216</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6">
    <mergeCell ref="B5:J5"/>
    <mergeCell ref="A1:I1"/>
    <mergeCell ref="A2:I2"/>
    <mergeCell ref="A3:A4"/>
    <mergeCell ref="B3:F3"/>
    <mergeCell ref="G3:J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1.xml><?xml version="1.0" encoding="utf-8"?>
<worksheet xmlns="http://schemas.openxmlformats.org/spreadsheetml/2006/main" xmlns:r="http://schemas.openxmlformats.org/officeDocument/2006/relationships">
  <sheetPr codeName="Sheet24">
    <pageSetUpPr fitToPage="1"/>
  </sheetPr>
  <dimension ref="A1:H200"/>
  <sheetViews>
    <sheetView showGridLines="0" workbookViewId="0">
      <pane activePane="bottomRight" state="frozen"/>
      <selection activeCell="A3" sqref="A3:A4"/>
    </sheetView>
  </sheetViews>
  <sheetFormatPr defaultRowHeight="12.75"/>
  <cols>
    <col min="1" max="1" width="12.85546875" customWidth="1"/>
    <col min="2" max="8" width="11.42578125" customWidth="1"/>
  </cols>
  <sheetData>
    <row r="1" spans="1:8" ht="12" customHeight="1">
      <c r="A1" s="42" t="s">
        <v>393</v>
      </c>
      <c r="B1" s="42"/>
      <c r="C1" s="42"/>
      <c r="D1" s="42"/>
      <c r="E1" s="42"/>
      <c r="F1" s="42"/>
      <c r="G1" s="42"/>
      <c r="H1" s="2" t="s">
        <v>394</v>
      </c>
    </row>
    <row r="2" spans="1:8" ht="12" customHeight="1">
      <c r="A2" s="44" t="s">
        <v>128</v>
      </c>
      <c r="B2" s="44"/>
      <c r="C2" s="44"/>
      <c r="D2" s="44"/>
      <c r="E2" s="44"/>
      <c r="F2" s="44"/>
      <c r="G2" s="44"/>
      <c r="H2" s="1"/>
    </row>
    <row r="3" spans="1:8" ht="24" customHeight="1">
      <c r="A3" s="46" t="s">
        <v>53</v>
      </c>
      <c r="B3" s="38" t="s">
        <v>129</v>
      </c>
      <c r="C3" s="38" t="s">
        <v>130</v>
      </c>
      <c r="D3" s="38" t="s">
        <v>131</v>
      </c>
      <c r="E3" s="38" t="s">
        <v>118</v>
      </c>
      <c r="F3" s="38" t="s">
        <v>132</v>
      </c>
      <c r="G3" s="38" t="s">
        <v>343</v>
      </c>
      <c r="H3" s="40" t="s">
        <v>61</v>
      </c>
    </row>
    <row r="4" spans="1:8" ht="24" customHeight="1">
      <c r="A4" s="47"/>
      <c r="B4" s="39"/>
      <c r="C4" s="39"/>
      <c r="D4" s="39"/>
      <c r="E4" s="39"/>
      <c r="F4" s="39"/>
      <c r="G4" s="39"/>
      <c r="H4" s="41"/>
    </row>
    <row r="5" spans="1:8" ht="12" customHeight="1">
      <c r="A5" s="1"/>
      <c r="B5" s="34" t="str">
        <f>REPT("-",41)&amp;" Number "&amp;REPT("-",40)</f>
        <v>----------------------------------------- Number ----------------------------------------</v>
      </c>
      <c r="C5" s="34"/>
      <c r="D5" s="34"/>
      <c r="E5" s="34"/>
      <c r="F5" s="34" t="str">
        <f>REPT("-",30)&amp;" Dollars "&amp;REPT("-",30)</f>
        <v>------------------------------ Dollars ------------------------------</v>
      </c>
      <c r="G5" s="34"/>
      <c r="H5" s="34"/>
    </row>
    <row r="6" spans="1:8" ht="12" customHeight="1">
      <c r="A6" s="3" t="s">
        <v>395</v>
      </c>
    </row>
    <row r="7" spans="1:8" ht="12" customHeight="1">
      <c r="A7" s="2" t="str">
        <f>"Oct "&amp;RIGHT(A6,4)-1</f>
        <v>Oct 2010</v>
      </c>
      <c r="B7" s="11" t="s">
        <v>396</v>
      </c>
      <c r="C7" s="11" t="s">
        <v>396</v>
      </c>
      <c r="D7" s="11" t="s">
        <v>396</v>
      </c>
      <c r="E7" s="11">
        <v>5718690</v>
      </c>
      <c r="F7" s="11">
        <v>9594650.2599999998</v>
      </c>
      <c r="G7" s="11">
        <v>4751.8649999999998</v>
      </c>
      <c r="H7" s="11">
        <f t="shared" ref="H7:H20" si="0">IF(ISBLANK(F7),"",F7)</f>
        <v>9594650.2599999998</v>
      </c>
    </row>
    <row r="8" spans="1:8" ht="12" customHeight="1">
      <c r="A8" s="2" t="str">
        <f>"Nov "&amp;RIGHT(A6,4)-1</f>
        <v>Nov 2010</v>
      </c>
      <c r="B8" s="11" t="s">
        <v>396</v>
      </c>
      <c r="C8" s="11" t="s">
        <v>396</v>
      </c>
      <c r="D8" s="11" t="s">
        <v>396</v>
      </c>
      <c r="E8" s="11">
        <v>5692692</v>
      </c>
      <c r="F8" s="11">
        <v>9556394.0199999996</v>
      </c>
      <c r="G8" s="11">
        <v>4784.67</v>
      </c>
      <c r="H8" s="11">
        <f t="shared" si="0"/>
        <v>9556394.0199999996</v>
      </c>
    </row>
    <row r="9" spans="1:8" ht="12" customHeight="1">
      <c r="A9" s="2" t="str">
        <f>"Dec "&amp;RIGHT(A6,4)-1</f>
        <v>Dec 2010</v>
      </c>
      <c r="B9" s="11">
        <v>1764</v>
      </c>
      <c r="C9" s="11">
        <v>2671</v>
      </c>
      <c r="D9" s="11">
        <v>115465</v>
      </c>
      <c r="E9" s="11">
        <v>5677578</v>
      </c>
      <c r="F9" s="11">
        <v>9511307.6699999999</v>
      </c>
      <c r="G9" s="11">
        <v>4513.9274999999998</v>
      </c>
      <c r="H9" s="11">
        <f t="shared" si="0"/>
        <v>9511307.6699999999</v>
      </c>
    </row>
    <row r="10" spans="1:8" ht="12" customHeight="1">
      <c r="A10" s="2" t="str">
        <f>"Jan "&amp;RIGHT(A6,4)</f>
        <v>Jan 2011</v>
      </c>
      <c r="B10" s="11" t="s">
        <v>396</v>
      </c>
      <c r="C10" s="11" t="s">
        <v>396</v>
      </c>
      <c r="D10" s="11" t="s">
        <v>396</v>
      </c>
      <c r="E10" s="11">
        <v>5304145</v>
      </c>
      <c r="F10" s="11">
        <v>8922689.3100000005</v>
      </c>
      <c r="G10" s="11">
        <v>4282.875</v>
      </c>
      <c r="H10" s="11">
        <f t="shared" si="0"/>
        <v>8922689.3100000005</v>
      </c>
    </row>
    <row r="11" spans="1:8" ht="12" customHeight="1">
      <c r="A11" s="2" t="str">
        <f>"Feb "&amp;RIGHT(A6,4)</f>
        <v>Feb 2011</v>
      </c>
      <c r="B11" s="11" t="s">
        <v>396</v>
      </c>
      <c r="C11" s="11" t="s">
        <v>396</v>
      </c>
      <c r="D11" s="11" t="s">
        <v>396</v>
      </c>
      <c r="E11" s="11">
        <v>5195157</v>
      </c>
      <c r="F11" s="11">
        <v>8737712.7400000002</v>
      </c>
      <c r="G11" s="11">
        <v>4712.1750000000002</v>
      </c>
      <c r="H11" s="11">
        <f t="shared" si="0"/>
        <v>8737712.7400000002</v>
      </c>
    </row>
    <row r="12" spans="1:8" ht="12" customHeight="1">
      <c r="A12" s="2" t="str">
        <f>"Mar "&amp;RIGHT(A6,4)</f>
        <v>Mar 2011</v>
      </c>
      <c r="B12" s="11">
        <v>1809</v>
      </c>
      <c r="C12" s="11">
        <v>2691</v>
      </c>
      <c r="D12" s="11">
        <v>120192</v>
      </c>
      <c r="E12" s="11">
        <v>6252751</v>
      </c>
      <c r="F12" s="11">
        <v>10498611</v>
      </c>
      <c r="G12" s="11">
        <v>5286.87</v>
      </c>
      <c r="H12" s="11">
        <f t="shared" si="0"/>
        <v>10498611</v>
      </c>
    </row>
    <row r="13" spans="1:8" ht="12" customHeight="1">
      <c r="A13" s="2" t="str">
        <f>"Apr "&amp;RIGHT(A6,4)</f>
        <v>Apr 2011</v>
      </c>
      <c r="B13" s="11" t="s">
        <v>396</v>
      </c>
      <c r="C13" s="11" t="s">
        <v>396</v>
      </c>
      <c r="D13" s="11" t="s">
        <v>396</v>
      </c>
      <c r="E13" s="11">
        <v>5648417</v>
      </c>
      <c r="F13" s="11">
        <v>9469405.1999999993</v>
      </c>
      <c r="G13" s="11">
        <v>4635.0225</v>
      </c>
      <c r="H13" s="11">
        <f t="shared" si="0"/>
        <v>9469405.1999999993</v>
      </c>
    </row>
    <row r="14" spans="1:8" ht="12" customHeight="1">
      <c r="A14" s="2" t="str">
        <f>"May "&amp;RIGHT(A6,4)</f>
        <v>May 2011</v>
      </c>
      <c r="B14" s="11" t="s">
        <v>396</v>
      </c>
      <c r="C14" s="11" t="s">
        <v>396</v>
      </c>
      <c r="D14" s="11" t="s">
        <v>396</v>
      </c>
      <c r="E14" s="11">
        <v>5957236</v>
      </c>
      <c r="F14" s="11">
        <v>9997883.0700000003</v>
      </c>
      <c r="G14" s="11">
        <v>4978.8675000000003</v>
      </c>
      <c r="H14" s="11">
        <f t="shared" si="0"/>
        <v>9997883.0700000003</v>
      </c>
    </row>
    <row r="15" spans="1:8" ht="12" customHeight="1">
      <c r="A15" s="2" t="str">
        <f>"Jun "&amp;RIGHT(A6,4)</f>
        <v>Jun 2011</v>
      </c>
      <c r="B15" s="11">
        <v>1818</v>
      </c>
      <c r="C15" s="11">
        <v>2684</v>
      </c>
      <c r="D15" s="11">
        <v>120728</v>
      </c>
      <c r="E15" s="11">
        <v>6101128</v>
      </c>
      <c r="F15" s="11">
        <v>10213715.109999999</v>
      </c>
      <c r="G15" s="11">
        <v>4962.4650000000001</v>
      </c>
      <c r="H15" s="11">
        <f t="shared" si="0"/>
        <v>10213715.109999999</v>
      </c>
    </row>
    <row r="16" spans="1:8" ht="12" customHeight="1">
      <c r="A16" s="2" t="str">
        <f>"Jul "&amp;RIGHT(A6,4)</f>
        <v>Jul 2011</v>
      </c>
      <c r="B16" s="11" t="s">
        <v>396</v>
      </c>
      <c r="C16" s="11" t="s">
        <v>396</v>
      </c>
      <c r="D16" s="11" t="s">
        <v>396</v>
      </c>
      <c r="E16" s="11">
        <v>5636892</v>
      </c>
      <c r="F16" s="11">
        <v>9633192.4299999997</v>
      </c>
      <c r="G16" s="11">
        <v>4707.4324999999999</v>
      </c>
      <c r="H16" s="11">
        <f t="shared" si="0"/>
        <v>9633192.4299999997</v>
      </c>
    </row>
    <row r="17" spans="1:8" ht="12" customHeight="1">
      <c r="A17" s="2" t="str">
        <f>"Aug "&amp;RIGHT(A6,4)</f>
        <v>Aug 2011</v>
      </c>
      <c r="B17" s="11" t="s">
        <v>396</v>
      </c>
      <c r="C17" s="11" t="s">
        <v>396</v>
      </c>
      <c r="D17" s="11" t="s">
        <v>396</v>
      </c>
      <c r="E17" s="11">
        <v>6357276</v>
      </c>
      <c r="F17" s="11">
        <v>10862671.4</v>
      </c>
      <c r="G17" s="11">
        <v>5867.77</v>
      </c>
      <c r="H17" s="11">
        <f t="shared" si="0"/>
        <v>10862671.4</v>
      </c>
    </row>
    <row r="18" spans="1:8" ht="12" customHeight="1">
      <c r="A18" s="2" t="str">
        <f>"Sep "&amp;RIGHT(A6,4)</f>
        <v>Sep 2011</v>
      </c>
      <c r="B18" s="11">
        <v>1807</v>
      </c>
      <c r="C18" s="11">
        <v>2689</v>
      </c>
      <c r="D18" s="11">
        <v>122310</v>
      </c>
      <c r="E18" s="11">
        <v>5940938</v>
      </c>
      <c r="F18" s="11">
        <v>10141873.24</v>
      </c>
      <c r="G18" s="11">
        <v>5653.0574999999999</v>
      </c>
      <c r="H18" s="11">
        <f t="shared" si="0"/>
        <v>10141873.24</v>
      </c>
    </row>
    <row r="19" spans="1:8" ht="12" customHeight="1">
      <c r="A19" s="12" t="s">
        <v>58</v>
      </c>
      <c r="B19" s="13">
        <v>1799.5</v>
      </c>
      <c r="C19" s="13">
        <v>2683.75</v>
      </c>
      <c r="D19" s="13">
        <v>119673.75</v>
      </c>
      <c r="E19" s="13">
        <v>69482900</v>
      </c>
      <c r="F19" s="13">
        <v>117140105.45</v>
      </c>
      <c r="G19" s="13">
        <v>59136.997499999998</v>
      </c>
      <c r="H19" s="13">
        <f t="shared" si="0"/>
        <v>117140105.45</v>
      </c>
    </row>
    <row r="20" spans="1:8" ht="12" customHeight="1">
      <c r="A20" s="14" t="s">
        <v>397</v>
      </c>
      <c r="B20" s="15">
        <v>1764</v>
      </c>
      <c r="C20" s="15">
        <v>2671</v>
      </c>
      <c r="D20" s="15">
        <v>115465</v>
      </c>
      <c r="E20" s="15">
        <v>17088960</v>
      </c>
      <c r="F20" s="15">
        <v>28662351.949999999</v>
      </c>
      <c r="G20" s="15">
        <v>14050.4625</v>
      </c>
      <c r="H20" s="15">
        <f t="shared" si="0"/>
        <v>28662351.949999999</v>
      </c>
    </row>
    <row r="21" spans="1:8" ht="12" customHeight="1">
      <c r="A21" s="3" t="str">
        <f>"FY "&amp;RIGHT(A6,4)+1</f>
        <v>FY 2012</v>
      </c>
    </row>
    <row r="22" spans="1:8" ht="12" customHeight="1">
      <c r="A22" s="2" t="str">
        <f>"Oct "&amp;RIGHT(A6,4)</f>
        <v>Oct 2011</v>
      </c>
      <c r="B22" s="11" t="s">
        <v>396</v>
      </c>
      <c r="C22" s="11" t="s">
        <v>396</v>
      </c>
      <c r="D22" s="11" t="s">
        <v>396</v>
      </c>
      <c r="E22" s="11">
        <v>5658071</v>
      </c>
      <c r="F22" s="11">
        <v>9674009.5999999996</v>
      </c>
      <c r="G22" s="11">
        <v>5652.39</v>
      </c>
      <c r="H22" s="11">
        <f t="shared" ref="H22:H35" si="1">IF(ISBLANK(F22),"",F22)</f>
        <v>9674009.5999999996</v>
      </c>
    </row>
    <row r="23" spans="1:8" ht="12" customHeight="1">
      <c r="A23" s="2" t="str">
        <f>"Nov "&amp;RIGHT(A6,4)</f>
        <v>Nov 2011</v>
      </c>
      <c r="B23" s="11" t="s">
        <v>396</v>
      </c>
      <c r="C23" s="11" t="s">
        <v>396</v>
      </c>
      <c r="D23" s="11" t="s">
        <v>396</v>
      </c>
      <c r="E23" s="11">
        <v>5691751</v>
      </c>
      <c r="F23" s="11">
        <v>9724830.3399999999</v>
      </c>
      <c r="G23" s="11">
        <v>1966.6775</v>
      </c>
      <c r="H23" s="11">
        <f t="shared" si="1"/>
        <v>9724830.3399999999</v>
      </c>
    </row>
    <row r="24" spans="1:8" ht="12" customHeight="1">
      <c r="A24" s="2" t="str">
        <f>"Dec "&amp;RIGHT(A6,4)</f>
        <v>Dec 2011</v>
      </c>
      <c r="B24" s="11">
        <v>1636</v>
      </c>
      <c r="C24" s="11">
        <v>2451</v>
      </c>
      <c r="D24" s="11">
        <v>108624</v>
      </c>
      <c r="E24" s="11">
        <v>5651394</v>
      </c>
      <c r="F24" s="11">
        <v>9639730.8100000005</v>
      </c>
      <c r="G24" s="11" t="s">
        <v>396</v>
      </c>
      <c r="H24" s="11">
        <f t="shared" si="1"/>
        <v>9639730.8100000005</v>
      </c>
    </row>
    <row r="25" spans="1:8" ht="12" customHeight="1">
      <c r="A25" s="2" t="str">
        <f>"Jan "&amp;RIGHT(A6,4)+1</f>
        <v>Jan 2012</v>
      </c>
      <c r="B25" s="11" t="s">
        <v>396</v>
      </c>
      <c r="C25" s="11" t="s">
        <v>396</v>
      </c>
      <c r="D25" s="11" t="s">
        <v>396</v>
      </c>
      <c r="E25" s="11" t="s">
        <v>396</v>
      </c>
      <c r="F25" s="11" t="s">
        <v>396</v>
      </c>
      <c r="G25" s="11" t="s">
        <v>396</v>
      </c>
      <c r="H25" s="11" t="str">
        <f t="shared" si="1"/>
        <v>--</v>
      </c>
    </row>
    <row r="26" spans="1:8" ht="12" customHeight="1">
      <c r="A26" s="2" t="str">
        <f>"Feb "&amp;RIGHT(A6,4)+1</f>
        <v>Feb 2012</v>
      </c>
      <c r="B26" s="11" t="s">
        <v>396</v>
      </c>
      <c r="C26" s="11" t="s">
        <v>396</v>
      </c>
      <c r="D26" s="11" t="s">
        <v>396</v>
      </c>
      <c r="E26" s="11" t="s">
        <v>396</v>
      </c>
      <c r="F26" s="11" t="s">
        <v>396</v>
      </c>
      <c r="G26" s="11" t="s">
        <v>396</v>
      </c>
      <c r="H26" s="11" t="str">
        <f t="shared" si="1"/>
        <v>--</v>
      </c>
    </row>
    <row r="27" spans="1:8" ht="12" customHeight="1">
      <c r="A27" s="2" t="str">
        <f>"Mar "&amp;RIGHT(A6,4)+1</f>
        <v>Mar 2012</v>
      </c>
      <c r="B27" s="11" t="s">
        <v>396</v>
      </c>
      <c r="C27" s="11" t="s">
        <v>396</v>
      </c>
      <c r="D27" s="11" t="s">
        <v>396</v>
      </c>
      <c r="E27" s="11" t="s">
        <v>396</v>
      </c>
      <c r="F27" s="11" t="s">
        <v>396</v>
      </c>
      <c r="G27" s="11" t="s">
        <v>396</v>
      </c>
      <c r="H27" s="11" t="str">
        <f t="shared" si="1"/>
        <v>--</v>
      </c>
    </row>
    <row r="28" spans="1:8" ht="12" customHeight="1">
      <c r="A28" s="2" t="str">
        <f>"Apr "&amp;RIGHT(A6,4)+1</f>
        <v>Apr 2012</v>
      </c>
      <c r="B28" s="11" t="s">
        <v>396</v>
      </c>
      <c r="C28" s="11" t="s">
        <v>396</v>
      </c>
      <c r="D28" s="11" t="s">
        <v>396</v>
      </c>
      <c r="E28" s="11" t="s">
        <v>396</v>
      </c>
      <c r="F28" s="11" t="s">
        <v>396</v>
      </c>
      <c r="G28" s="11" t="s">
        <v>396</v>
      </c>
      <c r="H28" s="11" t="str">
        <f t="shared" si="1"/>
        <v>--</v>
      </c>
    </row>
    <row r="29" spans="1:8" ht="12" customHeight="1">
      <c r="A29" s="2" t="str">
        <f>"May "&amp;RIGHT(A6,4)+1</f>
        <v>May 2012</v>
      </c>
      <c r="B29" s="11" t="s">
        <v>396</v>
      </c>
      <c r="C29" s="11" t="s">
        <v>396</v>
      </c>
      <c r="D29" s="11" t="s">
        <v>396</v>
      </c>
      <c r="E29" s="11" t="s">
        <v>396</v>
      </c>
      <c r="F29" s="11" t="s">
        <v>396</v>
      </c>
      <c r="G29" s="11" t="s">
        <v>396</v>
      </c>
      <c r="H29" s="11" t="str">
        <f t="shared" si="1"/>
        <v>--</v>
      </c>
    </row>
    <row r="30" spans="1:8" ht="12" customHeight="1">
      <c r="A30" s="2" t="str">
        <f>"Jun "&amp;RIGHT(A6,4)+1</f>
        <v>Jun 2012</v>
      </c>
      <c r="B30" s="11" t="s">
        <v>396</v>
      </c>
      <c r="C30" s="11" t="s">
        <v>396</v>
      </c>
      <c r="D30" s="11" t="s">
        <v>396</v>
      </c>
      <c r="E30" s="11" t="s">
        <v>396</v>
      </c>
      <c r="F30" s="11" t="s">
        <v>396</v>
      </c>
      <c r="G30" s="11" t="s">
        <v>396</v>
      </c>
      <c r="H30" s="11" t="str">
        <f t="shared" si="1"/>
        <v>--</v>
      </c>
    </row>
    <row r="31" spans="1:8" ht="12" customHeight="1">
      <c r="A31" s="2" t="str">
        <f>"Jul "&amp;RIGHT(A6,4)+1</f>
        <v>Jul 2012</v>
      </c>
      <c r="B31" s="11" t="s">
        <v>396</v>
      </c>
      <c r="C31" s="11" t="s">
        <v>396</v>
      </c>
      <c r="D31" s="11" t="s">
        <v>396</v>
      </c>
      <c r="E31" s="11" t="s">
        <v>396</v>
      </c>
      <c r="F31" s="11" t="s">
        <v>396</v>
      </c>
      <c r="G31" s="11" t="s">
        <v>396</v>
      </c>
      <c r="H31" s="11" t="str">
        <f t="shared" si="1"/>
        <v>--</v>
      </c>
    </row>
    <row r="32" spans="1:8" ht="12" customHeight="1">
      <c r="A32" s="2" t="str">
        <f>"Aug "&amp;RIGHT(A6,4)+1</f>
        <v>Aug 2012</v>
      </c>
      <c r="B32" s="11" t="s">
        <v>396</v>
      </c>
      <c r="C32" s="11" t="s">
        <v>396</v>
      </c>
      <c r="D32" s="11" t="s">
        <v>396</v>
      </c>
      <c r="E32" s="11" t="s">
        <v>396</v>
      </c>
      <c r="F32" s="11" t="s">
        <v>396</v>
      </c>
      <c r="G32" s="11" t="s">
        <v>396</v>
      </c>
      <c r="H32" s="11" t="str">
        <f t="shared" si="1"/>
        <v>--</v>
      </c>
    </row>
    <row r="33" spans="1:8" ht="12" customHeight="1">
      <c r="A33" s="2" t="str">
        <f>"Sep "&amp;RIGHT(A6,4)+1</f>
        <v>Sep 2012</v>
      </c>
      <c r="B33" s="11" t="s">
        <v>396</v>
      </c>
      <c r="C33" s="11" t="s">
        <v>396</v>
      </c>
      <c r="D33" s="11" t="s">
        <v>396</v>
      </c>
      <c r="E33" s="11" t="s">
        <v>396</v>
      </c>
      <c r="F33" s="11" t="s">
        <v>396</v>
      </c>
      <c r="G33" s="11" t="s">
        <v>396</v>
      </c>
      <c r="H33" s="11" t="str">
        <f t="shared" si="1"/>
        <v>--</v>
      </c>
    </row>
    <row r="34" spans="1:8" ht="12" customHeight="1">
      <c r="A34" s="12" t="s">
        <v>58</v>
      </c>
      <c r="B34" s="13">
        <v>1636</v>
      </c>
      <c r="C34" s="13">
        <v>2451</v>
      </c>
      <c r="D34" s="13">
        <v>108624</v>
      </c>
      <c r="E34" s="13">
        <v>17001216</v>
      </c>
      <c r="F34" s="13">
        <v>29038570.75</v>
      </c>
      <c r="G34" s="13">
        <v>7619.0675000000001</v>
      </c>
      <c r="H34" s="13">
        <f t="shared" si="1"/>
        <v>29038570.75</v>
      </c>
    </row>
    <row r="35" spans="1:8" ht="12" customHeight="1">
      <c r="A35" s="14" t="str">
        <f>"Total "&amp;MID(A20,7,LEN(A20)-13)&amp;" Months"</f>
        <v>Total 3 Months</v>
      </c>
      <c r="B35" s="15">
        <v>1636</v>
      </c>
      <c r="C35" s="15">
        <v>2451</v>
      </c>
      <c r="D35" s="15">
        <v>108624</v>
      </c>
      <c r="E35" s="15">
        <v>17001216</v>
      </c>
      <c r="F35" s="15">
        <v>29038570.75</v>
      </c>
      <c r="G35" s="15">
        <v>7619.0675000000001</v>
      </c>
      <c r="H35" s="15">
        <f t="shared" si="1"/>
        <v>29038570.75</v>
      </c>
    </row>
    <row r="36" spans="1:8" ht="12" customHeight="1">
      <c r="A36" s="34"/>
      <c r="B36" s="34"/>
      <c r="C36" s="34"/>
      <c r="D36" s="34"/>
      <c r="E36" s="34"/>
      <c r="F36" s="34"/>
      <c r="G36" s="34"/>
      <c r="H36" s="34"/>
    </row>
    <row r="37" spans="1:8" ht="69.95" customHeight="1">
      <c r="A37" s="52" t="s">
        <v>133</v>
      </c>
      <c r="B37" s="52"/>
      <c r="C37" s="52"/>
      <c r="D37" s="52"/>
      <c r="E37" s="52"/>
      <c r="F37" s="52"/>
      <c r="G37" s="52"/>
      <c r="H37" s="52"/>
    </row>
    <row r="38" spans="1: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4">
    <mergeCell ref="A37:H37"/>
    <mergeCell ref="H3:H4"/>
    <mergeCell ref="B5:E5"/>
    <mergeCell ref="F5:H5"/>
    <mergeCell ref="A36:H36"/>
    <mergeCell ref="D3:D4"/>
    <mergeCell ref="E3:E4"/>
    <mergeCell ref="F3:F4"/>
    <mergeCell ref="G3:G4"/>
    <mergeCell ref="A1:G1"/>
    <mergeCell ref="A2:G2"/>
    <mergeCell ref="A3:A4"/>
    <mergeCell ref="B3:B4"/>
    <mergeCell ref="C3:C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2.xml><?xml version="1.0" encoding="utf-8"?>
<worksheet xmlns="http://schemas.openxmlformats.org/spreadsheetml/2006/main" xmlns:r="http://schemas.openxmlformats.org/officeDocument/2006/relationships">
  <sheetPr codeName="Sheet25">
    <pageSetUpPr fitToPage="1"/>
  </sheetPr>
  <dimension ref="A1:G200"/>
  <sheetViews>
    <sheetView showGridLines="0" workbookViewId="0">
      <pane activePane="bottomRight" state="frozen"/>
      <selection activeCell="D3" sqref="D3:D4"/>
    </sheetView>
  </sheetViews>
  <sheetFormatPr defaultRowHeight="12.75"/>
  <cols>
    <col min="1" max="6" width="11.42578125" customWidth="1"/>
    <col min="7" max="7" width="57.140625" customWidth="1"/>
  </cols>
  <sheetData>
    <row r="1" spans="1:7" ht="12" customHeight="1">
      <c r="A1" s="42" t="s">
        <v>393</v>
      </c>
      <c r="B1" s="42"/>
      <c r="C1" s="42"/>
      <c r="D1" s="42"/>
      <c r="E1" s="42"/>
      <c r="F1" s="2" t="s">
        <v>394</v>
      </c>
    </row>
    <row r="2" spans="1:7" ht="12" customHeight="1">
      <c r="A2" s="44" t="s">
        <v>134</v>
      </c>
      <c r="B2" s="44"/>
      <c r="C2" s="44"/>
      <c r="D2" s="44"/>
      <c r="E2" s="44"/>
      <c r="F2" s="1"/>
    </row>
    <row r="3" spans="1:7" ht="24" customHeight="1">
      <c r="A3" s="46" t="s">
        <v>53</v>
      </c>
      <c r="B3" s="48" t="s">
        <v>118</v>
      </c>
      <c r="C3" s="49"/>
      <c r="D3" s="38" t="s">
        <v>342</v>
      </c>
      <c r="E3" s="38" t="s">
        <v>239</v>
      </c>
      <c r="F3" s="40" t="s">
        <v>61</v>
      </c>
    </row>
    <row r="4" spans="1:7" ht="24" customHeight="1">
      <c r="A4" s="47"/>
      <c r="B4" s="10" t="s">
        <v>135</v>
      </c>
      <c r="C4" s="10" t="s">
        <v>136</v>
      </c>
      <c r="D4" s="39"/>
      <c r="E4" s="39"/>
      <c r="F4" s="41"/>
    </row>
    <row r="5" spans="1:7" ht="12" customHeight="1">
      <c r="A5" s="1"/>
      <c r="B5" s="54" t="str">
        <f>REPT("-",5)&amp;" Number "&amp;REPT("-",4)&amp;"   "&amp;REPT("-",43)&amp;" Dollars "&amp;REPT("-",41)</f>
        <v>----- Number ----   ------------------------------------------- Dollars -----------------------------------------</v>
      </c>
      <c r="C5" s="54"/>
      <c r="D5" s="54"/>
      <c r="E5" s="54"/>
      <c r="F5" s="54"/>
      <c r="G5" s="54"/>
    </row>
    <row r="6" spans="1:7" ht="12" customHeight="1">
      <c r="A6" s="3" t="s">
        <v>395</v>
      </c>
    </row>
    <row r="7" spans="1:7" ht="12" customHeight="1">
      <c r="A7" s="2" t="str">
        <f>"Oct "&amp;RIGHT(A6,4)-1</f>
        <v>Oct 2010</v>
      </c>
      <c r="B7" s="11">
        <v>168208240</v>
      </c>
      <c r="C7" s="11">
        <v>215388458.09</v>
      </c>
      <c r="D7" s="11">
        <v>132024</v>
      </c>
      <c r="E7" s="11" t="s">
        <v>396</v>
      </c>
      <c r="F7" s="11">
        <v>215520482.09</v>
      </c>
    </row>
    <row r="8" spans="1:7" ht="12" customHeight="1">
      <c r="A8" s="2" t="str">
        <f>"Nov "&amp;RIGHT(A6,4)-1</f>
        <v>Nov 2010</v>
      </c>
      <c r="B8" s="11">
        <v>160138667</v>
      </c>
      <c r="C8" s="11">
        <v>205699784.53</v>
      </c>
      <c r="D8" s="11">
        <v>827605</v>
      </c>
      <c r="E8" s="11" t="s">
        <v>396</v>
      </c>
      <c r="F8" s="11">
        <v>206527389.53</v>
      </c>
    </row>
    <row r="9" spans="1:7" ht="12" customHeight="1">
      <c r="A9" s="2" t="str">
        <f>"Dec "&amp;RIGHT(A6,4)-1</f>
        <v>Dec 2010</v>
      </c>
      <c r="B9" s="11">
        <v>148672582</v>
      </c>
      <c r="C9" s="11">
        <v>190908898.27000001</v>
      </c>
      <c r="D9" s="11">
        <v>19160699</v>
      </c>
      <c r="E9" s="11">
        <v>43482257</v>
      </c>
      <c r="F9" s="11">
        <v>253551854.27000001</v>
      </c>
    </row>
    <row r="10" spans="1:7" ht="12" customHeight="1">
      <c r="A10" s="2" t="str">
        <f>"Jan "&amp;RIGHT(A6,4)</f>
        <v>Jan 2011</v>
      </c>
      <c r="B10" s="11">
        <v>156738949</v>
      </c>
      <c r="C10" s="11">
        <v>200333932.74000001</v>
      </c>
      <c r="D10" s="11">
        <v>106124</v>
      </c>
      <c r="E10" s="11" t="s">
        <v>396</v>
      </c>
      <c r="F10" s="11">
        <v>200440056.74000001</v>
      </c>
    </row>
    <row r="11" spans="1:7" ht="12" customHeight="1">
      <c r="A11" s="2" t="str">
        <f>"Feb "&amp;RIGHT(A6,4)</f>
        <v>Feb 2011</v>
      </c>
      <c r="B11" s="11">
        <v>153714868</v>
      </c>
      <c r="C11" s="11">
        <v>197053688.97</v>
      </c>
      <c r="D11" s="11">
        <v>25978</v>
      </c>
      <c r="E11" s="11" t="s">
        <v>396</v>
      </c>
      <c r="F11" s="11">
        <v>197079666.97</v>
      </c>
    </row>
    <row r="12" spans="1:7" ht="12" customHeight="1">
      <c r="A12" s="2" t="str">
        <f>"Mar "&amp;RIGHT(A6,4)</f>
        <v>Mar 2011</v>
      </c>
      <c r="B12" s="11">
        <v>188655745</v>
      </c>
      <c r="C12" s="11">
        <v>242215821.03</v>
      </c>
      <c r="D12" s="11">
        <v>30600139</v>
      </c>
      <c r="E12" s="11">
        <v>38610601</v>
      </c>
      <c r="F12" s="11">
        <v>311426561.02999997</v>
      </c>
    </row>
    <row r="13" spans="1:7" ht="12" customHeight="1">
      <c r="A13" s="2" t="str">
        <f>"Apr "&amp;RIGHT(A6,4)</f>
        <v>Apr 2011</v>
      </c>
      <c r="B13" s="11">
        <v>168166940</v>
      </c>
      <c r="C13" s="11">
        <v>213870491.44999999</v>
      </c>
      <c r="D13" s="11">
        <v>121561</v>
      </c>
      <c r="E13" s="11" t="s">
        <v>396</v>
      </c>
      <c r="F13" s="11">
        <v>213992052.44999999</v>
      </c>
    </row>
    <row r="14" spans="1:7" ht="12" customHeight="1">
      <c r="A14" s="2" t="str">
        <f>"May "&amp;RIGHT(A6,4)</f>
        <v>May 2011</v>
      </c>
      <c r="B14" s="11">
        <v>173579663</v>
      </c>
      <c r="C14" s="11">
        <v>220732739.40000001</v>
      </c>
      <c r="D14" s="11" t="s">
        <v>396</v>
      </c>
      <c r="E14" s="11" t="s">
        <v>396</v>
      </c>
      <c r="F14" s="11">
        <v>220732739.40000001</v>
      </c>
    </row>
    <row r="15" spans="1:7" ht="12" customHeight="1">
      <c r="A15" s="2" t="str">
        <f>"Jun "&amp;RIGHT(A6,4)</f>
        <v>Jun 2011</v>
      </c>
      <c r="B15" s="11">
        <v>156111446</v>
      </c>
      <c r="C15" s="11">
        <v>195936626.09</v>
      </c>
      <c r="D15" s="11">
        <v>24114019</v>
      </c>
      <c r="E15" s="11">
        <v>36213581</v>
      </c>
      <c r="F15" s="11">
        <v>256264226.09</v>
      </c>
    </row>
    <row r="16" spans="1:7" ht="12" customHeight="1">
      <c r="A16" s="2" t="str">
        <f>"Jul "&amp;RIGHT(A6,4)</f>
        <v>Jul 2011</v>
      </c>
      <c r="B16" s="11">
        <v>132519341</v>
      </c>
      <c r="C16" s="11">
        <v>171684952.84</v>
      </c>
      <c r="D16" s="11">
        <v>77997.06</v>
      </c>
      <c r="E16" s="11" t="s">
        <v>396</v>
      </c>
      <c r="F16" s="11">
        <v>171762949.90000001</v>
      </c>
    </row>
    <row r="17" spans="1:6" ht="12" customHeight="1">
      <c r="A17" s="2" t="str">
        <f>"Aug "&amp;RIGHT(A6,4)</f>
        <v>Aug 2011</v>
      </c>
      <c r="B17" s="11">
        <v>156566016</v>
      </c>
      <c r="C17" s="11">
        <v>200239584.96000001</v>
      </c>
      <c r="D17" s="11">
        <v>78510.33</v>
      </c>
      <c r="E17" s="11" t="s">
        <v>396</v>
      </c>
      <c r="F17" s="11">
        <v>200318095.28999999</v>
      </c>
    </row>
    <row r="18" spans="1:6" ht="12" customHeight="1">
      <c r="A18" s="2" t="str">
        <f>"Sep "&amp;RIGHT(A6,4)</f>
        <v>Sep 2011</v>
      </c>
      <c r="B18" s="11">
        <v>163740909</v>
      </c>
      <c r="C18" s="11">
        <v>213233235.94999999</v>
      </c>
      <c r="D18" s="11">
        <v>26966790.940000001</v>
      </c>
      <c r="E18" s="11">
        <v>32035227</v>
      </c>
      <c r="F18" s="11">
        <v>272235253.88999999</v>
      </c>
    </row>
    <row r="19" spans="1:6" ht="12" customHeight="1">
      <c r="A19" s="12" t="s">
        <v>58</v>
      </c>
      <c r="B19" s="13">
        <v>1926813366</v>
      </c>
      <c r="C19" s="13">
        <v>2467298214.3200002</v>
      </c>
      <c r="D19" s="13">
        <v>102211447.33</v>
      </c>
      <c r="E19" s="13">
        <v>150341666</v>
      </c>
      <c r="F19" s="13">
        <v>2719851327.6500001</v>
      </c>
    </row>
    <row r="20" spans="1:6" ht="12" customHeight="1">
      <c r="A20" s="14" t="s">
        <v>397</v>
      </c>
      <c r="B20" s="15">
        <v>477019489</v>
      </c>
      <c r="C20" s="15">
        <v>611997140.88999999</v>
      </c>
      <c r="D20" s="15">
        <v>20120328</v>
      </c>
      <c r="E20" s="15">
        <v>43482257</v>
      </c>
      <c r="F20" s="15">
        <v>675599725.88999999</v>
      </c>
    </row>
    <row r="21" spans="1:6" ht="12" customHeight="1">
      <c r="A21" s="3" t="str">
        <f>"FY "&amp;RIGHT(A6,4)+1</f>
        <v>FY 2012</v>
      </c>
    </row>
    <row r="22" spans="1:6" ht="12" customHeight="1">
      <c r="A22" s="2" t="str">
        <f>"Oct "&amp;RIGHT(A6,4)</f>
        <v>Oct 2011</v>
      </c>
      <c r="B22" s="11">
        <v>166134240</v>
      </c>
      <c r="C22" s="11">
        <v>219449403.81</v>
      </c>
      <c r="D22" s="11">
        <v>169775.53</v>
      </c>
      <c r="E22" s="11" t="s">
        <v>396</v>
      </c>
      <c r="F22" s="11">
        <v>219619179.34</v>
      </c>
    </row>
    <row r="23" spans="1:6" ht="12" customHeight="1">
      <c r="A23" s="2" t="str">
        <f>"Nov "&amp;RIGHT(A6,4)</f>
        <v>Nov 2011</v>
      </c>
      <c r="B23" s="11">
        <v>159215881</v>
      </c>
      <c r="C23" s="11">
        <v>211453119.56999999</v>
      </c>
      <c r="D23" s="11">
        <v>134645.67000000001</v>
      </c>
      <c r="E23" s="11" t="s">
        <v>396</v>
      </c>
      <c r="F23" s="11">
        <v>211587765.24000001</v>
      </c>
    </row>
    <row r="24" spans="1:6" ht="12" customHeight="1">
      <c r="A24" s="2" t="str">
        <f>"Dec "&amp;RIGHT(A6,4)</f>
        <v>Dec 2011</v>
      </c>
      <c r="B24" s="11">
        <v>148060544</v>
      </c>
      <c r="C24" s="11">
        <v>197078120.18000001</v>
      </c>
      <c r="D24" s="11">
        <v>19662788.609999999</v>
      </c>
      <c r="E24" s="11">
        <v>35846701</v>
      </c>
      <c r="F24" s="11">
        <v>252587609.78999999</v>
      </c>
    </row>
    <row r="25" spans="1:6" ht="12" customHeight="1">
      <c r="A25" s="2" t="str">
        <f>"Jan "&amp;RIGHT(A6,4)+1</f>
        <v>Jan 2012</v>
      </c>
      <c r="B25" s="11" t="s">
        <v>396</v>
      </c>
      <c r="C25" s="11" t="s">
        <v>396</v>
      </c>
      <c r="D25" s="11" t="s">
        <v>396</v>
      </c>
      <c r="E25" s="11" t="s">
        <v>396</v>
      </c>
      <c r="F25" s="11" t="s">
        <v>396</v>
      </c>
    </row>
    <row r="26" spans="1:6" ht="12" customHeight="1">
      <c r="A26" s="2" t="str">
        <f>"Feb "&amp;RIGHT(A6,4)+1</f>
        <v>Feb 2012</v>
      </c>
      <c r="B26" s="11" t="s">
        <v>396</v>
      </c>
      <c r="C26" s="11" t="s">
        <v>396</v>
      </c>
      <c r="D26" s="11" t="s">
        <v>396</v>
      </c>
      <c r="E26" s="11" t="s">
        <v>396</v>
      </c>
      <c r="F26" s="11" t="s">
        <v>396</v>
      </c>
    </row>
    <row r="27" spans="1:6" ht="12" customHeight="1">
      <c r="A27" s="2" t="str">
        <f>"Mar "&amp;RIGHT(A6,4)+1</f>
        <v>Mar 2012</v>
      </c>
      <c r="B27" s="11" t="s">
        <v>396</v>
      </c>
      <c r="C27" s="11" t="s">
        <v>396</v>
      </c>
      <c r="D27" s="11" t="s">
        <v>396</v>
      </c>
      <c r="E27" s="11" t="s">
        <v>396</v>
      </c>
      <c r="F27" s="11" t="s">
        <v>396</v>
      </c>
    </row>
    <row r="28" spans="1:6" ht="12" customHeight="1">
      <c r="A28" s="2" t="str">
        <f>"Apr "&amp;RIGHT(A6,4)+1</f>
        <v>Apr 2012</v>
      </c>
      <c r="B28" s="11" t="s">
        <v>396</v>
      </c>
      <c r="C28" s="11" t="s">
        <v>396</v>
      </c>
      <c r="D28" s="11" t="s">
        <v>396</v>
      </c>
      <c r="E28" s="11" t="s">
        <v>396</v>
      </c>
      <c r="F28" s="11" t="s">
        <v>396</v>
      </c>
    </row>
    <row r="29" spans="1:6" ht="12" customHeight="1">
      <c r="A29" s="2" t="str">
        <f>"May "&amp;RIGHT(A6,4)+1</f>
        <v>May 2012</v>
      </c>
      <c r="B29" s="11" t="s">
        <v>396</v>
      </c>
      <c r="C29" s="11" t="s">
        <v>396</v>
      </c>
      <c r="D29" s="11" t="s">
        <v>396</v>
      </c>
      <c r="E29" s="11" t="s">
        <v>396</v>
      </c>
      <c r="F29" s="11" t="s">
        <v>396</v>
      </c>
    </row>
    <row r="30" spans="1:6" ht="12" customHeight="1">
      <c r="A30" s="2" t="str">
        <f>"Jun "&amp;RIGHT(A6,4)+1</f>
        <v>Jun 2012</v>
      </c>
      <c r="B30" s="11" t="s">
        <v>396</v>
      </c>
      <c r="C30" s="11" t="s">
        <v>396</v>
      </c>
      <c r="D30" s="11" t="s">
        <v>396</v>
      </c>
      <c r="E30" s="11" t="s">
        <v>396</v>
      </c>
      <c r="F30" s="11" t="s">
        <v>396</v>
      </c>
    </row>
    <row r="31" spans="1:6" ht="12" customHeight="1">
      <c r="A31" s="2" t="str">
        <f>"Jul "&amp;RIGHT(A6,4)+1</f>
        <v>Jul 2012</v>
      </c>
      <c r="B31" s="11" t="s">
        <v>396</v>
      </c>
      <c r="C31" s="11" t="s">
        <v>396</v>
      </c>
      <c r="D31" s="11" t="s">
        <v>396</v>
      </c>
      <c r="E31" s="11" t="s">
        <v>396</v>
      </c>
      <c r="F31" s="11" t="s">
        <v>396</v>
      </c>
    </row>
    <row r="32" spans="1:6" ht="12" customHeight="1">
      <c r="A32" s="2" t="str">
        <f>"Aug "&amp;RIGHT(A6,4)+1</f>
        <v>Aug 2012</v>
      </c>
      <c r="B32" s="11" t="s">
        <v>396</v>
      </c>
      <c r="C32" s="11" t="s">
        <v>396</v>
      </c>
      <c r="D32" s="11" t="s">
        <v>396</v>
      </c>
      <c r="E32" s="11" t="s">
        <v>396</v>
      </c>
      <c r="F32" s="11" t="s">
        <v>396</v>
      </c>
    </row>
    <row r="33" spans="1:6" ht="12" customHeight="1">
      <c r="A33" s="2" t="str">
        <f>"Sep "&amp;RIGHT(A6,4)+1</f>
        <v>Sep 2012</v>
      </c>
      <c r="B33" s="11" t="s">
        <v>396</v>
      </c>
      <c r="C33" s="11" t="s">
        <v>396</v>
      </c>
      <c r="D33" s="11" t="s">
        <v>396</v>
      </c>
      <c r="E33" s="11" t="s">
        <v>396</v>
      </c>
      <c r="F33" s="11" t="s">
        <v>396</v>
      </c>
    </row>
    <row r="34" spans="1:6" ht="12" customHeight="1">
      <c r="A34" s="12" t="s">
        <v>58</v>
      </c>
      <c r="B34" s="13">
        <v>473410665</v>
      </c>
      <c r="C34" s="13">
        <v>627980643.55999994</v>
      </c>
      <c r="D34" s="13">
        <v>19967209.809999999</v>
      </c>
      <c r="E34" s="13">
        <v>35846701</v>
      </c>
      <c r="F34" s="13">
        <v>683794554.37</v>
      </c>
    </row>
    <row r="35" spans="1:6" ht="12" customHeight="1">
      <c r="A35" s="14" t="str">
        <f>"Total "&amp;MID(A20,7,LEN(A20)-13)&amp;" Months"</f>
        <v>Total 3 Months</v>
      </c>
      <c r="B35" s="15">
        <v>473410665</v>
      </c>
      <c r="C35" s="15">
        <v>627980643.55999994</v>
      </c>
      <c r="D35" s="15">
        <v>19967209.809999999</v>
      </c>
      <c r="E35" s="15">
        <v>35846701</v>
      </c>
      <c r="F35" s="15">
        <v>683794554.37</v>
      </c>
    </row>
    <row r="36" spans="1:6" ht="12" customHeight="1">
      <c r="A36" s="34"/>
      <c r="B36" s="34"/>
      <c r="C36" s="34"/>
      <c r="D36" s="34"/>
      <c r="E36" s="34"/>
      <c r="F36" s="34"/>
    </row>
    <row r="37" spans="1:6" ht="69.95" customHeight="1">
      <c r="A37" s="52" t="s">
        <v>137</v>
      </c>
      <c r="B37" s="52"/>
      <c r="C37" s="52"/>
      <c r="D37" s="52"/>
      <c r="E37" s="52"/>
      <c r="F37" s="52"/>
    </row>
    <row r="38" spans="1:6"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F3:F4"/>
    <mergeCell ref="B5:G5"/>
    <mergeCell ref="A36:F36"/>
    <mergeCell ref="A37:F37"/>
    <mergeCell ref="A1:E1"/>
    <mergeCell ref="A2:E2"/>
    <mergeCell ref="A3:A4"/>
    <mergeCell ref="B3:C3"/>
    <mergeCell ref="D3:D4"/>
    <mergeCell ref="E3:E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3.xml><?xml version="1.0" encoding="utf-8"?>
<worksheet xmlns="http://schemas.openxmlformats.org/spreadsheetml/2006/main" xmlns:r="http://schemas.openxmlformats.org/officeDocument/2006/relationships">
  <sheetPr codeName="Sheet26">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393</v>
      </c>
      <c r="B1" s="42"/>
      <c r="C1" s="42"/>
      <c r="D1" s="42"/>
      <c r="E1" s="42"/>
      <c r="F1" s="42"/>
      <c r="G1" s="42"/>
      <c r="H1" s="42"/>
      <c r="I1" s="2" t="s">
        <v>394</v>
      </c>
    </row>
    <row r="2" spans="1:9" ht="12" customHeight="1">
      <c r="A2" s="44" t="s">
        <v>240</v>
      </c>
      <c r="B2" s="44"/>
      <c r="C2" s="44"/>
      <c r="D2" s="44"/>
      <c r="E2" s="44"/>
      <c r="F2" s="44"/>
      <c r="G2" s="44"/>
      <c r="H2" s="44"/>
      <c r="I2" s="1"/>
    </row>
    <row r="3" spans="1:9" ht="24" customHeight="1">
      <c r="A3" s="46" t="s">
        <v>53</v>
      </c>
      <c r="B3" s="38" t="s">
        <v>129</v>
      </c>
      <c r="C3" s="38" t="s">
        <v>130</v>
      </c>
      <c r="D3" s="38" t="s">
        <v>131</v>
      </c>
      <c r="E3" s="48" t="s">
        <v>138</v>
      </c>
      <c r="F3" s="53"/>
      <c r="G3" s="53"/>
      <c r="H3" s="53"/>
      <c r="I3" s="53"/>
    </row>
    <row r="4" spans="1:9" ht="24" customHeight="1">
      <c r="A4" s="47"/>
      <c r="B4" s="39"/>
      <c r="C4" s="39"/>
      <c r="D4" s="39"/>
      <c r="E4" s="10" t="s">
        <v>112</v>
      </c>
      <c r="F4" s="10" t="s">
        <v>113</v>
      </c>
      <c r="G4" s="10" t="s">
        <v>114</v>
      </c>
      <c r="H4" s="10" t="s">
        <v>115</v>
      </c>
      <c r="I4" s="9" t="s">
        <v>58</v>
      </c>
    </row>
    <row r="5" spans="1:9" ht="12" customHeight="1">
      <c r="A5" s="1"/>
      <c r="B5" s="34" t="str">
        <f>REPT("-",89)&amp;" Number "&amp;REPT("-",89)</f>
        <v>----------------------------------------------------------------------------------------- Number -----------------------------------------------------------------------------------------</v>
      </c>
      <c r="C5" s="34"/>
      <c r="D5" s="34"/>
      <c r="E5" s="34"/>
      <c r="F5" s="34"/>
      <c r="G5" s="34"/>
      <c r="H5" s="34"/>
      <c r="I5" s="34"/>
    </row>
    <row r="6" spans="1:9" ht="12" customHeight="1">
      <c r="A6" s="3" t="s">
        <v>395</v>
      </c>
    </row>
    <row r="7" spans="1:9" ht="12" customHeight="1">
      <c r="A7" s="2" t="str">
        <f>"Oct "&amp;RIGHT(A6,4)-1</f>
        <v>Oct 2010</v>
      </c>
      <c r="B7" s="11" t="s">
        <v>396</v>
      </c>
      <c r="C7" s="11" t="s">
        <v>396</v>
      </c>
      <c r="D7" s="11" t="s">
        <v>396</v>
      </c>
      <c r="E7" s="11">
        <v>9298</v>
      </c>
      <c r="F7" s="11">
        <v>14055</v>
      </c>
      <c r="G7" s="11">
        <v>3621</v>
      </c>
      <c r="H7" s="11">
        <v>308065</v>
      </c>
      <c r="I7" s="11">
        <v>335039</v>
      </c>
    </row>
    <row r="8" spans="1:9" ht="12" customHeight="1">
      <c r="A8" s="2" t="str">
        <f>"Nov "&amp;RIGHT(A6,4)-1</f>
        <v>Nov 2010</v>
      </c>
      <c r="B8" s="11" t="s">
        <v>396</v>
      </c>
      <c r="C8" s="11" t="s">
        <v>396</v>
      </c>
      <c r="D8" s="11" t="s">
        <v>396</v>
      </c>
      <c r="E8" s="11">
        <v>12368</v>
      </c>
      <c r="F8" s="11">
        <v>17337</v>
      </c>
      <c r="G8" s="11">
        <v>1840</v>
      </c>
      <c r="H8" s="11">
        <v>291282</v>
      </c>
      <c r="I8" s="11">
        <v>322827</v>
      </c>
    </row>
    <row r="9" spans="1:9" ht="12" customHeight="1">
      <c r="A9" s="2" t="str">
        <f>"Dec "&amp;RIGHT(A6,4)-1</f>
        <v>Dec 2010</v>
      </c>
      <c r="B9" s="11" t="s">
        <v>396</v>
      </c>
      <c r="C9" s="11" t="s">
        <v>396</v>
      </c>
      <c r="D9" s="11" t="s">
        <v>396</v>
      </c>
      <c r="E9" s="11">
        <v>15850</v>
      </c>
      <c r="F9" s="11">
        <v>22551</v>
      </c>
      <c r="G9" s="11">
        <v>0</v>
      </c>
      <c r="H9" s="11">
        <v>246088</v>
      </c>
      <c r="I9" s="11">
        <v>284489</v>
      </c>
    </row>
    <row r="10" spans="1:9" ht="12" customHeight="1">
      <c r="A10" s="2" t="str">
        <f>"Jan "&amp;RIGHT(A6,4)</f>
        <v>Jan 2011</v>
      </c>
      <c r="B10" s="11" t="s">
        <v>396</v>
      </c>
      <c r="C10" s="11" t="s">
        <v>396</v>
      </c>
      <c r="D10" s="11" t="s">
        <v>396</v>
      </c>
      <c r="E10" s="11">
        <v>3458</v>
      </c>
      <c r="F10" s="11">
        <v>6662</v>
      </c>
      <c r="G10" s="11">
        <v>0</v>
      </c>
      <c r="H10" s="11">
        <v>317825</v>
      </c>
      <c r="I10" s="11">
        <v>327945</v>
      </c>
    </row>
    <row r="11" spans="1:9" ht="12" customHeight="1">
      <c r="A11" s="2" t="str">
        <f>"Feb "&amp;RIGHT(A6,4)</f>
        <v>Feb 2011</v>
      </c>
      <c r="B11" s="11" t="s">
        <v>396</v>
      </c>
      <c r="C11" s="11" t="s">
        <v>396</v>
      </c>
      <c r="D11" s="11" t="s">
        <v>396</v>
      </c>
      <c r="E11" s="11">
        <v>3346</v>
      </c>
      <c r="F11" s="11">
        <v>4758</v>
      </c>
      <c r="G11" s="11">
        <v>0</v>
      </c>
      <c r="H11" s="11">
        <v>296076</v>
      </c>
      <c r="I11" s="11">
        <v>304180</v>
      </c>
    </row>
    <row r="12" spans="1:9" ht="12" customHeight="1">
      <c r="A12" s="2" t="str">
        <f>"Mar "&amp;RIGHT(A6,4)</f>
        <v>Mar 2011</v>
      </c>
      <c r="B12" s="11" t="s">
        <v>396</v>
      </c>
      <c r="C12" s="11" t="s">
        <v>396</v>
      </c>
      <c r="D12" s="11" t="s">
        <v>396</v>
      </c>
      <c r="E12" s="11">
        <v>12804</v>
      </c>
      <c r="F12" s="11">
        <v>19476</v>
      </c>
      <c r="G12" s="11">
        <v>267</v>
      </c>
      <c r="H12" s="11">
        <v>371232</v>
      </c>
      <c r="I12" s="11">
        <v>403779</v>
      </c>
    </row>
    <row r="13" spans="1:9" ht="12" customHeight="1">
      <c r="A13" s="2" t="str">
        <f>"Apr "&amp;RIGHT(A6,4)</f>
        <v>Apr 2011</v>
      </c>
      <c r="B13" s="11" t="s">
        <v>396</v>
      </c>
      <c r="C13" s="11" t="s">
        <v>396</v>
      </c>
      <c r="D13" s="11" t="s">
        <v>396</v>
      </c>
      <c r="E13" s="11">
        <v>11876</v>
      </c>
      <c r="F13" s="11">
        <v>19939</v>
      </c>
      <c r="G13" s="11">
        <v>1157</v>
      </c>
      <c r="H13" s="11">
        <v>305816</v>
      </c>
      <c r="I13" s="11">
        <v>338788</v>
      </c>
    </row>
    <row r="14" spans="1:9" ht="12" customHeight="1">
      <c r="A14" s="2" t="str">
        <f>"May "&amp;RIGHT(A6,4)</f>
        <v>May 2011</v>
      </c>
      <c r="B14" s="11" t="s">
        <v>396</v>
      </c>
      <c r="C14" s="11" t="s">
        <v>396</v>
      </c>
      <c r="D14" s="11" t="s">
        <v>396</v>
      </c>
      <c r="E14" s="11">
        <v>77246</v>
      </c>
      <c r="F14" s="11">
        <v>175097</v>
      </c>
      <c r="G14" s="11">
        <v>20840</v>
      </c>
      <c r="H14" s="11">
        <v>348668</v>
      </c>
      <c r="I14" s="11">
        <v>621851</v>
      </c>
    </row>
    <row r="15" spans="1:9" ht="12" customHeight="1">
      <c r="A15" s="2" t="str">
        <f>"Jun "&amp;RIGHT(A6,4)</f>
        <v>Jun 2011</v>
      </c>
      <c r="B15" s="11" t="s">
        <v>396</v>
      </c>
      <c r="C15" s="11" t="s">
        <v>396</v>
      </c>
      <c r="D15" s="11" t="s">
        <v>396</v>
      </c>
      <c r="E15" s="11">
        <v>12475870</v>
      </c>
      <c r="F15" s="11">
        <v>28289008</v>
      </c>
      <c r="G15" s="11">
        <v>896876</v>
      </c>
      <c r="H15" s="11">
        <v>4070264</v>
      </c>
      <c r="I15" s="11">
        <v>45732018</v>
      </c>
    </row>
    <row r="16" spans="1:9" ht="12" customHeight="1">
      <c r="A16" s="2" t="str">
        <f>"Jul "&amp;RIGHT(A6,4)</f>
        <v>Jul 2011</v>
      </c>
      <c r="B16" s="11">
        <v>4754</v>
      </c>
      <c r="C16" s="11">
        <v>39061</v>
      </c>
      <c r="D16" s="11">
        <v>2314177</v>
      </c>
      <c r="E16" s="11">
        <v>16440560</v>
      </c>
      <c r="F16" s="11">
        <v>36773144</v>
      </c>
      <c r="G16" s="11">
        <v>2269185</v>
      </c>
      <c r="H16" s="11">
        <v>6324234</v>
      </c>
      <c r="I16" s="11">
        <v>61807123</v>
      </c>
    </row>
    <row r="17" spans="1:9" ht="12" customHeight="1">
      <c r="A17" s="2" t="str">
        <f>"Aug "&amp;RIGHT(A6,4)</f>
        <v>Aug 2011</v>
      </c>
      <c r="B17" s="11" t="s">
        <v>396</v>
      </c>
      <c r="C17" s="11" t="s">
        <v>396</v>
      </c>
      <c r="D17" s="11" t="s">
        <v>396</v>
      </c>
      <c r="E17" s="11">
        <v>6409696</v>
      </c>
      <c r="F17" s="11">
        <v>14639828</v>
      </c>
      <c r="G17" s="11">
        <v>1577535</v>
      </c>
      <c r="H17" s="11">
        <v>2968648</v>
      </c>
      <c r="I17" s="11">
        <v>25595707</v>
      </c>
    </row>
    <row r="18" spans="1:9" ht="12" customHeight="1">
      <c r="A18" s="2" t="str">
        <f>"Sep "&amp;RIGHT(A6,4)</f>
        <v>Sep 2011</v>
      </c>
      <c r="B18" s="11" t="s">
        <v>396</v>
      </c>
      <c r="C18" s="11" t="s">
        <v>396</v>
      </c>
      <c r="D18" s="11" t="s">
        <v>396</v>
      </c>
      <c r="E18" s="11">
        <v>94508</v>
      </c>
      <c r="F18" s="11">
        <v>185723</v>
      </c>
      <c r="G18" s="11">
        <v>46364</v>
      </c>
      <c r="H18" s="11">
        <v>338855</v>
      </c>
      <c r="I18" s="11">
        <v>665450</v>
      </c>
    </row>
    <row r="19" spans="1:9" ht="12" customHeight="1">
      <c r="A19" s="12" t="s">
        <v>58</v>
      </c>
      <c r="B19" s="13">
        <v>4754</v>
      </c>
      <c r="C19" s="13">
        <v>39061</v>
      </c>
      <c r="D19" s="13">
        <v>2314177</v>
      </c>
      <c r="E19" s="13">
        <v>35566880</v>
      </c>
      <c r="F19" s="13">
        <v>80167578</v>
      </c>
      <c r="G19" s="13">
        <v>4817685</v>
      </c>
      <c r="H19" s="13">
        <v>16187053</v>
      </c>
      <c r="I19" s="13">
        <v>136739196</v>
      </c>
    </row>
    <row r="20" spans="1:9" ht="12" customHeight="1">
      <c r="A20" s="14" t="s">
        <v>397</v>
      </c>
      <c r="B20" s="15" t="s">
        <v>396</v>
      </c>
      <c r="C20" s="15" t="s">
        <v>396</v>
      </c>
      <c r="D20" s="15" t="s">
        <v>396</v>
      </c>
      <c r="E20" s="15">
        <v>37516</v>
      </c>
      <c r="F20" s="15">
        <v>53943</v>
      </c>
      <c r="G20" s="15">
        <v>5461</v>
      </c>
      <c r="H20" s="15">
        <v>845435</v>
      </c>
      <c r="I20" s="15">
        <v>942355</v>
      </c>
    </row>
    <row r="21" spans="1:9" ht="12" customHeight="1">
      <c r="A21" s="3" t="str">
        <f>"FY "&amp;RIGHT(A6,4)+1</f>
        <v>FY 2012</v>
      </c>
    </row>
    <row r="22" spans="1:9" ht="12" customHeight="1">
      <c r="A22" s="2" t="str">
        <f>"Oct "&amp;RIGHT(A6,4)</f>
        <v>Oct 2011</v>
      </c>
      <c r="B22" s="11" t="s">
        <v>396</v>
      </c>
      <c r="C22" s="11" t="s">
        <v>396</v>
      </c>
      <c r="D22" s="11" t="s">
        <v>396</v>
      </c>
      <c r="E22" s="11">
        <v>77079</v>
      </c>
      <c r="F22" s="11">
        <v>105732</v>
      </c>
      <c r="G22" s="11">
        <v>5800</v>
      </c>
      <c r="H22" s="11">
        <v>363934</v>
      </c>
      <c r="I22" s="11">
        <v>552545</v>
      </c>
    </row>
    <row r="23" spans="1:9" ht="12" customHeight="1">
      <c r="A23" s="2" t="str">
        <f>"Nov "&amp;RIGHT(A6,4)</f>
        <v>Nov 2011</v>
      </c>
      <c r="B23" s="11" t="s">
        <v>396</v>
      </c>
      <c r="C23" s="11" t="s">
        <v>396</v>
      </c>
      <c r="D23" s="11" t="s">
        <v>396</v>
      </c>
      <c r="E23" s="11">
        <v>11172</v>
      </c>
      <c r="F23" s="11">
        <v>13978</v>
      </c>
      <c r="G23" s="11">
        <v>2322</v>
      </c>
      <c r="H23" s="11">
        <v>312216</v>
      </c>
      <c r="I23" s="11">
        <v>339688</v>
      </c>
    </row>
    <row r="24" spans="1:9" ht="12" customHeight="1">
      <c r="A24" s="2" t="str">
        <f>"Dec "&amp;RIGHT(A6,4)</f>
        <v>Dec 2011</v>
      </c>
      <c r="B24" s="11" t="s">
        <v>396</v>
      </c>
      <c r="C24" s="11" t="s">
        <v>396</v>
      </c>
      <c r="D24" s="11" t="s">
        <v>396</v>
      </c>
      <c r="E24" s="11">
        <v>11929</v>
      </c>
      <c r="F24" s="11">
        <v>16599</v>
      </c>
      <c r="G24" s="11">
        <v>564</v>
      </c>
      <c r="H24" s="11">
        <v>248136</v>
      </c>
      <c r="I24" s="11">
        <v>277228</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9" ht="12" customHeight="1">
      <c r="A33" s="2" t="str">
        <f>"Sep "&amp;RIGHT(A6,4)+1</f>
        <v>Sep 2012</v>
      </c>
      <c r="B33" s="11" t="s">
        <v>396</v>
      </c>
      <c r="C33" s="11" t="s">
        <v>396</v>
      </c>
      <c r="D33" s="11" t="s">
        <v>396</v>
      </c>
      <c r="E33" s="11" t="s">
        <v>396</v>
      </c>
      <c r="F33" s="11" t="s">
        <v>396</v>
      </c>
      <c r="G33" s="11" t="s">
        <v>396</v>
      </c>
      <c r="H33" s="11" t="s">
        <v>396</v>
      </c>
      <c r="I33" s="11" t="s">
        <v>396</v>
      </c>
    </row>
    <row r="34" spans="1:9" ht="12" customHeight="1">
      <c r="A34" s="12" t="s">
        <v>58</v>
      </c>
      <c r="B34" s="13" t="s">
        <v>396</v>
      </c>
      <c r="C34" s="13" t="s">
        <v>396</v>
      </c>
      <c r="D34" s="13" t="s">
        <v>396</v>
      </c>
      <c r="E34" s="13">
        <v>100180</v>
      </c>
      <c r="F34" s="13">
        <v>136309</v>
      </c>
      <c r="G34" s="13">
        <v>8686</v>
      </c>
      <c r="H34" s="13">
        <v>924286</v>
      </c>
      <c r="I34" s="13">
        <v>1169461</v>
      </c>
    </row>
    <row r="35" spans="1:9" ht="12" customHeight="1">
      <c r="A35" s="14" t="str">
        <f>"Total "&amp;MID(A20,7,LEN(A20)-13)&amp;" Months"</f>
        <v>Total 3 Months</v>
      </c>
      <c r="B35" s="15" t="s">
        <v>396</v>
      </c>
      <c r="C35" s="15" t="s">
        <v>396</v>
      </c>
      <c r="D35" s="15" t="s">
        <v>396</v>
      </c>
      <c r="E35" s="15">
        <v>100180</v>
      </c>
      <c r="F35" s="15">
        <v>136309</v>
      </c>
      <c r="G35" s="15">
        <v>8686</v>
      </c>
      <c r="H35" s="15">
        <v>924286</v>
      </c>
      <c r="I35" s="15">
        <v>1169461</v>
      </c>
    </row>
    <row r="36" spans="1:9" ht="12" customHeight="1">
      <c r="A36" s="34"/>
      <c r="B36" s="34"/>
      <c r="C36" s="34"/>
      <c r="D36" s="34"/>
      <c r="E36" s="34"/>
      <c r="F36" s="34"/>
      <c r="G36" s="34"/>
      <c r="H36" s="34"/>
    </row>
    <row r="37" spans="1:9" ht="69.95" customHeight="1">
      <c r="A37" s="52" t="s">
        <v>285</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B5:I5"/>
    <mergeCell ref="A36:H36"/>
    <mergeCell ref="A37:I37"/>
    <mergeCell ref="A1:H1"/>
    <mergeCell ref="A2:H2"/>
    <mergeCell ref="A3:A4"/>
    <mergeCell ref="B3:B4"/>
    <mergeCell ref="C3:C4"/>
    <mergeCell ref="D3:D4"/>
    <mergeCell ref="E3:I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4.xml><?xml version="1.0" encoding="utf-8"?>
<worksheet xmlns="http://schemas.openxmlformats.org/spreadsheetml/2006/main" xmlns:r="http://schemas.openxmlformats.org/officeDocument/2006/relationships">
  <sheetPr codeName="Sheet27">
    <pageSetUpPr fitToPage="1"/>
  </sheetPr>
  <dimension ref="A1:F200"/>
  <sheetViews>
    <sheetView showGridLines="0" workbookViewId="0">
      <pane activePane="bottomRight" state="frozen"/>
      <selection sqref="A1:E1"/>
    </sheetView>
  </sheetViews>
  <sheetFormatPr defaultRowHeight="12.75"/>
  <cols>
    <col min="1" max="3" width="11.42578125" customWidth="1"/>
    <col min="4" max="4" width="12.42578125" customWidth="1"/>
    <col min="5" max="5" width="15" customWidth="1"/>
    <col min="6" max="6" width="11.42578125" customWidth="1"/>
  </cols>
  <sheetData>
    <row r="1" spans="1:6" ht="12" customHeight="1">
      <c r="A1" s="42" t="s">
        <v>393</v>
      </c>
      <c r="B1" s="42"/>
      <c r="C1" s="42"/>
      <c r="D1" s="42"/>
      <c r="E1" s="42"/>
      <c r="F1" s="2" t="s">
        <v>394</v>
      </c>
    </row>
    <row r="2" spans="1:6" ht="12" customHeight="1">
      <c r="A2" s="44" t="s">
        <v>139</v>
      </c>
      <c r="B2" s="44"/>
      <c r="C2" s="44"/>
      <c r="D2" s="44"/>
      <c r="E2" s="44"/>
      <c r="F2" s="1"/>
    </row>
    <row r="3" spans="1:6" ht="24" customHeight="1">
      <c r="A3" s="46" t="s">
        <v>53</v>
      </c>
      <c r="B3" s="38" t="s">
        <v>241</v>
      </c>
      <c r="C3" s="38" t="s">
        <v>341</v>
      </c>
      <c r="D3" s="38" t="s">
        <v>242</v>
      </c>
      <c r="E3" s="38" t="s">
        <v>243</v>
      </c>
      <c r="F3" s="40" t="s">
        <v>244</v>
      </c>
    </row>
    <row r="4" spans="1:6" ht="24" customHeight="1">
      <c r="A4" s="47"/>
      <c r="B4" s="39"/>
      <c r="C4" s="39"/>
      <c r="D4" s="39"/>
      <c r="E4" s="39"/>
      <c r="F4" s="41"/>
    </row>
    <row r="5" spans="1:6" ht="12" customHeight="1">
      <c r="A5" s="1"/>
      <c r="B5" s="34" t="str">
        <f>REPT("-",55)&amp;" Dollars "&amp;REPT("-",60)</f>
        <v>------------------------------------------------------- Dollars ------------------------------------------------------------</v>
      </c>
      <c r="C5" s="34"/>
      <c r="D5" s="34"/>
      <c r="E5" s="34"/>
      <c r="F5" s="34"/>
    </row>
    <row r="6" spans="1:6" ht="12" customHeight="1">
      <c r="A6" s="3" t="s">
        <v>395</v>
      </c>
    </row>
    <row r="7" spans="1:6" ht="12" customHeight="1">
      <c r="A7" s="2" t="str">
        <f>"Oct "&amp;RIGHT(A6,4)-1</f>
        <v>Oct 2010</v>
      </c>
      <c r="B7" s="11">
        <v>277072.28000000003</v>
      </c>
      <c r="C7" s="11">
        <v>74038</v>
      </c>
      <c r="D7" s="11" t="s">
        <v>396</v>
      </c>
      <c r="E7" s="11" t="s">
        <v>396</v>
      </c>
      <c r="F7" s="11">
        <v>351110.28</v>
      </c>
    </row>
    <row r="8" spans="1:6" ht="12" customHeight="1">
      <c r="A8" s="2" t="str">
        <f>"Nov "&amp;RIGHT(A6,4)-1</f>
        <v>Nov 2010</v>
      </c>
      <c r="B8" s="11">
        <v>275230.38</v>
      </c>
      <c r="C8" s="11">
        <v>3326</v>
      </c>
      <c r="D8" s="11" t="s">
        <v>396</v>
      </c>
      <c r="E8" s="11" t="s">
        <v>396</v>
      </c>
      <c r="F8" s="11">
        <v>278556.38</v>
      </c>
    </row>
    <row r="9" spans="1:6" ht="12" customHeight="1">
      <c r="A9" s="2" t="str">
        <f>"Dec "&amp;RIGHT(A6,4)-1</f>
        <v>Dec 2010</v>
      </c>
      <c r="B9" s="11">
        <v>260267.78</v>
      </c>
      <c r="C9" s="11">
        <v>1199</v>
      </c>
      <c r="D9" s="11">
        <v>78108</v>
      </c>
      <c r="E9" s="11">
        <v>2296203</v>
      </c>
      <c r="F9" s="11">
        <v>2635777.7799999998</v>
      </c>
    </row>
    <row r="10" spans="1:6" ht="12" customHeight="1">
      <c r="A10" s="2" t="str">
        <f>"Jan "&amp;RIGHT(A6,4)</f>
        <v>Jan 2011</v>
      </c>
      <c r="B10" s="11">
        <v>245065.19</v>
      </c>
      <c r="C10" s="11">
        <v>2019</v>
      </c>
      <c r="D10" s="11" t="s">
        <v>396</v>
      </c>
      <c r="E10" s="11" t="s">
        <v>396</v>
      </c>
      <c r="F10" s="11">
        <v>247084.19</v>
      </c>
    </row>
    <row r="11" spans="1:6" ht="12" customHeight="1">
      <c r="A11" s="2" t="str">
        <f>"Feb "&amp;RIGHT(A6,4)</f>
        <v>Feb 2011</v>
      </c>
      <c r="B11" s="11">
        <v>224192.94</v>
      </c>
      <c r="C11" s="11">
        <v>23975</v>
      </c>
      <c r="D11" s="11" t="s">
        <v>396</v>
      </c>
      <c r="E11" s="11" t="s">
        <v>396</v>
      </c>
      <c r="F11" s="11">
        <v>248167.94</v>
      </c>
    </row>
    <row r="12" spans="1:6" ht="12" customHeight="1">
      <c r="A12" s="2" t="str">
        <f>"Mar "&amp;RIGHT(A6,4)</f>
        <v>Mar 2011</v>
      </c>
      <c r="B12" s="11">
        <v>336879.06</v>
      </c>
      <c r="C12" s="11">
        <v>61333</v>
      </c>
      <c r="D12" s="11">
        <v>315373</v>
      </c>
      <c r="E12" s="11">
        <v>2119037</v>
      </c>
      <c r="F12" s="11">
        <v>2832622.06</v>
      </c>
    </row>
    <row r="13" spans="1:6" ht="12" customHeight="1">
      <c r="A13" s="2" t="str">
        <f>"Apr "&amp;RIGHT(A6,4)</f>
        <v>Apr 2011</v>
      </c>
      <c r="B13" s="11">
        <v>294187.08</v>
      </c>
      <c r="C13" s="11">
        <v>38887</v>
      </c>
      <c r="D13" s="11" t="s">
        <v>396</v>
      </c>
      <c r="E13" s="11" t="s">
        <v>396</v>
      </c>
      <c r="F13" s="11">
        <v>333074.08</v>
      </c>
    </row>
    <row r="14" spans="1:6" ht="12" customHeight="1">
      <c r="A14" s="2" t="str">
        <f>"May "&amp;RIGHT(A6,4)</f>
        <v>May 2011</v>
      </c>
      <c r="B14" s="11">
        <v>996444.66</v>
      </c>
      <c r="C14" s="11">
        <v>50447</v>
      </c>
      <c r="D14" s="11" t="s">
        <v>396</v>
      </c>
      <c r="E14" s="11" t="s">
        <v>396</v>
      </c>
      <c r="F14" s="11">
        <v>1046891.66</v>
      </c>
    </row>
    <row r="15" spans="1:6" ht="12" customHeight="1">
      <c r="A15" s="2" t="str">
        <f>"Jun "&amp;RIGHT(A6,4)</f>
        <v>Jun 2011</v>
      </c>
      <c r="B15" s="11">
        <v>111333650.59999999</v>
      </c>
      <c r="C15" s="11" t="s">
        <v>396</v>
      </c>
      <c r="D15" s="11">
        <v>8301956</v>
      </c>
      <c r="E15" s="11">
        <v>3100398</v>
      </c>
      <c r="F15" s="11">
        <v>122736004.59999999</v>
      </c>
    </row>
    <row r="16" spans="1:6" ht="12" customHeight="1">
      <c r="A16" s="2" t="str">
        <f>"Jul "&amp;RIGHT(A6,4)</f>
        <v>Jul 2011</v>
      </c>
      <c r="B16" s="11">
        <v>148984297.75</v>
      </c>
      <c r="C16" s="11">
        <v>12517.8</v>
      </c>
      <c r="D16" s="11" t="s">
        <v>396</v>
      </c>
      <c r="E16" s="11" t="s">
        <v>396</v>
      </c>
      <c r="F16" s="11">
        <v>148996815.55000001</v>
      </c>
    </row>
    <row r="17" spans="1:6" ht="12" customHeight="1">
      <c r="A17" s="2" t="str">
        <f>"Aug "&amp;RIGHT(A6,4)</f>
        <v>Aug 2011</v>
      </c>
      <c r="B17" s="11">
        <v>61389308.390000001</v>
      </c>
      <c r="C17" s="11">
        <v>40031.22</v>
      </c>
      <c r="D17" s="11" t="s">
        <v>396</v>
      </c>
      <c r="E17" s="11" t="s">
        <v>396</v>
      </c>
      <c r="F17" s="11">
        <v>61429339.609999999</v>
      </c>
    </row>
    <row r="18" spans="1:6" ht="12" customHeight="1">
      <c r="A18" s="2" t="str">
        <f>"Sep "&amp;RIGHT(A6,4)</f>
        <v>Sep 2011</v>
      </c>
      <c r="B18" s="11">
        <v>1088569.52</v>
      </c>
      <c r="C18" s="11">
        <v>848386.62</v>
      </c>
      <c r="D18" s="11">
        <v>23948118</v>
      </c>
      <c r="E18" s="11">
        <v>4207401</v>
      </c>
      <c r="F18" s="11">
        <v>30092475.140000001</v>
      </c>
    </row>
    <row r="19" spans="1:6" ht="12" customHeight="1">
      <c r="A19" s="12" t="s">
        <v>58</v>
      </c>
      <c r="B19" s="13">
        <v>325705165.63</v>
      </c>
      <c r="C19" s="13">
        <v>1156159.6399999999</v>
      </c>
      <c r="D19" s="13">
        <v>32643555</v>
      </c>
      <c r="E19" s="13">
        <v>11723039</v>
      </c>
      <c r="F19" s="13">
        <v>371227919.26999998</v>
      </c>
    </row>
    <row r="20" spans="1:6" ht="12" customHeight="1">
      <c r="A20" s="14" t="s">
        <v>397</v>
      </c>
      <c r="B20" s="15">
        <v>812570.44</v>
      </c>
      <c r="C20" s="15">
        <v>78563</v>
      </c>
      <c r="D20" s="15">
        <v>78108</v>
      </c>
      <c r="E20" s="15">
        <v>2296203</v>
      </c>
      <c r="F20" s="15">
        <v>3265444.44</v>
      </c>
    </row>
    <row r="21" spans="1:6" ht="12" customHeight="1">
      <c r="A21" s="3" t="str">
        <f>"FY "&amp;RIGHT(A6,4)+1</f>
        <v>FY 2012</v>
      </c>
    </row>
    <row r="22" spans="1:6" ht="12" customHeight="1">
      <c r="A22" s="2" t="str">
        <f>"Oct "&amp;RIGHT(A6,4)</f>
        <v>Oct 2011</v>
      </c>
      <c r="B22" s="11">
        <v>715284.91</v>
      </c>
      <c r="C22" s="11">
        <v>52118.68</v>
      </c>
      <c r="D22" s="11" t="s">
        <v>396</v>
      </c>
      <c r="E22" s="11" t="s">
        <v>396</v>
      </c>
      <c r="F22" s="11">
        <v>767403.59</v>
      </c>
    </row>
    <row r="23" spans="1:6" ht="12" customHeight="1">
      <c r="A23" s="2" t="str">
        <f>"Nov "&amp;RIGHT(A6,4)</f>
        <v>Nov 2011</v>
      </c>
      <c r="B23" s="11">
        <v>283107.15999999997</v>
      </c>
      <c r="C23" s="11">
        <v>21368.16</v>
      </c>
      <c r="D23" s="11" t="s">
        <v>396</v>
      </c>
      <c r="E23" s="11" t="s">
        <v>396</v>
      </c>
      <c r="F23" s="11">
        <v>304475.32</v>
      </c>
    </row>
    <row r="24" spans="1:6" ht="12" customHeight="1">
      <c r="A24" s="2" t="str">
        <f>"Dec "&amp;RIGHT(A6,4)</f>
        <v>Dec 2011</v>
      </c>
      <c r="B24" s="11">
        <v>242758.17</v>
      </c>
      <c r="C24" s="11">
        <v>52651.45</v>
      </c>
      <c r="D24" s="11">
        <v>130716</v>
      </c>
      <c r="E24" s="11">
        <v>1507123</v>
      </c>
      <c r="F24" s="11">
        <v>1933248.62</v>
      </c>
    </row>
    <row r="25" spans="1:6" ht="12" customHeight="1">
      <c r="A25" s="2" t="str">
        <f>"Jan "&amp;RIGHT(A6,4)+1</f>
        <v>Jan 2012</v>
      </c>
      <c r="B25" s="11" t="s">
        <v>396</v>
      </c>
      <c r="C25" s="11" t="s">
        <v>396</v>
      </c>
      <c r="D25" s="11" t="s">
        <v>396</v>
      </c>
      <c r="E25" s="11" t="s">
        <v>396</v>
      </c>
      <c r="F25" s="11" t="s">
        <v>396</v>
      </c>
    </row>
    <row r="26" spans="1:6" ht="12" customHeight="1">
      <c r="A26" s="2" t="str">
        <f>"Feb "&amp;RIGHT(A6,4)+1</f>
        <v>Feb 2012</v>
      </c>
      <c r="B26" s="11" t="s">
        <v>396</v>
      </c>
      <c r="C26" s="11" t="s">
        <v>396</v>
      </c>
      <c r="D26" s="11" t="s">
        <v>396</v>
      </c>
      <c r="E26" s="11" t="s">
        <v>396</v>
      </c>
      <c r="F26" s="11" t="s">
        <v>396</v>
      </c>
    </row>
    <row r="27" spans="1:6" ht="12" customHeight="1">
      <c r="A27" s="2" t="str">
        <f>"Mar "&amp;RIGHT(A6,4)+1</f>
        <v>Mar 2012</v>
      </c>
      <c r="B27" s="11" t="s">
        <v>396</v>
      </c>
      <c r="C27" s="11" t="s">
        <v>396</v>
      </c>
      <c r="D27" s="11" t="s">
        <v>396</v>
      </c>
      <c r="E27" s="11" t="s">
        <v>396</v>
      </c>
      <c r="F27" s="11" t="s">
        <v>396</v>
      </c>
    </row>
    <row r="28" spans="1:6" ht="12" customHeight="1">
      <c r="A28" s="2" t="str">
        <f>"Apr "&amp;RIGHT(A6,4)+1</f>
        <v>Apr 2012</v>
      </c>
      <c r="B28" s="11" t="s">
        <v>396</v>
      </c>
      <c r="C28" s="11" t="s">
        <v>396</v>
      </c>
      <c r="D28" s="11" t="s">
        <v>396</v>
      </c>
      <c r="E28" s="11" t="s">
        <v>396</v>
      </c>
      <c r="F28" s="11" t="s">
        <v>396</v>
      </c>
    </row>
    <row r="29" spans="1:6" ht="12" customHeight="1">
      <c r="A29" s="2" t="str">
        <f>"May "&amp;RIGHT(A6,4)+1</f>
        <v>May 2012</v>
      </c>
      <c r="B29" s="11" t="s">
        <v>396</v>
      </c>
      <c r="C29" s="11" t="s">
        <v>396</v>
      </c>
      <c r="D29" s="11" t="s">
        <v>396</v>
      </c>
      <c r="E29" s="11" t="s">
        <v>396</v>
      </c>
      <c r="F29" s="11" t="s">
        <v>396</v>
      </c>
    </row>
    <row r="30" spans="1:6" ht="12" customHeight="1">
      <c r="A30" s="2" t="str">
        <f>"Jun "&amp;RIGHT(A6,4)+1</f>
        <v>Jun 2012</v>
      </c>
      <c r="B30" s="11" t="s">
        <v>396</v>
      </c>
      <c r="C30" s="11" t="s">
        <v>396</v>
      </c>
      <c r="D30" s="11" t="s">
        <v>396</v>
      </c>
      <c r="E30" s="11" t="s">
        <v>396</v>
      </c>
      <c r="F30" s="11" t="s">
        <v>396</v>
      </c>
    </row>
    <row r="31" spans="1:6" ht="12" customHeight="1">
      <c r="A31" s="2" t="str">
        <f>"Jul "&amp;RIGHT(A6,4)+1</f>
        <v>Jul 2012</v>
      </c>
      <c r="B31" s="11" t="s">
        <v>396</v>
      </c>
      <c r="C31" s="11" t="s">
        <v>396</v>
      </c>
      <c r="D31" s="11" t="s">
        <v>396</v>
      </c>
      <c r="E31" s="11" t="s">
        <v>396</v>
      </c>
      <c r="F31" s="11" t="s">
        <v>396</v>
      </c>
    </row>
    <row r="32" spans="1:6" ht="12" customHeight="1">
      <c r="A32" s="2" t="str">
        <f>"Aug "&amp;RIGHT(A6,4)+1</f>
        <v>Aug 2012</v>
      </c>
      <c r="B32" s="11" t="s">
        <v>396</v>
      </c>
      <c r="C32" s="11" t="s">
        <v>396</v>
      </c>
      <c r="D32" s="11" t="s">
        <v>396</v>
      </c>
      <c r="E32" s="11" t="s">
        <v>396</v>
      </c>
      <c r="F32" s="11" t="s">
        <v>396</v>
      </c>
    </row>
    <row r="33" spans="1:6" ht="12" customHeight="1">
      <c r="A33" s="2" t="str">
        <f>"Sep "&amp;RIGHT(A6,4)+1</f>
        <v>Sep 2012</v>
      </c>
      <c r="B33" s="11" t="s">
        <v>396</v>
      </c>
      <c r="C33" s="11" t="s">
        <v>396</v>
      </c>
      <c r="D33" s="11" t="s">
        <v>396</v>
      </c>
      <c r="E33" s="11" t="s">
        <v>396</v>
      </c>
      <c r="F33" s="11" t="s">
        <v>396</v>
      </c>
    </row>
    <row r="34" spans="1:6" ht="12" customHeight="1">
      <c r="A34" s="12" t="s">
        <v>58</v>
      </c>
      <c r="B34" s="13">
        <v>1241150.24</v>
      </c>
      <c r="C34" s="13">
        <v>126138.29</v>
      </c>
      <c r="D34" s="13">
        <v>130716</v>
      </c>
      <c r="E34" s="13">
        <v>1507123</v>
      </c>
      <c r="F34" s="13">
        <v>3005127.53</v>
      </c>
    </row>
    <row r="35" spans="1:6" ht="12" customHeight="1">
      <c r="A35" s="14" t="str">
        <f>"Total "&amp;MID(A20,7,LEN(A20)-13)&amp;" Months"</f>
        <v>Total 3 Months</v>
      </c>
      <c r="B35" s="15">
        <v>1241150.24</v>
      </c>
      <c r="C35" s="15">
        <v>126138.29</v>
      </c>
      <c r="D35" s="15">
        <v>130716</v>
      </c>
      <c r="E35" s="15">
        <v>1507123</v>
      </c>
      <c r="F35" s="15">
        <v>3005127.53</v>
      </c>
    </row>
    <row r="36" spans="1:6" ht="12" customHeight="1">
      <c r="A36" s="34"/>
      <c r="B36" s="34"/>
      <c r="C36" s="34"/>
      <c r="D36" s="34"/>
      <c r="E36" s="34"/>
    </row>
    <row r="37" spans="1:6" ht="84.75" customHeight="1">
      <c r="A37" s="52" t="s">
        <v>379</v>
      </c>
      <c r="B37" s="52"/>
      <c r="C37" s="52"/>
      <c r="D37" s="52"/>
      <c r="E37" s="52"/>
      <c r="F37" s="52"/>
    </row>
    <row r="38" spans="1:6"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1">
    <mergeCell ref="A1:E1"/>
    <mergeCell ref="A2:E2"/>
    <mergeCell ref="A3:A4"/>
    <mergeCell ref="B3:B4"/>
    <mergeCell ref="C3:C4"/>
    <mergeCell ref="D3:D4"/>
    <mergeCell ref="E3:E4"/>
    <mergeCell ref="F3:F4"/>
    <mergeCell ref="B5:F5"/>
    <mergeCell ref="A36:E36"/>
    <mergeCell ref="A37:F37"/>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5.xml><?xml version="1.0" encoding="utf-8"?>
<worksheet xmlns="http://schemas.openxmlformats.org/spreadsheetml/2006/main" xmlns:r="http://schemas.openxmlformats.org/officeDocument/2006/relationships">
  <sheetPr codeName="Sheet28">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393</v>
      </c>
      <c r="B1" s="42"/>
      <c r="C1" s="42"/>
      <c r="D1" s="42"/>
      <c r="E1" s="42"/>
      <c r="F1" s="42"/>
      <c r="G1" s="42"/>
      <c r="H1" s="42"/>
      <c r="I1" s="2" t="s">
        <v>394</v>
      </c>
    </row>
    <row r="2" spans="1:9" ht="12" customHeight="1">
      <c r="A2" s="44" t="s">
        <v>140</v>
      </c>
      <c r="B2" s="44"/>
      <c r="C2" s="44"/>
      <c r="D2" s="44"/>
      <c r="E2" s="44"/>
      <c r="F2" s="44"/>
      <c r="G2" s="44"/>
      <c r="H2" s="44"/>
      <c r="I2" s="1"/>
    </row>
    <row r="3" spans="1:9" ht="24" customHeight="1">
      <c r="A3" s="46" t="s">
        <v>53</v>
      </c>
      <c r="B3" s="48" t="s">
        <v>141</v>
      </c>
      <c r="C3" s="53"/>
      <c r="D3" s="49"/>
      <c r="E3" s="38" t="s">
        <v>21</v>
      </c>
      <c r="F3" s="38" t="s">
        <v>142</v>
      </c>
      <c r="G3" s="38" t="s">
        <v>143</v>
      </c>
      <c r="H3" s="38" t="s">
        <v>144</v>
      </c>
      <c r="I3" s="40" t="s">
        <v>145</v>
      </c>
    </row>
    <row r="4" spans="1:9" ht="24" customHeight="1">
      <c r="A4" s="47"/>
      <c r="B4" s="10" t="s">
        <v>146</v>
      </c>
      <c r="C4" s="10" t="s">
        <v>91</v>
      </c>
      <c r="D4" s="10" t="s">
        <v>58</v>
      </c>
      <c r="E4" s="39"/>
      <c r="F4" s="39"/>
      <c r="G4" s="39"/>
      <c r="H4" s="39"/>
      <c r="I4" s="41"/>
    </row>
    <row r="5" spans="1:9" ht="12" customHeight="1">
      <c r="A5" s="1"/>
      <c r="B5" s="34" t="str">
        <f>REPT("-",90)&amp;" Dollars "&amp;REPT("-",94)</f>
        <v>------------------------------------------------------------------------------------------ Dollars ----------------------------------------------------------------------------------------------</v>
      </c>
      <c r="C5" s="34"/>
      <c r="D5" s="34"/>
      <c r="E5" s="34"/>
      <c r="F5" s="34"/>
      <c r="G5" s="34"/>
      <c r="H5" s="34"/>
      <c r="I5" s="34"/>
    </row>
    <row r="6" spans="1:9" ht="12" customHeight="1">
      <c r="A6" s="3" t="s">
        <v>395</v>
      </c>
    </row>
    <row r="7" spans="1:9" ht="12" customHeight="1">
      <c r="A7" s="2" t="str">
        <f>"Oct "&amp;RIGHT(A6,4)-1</f>
        <v>Oct 2010</v>
      </c>
      <c r="B7" s="11">
        <v>161195707.80000001</v>
      </c>
      <c r="C7" s="11">
        <v>949960720.34000003</v>
      </c>
      <c r="D7" s="11">
        <v>1111156428.1400001</v>
      </c>
      <c r="E7" s="11">
        <v>0</v>
      </c>
      <c r="F7" s="11">
        <v>330549788</v>
      </c>
      <c r="G7" s="11">
        <v>215388458.09</v>
      </c>
      <c r="H7" s="11">
        <v>277072.28000000003</v>
      </c>
      <c r="I7" s="11">
        <v>1657371746.51</v>
      </c>
    </row>
    <row r="8" spans="1:9" ht="12" customHeight="1">
      <c r="A8" s="2" t="str">
        <f>"Nov "&amp;RIGHT(A6,4)-1</f>
        <v>Nov 2010</v>
      </c>
      <c r="B8" s="11">
        <v>145000850.31999999</v>
      </c>
      <c r="C8" s="11">
        <v>857473430.11000001</v>
      </c>
      <c r="D8" s="11">
        <v>1002474280.4299999</v>
      </c>
      <c r="E8" s="11">
        <v>0</v>
      </c>
      <c r="F8" s="11">
        <v>305134925.41000003</v>
      </c>
      <c r="G8" s="11">
        <v>205699784.53</v>
      </c>
      <c r="H8" s="11">
        <v>275230.38</v>
      </c>
      <c r="I8" s="11">
        <v>1513584220.75</v>
      </c>
    </row>
    <row r="9" spans="1:9" ht="12" customHeight="1">
      <c r="A9" s="2" t="str">
        <f>"Dec "&amp;RIGHT(A6,4)-1</f>
        <v>Dec 2010</v>
      </c>
      <c r="B9" s="11">
        <v>110819622.73</v>
      </c>
      <c r="C9" s="11">
        <v>650770029.09000003</v>
      </c>
      <c r="D9" s="11">
        <v>761589651.82000005</v>
      </c>
      <c r="E9" s="11">
        <v>0</v>
      </c>
      <c r="F9" s="11">
        <v>223369494.97</v>
      </c>
      <c r="G9" s="11">
        <v>234391155.27000001</v>
      </c>
      <c r="H9" s="11">
        <v>2634578.7799999998</v>
      </c>
      <c r="I9" s="11">
        <v>1221984880.8399999</v>
      </c>
    </row>
    <row r="10" spans="1:9" ht="12" customHeight="1">
      <c r="A10" s="2" t="str">
        <f>"Jan "&amp;RIGHT(A6,4)</f>
        <v>Jan 2011</v>
      </c>
      <c r="B10" s="11">
        <v>142727655.84999999</v>
      </c>
      <c r="C10" s="11">
        <v>852806487.83000004</v>
      </c>
      <c r="D10" s="11">
        <v>995534143.67999995</v>
      </c>
      <c r="E10" s="11">
        <v>0</v>
      </c>
      <c r="F10" s="11">
        <v>284887743.95999998</v>
      </c>
      <c r="G10" s="11">
        <v>200333932.74000001</v>
      </c>
      <c r="H10" s="11">
        <v>245065.19</v>
      </c>
      <c r="I10" s="11">
        <v>1481000885.5699999</v>
      </c>
    </row>
    <row r="11" spans="1:9" ht="12" customHeight="1">
      <c r="A11" s="2" t="str">
        <f>"Feb "&amp;RIGHT(A6,4)</f>
        <v>Feb 2011</v>
      </c>
      <c r="B11" s="11">
        <v>140144999.91</v>
      </c>
      <c r="C11" s="11">
        <v>844265446.12</v>
      </c>
      <c r="D11" s="11">
        <v>984410446.02999997</v>
      </c>
      <c r="E11" s="11">
        <v>0</v>
      </c>
      <c r="F11" s="11">
        <v>286125150.89999998</v>
      </c>
      <c r="G11" s="11">
        <v>197053688.97</v>
      </c>
      <c r="H11" s="11">
        <v>224192.94</v>
      </c>
      <c r="I11" s="11">
        <v>1467813478.8399999</v>
      </c>
    </row>
    <row r="12" spans="1:9" ht="12" customHeight="1">
      <c r="A12" s="2" t="str">
        <f>"Mar "&amp;RIGHT(A6,4)</f>
        <v>Mar 2011</v>
      </c>
      <c r="B12" s="11">
        <v>166577883.11000001</v>
      </c>
      <c r="C12" s="11">
        <v>1003231674.41</v>
      </c>
      <c r="D12" s="11">
        <v>1169809557.52</v>
      </c>
      <c r="E12" s="11">
        <v>0</v>
      </c>
      <c r="F12" s="11">
        <v>348522340.57999998</v>
      </c>
      <c r="G12" s="11">
        <v>280826422.02999997</v>
      </c>
      <c r="H12" s="11">
        <v>2771289.06</v>
      </c>
      <c r="I12" s="11">
        <v>1801929609.1900001</v>
      </c>
    </row>
    <row r="13" spans="1:9" ht="12" customHeight="1">
      <c r="A13" s="2" t="str">
        <f>"Apr "&amp;RIGHT(A6,4)</f>
        <v>Apr 2011</v>
      </c>
      <c r="B13" s="11">
        <v>141505000.91999999</v>
      </c>
      <c r="C13" s="11">
        <v>850022881.00999999</v>
      </c>
      <c r="D13" s="11">
        <v>991527881.92999995</v>
      </c>
      <c r="E13" s="11">
        <v>0</v>
      </c>
      <c r="F13" s="11">
        <v>303431274.77999997</v>
      </c>
      <c r="G13" s="11">
        <v>213870491.44999999</v>
      </c>
      <c r="H13" s="11">
        <v>294187.08</v>
      </c>
      <c r="I13" s="11">
        <v>1509123835.24</v>
      </c>
    </row>
    <row r="14" spans="1:9" ht="12" customHeight="1">
      <c r="A14" s="2" t="str">
        <f>"May "&amp;RIGHT(A6,4)</f>
        <v>May 2011</v>
      </c>
      <c r="B14" s="11">
        <v>158094396.74000001</v>
      </c>
      <c r="C14" s="11">
        <v>953347353.85000002</v>
      </c>
      <c r="D14" s="11">
        <v>1111441750.5899999</v>
      </c>
      <c r="E14" s="11">
        <v>0</v>
      </c>
      <c r="F14" s="11">
        <v>343672027.61000001</v>
      </c>
      <c r="G14" s="11">
        <v>220732739.40000001</v>
      </c>
      <c r="H14" s="11">
        <v>996444.66</v>
      </c>
      <c r="I14" s="11">
        <v>1676842962.26</v>
      </c>
    </row>
    <row r="15" spans="1:9" ht="12" customHeight="1">
      <c r="A15" s="2" t="str">
        <f>"Jun "&amp;RIGHT(A6,4)</f>
        <v>Jun 2011</v>
      </c>
      <c r="B15" s="11">
        <v>41294580.979999997</v>
      </c>
      <c r="C15" s="11">
        <v>266621144.88999999</v>
      </c>
      <c r="D15" s="11">
        <v>307915725.87</v>
      </c>
      <c r="E15" s="11">
        <v>0</v>
      </c>
      <c r="F15" s="11">
        <v>97581523.450000003</v>
      </c>
      <c r="G15" s="11">
        <v>232150207.09</v>
      </c>
      <c r="H15" s="11">
        <v>122736004.59999999</v>
      </c>
      <c r="I15" s="11">
        <v>760383461.00999999</v>
      </c>
    </row>
    <row r="16" spans="1:9" ht="12" customHeight="1">
      <c r="A16" s="2" t="str">
        <f>"Jul "&amp;RIGHT(A6,4)</f>
        <v>Jul 2011</v>
      </c>
      <c r="B16" s="11">
        <v>4807456.07</v>
      </c>
      <c r="C16" s="11">
        <v>41545281.479999997</v>
      </c>
      <c r="D16" s="11">
        <v>46352737.549999997</v>
      </c>
      <c r="E16" s="11">
        <v>0</v>
      </c>
      <c r="F16" s="11">
        <v>18028769.68</v>
      </c>
      <c r="G16" s="11">
        <v>171684952.84</v>
      </c>
      <c r="H16" s="11">
        <v>148984297.75</v>
      </c>
      <c r="I16" s="11">
        <v>385050757.81999999</v>
      </c>
    </row>
    <row r="17" spans="1:9" ht="12" customHeight="1">
      <c r="A17" s="2" t="str">
        <f>"Aug "&amp;RIGHT(A6,4)</f>
        <v>Aug 2011</v>
      </c>
      <c r="B17" s="11">
        <v>59766698.130000003</v>
      </c>
      <c r="C17" s="11">
        <v>378952926.85000002</v>
      </c>
      <c r="D17" s="11">
        <v>438719624.98000002</v>
      </c>
      <c r="E17" s="11">
        <v>0</v>
      </c>
      <c r="F17" s="11">
        <v>134463306.28999999</v>
      </c>
      <c r="G17" s="11">
        <v>200239584.96000001</v>
      </c>
      <c r="H17" s="11">
        <v>61389308.390000001</v>
      </c>
      <c r="I17" s="11">
        <v>834811824.62</v>
      </c>
    </row>
    <row r="18" spans="1:9" ht="12" customHeight="1">
      <c r="A18" s="2" t="str">
        <f>"Sep "&amp;RIGHT(A6,4)</f>
        <v>Sep 2011</v>
      </c>
      <c r="B18" s="11">
        <v>165734801.90000001</v>
      </c>
      <c r="C18" s="11">
        <v>1021140633.71</v>
      </c>
      <c r="D18" s="11">
        <v>1186875435.6099999</v>
      </c>
      <c r="E18" s="11">
        <v>0</v>
      </c>
      <c r="F18" s="11">
        <v>360829123.88</v>
      </c>
      <c r="G18" s="11">
        <v>245268462.94999999</v>
      </c>
      <c r="H18" s="11">
        <v>29244088.52</v>
      </c>
      <c r="I18" s="11">
        <v>1822217110.96</v>
      </c>
    </row>
    <row r="19" spans="1:9" ht="12" customHeight="1">
      <c r="A19" s="12" t="s">
        <v>58</v>
      </c>
      <c r="B19" s="13">
        <v>1437669654.46</v>
      </c>
      <c r="C19" s="13">
        <v>8670138009.6900005</v>
      </c>
      <c r="D19" s="13">
        <v>10107807664.15</v>
      </c>
      <c r="E19" s="13">
        <v>0</v>
      </c>
      <c r="F19" s="13">
        <v>3036595469.5100002</v>
      </c>
      <c r="G19" s="13">
        <v>2617639880.3200002</v>
      </c>
      <c r="H19" s="13">
        <v>370071759.63</v>
      </c>
      <c r="I19" s="13">
        <v>16132114773.610001</v>
      </c>
    </row>
    <row r="20" spans="1:9" ht="12" customHeight="1">
      <c r="A20" s="14" t="s">
        <v>397</v>
      </c>
      <c r="B20" s="15">
        <v>417016180.85000002</v>
      </c>
      <c r="C20" s="15">
        <v>2458204179.54</v>
      </c>
      <c r="D20" s="15">
        <v>2875220360.3899999</v>
      </c>
      <c r="E20" s="15">
        <v>0</v>
      </c>
      <c r="F20" s="15">
        <v>859054208.38</v>
      </c>
      <c r="G20" s="15">
        <v>655479397.88999999</v>
      </c>
      <c r="H20" s="15">
        <v>3186881.44</v>
      </c>
      <c r="I20" s="15">
        <v>4392940848.1000004</v>
      </c>
    </row>
    <row r="21" spans="1:9" ht="12" customHeight="1">
      <c r="A21" s="3" t="str">
        <f>"FY "&amp;RIGHT(A6,4)+1</f>
        <v>FY 2012</v>
      </c>
    </row>
    <row r="22" spans="1:9" ht="12" customHeight="1">
      <c r="A22" s="2" t="str">
        <f>"Oct "&amp;RIGHT(A6,4)</f>
        <v>Oct 2011</v>
      </c>
      <c r="B22" s="11">
        <v>159912769.97999999</v>
      </c>
      <c r="C22" s="11">
        <v>982218004.77999997</v>
      </c>
      <c r="D22" s="11">
        <v>1142130774.76</v>
      </c>
      <c r="E22" s="11">
        <v>0</v>
      </c>
      <c r="F22" s="11">
        <v>354188566.94999999</v>
      </c>
      <c r="G22" s="11">
        <v>219449403.81</v>
      </c>
      <c r="H22" s="11">
        <v>715284.91</v>
      </c>
      <c r="I22" s="11">
        <v>1716484030.4300001</v>
      </c>
    </row>
    <row r="23" spans="1:9" ht="12" customHeight="1">
      <c r="A23" s="2" t="str">
        <f>"Nov "&amp;RIGHT(A6,4)</f>
        <v>Nov 2011</v>
      </c>
      <c r="B23" s="11">
        <v>146320322.99000001</v>
      </c>
      <c r="C23" s="11">
        <v>903369961.25</v>
      </c>
      <c r="D23" s="11">
        <v>1049690284.24</v>
      </c>
      <c r="E23" s="11">
        <v>0</v>
      </c>
      <c r="F23" s="11">
        <v>331774936.07999998</v>
      </c>
      <c r="G23" s="11">
        <v>211453119.56999999</v>
      </c>
      <c r="H23" s="11">
        <v>283107.15999999997</v>
      </c>
      <c r="I23" s="11">
        <v>1593201447.05</v>
      </c>
    </row>
    <row r="24" spans="1:9" ht="12" customHeight="1">
      <c r="A24" s="2" t="str">
        <f>"Dec "&amp;RIGHT(A6,4)</f>
        <v>Dec 2011</v>
      </c>
      <c r="B24" s="11">
        <v>114764677.70999999</v>
      </c>
      <c r="C24" s="11">
        <v>705650785.35000002</v>
      </c>
      <c r="D24" s="11">
        <v>820415463.05999994</v>
      </c>
      <c r="E24" s="11">
        <v>0</v>
      </c>
      <c r="F24" s="11">
        <v>253887956.77000001</v>
      </c>
      <c r="G24" s="11">
        <v>232924821.18000001</v>
      </c>
      <c r="H24" s="11">
        <v>1880597.17</v>
      </c>
      <c r="I24" s="11">
        <v>1309108838.1800001</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9" ht="12" customHeight="1">
      <c r="A33" s="2" t="str">
        <f>"Sep "&amp;RIGHT(A6,4)+1</f>
        <v>Sep 2012</v>
      </c>
      <c r="B33" s="11" t="s">
        <v>396</v>
      </c>
      <c r="C33" s="11" t="s">
        <v>396</v>
      </c>
      <c r="D33" s="11" t="s">
        <v>396</v>
      </c>
      <c r="E33" s="11" t="s">
        <v>396</v>
      </c>
      <c r="F33" s="11" t="s">
        <v>396</v>
      </c>
      <c r="G33" s="11" t="s">
        <v>396</v>
      </c>
      <c r="H33" s="11" t="s">
        <v>396</v>
      </c>
      <c r="I33" s="11" t="s">
        <v>396</v>
      </c>
    </row>
    <row r="34" spans="1:9" ht="12" customHeight="1">
      <c r="A34" s="12" t="s">
        <v>58</v>
      </c>
      <c r="B34" s="13">
        <v>420997770.68000001</v>
      </c>
      <c r="C34" s="13">
        <v>2591238751.3800001</v>
      </c>
      <c r="D34" s="13">
        <v>3012236522.0599999</v>
      </c>
      <c r="E34" s="13">
        <v>0</v>
      </c>
      <c r="F34" s="13">
        <v>939851459.79999995</v>
      </c>
      <c r="G34" s="13">
        <v>663827344.55999994</v>
      </c>
      <c r="H34" s="13">
        <v>2878989.24</v>
      </c>
      <c r="I34" s="13">
        <v>4618794315.6599998</v>
      </c>
    </row>
    <row r="35" spans="1:9" ht="12" customHeight="1">
      <c r="A35" s="14" t="str">
        <f>"Total "&amp;MID(A20,7,LEN(A20)-13)&amp;" Months"</f>
        <v>Total 3 Months</v>
      </c>
      <c r="B35" s="15">
        <v>420997770.68000001</v>
      </c>
      <c r="C35" s="15">
        <v>2591238751.3800001</v>
      </c>
      <c r="D35" s="15">
        <v>3012236522.0599999</v>
      </c>
      <c r="E35" s="15">
        <v>0</v>
      </c>
      <c r="F35" s="15">
        <v>939851459.79999995</v>
      </c>
      <c r="G35" s="15">
        <v>663827344.55999994</v>
      </c>
      <c r="H35" s="15">
        <v>2878989.24</v>
      </c>
      <c r="I35" s="15">
        <v>4618794315.6599998</v>
      </c>
    </row>
    <row r="36" spans="1:9" ht="12" customHeight="1">
      <c r="A36" s="34"/>
      <c r="B36" s="34"/>
      <c r="C36" s="34"/>
      <c r="D36" s="34"/>
      <c r="E36" s="34"/>
      <c r="F36" s="34"/>
      <c r="G36" s="34"/>
      <c r="H36" s="34"/>
    </row>
    <row r="37" spans="1:9" ht="69.9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1">
    <mergeCell ref="A1:H1"/>
    <mergeCell ref="A2:H2"/>
    <mergeCell ref="A3:A4"/>
    <mergeCell ref="B3:D3"/>
    <mergeCell ref="E3:E4"/>
    <mergeCell ref="F3:F4"/>
    <mergeCell ref="G3:G4"/>
    <mergeCell ref="H3:H4"/>
    <mergeCell ref="I3:I4"/>
    <mergeCell ref="B5:I5"/>
    <mergeCell ref="A36:H36"/>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6.xml><?xml version="1.0" encoding="utf-8"?>
<worksheet xmlns="http://schemas.openxmlformats.org/spreadsheetml/2006/main" xmlns:r="http://schemas.openxmlformats.org/officeDocument/2006/relationships">
  <sheetPr codeName="Sheet29">
    <pageSetUpPr fitToPage="1"/>
  </sheetPr>
  <dimension ref="A1:I200"/>
  <sheetViews>
    <sheetView showGridLines="0" workbookViewId="0">
      <pane activePane="bottomRight" state="frozen"/>
      <selection sqref="A1:H1"/>
    </sheetView>
  </sheetViews>
  <sheetFormatPr defaultRowHeight="12.75"/>
  <cols>
    <col min="1" max="6" width="11.42578125" customWidth="1"/>
    <col min="7" max="7" width="12.28515625" customWidth="1"/>
    <col min="8" max="9" width="11.42578125" customWidth="1"/>
  </cols>
  <sheetData>
    <row r="1" spans="1:9" ht="12" customHeight="1">
      <c r="A1" s="42" t="s">
        <v>393</v>
      </c>
      <c r="B1" s="42"/>
      <c r="C1" s="42"/>
      <c r="D1" s="42"/>
      <c r="E1" s="42"/>
      <c r="F1" s="42"/>
      <c r="G1" s="42"/>
      <c r="H1" s="42"/>
      <c r="I1" s="2" t="s">
        <v>394</v>
      </c>
    </row>
    <row r="2" spans="1:9" ht="12" customHeight="1">
      <c r="A2" s="44" t="s">
        <v>245</v>
      </c>
      <c r="B2" s="44"/>
      <c r="C2" s="44"/>
      <c r="D2" s="44"/>
      <c r="E2" s="44"/>
      <c r="F2" s="44"/>
      <c r="G2" s="44"/>
      <c r="H2" s="44"/>
      <c r="I2" s="1"/>
    </row>
    <row r="3" spans="1:9" ht="24" customHeight="1">
      <c r="A3" s="46" t="s">
        <v>53</v>
      </c>
      <c r="B3" s="38" t="s">
        <v>141</v>
      </c>
      <c r="C3" s="38" t="s">
        <v>21</v>
      </c>
      <c r="D3" s="38" t="s">
        <v>142</v>
      </c>
      <c r="E3" s="38" t="s">
        <v>143</v>
      </c>
      <c r="F3" s="38" t="s">
        <v>144</v>
      </c>
      <c r="G3" s="38" t="s">
        <v>246</v>
      </c>
      <c r="H3" s="38" t="s">
        <v>247</v>
      </c>
      <c r="I3" s="40" t="s">
        <v>147</v>
      </c>
    </row>
    <row r="4" spans="1:9" ht="24" customHeight="1">
      <c r="A4" s="47"/>
      <c r="B4" s="39"/>
      <c r="C4" s="39"/>
      <c r="D4" s="39"/>
      <c r="E4" s="39"/>
      <c r="F4" s="39"/>
      <c r="G4" s="39"/>
      <c r="H4" s="39"/>
      <c r="I4" s="41"/>
    </row>
    <row r="5" spans="1:9" ht="12" customHeight="1">
      <c r="A5" s="1"/>
      <c r="B5" s="34" t="str">
        <f>REPT("-",90)&amp;" Dollars "&amp;REPT("-",94)</f>
        <v>------------------------------------------------------------------------------------------ Dollars ----------------------------------------------------------------------------------------------</v>
      </c>
      <c r="C5" s="34"/>
      <c r="D5" s="34"/>
      <c r="E5" s="34"/>
      <c r="F5" s="34"/>
      <c r="G5" s="34"/>
      <c r="H5" s="34"/>
      <c r="I5" s="34"/>
    </row>
    <row r="6" spans="1:9" ht="12" customHeight="1">
      <c r="A6" s="3" t="s">
        <v>395</v>
      </c>
    </row>
    <row r="7" spans="1:9" ht="12" customHeight="1">
      <c r="A7" s="2" t="str">
        <f>"Oct "&amp;RIGHT(A6,4)-1</f>
        <v>Oct 2010</v>
      </c>
      <c r="B7" s="11">
        <v>1236781363.7425001</v>
      </c>
      <c r="C7" s="11">
        <v>0</v>
      </c>
      <c r="D7" s="11">
        <v>330549788</v>
      </c>
      <c r="E7" s="11">
        <v>215520482.09</v>
      </c>
      <c r="F7" s="11">
        <v>351110.28</v>
      </c>
      <c r="G7" s="11" t="s">
        <v>396</v>
      </c>
      <c r="H7" s="11" t="s">
        <v>396</v>
      </c>
      <c r="I7" s="11">
        <v>1783202744.1125</v>
      </c>
    </row>
    <row r="8" spans="1:9" ht="12" customHeight="1">
      <c r="A8" s="2" t="str">
        <f>"Nov "&amp;RIGHT(A6,4)-1</f>
        <v>Nov 2010</v>
      </c>
      <c r="B8" s="11">
        <v>1119891056.0899999</v>
      </c>
      <c r="C8" s="11">
        <v>0</v>
      </c>
      <c r="D8" s="11">
        <v>305134925.41000003</v>
      </c>
      <c r="E8" s="11">
        <v>206527389.53</v>
      </c>
      <c r="F8" s="11">
        <v>278556.38</v>
      </c>
      <c r="G8" s="11" t="s">
        <v>396</v>
      </c>
      <c r="H8" s="11" t="s">
        <v>396</v>
      </c>
      <c r="I8" s="11">
        <v>1631831927.4100001</v>
      </c>
    </row>
    <row r="9" spans="1:9" ht="12" customHeight="1">
      <c r="A9" s="2" t="str">
        <f>"Dec "&amp;RIGHT(A6,4)-1</f>
        <v>Dec 2010</v>
      </c>
      <c r="B9" s="11">
        <v>820188612.85249996</v>
      </c>
      <c r="C9" s="11">
        <v>0</v>
      </c>
      <c r="D9" s="11">
        <v>223369494.97</v>
      </c>
      <c r="E9" s="11">
        <v>253551854.27000001</v>
      </c>
      <c r="F9" s="11">
        <v>2635777.7799999998</v>
      </c>
      <c r="G9" s="11">
        <v>31951580</v>
      </c>
      <c r="H9" s="11">
        <v>52276009</v>
      </c>
      <c r="I9" s="11">
        <v>1383973328.8724999</v>
      </c>
    </row>
    <row r="10" spans="1:9" ht="12" customHeight="1">
      <c r="A10" s="2" t="str">
        <f>"Jan "&amp;RIGHT(A6,4)</f>
        <v>Jan 2011</v>
      </c>
      <c r="B10" s="11">
        <v>1070592109.835</v>
      </c>
      <c r="C10" s="11">
        <v>0</v>
      </c>
      <c r="D10" s="11">
        <v>284887743.95999998</v>
      </c>
      <c r="E10" s="11">
        <v>200440056.74000001</v>
      </c>
      <c r="F10" s="11">
        <v>247084.19</v>
      </c>
      <c r="G10" s="11" t="s">
        <v>396</v>
      </c>
      <c r="H10" s="11" t="s">
        <v>396</v>
      </c>
      <c r="I10" s="11">
        <v>1556166994.7249999</v>
      </c>
    </row>
    <row r="11" spans="1:9" ht="12" customHeight="1">
      <c r="A11" s="2" t="str">
        <f>"Feb "&amp;RIGHT(A6,4)</f>
        <v>Feb 2011</v>
      </c>
      <c r="B11" s="11">
        <v>1062863938.5575</v>
      </c>
      <c r="C11" s="11">
        <v>0</v>
      </c>
      <c r="D11" s="11">
        <v>286125150.89999998</v>
      </c>
      <c r="E11" s="11">
        <v>197079666.97</v>
      </c>
      <c r="F11" s="11">
        <v>248167.94</v>
      </c>
      <c r="G11" s="11" t="s">
        <v>396</v>
      </c>
      <c r="H11" s="11" t="s">
        <v>396</v>
      </c>
      <c r="I11" s="11">
        <v>1546316924.3675001</v>
      </c>
    </row>
    <row r="12" spans="1:9" ht="12" customHeight="1">
      <c r="A12" s="2" t="str">
        <f>"Mar "&amp;RIGHT(A6,4)</f>
        <v>Mar 2011</v>
      </c>
      <c r="B12" s="11">
        <v>1269201208.4075</v>
      </c>
      <c r="C12" s="11">
        <v>0</v>
      </c>
      <c r="D12" s="11">
        <v>348522340.57999998</v>
      </c>
      <c r="E12" s="11">
        <v>311426561.02999997</v>
      </c>
      <c r="F12" s="11">
        <v>2832622.06</v>
      </c>
      <c r="G12" s="11">
        <v>33384210</v>
      </c>
      <c r="H12" s="11">
        <v>19081313</v>
      </c>
      <c r="I12" s="11">
        <v>1984448255.0775001</v>
      </c>
    </row>
    <row r="13" spans="1:9" ht="12" customHeight="1">
      <c r="A13" s="2" t="str">
        <f>"Apr "&amp;RIGHT(A6,4)</f>
        <v>Apr 2011</v>
      </c>
      <c r="B13" s="11">
        <v>1049802292.39</v>
      </c>
      <c r="C13" s="11">
        <v>0</v>
      </c>
      <c r="D13" s="11">
        <v>303431274.77999997</v>
      </c>
      <c r="E13" s="11">
        <v>213992052.44999999</v>
      </c>
      <c r="F13" s="11">
        <v>333074.08</v>
      </c>
      <c r="G13" s="11" t="s">
        <v>396</v>
      </c>
      <c r="H13" s="11" t="s">
        <v>396</v>
      </c>
      <c r="I13" s="11">
        <v>1567558693.7</v>
      </c>
    </row>
    <row r="14" spans="1:9" ht="12" customHeight="1">
      <c r="A14" s="2" t="str">
        <f>"May "&amp;RIGHT(A6,4)</f>
        <v>May 2011</v>
      </c>
      <c r="B14" s="11">
        <v>1135979189.5625</v>
      </c>
      <c r="C14" s="11">
        <v>0</v>
      </c>
      <c r="D14" s="11">
        <v>343672027.61000001</v>
      </c>
      <c r="E14" s="11">
        <v>220732739.40000001</v>
      </c>
      <c r="F14" s="11">
        <v>1046891.66</v>
      </c>
      <c r="G14" s="11" t="s">
        <v>396</v>
      </c>
      <c r="H14" s="11" t="s">
        <v>396</v>
      </c>
      <c r="I14" s="11">
        <v>1701430848.2325001</v>
      </c>
    </row>
    <row r="15" spans="1:9" ht="12" customHeight="1">
      <c r="A15" s="2" t="str">
        <f>"Jun "&amp;RIGHT(A6,4)</f>
        <v>Jun 2011</v>
      </c>
      <c r="B15" s="11">
        <v>328856986.30250001</v>
      </c>
      <c r="C15" s="11">
        <v>0</v>
      </c>
      <c r="D15" s="11">
        <v>97581523.450000003</v>
      </c>
      <c r="E15" s="11">
        <v>256264226.09</v>
      </c>
      <c r="F15" s="11">
        <v>122736004.59999999</v>
      </c>
      <c r="G15" s="11">
        <v>36242323</v>
      </c>
      <c r="H15" s="11">
        <v>24790274</v>
      </c>
      <c r="I15" s="11">
        <v>866471337.4425</v>
      </c>
    </row>
    <row r="16" spans="1:9" ht="12" customHeight="1">
      <c r="A16" s="2" t="str">
        <f>"Jul "&amp;RIGHT(A6,4)</f>
        <v>Jul 2011</v>
      </c>
      <c r="B16" s="11">
        <v>124570499.61499999</v>
      </c>
      <c r="C16" s="11">
        <v>0</v>
      </c>
      <c r="D16" s="11">
        <v>18028769.68</v>
      </c>
      <c r="E16" s="11">
        <v>171762949.90000001</v>
      </c>
      <c r="F16" s="11">
        <v>148996815.55000001</v>
      </c>
      <c r="G16" s="11" t="s">
        <v>396</v>
      </c>
      <c r="H16" s="11" t="s">
        <v>396</v>
      </c>
      <c r="I16" s="11">
        <v>463359034.745</v>
      </c>
    </row>
    <row r="17" spans="1:9" ht="12" customHeight="1">
      <c r="A17" s="2" t="str">
        <f>"Aug "&amp;RIGHT(A6,4)</f>
        <v>Aug 2011</v>
      </c>
      <c r="B17" s="11">
        <v>550539777.12750006</v>
      </c>
      <c r="C17" s="11">
        <v>0</v>
      </c>
      <c r="D17" s="11">
        <v>134463306.28999999</v>
      </c>
      <c r="E17" s="11">
        <v>200318095.28999999</v>
      </c>
      <c r="F17" s="11">
        <v>61429339.609999999</v>
      </c>
      <c r="G17" s="11" t="s">
        <v>396</v>
      </c>
      <c r="H17" s="11" t="s">
        <v>396</v>
      </c>
      <c r="I17" s="11">
        <v>946750518.3175</v>
      </c>
    </row>
    <row r="18" spans="1:9" ht="12" customHeight="1">
      <c r="A18" s="2" t="str">
        <f>"Sep "&amp;RIGHT(A6,4)</f>
        <v>Sep 2011</v>
      </c>
      <c r="B18" s="11">
        <v>1374168510.76</v>
      </c>
      <c r="C18" s="11">
        <v>0</v>
      </c>
      <c r="D18" s="11">
        <v>360829123.88</v>
      </c>
      <c r="E18" s="11">
        <v>272235253.88999999</v>
      </c>
      <c r="F18" s="11">
        <v>30092475.140000001</v>
      </c>
      <c r="G18" s="11">
        <v>81920422</v>
      </c>
      <c r="H18" s="11">
        <v>130205014</v>
      </c>
      <c r="I18" s="11">
        <v>2249450799.6700001</v>
      </c>
    </row>
    <row r="19" spans="1:9" ht="12" customHeight="1">
      <c r="A19" s="12" t="s">
        <v>58</v>
      </c>
      <c r="B19" s="13">
        <v>11143435545.2425</v>
      </c>
      <c r="C19" s="13">
        <v>0</v>
      </c>
      <c r="D19" s="13">
        <v>3036595469.5100002</v>
      </c>
      <c r="E19" s="13">
        <v>2719851327.6500001</v>
      </c>
      <c r="F19" s="13">
        <v>371227919.26999998</v>
      </c>
      <c r="G19" s="13">
        <v>183498535</v>
      </c>
      <c r="H19" s="13">
        <v>226352610</v>
      </c>
      <c r="I19" s="13">
        <v>17680961406.672501</v>
      </c>
    </row>
    <row r="20" spans="1:9" ht="12" customHeight="1">
      <c r="A20" s="14" t="s">
        <v>397</v>
      </c>
      <c r="B20" s="15">
        <v>3176861032.6849999</v>
      </c>
      <c r="C20" s="15">
        <v>0</v>
      </c>
      <c r="D20" s="15">
        <v>859054208.38</v>
      </c>
      <c r="E20" s="15">
        <v>675599725.88999999</v>
      </c>
      <c r="F20" s="15">
        <v>3265444.44</v>
      </c>
      <c r="G20" s="15">
        <v>31951580</v>
      </c>
      <c r="H20" s="15">
        <v>52276009</v>
      </c>
      <c r="I20" s="15">
        <v>4799008000.3950005</v>
      </c>
    </row>
    <row r="21" spans="1:9" ht="12" customHeight="1">
      <c r="A21" s="3" t="str">
        <f>"FY "&amp;RIGHT(A6,4)+1</f>
        <v>FY 2012</v>
      </c>
    </row>
    <row r="22" spans="1:9" ht="12" customHeight="1">
      <c r="A22" s="2" t="str">
        <f>"Oct "&amp;RIGHT(A6,4)</f>
        <v>Oct 2011</v>
      </c>
      <c r="B22" s="11">
        <v>1311544697.2925</v>
      </c>
      <c r="C22" s="11">
        <v>0</v>
      </c>
      <c r="D22" s="11">
        <v>354188566.94999999</v>
      </c>
      <c r="E22" s="11">
        <v>219619179.34</v>
      </c>
      <c r="F22" s="11">
        <v>767403.59</v>
      </c>
      <c r="G22" s="11" t="s">
        <v>396</v>
      </c>
      <c r="H22" s="11" t="s">
        <v>396</v>
      </c>
      <c r="I22" s="11">
        <v>1886119847.1724999</v>
      </c>
    </row>
    <row r="23" spans="1:9" ht="12" customHeight="1">
      <c r="A23" s="2" t="str">
        <f>"Nov "&amp;RIGHT(A6,4)</f>
        <v>Nov 2011</v>
      </c>
      <c r="B23" s="11">
        <v>1170200377.9124999</v>
      </c>
      <c r="C23" s="11">
        <v>0</v>
      </c>
      <c r="D23" s="11">
        <v>331774936.07999998</v>
      </c>
      <c r="E23" s="11">
        <v>211587765.24000001</v>
      </c>
      <c r="F23" s="11">
        <v>304475.32</v>
      </c>
      <c r="G23" s="11" t="s">
        <v>396</v>
      </c>
      <c r="H23" s="11" t="s">
        <v>396</v>
      </c>
      <c r="I23" s="11">
        <v>1713867554.5525</v>
      </c>
    </row>
    <row r="24" spans="1:9" ht="12" customHeight="1">
      <c r="A24" s="2" t="str">
        <f>"Dec "&amp;RIGHT(A6,4)</f>
        <v>Dec 2011</v>
      </c>
      <c r="B24" s="11">
        <v>962037127.63999999</v>
      </c>
      <c r="C24" s="11">
        <v>0</v>
      </c>
      <c r="D24" s="11">
        <v>253887956.77000001</v>
      </c>
      <c r="E24" s="11">
        <v>252587609.78999999</v>
      </c>
      <c r="F24" s="11">
        <v>1933248.62</v>
      </c>
      <c r="G24" s="11">
        <v>25441143.25</v>
      </c>
      <c r="H24" s="11">
        <v>68824938</v>
      </c>
      <c r="I24" s="11">
        <v>1564712024.0699999</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9" ht="12" customHeight="1">
      <c r="A33" s="2" t="str">
        <f>"Sep "&amp;RIGHT(A6,4)+1</f>
        <v>Sep 2012</v>
      </c>
      <c r="B33" s="11" t="s">
        <v>396</v>
      </c>
      <c r="C33" s="11" t="s">
        <v>396</v>
      </c>
      <c r="D33" s="11" t="s">
        <v>396</v>
      </c>
      <c r="E33" s="11" t="s">
        <v>396</v>
      </c>
      <c r="F33" s="11" t="s">
        <v>396</v>
      </c>
      <c r="G33" s="11" t="s">
        <v>396</v>
      </c>
      <c r="H33" s="11" t="s">
        <v>396</v>
      </c>
      <c r="I33" s="11" t="s">
        <v>396</v>
      </c>
    </row>
    <row r="34" spans="1:9" ht="12" customHeight="1">
      <c r="A34" s="12" t="s">
        <v>58</v>
      </c>
      <c r="B34" s="13">
        <v>3443782202.8449998</v>
      </c>
      <c r="C34" s="13">
        <v>0</v>
      </c>
      <c r="D34" s="13">
        <v>939851459.79999995</v>
      </c>
      <c r="E34" s="13">
        <v>683794554.37</v>
      </c>
      <c r="F34" s="13">
        <v>3005127.53</v>
      </c>
      <c r="G34" s="13">
        <v>25441143.25</v>
      </c>
      <c r="H34" s="13">
        <v>68824938</v>
      </c>
      <c r="I34" s="13">
        <v>5164699425.7950001</v>
      </c>
    </row>
    <row r="35" spans="1:9" ht="12" customHeight="1">
      <c r="A35" s="14" t="str">
        <f>"Total "&amp;MID(A20,7,LEN(A20)-13)&amp;" Months"</f>
        <v>Total 3 Months</v>
      </c>
      <c r="B35" s="15">
        <v>3443782202.8449998</v>
      </c>
      <c r="C35" s="15">
        <v>0</v>
      </c>
      <c r="D35" s="15">
        <v>939851459.79999995</v>
      </c>
      <c r="E35" s="15">
        <v>683794554.37</v>
      </c>
      <c r="F35" s="15">
        <v>3005127.53</v>
      </c>
      <c r="G35" s="15">
        <v>25441143.25</v>
      </c>
      <c r="H35" s="15">
        <v>68824938</v>
      </c>
      <c r="I35" s="15">
        <v>5164699425.7950001</v>
      </c>
    </row>
    <row r="36" spans="1:9" ht="12" customHeight="1">
      <c r="A36" s="34"/>
      <c r="B36" s="34"/>
      <c r="C36" s="34"/>
      <c r="D36" s="34"/>
      <c r="E36" s="34"/>
      <c r="F36" s="34"/>
      <c r="G36" s="34"/>
      <c r="H36" s="34"/>
    </row>
    <row r="37" spans="1:9" ht="92.25" customHeight="1">
      <c r="A37" s="52" t="s">
        <v>376</v>
      </c>
      <c r="B37" s="52"/>
      <c r="C37" s="52"/>
      <c r="D37" s="52"/>
      <c r="E37" s="52"/>
      <c r="F37" s="52"/>
      <c r="G37" s="52"/>
      <c r="H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4">
    <mergeCell ref="I3:I4"/>
    <mergeCell ref="B5:I5"/>
    <mergeCell ref="A36:H36"/>
    <mergeCell ref="A37:H37"/>
    <mergeCell ref="A1:H1"/>
    <mergeCell ref="A2:H2"/>
    <mergeCell ref="A3:A4"/>
    <mergeCell ref="B3:B4"/>
    <mergeCell ref="C3:C4"/>
    <mergeCell ref="D3:D4"/>
    <mergeCell ref="E3:E4"/>
    <mergeCell ref="F3:F4"/>
    <mergeCell ref="G3:G4"/>
    <mergeCell ref="H3:H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7.xml><?xml version="1.0" encoding="utf-8"?>
<worksheet xmlns="http://schemas.openxmlformats.org/spreadsheetml/2006/main" xmlns:r="http://schemas.openxmlformats.org/officeDocument/2006/relationships">
  <sheetPr codeName="Sheet30">
    <pageSetUpPr fitToPage="1"/>
  </sheetPr>
  <dimension ref="A1:K200"/>
  <sheetViews>
    <sheetView showGridLines="0" workbookViewId="0">
      <pane activePane="bottomRight" state="frozen"/>
      <selection sqref="A1:J1"/>
    </sheetView>
  </sheetViews>
  <sheetFormatPr defaultRowHeight="12.75"/>
  <cols>
    <col min="1" max="11" width="11.42578125" customWidth="1"/>
  </cols>
  <sheetData>
    <row r="1" spans="1:11" ht="12" customHeight="1">
      <c r="A1" s="42" t="s">
        <v>393</v>
      </c>
      <c r="B1" s="42"/>
      <c r="C1" s="42"/>
      <c r="D1" s="42"/>
      <c r="E1" s="42"/>
      <c r="F1" s="42"/>
      <c r="G1" s="42"/>
      <c r="H1" s="42"/>
      <c r="I1" s="42"/>
      <c r="J1" s="42"/>
      <c r="K1" s="2" t="s">
        <v>394</v>
      </c>
    </row>
    <row r="2" spans="1:11" ht="12" customHeight="1">
      <c r="A2" s="44" t="s">
        <v>148</v>
      </c>
      <c r="B2" s="44"/>
      <c r="C2" s="44"/>
      <c r="D2" s="44"/>
      <c r="E2" s="44"/>
      <c r="F2" s="44"/>
      <c r="G2" s="44"/>
      <c r="H2" s="44"/>
      <c r="I2" s="44"/>
      <c r="J2" s="44"/>
      <c r="K2" s="1"/>
    </row>
    <row r="3" spans="1:11" ht="24" customHeight="1">
      <c r="A3" s="46" t="s">
        <v>53</v>
      </c>
      <c r="B3" s="48" t="s">
        <v>149</v>
      </c>
      <c r="C3" s="53"/>
      <c r="D3" s="49"/>
      <c r="E3" s="48" t="s">
        <v>77</v>
      </c>
      <c r="F3" s="53"/>
      <c r="G3" s="49"/>
      <c r="H3" s="48" t="s">
        <v>150</v>
      </c>
      <c r="I3" s="53"/>
      <c r="J3" s="49"/>
      <c r="K3" s="40" t="s">
        <v>151</v>
      </c>
    </row>
    <row r="4" spans="1:11" ht="24" customHeight="1">
      <c r="A4" s="47"/>
      <c r="B4" s="10" t="s">
        <v>82</v>
      </c>
      <c r="C4" s="10" t="s">
        <v>84</v>
      </c>
      <c r="D4" s="10" t="s">
        <v>58</v>
      </c>
      <c r="E4" s="10" t="s">
        <v>82</v>
      </c>
      <c r="F4" s="10" t="s">
        <v>84</v>
      </c>
      <c r="G4" s="10" t="s">
        <v>58</v>
      </c>
      <c r="H4" s="10" t="s">
        <v>82</v>
      </c>
      <c r="I4" s="10" t="s">
        <v>84</v>
      </c>
      <c r="J4" s="10" t="s">
        <v>58</v>
      </c>
      <c r="K4" s="41"/>
    </row>
    <row r="5" spans="1:11" ht="12" customHeight="1">
      <c r="A5" s="1"/>
      <c r="B5" s="34" t="str">
        <f>REPT("-",113)&amp;" Number "&amp;REPT("-",119)</f>
        <v>----------------------------------------------------------------------------------------------------------------- Number -----------------------------------------------------------------------------------------------------------------------</v>
      </c>
      <c r="C5" s="34"/>
      <c r="D5" s="34"/>
      <c r="E5" s="34"/>
      <c r="F5" s="34"/>
      <c r="G5" s="34"/>
      <c r="H5" s="34"/>
      <c r="I5" s="34"/>
      <c r="J5" s="34"/>
      <c r="K5" s="34"/>
    </row>
    <row r="6" spans="1:11" ht="12" customHeight="1">
      <c r="A6" s="3" t="s">
        <v>395</v>
      </c>
    </row>
    <row r="7" spans="1:11" ht="12" customHeight="1">
      <c r="A7" s="2" t="str">
        <f>"Oct "&amp;RIGHT(A6,4)-1</f>
        <v>Oct 2010</v>
      </c>
      <c r="B7" s="11">
        <v>433380</v>
      </c>
      <c r="C7" s="11">
        <v>5545767</v>
      </c>
      <c r="D7" s="11">
        <v>5979147</v>
      </c>
      <c r="E7" s="11">
        <v>57665</v>
      </c>
      <c r="F7" s="11">
        <v>360519</v>
      </c>
      <c r="G7" s="11">
        <v>418184</v>
      </c>
      <c r="H7" s="11">
        <v>784</v>
      </c>
      <c r="I7" s="11">
        <v>119345</v>
      </c>
      <c r="J7" s="11">
        <v>120129</v>
      </c>
      <c r="K7" s="11">
        <v>6517460</v>
      </c>
    </row>
    <row r="8" spans="1:11" ht="12" customHeight="1">
      <c r="A8" s="2" t="str">
        <f>"Nov "&amp;RIGHT(A6,4)-1</f>
        <v>Nov 2010</v>
      </c>
      <c r="B8" s="11">
        <v>415866</v>
      </c>
      <c r="C8" s="11">
        <v>5091456</v>
      </c>
      <c r="D8" s="11">
        <v>5507322</v>
      </c>
      <c r="E8" s="11">
        <v>52732</v>
      </c>
      <c r="F8" s="11">
        <v>314074</v>
      </c>
      <c r="G8" s="11">
        <v>366806</v>
      </c>
      <c r="H8" s="11">
        <v>336</v>
      </c>
      <c r="I8" s="11">
        <v>68372</v>
      </c>
      <c r="J8" s="11">
        <v>68708</v>
      </c>
      <c r="K8" s="11">
        <v>5942836</v>
      </c>
    </row>
    <row r="9" spans="1:11" ht="12" customHeight="1">
      <c r="A9" s="2" t="str">
        <f>"Dec "&amp;RIGHT(A6,4)-1</f>
        <v>Dec 2010</v>
      </c>
      <c r="B9" s="11">
        <v>339178</v>
      </c>
      <c r="C9" s="11">
        <v>3974219</v>
      </c>
      <c r="D9" s="11">
        <v>4313397</v>
      </c>
      <c r="E9" s="11">
        <v>40831</v>
      </c>
      <c r="F9" s="11">
        <v>254816</v>
      </c>
      <c r="G9" s="11">
        <v>295647</v>
      </c>
      <c r="H9" s="11">
        <v>67</v>
      </c>
      <c r="I9" s="11">
        <v>29837</v>
      </c>
      <c r="J9" s="11">
        <v>29904</v>
      </c>
      <c r="K9" s="11">
        <v>4638948</v>
      </c>
    </row>
    <row r="10" spans="1:11" ht="12" customHeight="1">
      <c r="A10" s="2" t="str">
        <f>"Jan "&amp;RIGHT(A6,4)</f>
        <v>Jan 2011</v>
      </c>
      <c r="B10" s="11">
        <v>428196</v>
      </c>
      <c r="C10" s="11">
        <v>5201933</v>
      </c>
      <c r="D10" s="11">
        <v>5630129</v>
      </c>
      <c r="E10" s="11">
        <v>7589</v>
      </c>
      <c r="F10" s="11">
        <v>378038</v>
      </c>
      <c r="G10" s="11">
        <v>385627</v>
      </c>
      <c r="H10" s="11">
        <v>73</v>
      </c>
      <c r="I10" s="11">
        <v>71945</v>
      </c>
      <c r="J10" s="11">
        <v>72018</v>
      </c>
      <c r="K10" s="11">
        <v>6087774</v>
      </c>
    </row>
    <row r="11" spans="1:11" ht="12" customHeight="1">
      <c r="A11" s="2" t="str">
        <f>"Feb "&amp;RIGHT(A6,4)</f>
        <v>Feb 2011</v>
      </c>
      <c r="B11" s="11">
        <v>390176</v>
      </c>
      <c r="C11" s="11">
        <v>4667523</v>
      </c>
      <c r="D11" s="11">
        <v>5057699</v>
      </c>
      <c r="E11" s="11">
        <v>3409</v>
      </c>
      <c r="F11" s="11">
        <v>353011</v>
      </c>
      <c r="G11" s="11">
        <v>356420</v>
      </c>
      <c r="H11" s="11">
        <v>102</v>
      </c>
      <c r="I11" s="11">
        <v>82889</v>
      </c>
      <c r="J11" s="11">
        <v>82991</v>
      </c>
      <c r="K11" s="11">
        <v>5497110</v>
      </c>
    </row>
    <row r="12" spans="1:11" ht="12" customHeight="1">
      <c r="A12" s="2" t="str">
        <f>"Mar "&amp;RIGHT(A6,4)</f>
        <v>Mar 2011</v>
      </c>
      <c r="B12" s="11">
        <v>483089</v>
      </c>
      <c r="C12" s="11">
        <v>5547151</v>
      </c>
      <c r="D12" s="11">
        <v>6030240</v>
      </c>
      <c r="E12" s="11">
        <v>7878</v>
      </c>
      <c r="F12" s="11">
        <v>401115</v>
      </c>
      <c r="G12" s="11">
        <v>408993</v>
      </c>
      <c r="H12" s="11">
        <v>78</v>
      </c>
      <c r="I12" s="11">
        <v>78901</v>
      </c>
      <c r="J12" s="11">
        <v>78979</v>
      </c>
      <c r="K12" s="11">
        <v>6518212</v>
      </c>
    </row>
    <row r="13" spans="1:11" ht="12" customHeight="1">
      <c r="A13" s="2" t="str">
        <f>"Apr "&amp;RIGHT(A6,4)</f>
        <v>Apr 2011</v>
      </c>
      <c r="B13" s="11">
        <v>426209</v>
      </c>
      <c r="C13" s="11">
        <v>4647824</v>
      </c>
      <c r="D13" s="11">
        <v>5074033</v>
      </c>
      <c r="E13" s="11">
        <v>45480</v>
      </c>
      <c r="F13" s="11">
        <v>332682</v>
      </c>
      <c r="G13" s="11">
        <v>378162</v>
      </c>
      <c r="H13" s="11">
        <v>99</v>
      </c>
      <c r="I13" s="11">
        <v>97549</v>
      </c>
      <c r="J13" s="11">
        <v>97648</v>
      </c>
      <c r="K13" s="11">
        <v>5549843</v>
      </c>
    </row>
    <row r="14" spans="1:11" ht="12" customHeight="1">
      <c r="A14" s="2" t="str">
        <f>"May "&amp;RIGHT(A6,4)</f>
        <v>May 2011</v>
      </c>
      <c r="B14" s="11">
        <v>473597</v>
      </c>
      <c r="C14" s="11">
        <v>5400100</v>
      </c>
      <c r="D14" s="11">
        <v>5873697</v>
      </c>
      <c r="E14" s="11">
        <v>6753</v>
      </c>
      <c r="F14" s="11">
        <v>398185</v>
      </c>
      <c r="G14" s="11">
        <v>404938</v>
      </c>
      <c r="H14" s="11">
        <v>314</v>
      </c>
      <c r="I14" s="11">
        <v>149587</v>
      </c>
      <c r="J14" s="11">
        <v>149901</v>
      </c>
      <c r="K14" s="11">
        <v>6428536</v>
      </c>
    </row>
    <row r="15" spans="1:11" ht="12" customHeight="1">
      <c r="A15" s="2" t="str">
        <f>"Jun "&amp;RIGHT(A6,4)</f>
        <v>Jun 2011</v>
      </c>
      <c r="B15" s="11">
        <v>136214</v>
      </c>
      <c r="C15" s="11">
        <v>1448822</v>
      </c>
      <c r="D15" s="11">
        <v>1585036</v>
      </c>
      <c r="E15" s="11">
        <v>56041</v>
      </c>
      <c r="F15" s="11">
        <v>362340</v>
      </c>
      <c r="G15" s="11">
        <v>418381</v>
      </c>
      <c r="H15" s="11">
        <v>155083</v>
      </c>
      <c r="I15" s="11">
        <v>1887913</v>
      </c>
      <c r="J15" s="11">
        <v>2042996</v>
      </c>
      <c r="K15" s="11">
        <v>4046413</v>
      </c>
    </row>
    <row r="16" spans="1:11" ht="12" customHeight="1">
      <c r="A16" s="2" t="str">
        <f>"Jul "&amp;RIGHT(A6,4)</f>
        <v>Jul 2011</v>
      </c>
      <c r="B16" s="11">
        <v>23263</v>
      </c>
      <c r="C16" s="11">
        <v>466664</v>
      </c>
      <c r="D16" s="11">
        <v>489927</v>
      </c>
      <c r="E16" s="11">
        <v>96004</v>
      </c>
      <c r="F16" s="11">
        <v>437563</v>
      </c>
      <c r="G16" s="11">
        <v>533567</v>
      </c>
      <c r="H16" s="11">
        <v>523128</v>
      </c>
      <c r="I16" s="11">
        <v>4199095</v>
      </c>
      <c r="J16" s="11">
        <v>4722223</v>
      </c>
      <c r="K16" s="11">
        <v>5745717</v>
      </c>
    </row>
    <row r="17" spans="1:11" ht="12" customHeight="1">
      <c r="A17" s="2" t="str">
        <f>"Aug "&amp;RIGHT(A6,4)</f>
        <v>Aug 2011</v>
      </c>
      <c r="B17" s="11">
        <v>73565</v>
      </c>
      <c r="C17" s="11">
        <v>1063574</v>
      </c>
      <c r="D17" s="11">
        <v>1137139</v>
      </c>
      <c r="E17" s="11">
        <v>66309</v>
      </c>
      <c r="F17" s="11">
        <v>336098</v>
      </c>
      <c r="G17" s="11">
        <v>402407</v>
      </c>
      <c r="H17" s="11">
        <v>190672</v>
      </c>
      <c r="I17" s="11">
        <v>1791125</v>
      </c>
      <c r="J17" s="11">
        <v>1981797</v>
      </c>
      <c r="K17" s="11">
        <v>3521343</v>
      </c>
    </row>
    <row r="18" spans="1:11" ht="12" customHeight="1">
      <c r="A18" s="2" t="str">
        <f>"Sep "&amp;RIGHT(A6,4)</f>
        <v>Sep 2011</v>
      </c>
      <c r="B18" s="11">
        <v>371256</v>
      </c>
      <c r="C18" s="11">
        <v>5171860</v>
      </c>
      <c r="D18" s="11">
        <v>5543116</v>
      </c>
      <c r="E18" s="11">
        <v>43452</v>
      </c>
      <c r="F18" s="11">
        <v>358740</v>
      </c>
      <c r="G18" s="11">
        <v>402192</v>
      </c>
      <c r="H18" s="11">
        <v>1401</v>
      </c>
      <c r="I18" s="11">
        <v>114408</v>
      </c>
      <c r="J18" s="11">
        <v>115809</v>
      </c>
      <c r="K18" s="11">
        <v>6061117</v>
      </c>
    </row>
    <row r="19" spans="1:11" ht="12" customHeight="1">
      <c r="A19" s="12" t="s">
        <v>58</v>
      </c>
      <c r="B19" s="13">
        <v>3993989</v>
      </c>
      <c r="C19" s="13">
        <v>48226893</v>
      </c>
      <c r="D19" s="13">
        <v>52220882</v>
      </c>
      <c r="E19" s="13">
        <v>484143</v>
      </c>
      <c r="F19" s="13">
        <v>4287181</v>
      </c>
      <c r="G19" s="13">
        <v>4771324</v>
      </c>
      <c r="H19" s="13">
        <v>872137</v>
      </c>
      <c r="I19" s="13">
        <v>8690966</v>
      </c>
      <c r="J19" s="13">
        <v>9563103</v>
      </c>
      <c r="K19" s="13">
        <v>66555309</v>
      </c>
    </row>
    <row r="20" spans="1:11" ht="12" customHeight="1">
      <c r="A20" s="14" t="s">
        <v>397</v>
      </c>
      <c r="B20" s="15">
        <v>1188424</v>
      </c>
      <c r="C20" s="15">
        <v>14611442</v>
      </c>
      <c r="D20" s="15">
        <v>15799866</v>
      </c>
      <c r="E20" s="15">
        <v>151228</v>
      </c>
      <c r="F20" s="15">
        <v>929409</v>
      </c>
      <c r="G20" s="15">
        <v>1080637</v>
      </c>
      <c r="H20" s="15">
        <v>1187</v>
      </c>
      <c r="I20" s="15">
        <v>217554</v>
      </c>
      <c r="J20" s="15">
        <v>218741</v>
      </c>
      <c r="K20" s="15">
        <v>17099244</v>
      </c>
    </row>
    <row r="21" spans="1:11" ht="12" customHeight="1">
      <c r="A21" s="3" t="str">
        <f>"FY "&amp;RIGHT(A6,4)+1</f>
        <v>FY 2012</v>
      </c>
    </row>
    <row r="22" spans="1:11" ht="12" customHeight="1">
      <c r="A22" s="2" t="str">
        <f>"Oct "&amp;RIGHT(A6,4)</f>
        <v>Oct 2011</v>
      </c>
      <c r="B22" s="11">
        <v>399844</v>
      </c>
      <c r="C22" s="11">
        <v>4960047</v>
      </c>
      <c r="D22" s="11">
        <v>5359891</v>
      </c>
      <c r="E22" s="11">
        <v>49763</v>
      </c>
      <c r="F22" s="11">
        <v>349291</v>
      </c>
      <c r="G22" s="11">
        <v>399054</v>
      </c>
      <c r="H22" s="11">
        <v>114</v>
      </c>
      <c r="I22" s="11">
        <v>104121</v>
      </c>
      <c r="J22" s="11">
        <v>104235</v>
      </c>
      <c r="K22" s="11">
        <v>5863180</v>
      </c>
    </row>
    <row r="23" spans="1:11" ht="12" customHeight="1">
      <c r="A23" s="2" t="str">
        <f>"Nov "&amp;RIGHT(A6,4)</f>
        <v>Nov 2011</v>
      </c>
      <c r="B23" s="11">
        <v>383912</v>
      </c>
      <c r="C23" s="11">
        <v>4547727</v>
      </c>
      <c r="D23" s="11">
        <v>4931639</v>
      </c>
      <c r="E23" s="11">
        <v>41463</v>
      </c>
      <c r="F23" s="11">
        <v>310559</v>
      </c>
      <c r="G23" s="11">
        <v>352022</v>
      </c>
      <c r="H23" s="11">
        <v>96</v>
      </c>
      <c r="I23" s="11">
        <v>83540</v>
      </c>
      <c r="J23" s="11">
        <v>83636</v>
      </c>
      <c r="K23" s="11">
        <v>5367297</v>
      </c>
    </row>
    <row r="24" spans="1:11" ht="12" customHeight="1">
      <c r="A24" s="2" t="str">
        <f>"Dec "&amp;RIGHT(A6,4)</f>
        <v>Dec 2011</v>
      </c>
      <c r="B24" s="11">
        <v>323735</v>
      </c>
      <c r="C24" s="11">
        <v>3673561</v>
      </c>
      <c r="D24" s="11">
        <v>3997296</v>
      </c>
      <c r="E24" s="11">
        <v>34673</v>
      </c>
      <c r="F24" s="11">
        <v>242947</v>
      </c>
      <c r="G24" s="11">
        <v>277620</v>
      </c>
      <c r="H24" s="11">
        <v>87</v>
      </c>
      <c r="I24" s="11">
        <v>65216</v>
      </c>
      <c r="J24" s="11">
        <v>65303</v>
      </c>
      <c r="K24" s="11">
        <v>4340219</v>
      </c>
    </row>
    <row r="25" spans="1:11" ht="12" customHeight="1">
      <c r="A25" s="2" t="str">
        <f>"Jan "&amp;RIGHT(A6,4)+1</f>
        <v>Jan 2012</v>
      </c>
      <c r="B25" s="11" t="s">
        <v>396</v>
      </c>
      <c r="C25" s="11" t="s">
        <v>396</v>
      </c>
      <c r="D25" s="11" t="s">
        <v>396</v>
      </c>
      <c r="E25" s="11" t="s">
        <v>396</v>
      </c>
      <c r="F25" s="11" t="s">
        <v>396</v>
      </c>
      <c r="G25" s="11" t="s">
        <v>396</v>
      </c>
      <c r="H25" s="11" t="s">
        <v>396</v>
      </c>
      <c r="I25" s="11" t="s">
        <v>396</v>
      </c>
      <c r="J25" s="11" t="s">
        <v>396</v>
      </c>
      <c r="K25" s="11" t="s">
        <v>396</v>
      </c>
    </row>
    <row r="26" spans="1:11" ht="12" customHeight="1">
      <c r="A26" s="2" t="str">
        <f>"Feb "&amp;RIGHT(A6,4)+1</f>
        <v>Feb 2012</v>
      </c>
      <c r="B26" s="11" t="s">
        <v>396</v>
      </c>
      <c r="C26" s="11" t="s">
        <v>396</v>
      </c>
      <c r="D26" s="11" t="s">
        <v>396</v>
      </c>
      <c r="E26" s="11" t="s">
        <v>396</v>
      </c>
      <c r="F26" s="11" t="s">
        <v>396</v>
      </c>
      <c r="G26" s="11" t="s">
        <v>396</v>
      </c>
      <c r="H26" s="11" t="s">
        <v>396</v>
      </c>
      <c r="I26" s="11" t="s">
        <v>396</v>
      </c>
      <c r="J26" s="11" t="s">
        <v>396</v>
      </c>
      <c r="K26" s="11" t="s">
        <v>396</v>
      </c>
    </row>
    <row r="27" spans="1:11" ht="12" customHeight="1">
      <c r="A27" s="2" t="str">
        <f>"Mar "&amp;RIGHT(A6,4)+1</f>
        <v>Mar 2012</v>
      </c>
      <c r="B27" s="11" t="s">
        <v>396</v>
      </c>
      <c r="C27" s="11" t="s">
        <v>396</v>
      </c>
      <c r="D27" s="11" t="s">
        <v>396</v>
      </c>
      <c r="E27" s="11" t="s">
        <v>396</v>
      </c>
      <c r="F27" s="11" t="s">
        <v>396</v>
      </c>
      <c r="G27" s="11" t="s">
        <v>396</v>
      </c>
      <c r="H27" s="11" t="s">
        <v>396</v>
      </c>
      <c r="I27" s="11" t="s">
        <v>396</v>
      </c>
      <c r="J27" s="11" t="s">
        <v>396</v>
      </c>
      <c r="K27" s="11" t="s">
        <v>396</v>
      </c>
    </row>
    <row r="28" spans="1:11" ht="12" customHeight="1">
      <c r="A28" s="2" t="str">
        <f>"Apr "&amp;RIGHT(A6,4)+1</f>
        <v>Apr 2012</v>
      </c>
      <c r="B28" s="11" t="s">
        <v>396</v>
      </c>
      <c r="C28" s="11" t="s">
        <v>396</v>
      </c>
      <c r="D28" s="11" t="s">
        <v>396</v>
      </c>
      <c r="E28" s="11" t="s">
        <v>396</v>
      </c>
      <c r="F28" s="11" t="s">
        <v>396</v>
      </c>
      <c r="G28" s="11" t="s">
        <v>396</v>
      </c>
      <c r="H28" s="11" t="s">
        <v>396</v>
      </c>
      <c r="I28" s="11" t="s">
        <v>396</v>
      </c>
      <c r="J28" s="11" t="s">
        <v>396</v>
      </c>
      <c r="K28" s="11" t="s">
        <v>396</v>
      </c>
    </row>
    <row r="29" spans="1:11" ht="12" customHeight="1">
      <c r="A29" s="2" t="str">
        <f>"May "&amp;RIGHT(A6,4)+1</f>
        <v>May 2012</v>
      </c>
      <c r="B29" s="11" t="s">
        <v>396</v>
      </c>
      <c r="C29" s="11" t="s">
        <v>396</v>
      </c>
      <c r="D29" s="11" t="s">
        <v>396</v>
      </c>
      <c r="E29" s="11" t="s">
        <v>396</v>
      </c>
      <c r="F29" s="11" t="s">
        <v>396</v>
      </c>
      <c r="G29" s="11" t="s">
        <v>396</v>
      </c>
      <c r="H29" s="11" t="s">
        <v>396</v>
      </c>
      <c r="I29" s="11" t="s">
        <v>396</v>
      </c>
      <c r="J29" s="11" t="s">
        <v>396</v>
      </c>
      <c r="K29" s="11" t="s">
        <v>396</v>
      </c>
    </row>
    <row r="30" spans="1:11" ht="12" customHeight="1">
      <c r="A30" s="2" t="str">
        <f>"Jun "&amp;RIGHT(A6,4)+1</f>
        <v>Jun 2012</v>
      </c>
      <c r="B30" s="11" t="s">
        <v>396</v>
      </c>
      <c r="C30" s="11" t="s">
        <v>396</v>
      </c>
      <c r="D30" s="11" t="s">
        <v>396</v>
      </c>
      <c r="E30" s="11" t="s">
        <v>396</v>
      </c>
      <c r="F30" s="11" t="s">
        <v>396</v>
      </c>
      <c r="G30" s="11" t="s">
        <v>396</v>
      </c>
      <c r="H30" s="11" t="s">
        <v>396</v>
      </c>
      <c r="I30" s="11" t="s">
        <v>396</v>
      </c>
      <c r="J30" s="11" t="s">
        <v>396</v>
      </c>
      <c r="K30" s="11" t="s">
        <v>396</v>
      </c>
    </row>
    <row r="31" spans="1:11" ht="12" customHeight="1">
      <c r="A31" s="2" t="str">
        <f>"Jul "&amp;RIGHT(A6,4)+1</f>
        <v>Jul 2012</v>
      </c>
      <c r="B31" s="11" t="s">
        <v>396</v>
      </c>
      <c r="C31" s="11" t="s">
        <v>396</v>
      </c>
      <c r="D31" s="11" t="s">
        <v>396</v>
      </c>
      <c r="E31" s="11" t="s">
        <v>396</v>
      </c>
      <c r="F31" s="11" t="s">
        <v>396</v>
      </c>
      <c r="G31" s="11" t="s">
        <v>396</v>
      </c>
      <c r="H31" s="11" t="s">
        <v>396</v>
      </c>
      <c r="I31" s="11" t="s">
        <v>396</v>
      </c>
      <c r="J31" s="11" t="s">
        <v>396</v>
      </c>
      <c r="K31" s="11" t="s">
        <v>396</v>
      </c>
    </row>
    <row r="32" spans="1:11" ht="12" customHeight="1">
      <c r="A32" s="2" t="str">
        <f>"Aug "&amp;RIGHT(A6,4)+1</f>
        <v>Aug 2012</v>
      </c>
      <c r="B32" s="11" t="s">
        <v>396</v>
      </c>
      <c r="C32" s="11" t="s">
        <v>396</v>
      </c>
      <c r="D32" s="11" t="s">
        <v>396</v>
      </c>
      <c r="E32" s="11" t="s">
        <v>396</v>
      </c>
      <c r="F32" s="11" t="s">
        <v>396</v>
      </c>
      <c r="G32" s="11" t="s">
        <v>396</v>
      </c>
      <c r="H32" s="11" t="s">
        <v>396</v>
      </c>
      <c r="I32" s="11" t="s">
        <v>396</v>
      </c>
      <c r="J32" s="11" t="s">
        <v>396</v>
      </c>
      <c r="K32" s="11" t="s">
        <v>396</v>
      </c>
    </row>
    <row r="33" spans="1:11" ht="12" customHeight="1">
      <c r="A33" s="2" t="str">
        <f>"Sep "&amp;RIGHT(A6,4)+1</f>
        <v>Sep 2012</v>
      </c>
      <c r="B33" s="11" t="s">
        <v>396</v>
      </c>
      <c r="C33" s="11" t="s">
        <v>396</v>
      </c>
      <c r="D33" s="11" t="s">
        <v>396</v>
      </c>
      <c r="E33" s="11" t="s">
        <v>396</v>
      </c>
      <c r="F33" s="11" t="s">
        <v>396</v>
      </c>
      <c r="G33" s="11" t="s">
        <v>396</v>
      </c>
      <c r="H33" s="11" t="s">
        <v>396</v>
      </c>
      <c r="I33" s="11" t="s">
        <v>396</v>
      </c>
      <c r="J33" s="11" t="s">
        <v>396</v>
      </c>
      <c r="K33" s="11" t="s">
        <v>396</v>
      </c>
    </row>
    <row r="34" spans="1:11" ht="12" customHeight="1">
      <c r="A34" s="12" t="s">
        <v>58</v>
      </c>
      <c r="B34" s="13">
        <v>1107491</v>
      </c>
      <c r="C34" s="13">
        <v>13181335</v>
      </c>
      <c r="D34" s="13">
        <v>14288826</v>
      </c>
      <c r="E34" s="13">
        <v>125899</v>
      </c>
      <c r="F34" s="13">
        <v>902797</v>
      </c>
      <c r="G34" s="13">
        <v>1028696</v>
      </c>
      <c r="H34" s="13">
        <v>297</v>
      </c>
      <c r="I34" s="13">
        <v>252877</v>
      </c>
      <c r="J34" s="13">
        <v>253174</v>
      </c>
      <c r="K34" s="13">
        <v>15570696</v>
      </c>
    </row>
    <row r="35" spans="1:11" ht="12" customHeight="1">
      <c r="A35" s="14" t="str">
        <f>"Total "&amp;MID(A20,7,LEN(A20)-13)&amp;" Months"</f>
        <v>Total 3 Months</v>
      </c>
      <c r="B35" s="15">
        <v>1107491</v>
      </c>
      <c r="C35" s="15">
        <v>13181335</v>
      </c>
      <c r="D35" s="15">
        <v>14288826</v>
      </c>
      <c r="E35" s="15">
        <v>125899</v>
      </c>
      <c r="F35" s="15">
        <v>902797</v>
      </c>
      <c r="G35" s="15">
        <v>1028696</v>
      </c>
      <c r="H35" s="15">
        <v>297</v>
      </c>
      <c r="I35" s="15">
        <v>252877</v>
      </c>
      <c r="J35" s="15">
        <v>253174</v>
      </c>
      <c r="K35" s="15">
        <v>15570696</v>
      </c>
    </row>
    <row r="36" spans="1:11" ht="12" customHeight="1">
      <c r="A36" s="34"/>
      <c r="B36" s="34"/>
      <c r="C36" s="34"/>
      <c r="D36" s="34"/>
      <c r="E36" s="34"/>
      <c r="F36" s="34"/>
      <c r="G36" s="34"/>
      <c r="H36" s="34"/>
    </row>
    <row r="37" spans="1:11" ht="69.9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9">
    <mergeCell ref="K3:K4"/>
    <mergeCell ref="B5:K5"/>
    <mergeCell ref="A36:H36"/>
    <mergeCell ref="A1:J1"/>
    <mergeCell ref="A2:J2"/>
    <mergeCell ref="A3:A4"/>
    <mergeCell ref="B3:D3"/>
    <mergeCell ref="E3:G3"/>
    <mergeCell ref="H3:J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8.xml><?xml version="1.0" encoding="utf-8"?>
<worksheet xmlns="http://schemas.openxmlformats.org/spreadsheetml/2006/main" xmlns:r="http://schemas.openxmlformats.org/officeDocument/2006/relationships">
  <sheetPr codeName="Sheet31">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393</v>
      </c>
      <c r="B1" s="42"/>
      <c r="C1" s="42"/>
      <c r="D1" s="42"/>
      <c r="E1" s="42"/>
      <c r="F1" s="42"/>
      <c r="G1" s="42"/>
      <c r="H1" s="42"/>
      <c r="I1" s="2" t="s">
        <v>394</v>
      </c>
    </row>
    <row r="2" spans="1:9" ht="12" customHeight="1">
      <c r="A2" s="44" t="s">
        <v>152</v>
      </c>
      <c r="B2" s="44"/>
      <c r="C2" s="44"/>
      <c r="D2" s="44"/>
      <c r="E2" s="44"/>
      <c r="F2" s="44"/>
      <c r="G2" s="44"/>
      <c r="H2" s="44"/>
      <c r="I2" s="1"/>
    </row>
    <row r="3" spans="1:9" ht="24" customHeight="1">
      <c r="A3" s="46" t="s">
        <v>53</v>
      </c>
      <c r="B3" s="48" t="s">
        <v>153</v>
      </c>
      <c r="C3" s="53"/>
      <c r="D3" s="49"/>
      <c r="E3" s="48" t="s">
        <v>154</v>
      </c>
      <c r="F3" s="53"/>
      <c r="G3" s="49"/>
      <c r="H3" s="48" t="s">
        <v>155</v>
      </c>
      <c r="I3" s="53"/>
    </row>
    <row r="4" spans="1:9" ht="24" customHeight="1">
      <c r="A4" s="47"/>
      <c r="B4" s="10" t="s">
        <v>82</v>
      </c>
      <c r="C4" s="10" t="s">
        <v>84</v>
      </c>
      <c r="D4" s="10" t="s">
        <v>58</v>
      </c>
      <c r="E4" s="10" t="s">
        <v>248</v>
      </c>
      <c r="F4" s="10" t="s">
        <v>84</v>
      </c>
      <c r="G4" s="10" t="s">
        <v>234</v>
      </c>
      <c r="H4" s="10" t="s">
        <v>249</v>
      </c>
      <c r="I4" s="9" t="s">
        <v>84</v>
      </c>
    </row>
    <row r="5" spans="1:9" ht="12" customHeight="1">
      <c r="A5" s="1"/>
      <c r="B5" s="34" t="str">
        <f>REPT("-",29)&amp;" Number "&amp;REPT("-",28)&amp;"   "&amp;REPT("-",30)&amp;" Dollars "&amp;REPT("-",28)&amp;"   "&amp;REPT("-",19)&amp;" Cents "&amp;REPT("-",21)</f>
        <v>----------------------------- Number ----------------------------   ------------------------------ Dollars ----------------------------   ------------------- Cents ---------------------</v>
      </c>
      <c r="C5" s="34"/>
      <c r="D5" s="34"/>
      <c r="E5" s="34"/>
      <c r="F5" s="34"/>
      <c r="G5" s="34"/>
      <c r="H5" s="34"/>
      <c r="I5" s="34"/>
    </row>
    <row r="6" spans="1:9" ht="12" customHeight="1">
      <c r="A6" s="3" t="s">
        <v>395</v>
      </c>
    </row>
    <row r="7" spans="1:9" ht="12" customHeight="1">
      <c r="A7" s="2" t="str">
        <f>"Oct "&amp;RIGHT(A6,4)-1</f>
        <v>Oct 2010</v>
      </c>
      <c r="B7" s="11">
        <v>491829</v>
      </c>
      <c r="C7" s="11">
        <v>6025631</v>
      </c>
      <c r="D7" s="11">
        <v>6517460</v>
      </c>
      <c r="E7" s="11">
        <v>92217.9375</v>
      </c>
      <c r="F7" s="11">
        <v>1069549.5024999999</v>
      </c>
      <c r="G7" s="11">
        <v>1161767.44</v>
      </c>
      <c r="H7" s="16">
        <v>18.75</v>
      </c>
      <c r="I7" s="16">
        <v>17.75</v>
      </c>
    </row>
    <row r="8" spans="1:9" ht="12" customHeight="1">
      <c r="A8" s="2" t="str">
        <f>"Nov "&amp;RIGHT(A6,4)-1</f>
        <v>Nov 2010</v>
      </c>
      <c r="B8" s="11">
        <v>468934</v>
      </c>
      <c r="C8" s="11">
        <v>5473902</v>
      </c>
      <c r="D8" s="11">
        <v>5942836</v>
      </c>
      <c r="E8" s="11">
        <v>87925.125</v>
      </c>
      <c r="F8" s="11">
        <v>971617.60499999998</v>
      </c>
      <c r="G8" s="11">
        <v>1059542.73</v>
      </c>
      <c r="H8" s="16">
        <v>18.75</v>
      </c>
      <c r="I8" s="16">
        <v>17.75</v>
      </c>
    </row>
    <row r="9" spans="1:9" ht="12" customHeight="1">
      <c r="A9" s="2" t="str">
        <f>"Dec "&amp;RIGHT(A6,4)-1</f>
        <v>Dec 2010</v>
      </c>
      <c r="B9" s="11">
        <v>380076</v>
      </c>
      <c r="C9" s="11">
        <v>4258872</v>
      </c>
      <c r="D9" s="11">
        <v>4638948</v>
      </c>
      <c r="E9" s="11">
        <v>71264.25</v>
      </c>
      <c r="F9" s="11">
        <v>755949.78</v>
      </c>
      <c r="G9" s="11">
        <v>827214.03</v>
      </c>
      <c r="H9" s="16">
        <v>18.75</v>
      </c>
      <c r="I9" s="16">
        <v>17.75</v>
      </c>
    </row>
    <row r="10" spans="1:9" ht="12" customHeight="1">
      <c r="A10" s="2" t="str">
        <f>"Jan "&amp;RIGHT(A6,4)</f>
        <v>Jan 2011</v>
      </c>
      <c r="B10" s="11">
        <v>435858</v>
      </c>
      <c r="C10" s="11">
        <v>5651916</v>
      </c>
      <c r="D10" s="11">
        <v>6087774</v>
      </c>
      <c r="E10" s="11">
        <v>81723.375</v>
      </c>
      <c r="F10" s="11">
        <v>1003215.09</v>
      </c>
      <c r="G10" s="11">
        <v>1084938.4650000001</v>
      </c>
      <c r="H10" s="16">
        <v>18.75</v>
      </c>
      <c r="I10" s="16">
        <v>17.75</v>
      </c>
    </row>
    <row r="11" spans="1:9" ht="12" customHeight="1">
      <c r="A11" s="2" t="str">
        <f>"Feb "&amp;RIGHT(A6,4)</f>
        <v>Feb 2011</v>
      </c>
      <c r="B11" s="11">
        <v>393687</v>
      </c>
      <c r="C11" s="11">
        <v>5103423</v>
      </c>
      <c r="D11" s="11">
        <v>5497110</v>
      </c>
      <c r="E11" s="11">
        <v>73816.3125</v>
      </c>
      <c r="F11" s="11">
        <v>905857.58250000002</v>
      </c>
      <c r="G11" s="11">
        <v>979673.89500000002</v>
      </c>
      <c r="H11" s="16">
        <v>18.75</v>
      </c>
      <c r="I11" s="16">
        <v>17.75</v>
      </c>
    </row>
    <row r="12" spans="1:9" ht="12" customHeight="1">
      <c r="A12" s="2" t="str">
        <f>"Mar "&amp;RIGHT(A6,4)</f>
        <v>Mar 2011</v>
      </c>
      <c r="B12" s="11">
        <v>491045</v>
      </c>
      <c r="C12" s="11">
        <v>6027167</v>
      </c>
      <c r="D12" s="11">
        <v>6518212</v>
      </c>
      <c r="E12" s="11">
        <v>92070.9375</v>
      </c>
      <c r="F12" s="11">
        <v>1069822.1425000001</v>
      </c>
      <c r="G12" s="11">
        <v>1161893.08</v>
      </c>
      <c r="H12" s="16">
        <v>18.75</v>
      </c>
      <c r="I12" s="16">
        <v>17.75</v>
      </c>
    </row>
    <row r="13" spans="1:9" ht="12" customHeight="1">
      <c r="A13" s="2" t="str">
        <f>"Apr "&amp;RIGHT(A6,4)</f>
        <v>Apr 2011</v>
      </c>
      <c r="B13" s="11">
        <v>471788</v>
      </c>
      <c r="C13" s="11">
        <v>5078055</v>
      </c>
      <c r="D13" s="11">
        <v>5549843</v>
      </c>
      <c r="E13" s="11">
        <v>88460.25</v>
      </c>
      <c r="F13" s="11">
        <v>901354.76249999995</v>
      </c>
      <c r="G13" s="11">
        <v>989815.01249999995</v>
      </c>
      <c r="H13" s="16">
        <v>18.75</v>
      </c>
      <c r="I13" s="16">
        <v>17.75</v>
      </c>
    </row>
    <row r="14" spans="1:9" ht="12" customHeight="1">
      <c r="A14" s="2" t="str">
        <f>"May "&amp;RIGHT(A6,4)</f>
        <v>May 2011</v>
      </c>
      <c r="B14" s="11">
        <v>480664</v>
      </c>
      <c r="C14" s="11">
        <v>5947872</v>
      </c>
      <c r="D14" s="11">
        <v>6428536</v>
      </c>
      <c r="E14" s="11">
        <v>90124.5</v>
      </c>
      <c r="F14" s="11">
        <v>1055747.28</v>
      </c>
      <c r="G14" s="11">
        <v>1145871.78</v>
      </c>
      <c r="H14" s="16">
        <v>18.75</v>
      </c>
      <c r="I14" s="16">
        <v>17.75</v>
      </c>
    </row>
    <row r="15" spans="1:9" ht="12" customHeight="1">
      <c r="A15" s="2" t="str">
        <f>"Jun "&amp;RIGHT(A6,4)</f>
        <v>Jun 2011</v>
      </c>
      <c r="B15" s="11">
        <v>347338</v>
      </c>
      <c r="C15" s="11">
        <v>3699075</v>
      </c>
      <c r="D15" s="11">
        <v>4046413</v>
      </c>
      <c r="E15" s="11">
        <v>65125.875</v>
      </c>
      <c r="F15" s="11">
        <v>656585.8125</v>
      </c>
      <c r="G15" s="11">
        <v>721711.6875</v>
      </c>
      <c r="H15" s="16">
        <v>18.75</v>
      </c>
      <c r="I15" s="16">
        <v>17.75</v>
      </c>
    </row>
    <row r="16" spans="1:9" ht="12" customHeight="1">
      <c r="A16" s="2" t="str">
        <f>"Jul "&amp;RIGHT(A6,4)</f>
        <v>Jul 2011</v>
      </c>
      <c r="B16" s="11">
        <v>642395</v>
      </c>
      <c r="C16" s="11">
        <v>5103322</v>
      </c>
      <c r="D16" s="11">
        <v>5745717</v>
      </c>
      <c r="E16" s="11">
        <v>138114.92499999999</v>
      </c>
      <c r="F16" s="11">
        <v>1046181.01</v>
      </c>
      <c r="G16" s="11">
        <v>1184295.9350000001</v>
      </c>
      <c r="H16" s="16">
        <v>21.5</v>
      </c>
      <c r="I16" s="16">
        <v>20.5</v>
      </c>
    </row>
    <row r="17" spans="1:9" ht="12" customHeight="1">
      <c r="A17" s="2" t="str">
        <f>"Aug "&amp;RIGHT(A6,4)</f>
        <v>Aug 2011</v>
      </c>
      <c r="B17" s="11">
        <v>330546</v>
      </c>
      <c r="C17" s="11">
        <v>3190797</v>
      </c>
      <c r="D17" s="11">
        <v>3521343</v>
      </c>
      <c r="E17" s="11">
        <v>71067.39</v>
      </c>
      <c r="F17" s="11">
        <v>654113.38500000001</v>
      </c>
      <c r="G17" s="11">
        <v>725180.77500000002</v>
      </c>
      <c r="H17" s="16">
        <v>21.5</v>
      </c>
      <c r="I17" s="16">
        <v>20.5</v>
      </c>
    </row>
    <row r="18" spans="1:9" ht="12" customHeight="1">
      <c r="A18" s="2" t="str">
        <f>"Sep "&amp;RIGHT(A6,4)</f>
        <v>Sep 2011</v>
      </c>
      <c r="B18" s="11">
        <v>416109</v>
      </c>
      <c r="C18" s="11">
        <v>5645008</v>
      </c>
      <c r="D18" s="11">
        <v>6061117</v>
      </c>
      <c r="E18" s="11">
        <v>89463.434999999998</v>
      </c>
      <c r="F18" s="11">
        <v>1157226.6399999999</v>
      </c>
      <c r="G18" s="11">
        <v>1246690.075</v>
      </c>
      <c r="H18" s="16">
        <v>21.5</v>
      </c>
      <c r="I18" s="16">
        <v>20.5</v>
      </c>
    </row>
    <row r="19" spans="1:9" ht="12" customHeight="1">
      <c r="A19" s="12" t="s">
        <v>58</v>
      </c>
      <c r="B19" s="13">
        <v>5350269</v>
      </c>
      <c r="C19" s="13">
        <v>61205040</v>
      </c>
      <c r="D19" s="13">
        <v>66555309</v>
      </c>
      <c r="E19" s="13">
        <v>1041374.3125</v>
      </c>
      <c r="F19" s="13">
        <v>11247220.592499999</v>
      </c>
      <c r="G19" s="13">
        <v>12288594.904999999</v>
      </c>
      <c r="H19" s="17">
        <v>19.463999999999999</v>
      </c>
      <c r="I19" s="17">
        <v>18.376300000000001</v>
      </c>
    </row>
    <row r="20" spans="1:9" ht="12" customHeight="1">
      <c r="A20" s="14" t="s">
        <v>397</v>
      </c>
      <c r="B20" s="15">
        <v>1340839</v>
      </c>
      <c r="C20" s="15">
        <v>15758405</v>
      </c>
      <c r="D20" s="15">
        <v>17099244</v>
      </c>
      <c r="E20" s="15">
        <v>251407.3125</v>
      </c>
      <c r="F20" s="15">
        <v>2797116.8875000002</v>
      </c>
      <c r="G20" s="15">
        <v>3048524.2</v>
      </c>
      <c r="H20" s="18">
        <v>18.75</v>
      </c>
      <c r="I20" s="18">
        <v>17.75</v>
      </c>
    </row>
    <row r="21" spans="1:9" ht="12" customHeight="1">
      <c r="A21" s="3" t="str">
        <f>"FY "&amp;RIGHT(A6,4)+1</f>
        <v>FY 2012</v>
      </c>
    </row>
    <row r="22" spans="1:9" ht="12" customHeight="1">
      <c r="A22" s="2" t="str">
        <f>"Oct "&amp;RIGHT(A6,4)</f>
        <v>Oct 2011</v>
      </c>
      <c r="B22" s="11">
        <v>449721</v>
      </c>
      <c r="C22" s="11">
        <v>5413459</v>
      </c>
      <c r="D22" s="11">
        <v>5863180</v>
      </c>
      <c r="E22" s="11">
        <v>96690.014999999999</v>
      </c>
      <c r="F22" s="11">
        <v>1109759.095</v>
      </c>
      <c r="G22" s="11">
        <v>1206449.1100000001</v>
      </c>
      <c r="H22" s="16">
        <v>21.5</v>
      </c>
      <c r="I22" s="16">
        <v>20.5</v>
      </c>
    </row>
    <row r="23" spans="1:9" ht="12" customHeight="1">
      <c r="A23" s="2" t="str">
        <f>"Nov "&amp;RIGHT(A6,4)</f>
        <v>Nov 2011</v>
      </c>
      <c r="B23" s="11">
        <v>425471</v>
      </c>
      <c r="C23" s="11">
        <v>4941826</v>
      </c>
      <c r="D23" s="11">
        <v>5367297</v>
      </c>
      <c r="E23" s="11">
        <v>91476.264999999999</v>
      </c>
      <c r="F23" s="11">
        <v>1013074.33</v>
      </c>
      <c r="G23" s="11">
        <v>1104550.595</v>
      </c>
      <c r="H23" s="16">
        <v>21.5</v>
      </c>
      <c r="I23" s="16">
        <v>20.5</v>
      </c>
    </row>
    <row r="24" spans="1:9" ht="12" customHeight="1">
      <c r="A24" s="2" t="str">
        <f>"Dec "&amp;RIGHT(A6,4)</f>
        <v>Dec 2011</v>
      </c>
      <c r="B24" s="11">
        <v>358495</v>
      </c>
      <c r="C24" s="11">
        <v>3981724</v>
      </c>
      <c r="D24" s="11">
        <v>4340219</v>
      </c>
      <c r="E24" s="11">
        <v>77076.425000000003</v>
      </c>
      <c r="F24" s="11">
        <v>816253.42</v>
      </c>
      <c r="G24" s="11">
        <v>893329.84499999997</v>
      </c>
      <c r="H24" s="16">
        <v>21.5</v>
      </c>
      <c r="I24" s="16">
        <v>20.5</v>
      </c>
    </row>
    <row r="25" spans="1:9" ht="12" customHeight="1">
      <c r="A25" s="2" t="str">
        <f>"Jan "&amp;RIGHT(A6,4)+1</f>
        <v>Jan 2012</v>
      </c>
      <c r="B25" s="11" t="s">
        <v>396</v>
      </c>
      <c r="C25" s="11" t="s">
        <v>396</v>
      </c>
      <c r="D25" s="11" t="s">
        <v>396</v>
      </c>
      <c r="E25" s="11" t="s">
        <v>396</v>
      </c>
      <c r="F25" s="11" t="s">
        <v>396</v>
      </c>
      <c r="G25" s="11" t="s">
        <v>396</v>
      </c>
      <c r="H25" s="16" t="s">
        <v>396</v>
      </c>
      <c r="I25" s="16" t="s">
        <v>396</v>
      </c>
    </row>
    <row r="26" spans="1:9" ht="12" customHeight="1">
      <c r="A26" s="2" t="str">
        <f>"Feb "&amp;RIGHT(A6,4)+1</f>
        <v>Feb 2012</v>
      </c>
      <c r="B26" s="11" t="s">
        <v>396</v>
      </c>
      <c r="C26" s="11" t="s">
        <v>396</v>
      </c>
      <c r="D26" s="11" t="s">
        <v>396</v>
      </c>
      <c r="E26" s="11" t="s">
        <v>396</v>
      </c>
      <c r="F26" s="11" t="s">
        <v>396</v>
      </c>
      <c r="G26" s="11" t="s">
        <v>396</v>
      </c>
      <c r="H26" s="16" t="s">
        <v>396</v>
      </c>
      <c r="I26" s="16" t="s">
        <v>396</v>
      </c>
    </row>
    <row r="27" spans="1:9" ht="12" customHeight="1">
      <c r="A27" s="2" t="str">
        <f>"Mar "&amp;RIGHT(A6,4)+1</f>
        <v>Mar 2012</v>
      </c>
      <c r="B27" s="11" t="s">
        <v>396</v>
      </c>
      <c r="C27" s="11" t="s">
        <v>396</v>
      </c>
      <c r="D27" s="11" t="s">
        <v>396</v>
      </c>
      <c r="E27" s="11" t="s">
        <v>396</v>
      </c>
      <c r="F27" s="11" t="s">
        <v>396</v>
      </c>
      <c r="G27" s="11" t="s">
        <v>396</v>
      </c>
      <c r="H27" s="16" t="s">
        <v>396</v>
      </c>
      <c r="I27" s="16" t="s">
        <v>396</v>
      </c>
    </row>
    <row r="28" spans="1:9" ht="12" customHeight="1">
      <c r="A28" s="2" t="str">
        <f>"Apr "&amp;RIGHT(A6,4)+1</f>
        <v>Apr 2012</v>
      </c>
      <c r="B28" s="11" t="s">
        <v>396</v>
      </c>
      <c r="C28" s="11" t="s">
        <v>396</v>
      </c>
      <c r="D28" s="11" t="s">
        <v>396</v>
      </c>
      <c r="E28" s="11" t="s">
        <v>396</v>
      </c>
      <c r="F28" s="11" t="s">
        <v>396</v>
      </c>
      <c r="G28" s="11" t="s">
        <v>396</v>
      </c>
      <c r="H28" s="16" t="s">
        <v>396</v>
      </c>
      <c r="I28" s="16" t="s">
        <v>396</v>
      </c>
    </row>
    <row r="29" spans="1:9" ht="12" customHeight="1">
      <c r="A29" s="2" t="str">
        <f>"May "&amp;RIGHT(A6,4)+1</f>
        <v>May 2012</v>
      </c>
      <c r="B29" s="11" t="s">
        <v>396</v>
      </c>
      <c r="C29" s="11" t="s">
        <v>396</v>
      </c>
      <c r="D29" s="11" t="s">
        <v>396</v>
      </c>
      <c r="E29" s="11" t="s">
        <v>396</v>
      </c>
      <c r="F29" s="11" t="s">
        <v>396</v>
      </c>
      <c r="G29" s="11" t="s">
        <v>396</v>
      </c>
      <c r="H29" s="16" t="s">
        <v>396</v>
      </c>
      <c r="I29" s="16" t="s">
        <v>396</v>
      </c>
    </row>
    <row r="30" spans="1:9" ht="12" customHeight="1">
      <c r="A30" s="2" t="str">
        <f>"Jun "&amp;RIGHT(A6,4)+1</f>
        <v>Jun 2012</v>
      </c>
      <c r="B30" s="11" t="s">
        <v>396</v>
      </c>
      <c r="C30" s="11" t="s">
        <v>396</v>
      </c>
      <c r="D30" s="11" t="s">
        <v>396</v>
      </c>
      <c r="E30" s="11" t="s">
        <v>396</v>
      </c>
      <c r="F30" s="11" t="s">
        <v>396</v>
      </c>
      <c r="G30" s="11" t="s">
        <v>396</v>
      </c>
      <c r="H30" s="16" t="s">
        <v>396</v>
      </c>
      <c r="I30" s="16" t="s">
        <v>396</v>
      </c>
    </row>
    <row r="31" spans="1:9" ht="12" customHeight="1">
      <c r="A31" s="2" t="str">
        <f>"Jul "&amp;RIGHT(A6,4)+1</f>
        <v>Jul 2012</v>
      </c>
      <c r="B31" s="11" t="s">
        <v>396</v>
      </c>
      <c r="C31" s="11" t="s">
        <v>396</v>
      </c>
      <c r="D31" s="11" t="s">
        <v>396</v>
      </c>
      <c r="E31" s="11" t="s">
        <v>396</v>
      </c>
      <c r="F31" s="11" t="s">
        <v>396</v>
      </c>
      <c r="G31" s="11" t="s">
        <v>396</v>
      </c>
      <c r="H31" s="16" t="s">
        <v>396</v>
      </c>
      <c r="I31" s="16" t="s">
        <v>396</v>
      </c>
    </row>
    <row r="32" spans="1:9" ht="12" customHeight="1">
      <c r="A32" s="2" t="str">
        <f>"Aug "&amp;RIGHT(A6,4)+1</f>
        <v>Aug 2012</v>
      </c>
      <c r="B32" s="11" t="s">
        <v>396</v>
      </c>
      <c r="C32" s="11" t="s">
        <v>396</v>
      </c>
      <c r="D32" s="11" t="s">
        <v>396</v>
      </c>
      <c r="E32" s="11" t="s">
        <v>396</v>
      </c>
      <c r="F32" s="11" t="s">
        <v>396</v>
      </c>
      <c r="G32" s="11" t="s">
        <v>396</v>
      </c>
      <c r="H32" s="16" t="s">
        <v>396</v>
      </c>
      <c r="I32" s="16" t="s">
        <v>396</v>
      </c>
    </row>
    <row r="33" spans="1:9" ht="12" customHeight="1">
      <c r="A33" s="2" t="str">
        <f>"Sep "&amp;RIGHT(A6,4)+1</f>
        <v>Sep 2012</v>
      </c>
      <c r="B33" s="11" t="s">
        <v>396</v>
      </c>
      <c r="C33" s="11" t="s">
        <v>396</v>
      </c>
      <c r="D33" s="11" t="s">
        <v>396</v>
      </c>
      <c r="E33" s="11" t="s">
        <v>396</v>
      </c>
      <c r="F33" s="11" t="s">
        <v>396</v>
      </c>
      <c r="G33" s="11" t="s">
        <v>396</v>
      </c>
      <c r="H33" s="16" t="s">
        <v>396</v>
      </c>
      <c r="I33" s="16" t="s">
        <v>396</v>
      </c>
    </row>
    <row r="34" spans="1:9" ht="12" customHeight="1">
      <c r="A34" s="12" t="s">
        <v>58</v>
      </c>
      <c r="B34" s="13">
        <v>1233687</v>
      </c>
      <c r="C34" s="13">
        <v>14337009</v>
      </c>
      <c r="D34" s="13">
        <v>15570696</v>
      </c>
      <c r="E34" s="13">
        <v>265242.70500000002</v>
      </c>
      <c r="F34" s="13">
        <v>2939086.8450000002</v>
      </c>
      <c r="G34" s="13">
        <v>3204329.55</v>
      </c>
      <c r="H34" s="17">
        <v>21.5</v>
      </c>
      <c r="I34" s="17">
        <v>20.5</v>
      </c>
    </row>
    <row r="35" spans="1:9" ht="12" customHeight="1">
      <c r="A35" s="14" t="str">
        <f>"Total "&amp;MID(A20,7,LEN(A20)-13)&amp;" Months"</f>
        <v>Total 3 Months</v>
      </c>
      <c r="B35" s="15">
        <v>1233687</v>
      </c>
      <c r="C35" s="15">
        <v>14337009</v>
      </c>
      <c r="D35" s="15">
        <v>15570696</v>
      </c>
      <c r="E35" s="15">
        <v>265242.70500000002</v>
      </c>
      <c r="F35" s="15">
        <v>2939086.8450000002</v>
      </c>
      <c r="G35" s="15">
        <v>3204329.55</v>
      </c>
      <c r="H35" s="18">
        <v>21.5</v>
      </c>
      <c r="I35" s="18">
        <v>20.5</v>
      </c>
    </row>
    <row r="36" spans="1:9" ht="12" customHeight="1">
      <c r="A36" s="34"/>
      <c r="B36" s="34"/>
      <c r="C36" s="34"/>
      <c r="D36" s="34"/>
      <c r="E36" s="34"/>
      <c r="F36" s="34"/>
      <c r="G36" s="34"/>
      <c r="H36" s="34"/>
      <c r="I36" s="34"/>
    </row>
    <row r="37" spans="1:9" ht="69.95" customHeight="1">
      <c r="A37" s="52" t="s">
        <v>156</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9">
    <mergeCell ref="B5:I5"/>
    <mergeCell ref="A36:I36"/>
    <mergeCell ref="A37:I37"/>
    <mergeCell ref="A1:H1"/>
    <mergeCell ref="A2:H2"/>
    <mergeCell ref="A3:A4"/>
    <mergeCell ref="B3:D3"/>
    <mergeCell ref="E3:G3"/>
    <mergeCell ref="H3:I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29.xml><?xml version="1.0" encoding="utf-8"?>
<worksheet xmlns="http://schemas.openxmlformats.org/spreadsheetml/2006/main" xmlns:r="http://schemas.openxmlformats.org/officeDocument/2006/relationships">
  <sheetPr codeName="Sheet32">
    <pageSetUpPr fitToPage="1"/>
  </sheetPr>
  <dimension ref="A1:K200"/>
  <sheetViews>
    <sheetView showGridLines="0" zoomScaleNormal="100" workbookViewId="0">
      <pane activePane="bottomRight" state="frozen"/>
      <selection sqref="A1:J1"/>
    </sheetView>
  </sheetViews>
  <sheetFormatPr defaultRowHeight="12.75"/>
  <cols>
    <col min="1" max="1" width="11.42578125" customWidth="1"/>
    <col min="2" max="6" width="11.28515625" customWidth="1"/>
    <col min="7" max="7" width="12.42578125" customWidth="1"/>
    <col min="8" max="9" width="11.28515625" customWidth="1"/>
    <col min="10" max="11" width="11.42578125" customWidth="1"/>
  </cols>
  <sheetData>
    <row r="1" spans="1:11" ht="12" customHeight="1">
      <c r="A1" s="42" t="s">
        <v>393</v>
      </c>
      <c r="B1" s="42"/>
      <c r="C1" s="42"/>
      <c r="D1" s="42"/>
      <c r="E1" s="42"/>
      <c r="F1" s="42"/>
      <c r="G1" s="42"/>
      <c r="H1" s="42"/>
      <c r="I1" s="42"/>
      <c r="J1" s="42"/>
      <c r="K1" s="2" t="s">
        <v>394</v>
      </c>
    </row>
    <row r="2" spans="1:11" ht="12" customHeight="1">
      <c r="A2" s="44" t="s">
        <v>157</v>
      </c>
      <c r="B2" s="44"/>
      <c r="C2" s="44"/>
      <c r="D2" s="44"/>
      <c r="E2" s="44"/>
      <c r="F2" s="44"/>
      <c r="G2" s="44"/>
      <c r="H2" s="44"/>
      <c r="I2" s="44"/>
      <c r="J2" s="44"/>
      <c r="K2" s="1"/>
    </row>
    <row r="3" spans="1:11" ht="24" customHeight="1">
      <c r="A3" s="46" t="s">
        <v>53</v>
      </c>
      <c r="B3" s="48" t="s">
        <v>207</v>
      </c>
      <c r="C3" s="53"/>
      <c r="D3" s="53"/>
      <c r="E3" s="49"/>
      <c r="F3" s="48" t="s">
        <v>158</v>
      </c>
      <c r="G3" s="53"/>
      <c r="H3" s="53"/>
      <c r="I3" s="49"/>
      <c r="J3" s="48" t="s">
        <v>159</v>
      </c>
      <c r="K3" s="53"/>
    </row>
    <row r="4" spans="1:11" ht="45" customHeight="1">
      <c r="A4" s="47"/>
      <c r="B4" s="10" t="s">
        <v>160</v>
      </c>
      <c r="C4" s="10" t="s">
        <v>161</v>
      </c>
      <c r="D4" s="10" t="s">
        <v>162</v>
      </c>
      <c r="E4" s="10" t="s">
        <v>58</v>
      </c>
      <c r="F4" s="10" t="s">
        <v>252</v>
      </c>
      <c r="G4" s="10" t="s">
        <v>370</v>
      </c>
      <c r="H4" s="10" t="s">
        <v>371</v>
      </c>
      <c r="I4" s="10" t="s">
        <v>372</v>
      </c>
      <c r="J4" s="31" t="s">
        <v>373</v>
      </c>
      <c r="K4" s="9" t="s">
        <v>163</v>
      </c>
    </row>
    <row r="5" spans="1:11" ht="12" customHeight="1">
      <c r="A5" s="1"/>
      <c r="B5" s="34" t="str">
        <f>REPT("-",42)&amp;" Number "&amp;REPT("-",39)&amp;"   "&amp;REPT("-",52)&amp;" Dollars "&amp;REPT("-",58)</f>
        <v>------------------------------------------ Number ---------------------------------------   ---------------------------------------------------- Dollars ----------------------------------------------------------</v>
      </c>
      <c r="C5" s="34"/>
      <c r="D5" s="34"/>
      <c r="E5" s="34"/>
      <c r="F5" s="34"/>
      <c r="G5" s="34"/>
      <c r="H5" s="34"/>
      <c r="I5" s="34"/>
      <c r="J5" s="34"/>
      <c r="K5" s="34"/>
    </row>
    <row r="6" spans="1:11" ht="12" customHeight="1">
      <c r="A6" s="3" t="s">
        <v>395</v>
      </c>
    </row>
    <row r="7" spans="1:11" ht="12" customHeight="1">
      <c r="A7" s="2" t="str">
        <f>"Oct "&amp;RIGHT(A6,4)-1</f>
        <v>Oct 2010</v>
      </c>
      <c r="B7" s="11">
        <v>2112008</v>
      </c>
      <c r="C7" s="11">
        <v>2122679</v>
      </c>
      <c r="D7" s="11">
        <v>4846963</v>
      </c>
      <c r="E7" s="11">
        <v>9081650</v>
      </c>
      <c r="F7" s="11">
        <v>378305056</v>
      </c>
      <c r="G7" s="11">
        <v>66200255</v>
      </c>
      <c r="H7" s="11" t="s">
        <v>396</v>
      </c>
      <c r="I7" s="11">
        <v>444505311</v>
      </c>
      <c r="J7" s="16">
        <v>41.655999999999999</v>
      </c>
      <c r="K7" s="16">
        <v>7.2895000000000003</v>
      </c>
    </row>
    <row r="8" spans="1:11" ht="12" customHeight="1">
      <c r="A8" s="2" t="str">
        <f>"Nov "&amp;RIGHT(A6,4)-1</f>
        <v>Nov 2010</v>
      </c>
      <c r="B8" s="11">
        <v>2089652</v>
      </c>
      <c r="C8" s="11">
        <v>2111539</v>
      </c>
      <c r="D8" s="11">
        <v>4800793</v>
      </c>
      <c r="E8" s="11">
        <v>9001984</v>
      </c>
      <c r="F8" s="11">
        <v>380097970</v>
      </c>
      <c r="G8" s="11">
        <v>92696238</v>
      </c>
      <c r="H8" s="11" t="s">
        <v>396</v>
      </c>
      <c r="I8" s="11">
        <v>472794208</v>
      </c>
      <c r="J8" s="16">
        <v>42.223799999999997</v>
      </c>
      <c r="K8" s="16">
        <v>10.2973</v>
      </c>
    </row>
    <row r="9" spans="1:11" ht="12" customHeight="1">
      <c r="A9" s="2" t="str">
        <f>"Dec "&amp;RIGHT(A6,4)-1</f>
        <v>Dec 2010</v>
      </c>
      <c r="B9" s="11">
        <v>2067688</v>
      </c>
      <c r="C9" s="11">
        <v>2092037</v>
      </c>
      <c r="D9" s="11">
        <v>4739748</v>
      </c>
      <c r="E9" s="11">
        <v>8899473</v>
      </c>
      <c r="F9" s="11">
        <v>379030591</v>
      </c>
      <c r="G9" s="11">
        <v>133277827</v>
      </c>
      <c r="H9" s="11" t="s">
        <v>396</v>
      </c>
      <c r="I9" s="11">
        <v>512308418</v>
      </c>
      <c r="J9" s="16">
        <v>42.590200000000003</v>
      </c>
      <c r="K9" s="16">
        <v>14.975899999999999</v>
      </c>
    </row>
    <row r="10" spans="1:11" ht="12" customHeight="1">
      <c r="A10" s="2" t="str">
        <f>"Jan "&amp;RIGHT(A6,4)</f>
        <v>Jan 2011</v>
      </c>
      <c r="B10" s="11">
        <v>2081523</v>
      </c>
      <c r="C10" s="11">
        <v>2110154</v>
      </c>
      <c r="D10" s="11">
        <v>4732877</v>
      </c>
      <c r="E10" s="11">
        <v>8924554</v>
      </c>
      <c r="F10" s="11">
        <v>380410444</v>
      </c>
      <c r="G10" s="11">
        <v>140665682</v>
      </c>
      <c r="H10" s="11" t="s">
        <v>396</v>
      </c>
      <c r="I10" s="11">
        <v>521076126</v>
      </c>
      <c r="J10" s="16">
        <v>42.625100000000003</v>
      </c>
      <c r="K10" s="16">
        <v>15.7616</v>
      </c>
    </row>
    <row r="11" spans="1:11" ht="12" customHeight="1">
      <c r="A11" s="2" t="str">
        <f>"Feb "&amp;RIGHT(A6,4)</f>
        <v>Feb 2011</v>
      </c>
      <c r="B11" s="11">
        <v>2046569</v>
      </c>
      <c r="C11" s="11">
        <v>2079875</v>
      </c>
      <c r="D11" s="11">
        <v>4627699</v>
      </c>
      <c r="E11" s="11">
        <v>8754143</v>
      </c>
      <c r="F11" s="11">
        <v>370325170</v>
      </c>
      <c r="G11" s="11">
        <v>139393085</v>
      </c>
      <c r="H11" s="11" t="s">
        <v>396</v>
      </c>
      <c r="I11" s="11">
        <v>509718255</v>
      </c>
      <c r="J11" s="16">
        <v>42.302799999999998</v>
      </c>
      <c r="K11" s="16">
        <v>15.9231</v>
      </c>
    </row>
    <row r="12" spans="1:11" ht="12" customHeight="1">
      <c r="A12" s="2" t="str">
        <f>"Mar "&amp;RIGHT(A6,4)</f>
        <v>Mar 2011</v>
      </c>
      <c r="B12" s="11">
        <v>2098465</v>
      </c>
      <c r="C12" s="11">
        <v>2109761</v>
      </c>
      <c r="D12" s="11">
        <v>4704230</v>
      </c>
      <c r="E12" s="11">
        <v>8912456</v>
      </c>
      <c r="F12" s="11">
        <v>387655714</v>
      </c>
      <c r="G12" s="11">
        <v>154509957</v>
      </c>
      <c r="H12" s="11" t="s">
        <v>396</v>
      </c>
      <c r="I12" s="11">
        <v>542165671</v>
      </c>
      <c r="J12" s="16">
        <v>43.495899999999999</v>
      </c>
      <c r="K12" s="16">
        <v>17.336400000000001</v>
      </c>
    </row>
    <row r="13" spans="1:11" ht="12" customHeight="1">
      <c r="A13" s="2" t="str">
        <f>"Apr "&amp;RIGHT(A6,4)</f>
        <v>Apr 2011</v>
      </c>
      <c r="B13" s="11">
        <v>2090682</v>
      </c>
      <c r="C13" s="11">
        <v>2096295</v>
      </c>
      <c r="D13" s="11">
        <v>4696102</v>
      </c>
      <c r="E13" s="11">
        <v>8883079</v>
      </c>
      <c r="F13" s="11">
        <v>391637459</v>
      </c>
      <c r="G13" s="11">
        <v>149039515</v>
      </c>
      <c r="H13" s="11" t="s">
        <v>396</v>
      </c>
      <c r="I13" s="11">
        <v>540676974</v>
      </c>
      <c r="J13" s="16">
        <v>44.088000000000001</v>
      </c>
      <c r="K13" s="16">
        <v>16.777899999999999</v>
      </c>
    </row>
    <row r="14" spans="1:11" ht="12" customHeight="1">
      <c r="A14" s="2" t="str">
        <f>"May "&amp;RIGHT(A6,4)</f>
        <v>May 2011</v>
      </c>
      <c r="B14" s="11">
        <v>2100348</v>
      </c>
      <c r="C14" s="11">
        <v>2101887</v>
      </c>
      <c r="D14" s="11">
        <v>4731672</v>
      </c>
      <c r="E14" s="11">
        <v>8933907</v>
      </c>
      <c r="F14" s="11">
        <v>398897615</v>
      </c>
      <c r="G14" s="11">
        <v>172005246</v>
      </c>
      <c r="H14" s="11" t="s">
        <v>396</v>
      </c>
      <c r="I14" s="11">
        <v>570902861</v>
      </c>
      <c r="J14" s="16">
        <v>44.649900000000002</v>
      </c>
      <c r="K14" s="16">
        <v>19.2531</v>
      </c>
    </row>
    <row r="15" spans="1:11" ht="12" customHeight="1">
      <c r="A15" s="2" t="str">
        <f>"Jun "&amp;RIGHT(A6,4)</f>
        <v>Jun 2011</v>
      </c>
      <c r="B15" s="11">
        <v>2121981</v>
      </c>
      <c r="C15" s="11">
        <v>2106870</v>
      </c>
      <c r="D15" s="11">
        <v>4779188</v>
      </c>
      <c r="E15" s="11">
        <v>9008039</v>
      </c>
      <c r="F15" s="11">
        <v>414645899</v>
      </c>
      <c r="G15" s="11">
        <v>174189596</v>
      </c>
      <c r="H15" s="11" t="s">
        <v>396</v>
      </c>
      <c r="I15" s="11">
        <v>588835495</v>
      </c>
      <c r="J15" s="16">
        <v>46.030700000000003</v>
      </c>
      <c r="K15" s="16">
        <v>19.3371</v>
      </c>
    </row>
    <row r="16" spans="1:11" ht="12" customHeight="1">
      <c r="A16" s="2" t="str">
        <f>"Jul "&amp;RIGHT(A6,4)</f>
        <v>Jul 2011</v>
      </c>
      <c r="B16" s="11">
        <v>2095834</v>
      </c>
      <c r="C16" s="11">
        <v>2083490</v>
      </c>
      <c r="D16" s="11">
        <v>4761247</v>
      </c>
      <c r="E16" s="11">
        <v>8940571</v>
      </c>
      <c r="F16" s="11">
        <v>442700224</v>
      </c>
      <c r="G16" s="11">
        <v>131047022</v>
      </c>
      <c r="H16" s="11" t="s">
        <v>396</v>
      </c>
      <c r="I16" s="11">
        <v>573747246</v>
      </c>
      <c r="J16" s="16">
        <v>49.515900000000002</v>
      </c>
      <c r="K16" s="16">
        <v>14.6576</v>
      </c>
    </row>
    <row r="17" spans="1:11" ht="12" customHeight="1">
      <c r="A17" s="2" t="str">
        <f>"Aug "&amp;RIGHT(A6,4)</f>
        <v>Aug 2011</v>
      </c>
      <c r="B17" s="11">
        <v>2132453</v>
      </c>
      <c r="C17" s="11">
        <v>2111872</v>
      </c>
      <c r="D17" s="11">
        <v>4862135</v>
      </c>
      <c r="E17" s="11">
        <v>9106460</v>
      </c>
      <c r="F17" s="11">
        <v>542823826</v>
      </c>
      <c r="G17" s="11">
        <v>173197139</v>
      </c>
      <c r="H17" s="11" t="s">
        <v>396</v>
      </c>
      <c r="I17" s="11">
        <v>716020965</v>
      </c>
      <c r="J17" s="16">
        <v>59.608699999999999</v>
      </c>
      <c r="K17" s="16">
        <v>19.019200000000001</v>
      </c>
    </row>
    <row r="18" spans="1:11" ht="12" customHeight="1">
      <c r="A18" s="2" t="str">
        <f>"Sep "&amp;RIGHT(A6,4)</f>
        <v>Sep 2011</v>
      </c>
      <c r="B18" s="11">
        <v>2125265</v>
      </c>
      <c r="C18" s="11">
        <v>2105700</v>
      </c>
      <c r="D18" s="11">
        <v>4849758</v>
      </c>
      <c r="E18" s="11">
        <v>9080723</v>
      </c>
      <c r="F18" s="11">
        <v>551802080</v>
      </c>
      <c r="G18" s="11">
        <v>437194304</v>
      </c>
      <c r="H18" s="11">
        <v>163873418</v>
      </c>
      <c r="I18" s="11">
        <v>1177661363</v>
      </c>
      <c r="J18" s="16">
        <v>60.766300000000001</v>
      </c>
      <c r="K18" s="16">
        <v>48.145299999999999</v>
      </c>
    </row>
    <row r="19" spans="1:11" ht="12" customHeight="1">
      <c r="A19" s="12" t="s">
        <v>58</v>
      </c>
      <c r="B19" s="13">
        <v>2096872.3333000001</v>
      </c>
      <c r="C19" s="13">
        <v>2102679.9166999999</v>
      </c>
      <c r="D19" s="13">
        <v>4761034.3333000001</v>
      </c>
      <c r="E19" s="13">
        <v>8960586.5833000001</v>
      </c>
      <c r="F19" s="13">
        <v>5018332048</v>
      </c>
      <c r="G19" s="13">
        <v>1963415866</v>
      </c>
      <c r="H19" s="13">
        <v>163873418</v>
      </c>
      <c r="I19" s="13">
        <v>7170412893</v>
      </c>
      <c r="J19" s="17">
        <v>46.670400000000001</v>
      </c>
      <c r="K19" s="17">
        <v>18.259699999999999</v>
      </c>
    </row>
    <row r="20" spans="1:11" ht="12" customHeight="1">
      <c r="A20" s="14" t="s">
        <v>397</v>
      </c>
      <c r="B20" s="15">
        <v>2089782.6666999999</v>
      </c>
      <c r="C20" s="15">
        <v>2108751.6666999999</v>
      </c>
      <c r="D20" s="15">
        <v>4795834.6666999999</v>
      </c>
      <c r="E20" s="15">
        <v>8994369</v>
      </c>
      <c r="F20" s="15">
        <v>1137433617</v>
      </c>
      <c r="G20" s="15">
        <v>292174320</v>
      </c>
      <c r="H20" s="15" t="s">
        <v>396</v>
      </c>
      <c r="I20" s="15">
        <v>1429607937</v>
      </c>
      <c r="J20" s="18">
        <v>42.153500000000001</v>
      </c>
      <c r="K20" s="18">
        <v>10.827999999999999</v>
      </c>
    </row>
    <row r="21" spans="1:11" ht="12" customHeight="1">
      <c r="A21" s="3" t="str">
        <f>"FY "&amp;RIGHT(A6,4)+1</f>
        <v>FY 2012</v>
      </c>
    </row>
    <row r="22" spans="1:11" ht="12" customHeight="1">
      <c r="A22" s="2" t="str">
        <f>"Oct "&amp;RIGHT(A6,4)</f>
        <v>Oct 2011</v>
      </c>
      <c r="B22" s="11">
        <v>2110760</v>
      </c>
      <c r="C22" s="11">
        <v>2098472</v>
      </c>
      <c r="D22" s="11">
        <v>4823150</v>
      </c>
      <c r="E22" s="11">
        <v>9032382</v>
      </c>
      <c r="F22" s="11">
        <v>394164519</v>
      </c>
      <c r="G22" s="11">
        <v>82894236</v>
      </c>
      <c r="H22" s="11" t="s">
        <v>396</v>
      </c>
      <c r="I22" s="11">
        <v>477058755</v>
      </c>
      <c r="J22" s="16">
        <v>43.639000000000003</v>
      </c>
      <c r="K22" s="16">
        <v>9.1775000000000002</v>
      </c>
    </row>
    <row r="23" spans="1:11" ht="12" customHeight="1">
      <c r="A23" s="2" t="str">
        <f>"Nov "&amp;RIGHT(A6,4)</f>
        <v>Nov 2011</v>
      </c>
      <c r="B23" s="11">
        <v>2094636</v>
      </c>
      <c r="C23" s="11">
        <v>2087723</v>
      </c>
      <c r="D23" s="11">
        <v>4775341</v>
      </c>
      <c r="E23" s="11">
        <v>8957700</v>
      </c>
      <c r="F23" s="11">
        <v>415102201</v>
      </c>
      <c r="G23" s="11">
        <v>105317555</v>
      </c>
      <c r="H23" s="11" t="s">
        <v>396</v>
      </c>
      <c r="I23" s="11">
        <v>520419756</v>
      </c>
      <c r="J23" s="16">
        <v>46.340299999999999</v>
      </c>
      <c r="K23" s="16">
        <v>11.757199999999999</v>
      </c>
    </row>
    <row r="24" spans="1:11" ht="12" customHeight="1">
      <c r="A24" s="2" t="str">
        <f>"Dec "&amp;RIGHT(A6,4)</f>
        <v>Dec 2011</v>
      </c>
      <c r="B24" s="11">
        <v>2063983</v>
      </c>
      <c r="C24" s="11">
        <v>2067790</v>
      </c>
      <c r="D24" s="11">
        <v>4706122</v>
      </c>
      <c r="E24" s="11">
        <v>8837895</v>
      </c>
      <c r="F24" s="11">
        <v>407780247</v>
      </c>
      <c r="G24" s="11">
        <v>266652803</v>
      </c>
      <c r="H24" s="11" t="s">
        <v>396</v>
      </c>
      <c r="I24" s="11">
        <v>674433050</v>
      </c>
      <c r="J24" s="16">
        <v>46.14</v>
      </c>
      <c r="K24" s="16">
        <v>30.171500000000002</v>
      </c>
    </row>
    <row r="25" spans="1:11" ht="12" customHeight="1">
      <c r="A25" s="2" t="str">
        <f>"Jan "&amp;RIGHT(A6,4)+1</f>
        <v>Jan 2012</v>
      </c>
      <c r="B25" s="11" t="s">
        <v>396</v>
      </c>
      <c r="C25" s="11" t="s">
        <v>396</v>
      </c>
      <c r="D25" s="11" t="s">
        <v>396</v>
      </c>
      <c r="E25" s="11" t="s">
        <v>396</v>
      </c>
      <c r="F25" s="11" t="s">
        <v>396</v>
      </c>
      <c r="G25" s="11" t="s">
        <v>396</v>
      </c>
      <c r="H25" s="11" t="s">
        <v>396</v>
      </c>
      <c r="I25" s="11" t="s">
        <v>396</v>
      </c>
      <c r="J25" s="16" t="s">
        <v>396</v>
      </c>
      <c r="K25" s="16" t="s">
        <v>396</v>
      </c>
    </row>
    <row r="26" spans="1:11" ht="12" customHeight="1">
      <c r="A26" s="2" t="str">
        <f>"Feb "&amp;RIGHT(A6,4)+1</f>
        <v>Feb 2012</v>
      </c>
      <c r="B26" s="11" t="s">
        <v>396</v>
      </c>
      <c r="C26" s="11" t="s">
        <v>396</v>
      </c>
      <c r="D26" s="11" t="s">
        <v>396</v>
      </c>
      <c r="E26" s="11" t="s">
        <v>396</v>
      </c>
      <c r="F26" s="11" t="s">
        <v>396</v>
      </c>
      <c r="G26" s="11" t="s">
        <v>396</v>
      </c>
      <c r="H26" s="11" t="s">
        <v>396</v>
      </c>
      <c r="I26" s="11" t="s">
        <v>396</v>
      </c>
      <c r="J26" s="16" t="s">
        <v>396</v>
      </c>
      <c r="K26" s="16" t="s">
        <v>396</v>
      </c>
    </row>
    <row r="27" spans="1:11" ht="12" customHeight="1">
      <c r="A27" s="2" t="str">
        <f>"Mar "&amp;RIGHT(A6,4)+1</f>
        <v>Mar 2012</v>
      </c>
      <c r="B27" s="11" t="s">
        <v>396</v>
      </c>
      <c r="C27" s="11" t="s">
        <v>396</v>
      </c>
      <c r="D27" s="11" t="s">
        <v>396</v>
      </c>
      <c r="E27" s="11" t="s">
        <v>396</v>
      </c>
      <c r="F27" s="11" t="s">
        <v>396</v>
      </c>
      <c r="G27" s="11" t="s">
        <v>396</v>
      </c>
      <c r="H27" s="11" t="s">
        <v>396</v>
      </c>
      <c r="I27" s="11" t="s">
        <v>396</v>
      </c>
      <c r="J27" s="16" t="s">
        <v>396</v>
      </c>
      <c r="K27" s="16" t="s">
        <v>396</v>
      </c>
    </row>
    <row r="28" spans="1:11" ht="12" customHeight="1">
      <c r="A28" s="2" t="str">
        <f>"Apr "&amp;RIGHT(A6,4)+1</f>
        <v>Apr 2012</v>
      </c>
      <c r="B28" s="11" t="s">
        <v>396</v>
      </c>
      <c r="C28" s="11" t="s">
        <v>396</v>
      </c>
      <c r="D28" s="11" t="s">
        <v>396</v>
      </c>
      <c r="E28" s="11" t="s">
        <v>396</v>
      </c>
      <c r="F28" s="11" t="s">
        <v>396</v>
      </c>
      <c r="G28" s="11" t="s">
        <v>396</v>
      </c>
      <c r="H28" s="11" t="s">
        <v>396</v>
      </c>
      <c r="I28" s="11" t="s">
        <v>396</v>
      </c>
      <c r="J28" s="16" t="s">
        <v>396</v>
      </c>
      <c r="K28" s="16" t="s">
        <v>396</v>
      </c>
    </row>
    <row r="29" spans="1:11" ht="12" customHeight="1">
      <c r="A29" s="2" t="str">
        <f>"May "&amp;RIGHT(A6,4)+1</f>
        <v>May 2012</v>
      </c>
      <c r="B29" s="11" t="s">
        <v>396</v>
      </c>
      <c r="C29" s="11" t="s">
        <v>396</v>
      </c>
      <c r="D29" s="11" t="s">
        <v>396</v>
      </c>
      <c r="E29" s="11" t="s">
        <v>396</v>
      </c>
      <c r="F29" s="11" t="s">
        <v>396</v>
      </c>
      <c r="G29" s="11" t="s">
        <v>396</v>
      </c>
      <c r="H29" s="11" t="s">
        <v>396</v>
      </c>
      <c r="I29" s="11" t="s">
        <v>396</v>
      </c>
      <c r="J29" s="16" t="s">
        <v>396</v>
      </c>
      <c r="K29" s="16" t="s">
        <v>396</v>
      </c>
    </row>
    <row r="30" spans="1:11" ht="12" customHeight="1">
      <c r="A30" s="2" t="str">
        <f>"Jun "&amp;RIGHT(A6,4)+1</f>
        <v>Jun 2012</v>
      </c>
      <c r="B30" s="11" t="s">
        <v>396</v>
      </c>
      <c r="C30" s="11" t="s">
        <v>396</v>
      </c>
      <c r="D30" s="11" t="s">
        <v>396</v>
      </c>
      <c r="E30" s="11" t="s">
        <v>396</v>
      </c>
      <c r="F30" s="11" t="s">
        <v>396</v>
      </c>
      <c r="G30" s="11" t="s">
        <v>396</v>
      </c>
      <c r="H30" s="11" t="s">
        <v>396</v>
      </c>
      <c r="I30" s="11" t="s">
        <v>396</v>
      </c>
      <c r="J30" s="16" t="s">
        <v>396</v>
      </c>
      <c r="K30" s="16" t="s">
        <v>396</v>
      </c>
    </row>
    <row r="31" spans="1:11" ht="12" customHeight="1">
      <c r="A31" s="2" t="str">
        <f>"Jul "&amp;RIGHT(A6,4)+1</f>
        <v>Jul 2012</v>
      </c>
      <c r="B31" s="11" t="s">
        <v>396</v>
      </c>
      <c r="C31" s="11" t="s">
        <v>396</v>
      </c>
      <c r="D31" s="11" t="s">
        <v>396</v>
      </c>
      <c r="E31" s="11" t="s">
        <v>396</v>
      </c>
      <c r="F31" s="11" t="s">
        <v>396</v>
      </c>
      <c r="G31" s="11" t="s">
        <v>396</v>
      </c>
      <c r="H31" s="11" t="s">
        <v>396</v>
      </c>
      <c r="I31" s="11" t="s">
        <v>396</v>
      </c>
      <c r="J31" s="16" t="s">
        <v>396</v>
      </c>
      <c r="K31" s="16" t="s">
        <v>396</v>
      </c>
    </row>
    <row r="32" spans="1:11" ht="12" customHeight="1">
      <c r="A32" s="2" t="str">
        <f>"Aug "&amp;RIGHT(A6,4)+1</f>
        <v>Aug 2012</v>
      </c>
      <c r="B32" s="11" t="s">
        <v>396</v>
      </c>
      <c r="C32" s="11" t="s">
        <v>396</v>
      </c>
      <c r="D32" s="11" t="s">
        <v>396</v>
      </c>
      <c r="E32" s="11" t="s">
        <v>396</v>
      </c>
      <c r="F32" s="11" t="s">
        <v>396</v>
      </c>
      <c r="G32" s="11" t="s">
        <v>396</v>
      </c>
      <c r="H32" s="11" t="s">
        <v>396</v>
      </c>
      <c r="I32" s="11" t="s">
        <v>396</v>
      </c>
      <c r="J32" s="16" t="s">
        <v>396</v>
      </c>
      <c r="K32" s="16" t="s">
        <v>396</v>
      </c>
    </row>
    <row r="33" spans="1:11" ht="12" customHeight="1">
      <c r="A33" s="2" t="str">
        <f>"Sep "&amp;RIGHT(A6,4)+1</f>
        <v>Sep 2012</v>
      </c>
      <c r="B33" s="11" t="s">
        <v>396</v>
      </c>
      <c r="C33" s="11" t="s">
        <v>396</v>
      </c>
      <c r="D33" s="11" t="s">
        <v>396</v>
      </c>
      <c r="E33" s="11" t="s">
        <v>396</v>
      </c>
      <c r="F33" s="11" t="s">
        <v>396</v>
      </c>
      <c r="G33" s="11" t="s">
        <v>396</v>
      </c>
      <c r="H33" s="11" t="s">
        <v>396</v>
      </c>
      <c r="I33" s="11" t="s">
        <v>396</v>
      </c>
      <c r="J33" s="16" t="s">
        <v>396</v>
      </c>
      <c r="K33" s="16" t="s">
        <v>396</v>
      </c>
    </row>
    <row r="34" spans="1:11" ht="12" customHeight="1">
      <c r="A34" s="12" t="s">
        <v>58</v>
      </c>
      <c r="B34" s="13">
        <v>2089793</v>
      </c>
      <c r="C34" s="13">
        <v>2084661.6666999999</v>
      </c>
      <c r="D34" s="13">
        <v>4768204.3333000001</v>
      </c>
      <c r="E34" s="13">
        <v>8942659</v>
      </c>
      <c r="F34" s="13">
        <v>1217046967</v>
      </c>
      <c r="G34" s="13">
        <v>454864594</v>
      </c>
      <c r="H34" s="13" t="s">
        <v>396</v>
      </c>
      <c r="I34" s="13">
        <v>1671911561</v>
      </c>
      <c r="J34" s="17">
        <v>45.364800000000002</v>
      </c>
      <c r="K34" s="17">
        <v>16.954899999999999</v>
      </c>
    </row>
    <row r="35" spans="1:11" ht="12" customHeight="1">
      <c r="A35" s="14" t="str">
        <f>"Total "&amp;MID(A20,7,LEN(A20)-13)&amp;" Months"</f>
        <v>Total 3 Months</v>
      </c>
      <c r="B35" s="15">
        <v>2089793</v>
      </c>
      <c r="C35" s="15">
        <v>2084661.6666999999</v>
      </c>
      <c r="D35" s="15">
        <v>4768204.3333000001</v>
      </c>
      <c r="E35" s="15">
        <v>8942659</v>
      </c>
      <c r="F35" s="15">
        <v>1217046967</v>
      </c>
      <c r="G35" s="15">
        <v>454864594</v>
      </c>
      <c r="H35" s="15" t="s">
        <v>396</v>
      </c>
      <c r="I35" s="15">
        <v>1671911561</v>
      </c>
      <c r="J35" s="18">
        <v>45.364800000000002</v>
      </c>
      <c r="K35" s="18">
        <v>16.954899999999999</v>
      </c>
    </row>
    <row r="36" spans="1:11" ht="12" customHeight="1">
      <c r="A36" s="34"/>
      <c r="B36" s="34"/>
      <c r="C36" s="34"/>
      <c r="D36" s="34"/>
      <c r="E36" s="34"/>
      <c r="F36" s="34"/>
      <c r="G36" s="34"/>
      <c r="H36" s="34"/>
      <c r="I36" s="34"/>
      <c r="J36" s="34"/>
    </row>
    <row r="37" spans="1:11" ht="48.75" customHeight="1">
      <c r="A37" s="55" t="s">
        <v>381</v>
      </c>
      <c r="B37" s="56"/>
      <c r="C37" s="56"/>
      <c r="D37" s="56"/>
      <c r="E37" s="56"/>
      <c r="F37" s="56"/>
      <c r="G37" s="56"/>
      <c r="H37" s="56"/>
      <c r="I37" s="56"/>
      <c r="J37" s="56"/>
      <c r="K37" s="56"/>
    </row>
    <row r="38" spans="1:11" ht="41.25" customHeight="1">
      <c r="A38" s="56"/>
      <c r="B38" s="56"/>
      <c r="C38" s="56"/>
      <c r="D38" s="56"/>
      <c r="E38" s="56"/>
      <c r="F38" s="56"/>
      <c r="G38" s="56"/>
      <c r="H38" s="56"/>
      <c r="I38" s="56"/>
      <c r="J38" s="56"/>
      <c r="K38" s="56"/>
    </row>
    <row r="39" spans="1:11" ht="33" customHeight="1">
      <c r="A39" s="56"/>
      <c r="B39" s="56"/>
      <c r="C39" s="56"/>
      <c r="D39" s="56"/>
      <c r="E39" s="56"/>
      <c r="F39" s="56"/>
      <c r="G39" s="56"/>
      <c r="H39" s="56"/>
      <c r="I39" s="56"/>
      <c r="J39" s="56"/>
      <c r="K39" s="56"/>
    </row>
    <row r="40" spans="1:11" ht="6.75" hidden="1" customHeight="1">
      <c r="A40" s="56"/>
      <c r="B40" s="56"/>
      <c r="C40" s="56"/>
      <c r="D40" s="56"/>
      <c r="E40" s="56"/>
      <c r="F40" s="56"/>
      <c r="G40" s="56"/>
      <c r="H40" s="56"/>
      <c r="I40" s="56"/>
      <c r="J40" s="56"/>
      <c r="K40" s="56"/>
    </row>
    <row r="41" spans="1:11" ht="36.75" customHeight="1">
      <c r="A41" s="56"/>
      <c r="B41" s="56"/>
      <c r="C41" s="56"/>
      <c r="D41" s="56"/>
      <c r="E41" s="56"/>
      <c r="F41" s="56"/>
      <c r="G41" s="56"/>
      <c r="H41" s="56"/>
      <c r="I41" s="56"/>
      <c r="J41" s="56"/>
      <c r="K41" s="56"/>
    </row>
    <row r="42" spans="1:11" ht="12.75" customHeight="1">
      <c r="A42" s="32"/>
      <c r="B42" s="32"/>
      <c r="C42" s="32"/>
      <c r="D42" s="32"/>
      <c r="E42" s="32"/>
      <c r="F42" s="32"/>
      <c r="G42" s="32"/>
      <c r="H42" s="32"/>
      <c r="I42" s="32"/>
      <c r="J42" s="32"/>
      <c r="K42" s="32"/>
    </row>
    <row r="43" spans="1:11" ht="12.75" customHeight="1">
      <c r="A43" s="32"/>
      <c r="B43" s="32"/>
      <c r="C43" s="32"/>
      <c r="D43" s="32"/>
      <c r="E43" s="32"/>
      <c r="F43" s="32"/>
      <c r="G43" s="32"/>
      <c r="H43" s="32"/>
      <c r="I43" s="32"/>
      <c r="J43" s="32"/>
      <c r="K43" s="32"/>
    </row>
    <row r="44" spans="1:11" ht="12.75" customHeight="1">
      <c r="A44" s="32"/>
      <c r="B44" s="32"/>
      <c r="C44" s="32"/>
      <c r="D44" s="32"/>
      <c r="E44" s="32"/>
      <c r="F44" s="32"/>
      <c r="G44" s="32"/>
      <c r="H44" s="32"/>
      <c r="I44" s="32"/>
      <c r="J44" s="32"/>
      <c r="K44" s="3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9">
    <mergeCell ref="B5:K5"/>
    <mergeCell ref="A36:J36"/>
    <mergeCell ref="A37:K41"/>
    <mergeCell ref="A1:J1"/>
    <mergeCell ref="A2:J2"/>
    <mergeCell ref="A3:A4"/>
    <mergeCell ref="B3:E3"/>
    <mergeCell ref="F3:I3"/>
    <mergeCell ref="J3:K3"/>
  </mergeCells>
  <phoneticPr fontId="0" type="noConversion"/>
  <pageMargins left="0.75" right="0.5" top="0.75" bottom="0.5" header="0.5" footer="0.25"/>
  <pageSetup scale="36" orientation="landscape" r:id="rId1"/>
  <headerFooter alignWithMargins="0">
    <oddHeader>&amp;L&amp;C&amp;R</oddHeader>
    <oddFooter>&amp;L&amp;C&amp;R</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K200"/>
  <sheetViews>
    <sheetView showGridLines="0" workbookViewId="0">
      <pane activePane="bottomRight" state="frozen"/>
      <selection activeCell="A2" sqref="A2:J2"/>
    </sheetView>
  </sheetViews>
  <sheetFormatPr defaultRowHeight="12.75"/>
  <cols>
    <col min="1" max="1" width="11.42578125" customWidth="1"/>
    <col min="2" max="2" width="11.7109375" customWidth="1"/>
    <col min="3" max="7" width="11.42578125" customWidth="1"/>
    <col min="8" max="8" width="12.42578125" customWidth="1"/>
    <col min="9" max="9" width="11.42578125" customWidth="1"/>
    <col min="10" max="11" width="15.7109375" customWidth="1"/>
  </cols>
  <sheetData>
    <row r="1" spans="1:11" ht="12" customHeight="1">
      <c r="A1" s="42" t="s">
        <v>393</v>
      </c>
      <c r="B1" s="42"/>
      <c r="C1" s="42"/>
      <c r="D1" s="42"/>
      <c r="E1" s="42"/>
      <c r="F1" s="42"/>
      <c r="G1" s="42"/>
      <c r="H1" s="42"/>
      <c r="I1" s="42"/>
      <c r="J1" s="43"/>
      <c r="K1" s="2" t="s">
        <v>394</v>
      </c>
    </row>
    <row r="2" spans="1:11" ht="12" customHeight="1">
      <c r="A2" s="44" t="s">
        <v>361</v>
      </c>
      <c r="B2" s="44"/>
      <c r="C2" s="44"/>
      <c r="D2" s="44"/>
      <c r="E2" s="44"/>
      <c r="F2" s="44"/>
      <c r="G2" s="44"/>
      <c r="H2" s="44"/>
      <c r="I2" s="44"/>
      <c r="J2" s="45"/>
      <c r="K2" s="1"/>
    </row>
    <row r="3" spans="1:11" ht="24" customHeight="1">
      <c r="A3" s="46" t="s">
        <v>53</v>
      </c>
      <c r="B3" s="38" t="s">
        <v>362</v>
      </c>
      <c r="C3" s="38" t="s">
        <v>54</v>
      </c>
      <c r="D3" s="38" t="s">
        <v>55</v>
      </c>
      <c r="E3" s="48" t="s">
        <v>56</v>
      </c>
      <c r="F3" s="49"/>
      <c r="G3" s="38" t="s">
        <v>206</v>
      </c>
      <c r="H3" s="38" t="s">
        <v>340</v>
      </c>
      <c r="I3" s="38" t="s">
        <v>286</v>
      </c>
      <c r="J3" s="50" t="s">
        <v>368</v>
      </c>
      <c r="K3" s="40" t="s">
        <v>57</v>
      </c>
    </row>
    <row r="4" spans="1:11" ht="24" customHeight="1">
      <c r="A4" s="47"/>
      <c r="B4" s="39"/>
      <c r="C4" s="39"/>
      <c r="D4" s="39"/>
      <c r="E4" s="10" t="s">
        <v>204</v>
      </c>
      <c r="F4" s="10" t="s">
        <v>205</v>
      </c>
      <c r="G4" s="39"/>
      <c r="H4" s="39"/>
      <c r="I4" s="39"/>
      <c r="J4" s="51"/>
      <c r="K4" s="41"/>
    </row>
    <row r="5" spans="1:11" ht="12" customHeight="1">
      <c r="A5" s="1"/>
      <c r="B5" s="34" t="str">
        <f>REPT("-",108)&amp;" Dollars "&amp;REPT("-",108)</f>
        <v>------------------------------------------------------------------------------------------------------------ Dollars ------------------------------------------------------------------------------------------------------------</v>
      </c>
      <c r="C5" s="34"/>
      <c r="D5" s="34"/>
      <c r="E5" s="34"/>
      <c r="F5" s="34"/>
      <c r="G5" s="34"/>
      <c r="H5" s="34"/>
      <c r="I5" s="34"/>
      <c r="J5" s="34"/>
      <c r="K5" s="34"/>
    </row>
    <row r="6" spans="1:11" ht="12" customHeight="1">
      <c r="A6" s="3" t="s">
        <v>395</v>
      </c>
    </row>
    <row r="7" spans="1:11" ht="12" customHeight="1">
      <c r="A7" s="2" t="str">
        <f>"Oct "&amp;RIGHT(A6,4)-1</f>
        <v>Oct 2010</v>
      </c>
      <c r="B7" s="11">
        <v>5787847899</v>
      </c>
      <c r="C7" s="11">
        <v>1783202744.1125</v>
      </c>
      <c r="D7" s="11">
        <v>1161767.44</v>
      </c>
      <c r="E7" s="11">
        <v>444505311</v>
      </c>
      <c r="F7" s="11">
        <v>11118953.8214</v>
      </c>
      <c r="G7" s="11">
        <v>68638738.221900001</v>
      </c>
      <c r="H7" s="11">
        <v>3514376</v>
      </c>
      <c r="I7" s="11">
        <v>170706201</v>
      </c>
      <c r="J7" s="11" t="s">
        <v>396</v>
      </c>
      <c r="K7" s="11">
        <v>8270695990.5958004</v>
      </c>
    </row>
    <row r="8" spans="1:11" ht="12" customHeight="1">
      <c r="A8" s="2" t="str">
        <f>"Nov "&amp;RIGHT(A6,4)-1</f>
        <v>Nov 2010</v>
      </c>
      <c r="B8" s="11">
        <v>5820059508</v>
      </c>
      <c r="C8" s="11">
        <v>1631831927.4100001</v>
      </c>
      <c r="D8" s="11">
        <v>1059542.73</v>
      </c>
      <c r="E8" s="11">
        <v>472794208</v>
      </c>
      <c r="F8" s="11">
        <v>11197369.8104</v>
      </c>
      <c r="G8" s="11">
        <v>58220610.151900001</v>
      </c>
      <c r="H8" s="11">
        <v>18651981</v>
      </c>
      <c r="I8" s="11">
        <v>170706201</v>
      </c>
      <c r="J8" s="11" t="s">
        <v>396</v>
      </c>
      <c r="K8" s="11">
        <v>8184521348.1022997</v>
      </c>
    </row>
    <row r="9" spans="1:11" ht="12" customHeight="1">
      <c r="A9" s="2" t="str">
        <f>"Dec "&amp;RIGHT(A6,4)-1</f>
        <v>Dec 2010</v>
      </c>
      <c r="B9" s="11">
        <v>6759058657</v>
      </c>
      <c r="C9" s="11">
        <v>1383973328.8724999</v>
      </c>
      <c r="D9" s="11">
        <v>827214.03</v>
      </c>
      <c r="E9" s="11">
        <v>512308418</v>
      </c>
      <c r="F9" s="11">
        <v>24690230.813200001</v>
      </c>
      <c r="G9" s="11">
        <v>65650784.327299997</v>
      </c>
      <c r="H9" s="11">
        <v>15409335</v>
      </c>
      <c r="I9" s="11">
        <v>170706201</v>
      </c>
      <c r="J9" s="11" t="s">
        <v>396</v>
      </c>
      <c r="K9" s="11">
        <v>8932624169.0429993</v>
      </c>
    </row>
    <row r="10" spans="1:11" ht="12" customHeight="1">
      <c r="A10" s="2" t="str">
        <f>"Jan "&amp;RIGHT(A6,4)</f>
        <v>Jan 2011</v>
      </c>
      <c r="B10" s="11">
        <v>5877760320</v>
      </c>
      <c r="C10" s="11">
        <v>1556166994.7249999</v>
      </c>
      <c r="D10" s="11">
        <v>1084938.4650000001</v>
      </c>
      <c r="E10" s="11">
        <v>521076126</v>
      </c>
      <c r="F10" s="11">
        <v>11440628.225</v>
      </c>
      <c r="G10" s="11">
        <v>58655674.166500002</v>
      </c>
      <c r="H10" s="11">
        <v>14288734</v>
      </c>
      <c r="I10" s="11">
        <v>170706201</v>
      </c>
      <c r="J10" s="11" t="s">
        <v>396</v>
      </c>
      <c r="K10" s="11">
        <v>8211179616.5815001</v>
      </c>
    </row>
    <row r="11" spans="1:11" ht="12" customHeight="1">
      <c r="A11" s="2" t="str">
        <f>"Feb "&amp;RIGHT(A6,4)</f>
        <v>Feb 2011</v>
      </c>
      <c r="B11" s="11">
        <v>5898527998</v>
      </c>
      <c r="C11" s="11">
        <v>1546316924.3675001</v>
      </c>
      <c r="D11" s="11">
        <v>979673.89500000002</v>
      </c>
      <c r="E11" s="11">
        <v>509718255</v>
      </c>
      <c r="F11" s="11">
        <v>11828054.533299999</v>
      </c>
      <c r="G11" s="11">
        <v>50584377.970899999</v>
      </c>
      <c r="H11" s="11">
        <v>15728442</v>
      </c>
      <c r="I11" s="11">
        <v>170706201</v>
      </c>
      <c r="J11" s="11" t="s">
        <v>396</v>
      </c>
      <c r="K11" s="11">
        <v>8204389926.7666998</v>
      </c>
    </row>
    <row r="12" spans="1:11" ht="12" customHeight="1">
      <c r="A12" s="2" t="str">
        <f>"Mar "&amp;RIGHT(A6,4)</f>
        <v>Mar 2011</v>
      </c>
      <c r="B12" s="11">
        <v>6808260452</v>
      </c>
      <c r="C12" s="11">
        <v>1984448255.0775001</v>
      </c>
      <c r="D12" s="11">
        <v>1161893.08</v>
      </c>
      <c r="E12" s="11">
        <v>542165671</v>
      </c>
      <c r="F12" s="11">
        <v>22039351.941599999</v>
      </c>
      <c r="G12" s="11">
        <v>66089142.948299997</v>
      </c>
      <c r="H12" s="11">
        <v>2740216</v>
      </c>
      <c r="I12" s="11">
        <v>170706201</v>
      </c>
      <c r="J12" s="11" t="s">
        <v>396</v>
      </c>
      <c r="K12" s="11">
        <v>9597611183.0473995</v>
      </c>
    </row>
    <row r="13" spans="1:11" ht="12" customHeight="1">
      <c r="A13" s="2" t="str">
        <f>"Apr "&amp;RIGHT(A6,4)</f>
        <v>Apr 2011</v>
      </c>
      <c r="B13" s="11">
        <v>5959039449</v>
      </c>
      <c r="C13" s="11">
        <v>1567558693.7</v>
      </c>
      <c r="D13" s="11">
        <v>989815.01249999995</v>
      </c>
      <c r="E13" s="11">
        <v>540676974</v>
      </c>
      <c r="F13" s="11">
        <v>12246412.873299999</v>
      </c>
      <c r="G13" s="11">
        <v>49618627.3895</v>
      </c>
      <c r="H13" s="11">
        <v>10775248</v>
      </c>
      <c r="I13" s="11">
        <v>170706201</v>
      </c>
      <c r="J13" s="11" t="s">
        <v>396</v>
      </c>
      <c r="K13" s="11">
        <v>8311611420.9752998</v>
      </c>
    </row>
    <row r="14" spans="1:11" ht="12" customHeight="1">
      <c r="A14" s="2" t="str">
        <f>"May "&amp;RIGHT(A6,4)</f>
        <v>May 2011</v>
      </c>
      <c r="B14" s="11">
        <v>6130645774</v>
      </c>
      <c r="C14" s="11">
        <v>1701430848.2325001</v>
      </c>
      <c r="D14" s="11">
        <v>1145871.78</v>
      </c>
      <c r="E14" s="11">
        <v>570902861</v>
      </c>
      <c r="F14" s="11">
        <v>12421751.4334</v>
      </c>
      <c r="G14" s="11">
        <v>37077136.437700003</v>
      </c>
      <c r="H14" s="11">
        <v>12415071</v>
      </c>
      <c r="I14" s="11">
        <v>170706201</v>
      </c>
      <c r="J14" s="11" t="s">
        <v>396</v>
      </c>
      <c r="K14" s="11">
        <v>8636745514.8836002</v>
      </c>
    </row>
    <row r="15" spans="1:11" ht="12" customHeight="1">
      <c r="A15" s="2" t="str">
        <f>"Jun "&amp;RIGHT(A6,4)</f>
        <v>Jun 2011</v>
      </c>
      <c r="B15" s="11">
        <v>6951711499</v>
      </c>
      <c r="C15" s="11">
        <v>866471337.4425</v>
      </c>
      <c r="D15" s="11">
        <v>721711.6875</v>
      </c>
      <c r="E15" s="11">
        <v>588835495</v>
      </c>
      <c r="F15" s="11">
        <v>24999049.006099999</v>
      </c>
      <c r="G15" s="11">
        <v>73878919.517399997</v>
      </c>
      <c r="H15" s="11">
        <v>14068422</v>
      </c>
      <c r="I15" s="11">
        <v>170706201</v>
      </c>
      <c r="J15" s="11" t="s">
        <v>396</v>
      </c>
      <c r="K15" s="11">
        <v>8691392634.6534996</v>
      </c>
    </row>
    <row r="16" spans="1:11" ht="12" customHeight="1">
      <c r="A16" s="2" t="str">
        <f>"Jul "&amp;RIGHT(A6,4)</f>
        <v>Jul 2011</v>
      </c>
      <c r="B16" s="11">
        <v>6096908553</v>
      </c>
      <c r="C16" s="11">
        <v>463359034.745</v>
      </c>
      <c r="D16" s="11">
        <v>1184295.9350000001</v>
      </c>
      <c r="E16" s="11">
        <v>573747246</v>
      </c>
      <c r="F16" s="11">
        <v>14298148.3101</v>
      </c>
      <c r="G16" s="11">
        <v>18986271.331</v>
      </c>
      <c r="H16" s="11">
        <v>12120942</v>
      </c>
      <c r="I16" s="11">
        <v>170706201</v>
      </c>
      <c r="J16" s="11" t="s">
        <v>396</v>
      </c>
      <c r="K16" s="11">
        <v>7351310692.3211002</v>
      </c>
    </row>
    <row r="17" spans="1:11" ht="12" customHeight="1">
      <c r="A17" s="2" t="str">
        <f>"Aug "&amp;RIGHT(A6,4)</f>
        <v>Aug 2011</v>
      </c>
      <c r="B17" s="11">
        <v>6140144317</v>
      </c>
      <c r="C17" s="11">
        <v>946750518.3175</v>
      </c>
      <c r="D17" s="11">
        <v>725180.77500000002</v>
      </c>
      <c r="E17" s="11">
        <v>716020965</v>
      </c>
      <c r="F17" s="11">
        <v>14691047.4857</v>
      </c>
      <c r="G17" s="11">
        <v>20621289.528499998</v>
      </c>
      <c r="H17" s="11">
        <v>11999807</v>
      </c>
      <c r="I17" s="11">
        <v>170706201</v>
      </c>
      <c r="J17" s="11" t="s">
        <v>396</v>
      </c>
      <c r="K17" s="11">
        <v>8021659326.1066999</v>
      </c>
    </row>
    <row r="18" spans="1:11" ht="12" customHeight="1">
      <c r="A18" s="2" t="str">
        <f>"Sep "&amp;RIGHT(A6,4)</f>
        <v>Sep 2011</v>
      </c>
      <c r="B18" s="11">
        <v>7097862044</v>
      </c>
      <c r="C18" s="11">
        <v>2249450799.6700001</v>
      </c>
      <c r="D18" s="11">
        <v>1246690.075</v>
      </c>
      <c r="E18" s="11">
        <v>1177661363</v>
      </c>
      <c r="F18" s="11">
        <v>15206098.729599999</v>
      </c>
      <c r="G18" s="11">
        <v>58682162.812299997</v>
      </c>
      <c r="H18" s="11">
        <v>17560885</v>
      </c>
      <c r="I18" s="11">
        <v>170706210</v>
      </c>
      <c r="J18" s="11" t="s">
        <v>396</v>
      </c>
      <c r="K18" s="11">
        <v>10788376253.2869</v>
      </c>
    </row>
    <row r="19" spans="1:11" ht="12" customHeight="1">
      <c r="A19" s="12" t="s">
        <v>58</v>
      </c>
      <c r="B19" s="13">
        <v>75327826470</v>
      </c>
      <c r="C19" s="13">
        <v>17680961406.672501</v>
      </c>
      <c r="D19" s="13">
        <v>12288594.904999999</v>
      </c>
      <c r="E19" s="13">
        <v>7170412893</v>
      </c>
      <c r="F19" s="13">
        <v>186177096.9831</v>
      </c>
      <c r="G19" s="13">
        <v>626703734.80320001</v>
      </c>
      <c r="H19" s="13">
        <v>149273459</v>
      </c>
      <c r="I19" s="13">
        <v>2048474421</v>
      </c>
      <c r="J19" s="13" t="s">
        <v>396</v>
      </c>
      <c r="K19" s="13">
        <v>103202118076.3638</v>
      </c>
    </row>
    <row r="20" spans="1:11" ht="12" customHeight="1">
      <c r="A20" s="14" t="s">
        <v>397</v>
      </c>
      <c r="B20" s="15">
        <v>18366966064</v>
      </c>
      <c r="C20" s="15">
        <v>4799008000.3950005</v>
      </c>
      <c r="D20" s="15">
        <v>3048524.2</v>
      </c>
      <c r="E20" s="15">
        <v>1429607937</v>
      </c>
      <c r="F20" s="15">
        <v>47006554.445</v>
      </c>
      <c r="G20" s="15">
        <v>192510132.70109999</v>
      </c>
      <c r="H20" s="15">
        <v>37575692</v>
      </c>
      <c r="I20" s="15">
        <v>512118603</v>
      </c>
      <c r="J20" s="15" t="s">
        <v>396</v>
      </c>
      <c r="K20" s="15">
        <v>25387841507.7411</v>
      </c>
    </row>
    <row r="21" spans="1:11" ht="12" customHeight="1">
      <c r="A21" s="3" t="str">
        <f>"FY "&amp;RIGHT(A6,4)+1</f>
        <v>FY 2012</v>
      </c>
    </row>
    <row r="22" spans="1:11" ht="12" customHeight="1">
      <c r="A22" s="2" t="str">
        <f>"Oct "&amp;RIGHT(A6,4)</f>
        <v>Oct 2011</v>
      </c>
      <c r="B22" s="11">
        <v>6246312354</v>
      </c>
      <c r="C22" s="11">
        <v>1886119847.1724999</v>
      </c>
      <c r="D22" s="11">
        <v>1206449.1100000001</v>
      </c>
      <c r="E22" s="11">
        <v>477058755</v>
      </c>
      <c r="F22" s="11">
        <v>11720203.842800001</v>
      </c>
      <c r="G22" s="11">
        <v>46408492.373099998</v>
      </c>
      <c r="H22" s="11">
        <v>9262176</v>
      </c>
      <c r="I22" s="11">
        <v>170853896</v>
      </c>
      <c r="J22" s="11" t="s">
        <v>396</v>
      </c>
      <c r="K22" s="11">
        <v>8848942173.4983997</v>
      </c>
    </row>
    <row r="23" spans="1:11" ht="12" customHeight="1">
      <c r="A23" s="2" t="str">
        <f>"Nov "&amp;RIGHT(A6,4)</f>
        <v>Nov 2011</v>
      </c>
      <c r="B23" s="11">
        <v>6219822561</v>
      </c>
      <c r="C23" s="11">
        <v>1713867554.5525</v>
      </c>
      <c r="D23" s="11">
        <v>1104550.595</v>
      </c>
      <c r="E23" s="11">
        <v>520419756</v>
      </c>
      <c r="F23" s="11">
        <v>12032773.3792</v>
      </c>
      <c r="G23" s="11">
        <v>66178345.479699999</v>
      </c>
      <c r="H23" s="11">
        <v>9776015</v>
      </c>
      <c r="I23" s="11">
        <v>170853896</v>
      </c>
      <c r="J23" s="11" t="s">
        <v>396</v>
      </c>
      <c r="K23" s="11">
        <v>8714055452.0063992</v>
      </c>
    </row>
    <row r="24" spans="1:11" ht="12" customHeight="1">
      <c r="A24" s="2" t="str">
        <f>"Dec "&amp;RIGHT(A6,4)</f>
        <v>Dec 2011</v>
      </c>
      <c r="B24" s="11">
        <v>7010519613</v>
      </c>
      <c r="C24" s="11">
        <v>1564712024.0699999</v>
      </c>
      <c r="D24" s="11">
        <v>893329.84499999997</v>
      </c>
      <c r="E24" s="11">
        <v>674433050</v>
      </c>
      <c r="F24" s="11">
        <v>33498716.831999999</v>
      </c>
      <c r="G24" s="11">
        <v>80724662.238900006</v>
      </c>
      <c r="H24" s="11">
        <v>9586827</v>
      </c>
      <c r="I24" s="11">
        <v>170853896</v>
      </c>
      <c r="J24" s="11" t="s">
        <v>396</v>
      </c>
      <c r="K24" s="11">
        <v>9545222118.9859009</v>
      </c>
    </row>
    <row r="25" spans="1:11" ht="12" customHeight="1">
      <c r="A25" s="2" t="str">
        <f>"Jan "&amp;RIGHT(A6,4)+1</f>
        <v>Jan 2012</v>
      </c>
      <c r="B25" s="11" t="s">
        <v>396</v>
      </c>
      <c r="C25" s="11" t="s">
        <v>396</v>
      </c>
      <c r="D25" s="11" t="s">
        <v>396</v>
      </c>
      <c r="E25" s="11" t="s">
        <v>396</v>
      </c>
      <c r="F25" s="11" t="s">
        <v>396</v>
      </c>
      <c r="G25" s="11" t="s">
        <v>396</v>
      </c>
      <c r="H25" s="11" t="s">
        <v>396</v>
      </c>
      <c r="I25" s="11" t="s">
        <v>396</v>
      </c>
      <c r="J25" s="11" t="s">
        <v>396</v>
      </c>
      <c r="K25" s="11" t="s">
        <v>396</v>
      </c>
    </row>
    <row r="26" spans="1:11" ht="12" customHeight="1">
      <c r="A26" s="2" t="str">
        <f>"Feb "&amp;RIGHT(A6,4)+1</f>
        <v>Feb 2012</v>
      </c>
      <c r="B26" s="11" t="s">
        <v>396</v>
      </c>
      <c r="C26" s="11" t="s">
        <v>396</v>
      </c>
      <c r="D26" s="11" t="s">
        <v>396</v>
      </c>
      <c r="E26" s="11" t="s">
        <v>396</v>
      </c>
      <c r="F26" s="11" t="s">
        <v>396</v>
      </c>
      <c r="G26" s="11" t="s">
        <v>396</v>
      </c>
      <c r="H26" s="11" t="s">
        <v>396</v>
      </c>
      <c r="I26" s="11" t="s">
        <v>396</v>
      </c>
      <c r="J26" s="11" t="s">
        <v>396</v>
      </c>
      <c r="K26" s="11" t="s">
        <v>396</v>
      </c>
    </row>
    <row r="27" spans="1:11" ht="12" customHeight="1">
      <c r="A27" s="2" t="str">
        <f>"Mar "&amp;RIGHT(A6,4)+1</f>
        <v>Mar 2012</v>
      </c>
      <c r="B27" s="11" t="s">
        <v>396</v>
      </c>
      <c r="C27" s="11" t="s">
        <v>396</v>
      </c>
      <c r="D27" s="11" t="s">
        <v>396</v>
      </c>
      <c r="E27" s="11" t="s">
        <v>396</v>
      </c>
      <c r="F27" s="11" t="s">
        <v>396</v>
      </c>
      <c r="G27" s="11" t="s">
        <v>396</v>
      </c>
      <c r="H27" s="11" t="s">
        <v>396</v>
      </c>
      <c r="I27" s="11" t="s">
        <v>396</v>
      </c>
      <c r="J27" s="11" t="s">
        <v>396</v>
      </c>
      <c r="K27" s="11" t="s">
        <v>396</v>
      </c>
    </row>
    <row r="28" spans="1:11" ht="12" customHeight="1">
      <c r="A28" s="2" t="str">
        <f>"Apr "&amp;RIGHT(A6,4)+1</f>
        <v>Apr 2012</v>
      </c>
      <c r="B28" s="11" t="s">
        <v>396</v>
      </c>
      <c r="C28" s="11" t="s">
        <v>396</v>
      </c>
      <c r="D28" s="11" t="s">
        <v>396</v>
      </c>
      <c r="E28" s="11" t="s">
        <v>396</v>
      </c>
      <c r="F28" s="11" t="s">
        <v>396</v>
      </c>
      <c r="G28" s="11" t="s">
        <v>396</v>
      </c>
      <c r="H28" s="11" t="s">
        <v>396</v>
      </c>
      <c r="I28" s="11" t="s">
        <v>396</v>
      </c>
      <c r="J28" s="11" t="s">
        <v>396</v>
      </c>
      <c r="K28" s="11" t="s">
        <v>396</v>
      </c>
    </row>
    <row r="29" spans="1:11" ht="12" customHeight="1">
      <c r="A29" s="2" t="str">
        <f>"May "&amp;RIGHT(A6,4)+1</f>
        <v>May 2012</v>
      </c>
      <c r="B29" s="11" t="s">
        <v>396</v>
      </c>
      <c r="C29" s="11" t="s">
        <v>396</v>
      </c>
      <c r="D29" s="11" t="s">
        <v>396</v>
      </c>
      <c r="E29" s="11" t="s">
        <v>396</v>
      </c>
      <c r="F29" s="11" t="s">
        <v>396</v>
      </c>
      <c r="G29" s="11" t="s">
        <v>396</v>
      </c>
      <c r="H29" s="11" t="s">
        <v>396</v>
      </c>
      <c r="I29" s="11" t="s">
        <v>396</v>
      </c>
      <c r="J29" s="11" t="s">
        <v>396</v>
      </c>
      <c r="K29" s="11" t="s">
        <v>396</v>
      </c>
    </row>
    <row r="30" spans="1:11" ht="12" customHeight="1">
      <c r="A30" s="2" t="str">
        <f>"Jun "&amp;RIGHT(A6,4)+1</f>
        <v>Jun 2012</v>
      </c>
      <c r="B30" s="11" t="s">
        <v>396</v>
      </c>
      <c r="C30" s="11" t="s">
        <v>396</v>
      </c>
      <c r="D30" s="11" t="s">
        <v>396</v>
      </c>
      <c r="E30" s="11" t="s">
        <v>396</v>
      </c>
      <c r="F30" s="11" t="s">
        <v>396</v>
      </c>
      <c r="G30" s="11" t="s">
        <v>396</v>
      </c>
      <c r="H30" s="11" t="s">
        <v>396</v>
      </c>
      <c r="I30" s="11" t="s">
        <v>396</v>
      </c>
      <c r="J30" s="11" t="s">
        <v>396</v>
      </c>
      <c r="K30" s="11" t="s">
        <v>396</v>
      </c>
    </row>
    <row r="31" spans="1:11" ht="12" customHeight="1">
      <c r="A31" s="2" t="str">
        <f>"Jul "&amp;RIGHT(A6,4)+1</f>
        <v>Jul 2012</v>
      </c>
      <c r="B31" s="11" t="s">
        <v>396</v>
      </c>
      <c r="C31" s="11" t="s">
        <v>396</v>
      </c>
      <c r="D31" s="11" t="s">
        <v>396</v>
      </c>
      <c r="E31" s="11" t="s">
        <v>396</v>
      </c>
      <c r="F31" s="11" t="s">
        <v>396</v>
      </c>
      <c r="G31" s="11" t="s">
        <v>396</v>
      </c>
      <c r="H31" s="11" t="s">
        <v>396</v>
      </c>
      <c r="I31" s="11" t="s">
        <v>396</v>
      </c>
      <c r="J31" s="11" t="s">
        <v>396</v>
      </c>
      <c r="K31" s="11" t="s">
        <v>396</v>
      </c>
    </row>
    <row r="32" spans="1:11" ht="12" customHeight="1">
      <c r="A32" s="2" t="str">
        <f>"Aug "&amp;RIGHT(A6,4)+1</f>
        <v>Aug 2012</v>
      </c>
      <c r="B32" s="11" t="s">
        <v>396</v>
      </c>
      <c r="C32" s="11" t="s">
        <v>396</v>
      </c>
      <c r="D32" s="11" t="s">
        <v>396</v>
      </c>
      <c r="E32" s="11" t="s">
        <v>396</v>
      </c>
      <c r="F32" s="11" t="s">
        <v>396</v>
      </c>
      <c r="G32" s="11" t="s">
        <v>396</v>
      </c>
      <c r="H32" s="11" t="s">
        <v>396</v>
      </c>
      <c r="I32" s="11" t="s">
        <v>396</v>
      </c>
      <c r="J32" s="11" t="s">
        <v>396</v>
      </c>
      <c r="K32" s="11" t="s">
        <v>396</v>
      </c>
    </row>
    <row r="33" spans="1:11" ht="12" customHeight="1">
      <c r="A33" s="2" t="str">
        <f>"Sep "&amp;RIGHT(A6,4)+1</f>
        <v>Sep 2012</v>
      </c>
      <c r="B33" s="11" t="s">
        <v>396</v>
      </c>
      <c r="C33" s="11" t="s">
        <v>396</v>
      </c>
      <c r="D33" s="11" t="s">
        <v>396</v>
      </c>
      <c r="E33" s="11" t="s">
        <v>396</v>
      </c>
      <c r="F33" s="11" t="s">
        <v>396</v>
      </c>
      <c r="G33" s="11" t="s">
        <v>396</v>
      </c>
      <c r="H33" s="11" t="s">
        <v>396</v>
      </c>
      <c r="I33" s="11" t="s">
        <v>396</v>
      </c>
      <c r="J33" s="11" t="s">
        <v>396</v>
      </c>
      <c r="K33" s="11" t="s">
        <v>396</v>
      </c>
    </row>
    <row r="34" spans="1:11" ht="12" customHeight="1">
      <c r="A34" s="12" t="s">
        <v>58</v>
      </c>
      <c r="B34" s="13">
        <v>19476654528</v>
      </c>
      <c r="C34" s="13">
        <v>5164699425.7950001</v>
      </c>
      <c r="D34" s="13">
        <v>3204329.55</v>
      </c>
      <c r="E34" s="13">
        <v>1671911561</v>
      </c>
      <c r="F34" s="13">
        <v>57251694.053999998</v>
      </c>
      <c r="G34" s="13">
        <v>193311500.09169999</v>
      </c>
      <c r="H34" s="13">
        <v>28625018</v>
      </c>
      <c r="I34" s="13">
        <v>512561688</v>
      </c>
      <c r="J34" s="13" t="s">
        <v>396</v>
      </c>
      <c r="K34" s="13">
        <v>27108219744.4907</v>
      </c>
    </row>
    <row r="35" spans="1:11" ht="12" customHeight="1">
      <c r="A35" s="14" t="str">
        <f>"Total "&amp;MID(A20,7,LEN(A20)-13)&amp;" Months"</f>
        <v>Total 3 Months</v>
      </c>
      <c r="B35" s="15">
        <v>19476654528</v>
      </c>
      <c r="C35" s="15">
        <v>5164699425.7950001</v>
      </c>
      <c r="D35" s="15">
        <v>3204329.55</v>
      </c>
      <c r="E35" s="15">
        <v>1671911561</v>
      </c>
      <c r="F35" s="15">
        <v>57251694.053999998</v>
      </c>
      <c r="G35" s="15">
        <v>193311500.09169999</v>
      </c>
      <c r="H35" s="15">
        <v>28625018</v>
      </c>
      <c r="I35" s="15">
        <v>512561688</v>
      </c>
      <c r="J35" s="15" t="s">
        <v>396</v>
      </c>
      <c r="K35" s="15">
        <v>27108219744.4907</v>
      </c>
    </row>
    <row r="36" spans="1:11" ht="12" customHeight="1">
      <c r="A36" s="34"/>
      <c r="B36" s="34"/>
      <c r="C36" s="34"/>
      <c r="D36" s="34"/>
      <c r="E36" s="34"/>
      <c r="F36" s="34"/>
      <c r="G36" s="34"/>
      <c r="H36" s="34"/>
      <c r="I36" s="34"/>
      <c r="J36" s="34"/>
      <c r="K36" s="34"/>
    </row>
    <row r="37" spans="1:11" ht="162" customHeight="1">
      <c r="A37" s="36" t="s">
        <v>388</v>
      </c>
      <c r="B37" s="37"/>
      <c r="C37" s="37"/>
      <c r="D37" s="37"/>
      <c r="E37" s="37"/>
      <c r="F37" s="37"/>
      <c r="G37" s="37"/>
      <c r="H37" s="37"/>
      <c r="I37" s="37"/>
      <c r="J37" s="37"/>
      <c r="K37" s="37"/>
    </row>
    <row r="38" spans="1:11" ht="12.75" customHeight="1">
      <c r="A38" s="29"/>
    </row>
    <row r="39" spans="1:11" ht="12.75" customHeight="1">
      <c r="A39" s="29"/>
    </row>
    <row r="40" spans="1:11" ht="12.75" customHeight="1">
      <c r="A40" s="29"/>
    </row>
    <row r="41" spans="1:11" ht="12.75" customHeight="1">
      <c r="A41" s="29"/>
    </row>
    <row r="42" spans="1:11" ht="12.75" customHeight="1">
      <c r="A42" s="29"/>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5">
    <mergeCell ref="A1:J1"/>
    <mergeCell ref="A2:J2"/>
    <mergeCell ref="A3:A4"/>
    <mergeCell ref="B3:B4"/>
    <mergeCell ref="C3:C4"/>
    <mergeCell ref="D3:D4"/>
    <mergeCell ref="E3:F3"/>
    <mergeCell ref="J3:J4"/>
    <mergeCell ref="A37:K37"/>
    <mergeCell ref="A36:K36"/>
    <mergeCell ref="B5:K5"/>
    <mergeCell ref="G3:G4"/>
    <mergeCell ref="H3:H4"/>
    <mergeCell ref="I3:I4"/>
    <mergeCell ref="K3:K4"/>
  </mergeCells>
  <phoneticPr fontId="0" type="noConversion"/>
  <pageMargins left="0.75" right="0.5" top="0.75" bottom="0.5" header="0.5" footer="0.25"/>
  <pageSetup scale="36" orientation="landscape" r:id="rId1"/>
  <headerFooter alignWithMargins="0">
    <oddHeader>&amp;L&amp;C&amp;R</oddHeader>
    <oddFooter>&amp;L&amp;C&amp;R</oddFooter>
  </headerFooter>
</worksheet>
</file>

<file path=xl/worksheets/sheet30.xml><?xml version="1.0" encoding="utf-8"?>
<worksheet xmlns="http://schemas.openxmlformats.org/spreadsheetml/2006/main" xmlns:r="http://schemas.openxmlformats.org/officeDocument/2006/relationships">
  <sheetPr codeName="Sheet33">
    <pageSetUpPr fitToPage="1"/>
  </sheetPr>
  <dimension ref="A1:L200"/>
  <sheetViews>
    <sheetView showGridLines="0" workbookViewId="0">
      <pane activePane="bottomRight" state="frozen"/>
      <selection sqref="A1:K1"/>
    </sheetView>
  </sheetViews>
  <sheetFormatPr defaultRowHeight="12.75"/>
  <cols>
    <col min="1" max="1" width="11.42578125" customWidth="1"/>
    <col min="2" max="7" width="10.85546875" customWidth="1"/>
    <col min="8" max="8" width="12.28515625" customWidth="1"/>
    <col min="9" max="12" width="10.85546875" customWidth="1"/>
  </cols>
  <sheetData>
    <row r="1" spans="1:12" ht="12" customHeight="1">
      <c r="A1" s="42" t="s">
        <v>393</v>
      </c>
      <c r="B1" s="42"/>
      <c r="C1" s="42"/>
      <c r="D1" s="42"/>
      <c r="E1" s="42"/>
      <c r="F1" s="42"/>
      <c r="G1" s="42"/>
      <c r="H1" s="42"/>
      <c r="I1" s="42"/>
      <c r="J1" s="42"/>
      <c r="K1" s="42"/>
      <c r="L1" s="2" t="s">
        <v>394</v>
      </c>
    </row>
    <row r="2" spans="1:12" ht="12" customHeight="1">
      <c r="A2" s="44" t="s">
        <v>251</v>
      </c>
      <c r="B2" s="44"/>
      <c r="C2" s="44"/>
      <c r="D2" s="44"/>
      <c r="E2" s="44"/>
      <c r="F2" s="44"/>
      <c r="G2" s="44"/>
      <c r="H2" s="44"/>
      <c r="I2" s="44"/>
      <c r="J2" s="44"/>
      <c r="K2" s="44"/>
      <c r="L2" s="1"/>
    </row>
    <row r="3" spans="1:12" ht="24" customHeight="1">
      <c r="A3" s="46" t="s">
        <v>53</v>
      </c>
      <c r="B3" s="48" t="s">
        <v>207</v>
      </c>
      <c r="C3" s="53"/>
      <c r="D3" s="53"/>
      <c r="E3" s="53"/>
      <c r="F3" s="49"/>
      <c r="G3" s="38" t="s">
        <v>252</v>
      </c>
      <c r="H3" s="38" t="s">
        <v>253</v>
      </c>
      <c r="I3" s="38" t="s">
        <v>288</v>
      </c>
      <c r="J3" s="38" t="s">
        <v>61</v>
      </c>
      <c r="K3" s="48" t="s">
        <v>250</v>
      </c>
      <c r="L3" s="53"/>
    </row>
    <row r="4" spans="1:12" ht="24" customHeight="1">
      <c r="A4" s="47"/>
      <c r="B4" s="10" t="s">
        <v>160</v>
      </c>
      <c r="C4" s="10" t="s">
        <v>161</v>
      </c>
      <c r="D4" s="10" t="s">
        <v>162</v>
      </c>
      <c r="E4" s="10" t="s">
        <v>165</v>
      </c>
      <c r="F4" s="10" t="s">
        <v>58</v>
      </c>
      <c r="G4" s="39"/>
      <c r="H4" s="39"/>
      <c r="I4" s="39"/>
      <c r="J4" s="39"/>
      <c r="K4" s="10" t="s">
        <v>289</v>
      </c>
      <c r="L4" s="9" t="s">
        <v>165</v>
      </c>
    </row>
    <row r="5" spans="1:12" ht="12" customHeight="1">
      <c r="A5" s="1"/>
      <c r="B5" s="34" t="str">
        <f>REPT("-",48)&amp;" Number "&amp;REPT("-",48)&amp;"   "&amp;REPT("-",60)&amp;" Dollars "&amp;REPT("-",60)</f>
        <v>------------------------------------------------ Number ------------------------------------------------   ------------------------------------------------------------ Dollars ------------------------------------------------------------</v>
      </c>
      <c r="C5" s="34"/>
      <c r="D5" s="34"/>
      <c r="E5" s="34"/>
      <c r="F5" s="34"/>
      <c r="G5" s="34"/>
      <c r="H5" s="34"/>
      <c r="I5" s="34"/>
      <c r="J5" s="34"/>
      <c r="K5" s="34"/>
      <c r="L5" s="34"/>
    </row>
    <row r="6" spans="1:12" ht="12" customHeight="1">
      <c r="A6" s="3" t="s">
        <v>395</v>
      </c>
    </row>
    <row r="7" spans="1:12" ht="12" customHeight="1">
      <c r="A7" s="2" t="str">
        <f>"Oct "&amp;RIGHT(A6,4)-1</f>
        <v>Oct 2010</v>
      </c>
      <c r="B7" s="11">
        <v>2646</v>
      </c>
      <c r="C7" s="11">
        <v>1131</v>
      </c>
      <c r="D7" s="11">
        <v>16562</v>
      </c>
      <c r="E7" s="11">
        <v>560238</v>
      </c>
      <c r="F7" s="11">
        <v>580577</v>
      </c>
      <c r="G7" s="11">
        <v>10392089.8214</v>
      </c>
      <c r="H7" s="11" t="s">
        <v>396</v>
      </c>
      <c r="I7" s="11">
        <v>726864</v>
      </c>
      <c r="J7" s="11">
        <v>11118953.8214</v>
      </c>
      <c r="K7" s="16">
        <v>24.160299999999999</v>
      </c>
      <c r="L7" s="16">
        <v>17.6723</v>
      </c>
    </row>
    <row r="8" spans="1:12" ht="12" customHeight="1">
      <c r="A8" s="2" t="str">
        <f>"Nov "&amp;RIGHT(A6,4)-1</f>
        <v>Nov 2010</v>
      </c>
      <c r="B8" s="11">
        <v>2689</v>
      </c>
      <c r="C8" s="11">
        <v>1141</v>
      </c>
      <c r="D8" s="11">
        <v>16928</v>
      </c>
      <c r="E8" s="11">
        <v>564172</v>
      </c>
      <c r="F8" s="11">
        <v>584930</v>
      </c>
      <c r="G8" s="11">
        <v>10470505.8104</v>
      </c>
      <c r="H8" s="11" t="s">
        <v>396</v>
      </c>
      <c r="I8" s="11">
        <v>726864</v>
      </c>
      <c r="J8" s="11">
        <v>11197369.8104</v>
      </c>
      <c r="K8" s="16">
        <v>23.632400000000001</v>
      </c>
      <c r="L8" s="16">
        <v>17.689499999999999</v>
      </c>
    </row>
    <row r="9" spans="1:12" ht="12" customHeight="1">
      <c r="A9" s="2" t="str">
        <f>"Dec "&amp;RIGHT(A6,4)-1</f>
        <v>Dec 2010</v>
      </c>
      <c r="B9" s="11">
        <v>2488</v>
      </c>
      <c r="C9" s="11">
        <v>1098</v>
      </c>
      <c r="D9" s="11">
        <v>16142</v>
      </c>
      <c r="E9" s="11">
        <v>558151</v>
      </c>
      <c r="F9" s="11">
        <v>577879</v>
      </c>
      <c r="G9" s="11">
        <v>10371340.813200001</v>
      </c>
      <c r="H9" s="11">
        <v>13592026</v>
      </c>
      <c r="I9" s="11">
        <v>726864</v>
      </c>
      <c r="J9" s="11">
        <v>24690230.813200001</v>
      </c>
      <c r="K9" s="16">
        <v>24.181999999999999</v>
      </c>
      <c r="L9" s="16">
        <v>17.726900000000001</v>
      </c>
    </row>
    <row r="10" spans="1:12" ht="12" customHeight="1">
      <c r="A10" s="2" t="str">
        <f>"Jan "&amp;RIGHT(A6,4)</f>
        <v>Jan 2011</v>
      </c>
      <c r="B10" s="11">
        <v>2490</v>
      </c>
      <c r="C10" s="11">
        <v>1075</v>
      </c>
      <c r="D10" s="11">
        <v>16209</v>
      </c>
      <c r="E10" s="11">
        <v>559145</v>
      </c>
      <c r="F10" s="11">
        <v>578919</v>
      </c>
      <c r="G10" s="11">
        <v>10713764.225</v>
      </c>
      <c r="H10" s="11" t="s">
        <v>396</v>
      </c>
      <c r="I10" s="11">
        <v>726864</v>
      </c>
      <c r="J10" s="11">
        <v>11440628.225</v>
      </c>
      <c r="K10" s="16">
        <v>23.794599999999999</v>
      </c>
      <c r="L10" s="16">
        <v>18.319500000000001</v>
      </c>
    </row>
    <row r="11" spans="1:12" ht="12" customHeight="1">
      <c r="A11" s="2" t="str">
        <f>"Feb "&amp;RIGHT(A6,4)</f>
        <v>Feb 2011</v>
      </c>
      <c r="B11" s="11">
        <v>2324</v>
      </c>
      <c r="C11" s="11">
        <v>1034</v>
      </c>
      <c r="D11" s="11">
        <v>15263</v>
      </c>
      <c r="E11" s="11">
        <v>558735</v>
      </c>
      <c r="F11" s="11">
        <v>577356</v>
      </c>
      <c r="G11" s="11">
        <v>11101190.533299999</v>
      </c>
      <c r="H11" s="11" t="s">
        <v>396</v>
      </c>
      <c r="I11" s="11">
        <v>726864</v>
      </c>
      <c r="J11" s="11">
        <v>11828054.533299999</v>
      </c>
      <c r="K11" s="16">
        <v>25.2028</v>
      </c>
      <c r="L11" s="16">
        <v>19.028500000000001</v>
      </c>
    </row>
    <row r="12" spans="1:12" ht="12" customHeight="1">
      <c r="A12" s="2" t="str">
        <f>"Mar "&amp;RIGHT(A6,4)</f>
        <v>Mar 2011</v>
      </c>
      <c r="B12" s="11">
        <v>2468</v>
      </c>
      <c r="C12" s="11">
        <v>1014</v>
      </c>
      <c r="D12" s="11">
        <v>15738</v>
      </c>
      <c r="E12" s="11">
        <v>568086</v>
      </c>
      <c r="F12" s="11">
        <v>587306</v>
      </c>
      <c r="G12" s="11">
        <v>12002082.9416</v>
      </c>
      <c r="H12" s="11">
        <v>9310405</v>
      </c>
      <c r="I12" s="11">
        <v>726864</v>
      </c>
      <c r="J12" s="11">
        <v>22039351.941599999</v>
      </c>
      <c r="K12" s="16">
        <v>26.1557</v>
      </c>
      <c r="L12" s="16">
        <v>20.2423</v>
      </c>
    </row>
    <row r="13" spans="1:12" ht="12" customHeight="1">
      <c r="A13" s="2" t="str">
        <f>"Apr "&amp;RIGHT(A6,4)</f>
        <v>Apr 2011</v>
      </c>
      <c r="B13" s="11">
        <v>2377</v>
      </c>
      <c r="C13" s="11">
        <v>959</v>
      </c>
      <c r="D13" s="11">
        <v>15486</v>
      </c>
      <c r="E13" s="11">
        <v>570271</v>
      </c>
      <c r="F13" s="11">
        <v>589093</v>
      </c>
      <c r="G13" s="11">
        <v>11519548.873299999</v>
      </c>
      <c r="H13" s="11" t="s">
        <v>396</v>
      </c>
      <c r="I13" s="11">
        <v>726864</v>
      </c>
      <c r="J13" s="11">
        <v>12246412.873299999</v>
      </c>
      <c r="K13" s="16">
        <v>25.1967</v>
      </c>
      <c r="L13" s="16">
        <v>19.368500000000001</v>
      </c>
    </row>
    <row r="14" spans="1:12" ht="12" customHeight="1">
      <c r="A14" s="2" t="str">
        <f>"May "&amp;RIGHT(A6,4)</f>
        <v>May 2011</v>
      </c>
      <c r="B14" s="11">
        <v>2441</v>
      </c>
      <c r="C14" s="11">
        <v>1012</v>
      </c>
      <c r="D14" s="11">
        <v>15204</v>
      </c>
      <c r="E14" s="11">
        <v>569565</v>
      </c>
      <c r="F14" s="11">
        <v>588222</v>
      </c>
      <c r="G14" s="11">
        <v>11694887.4334</v>
      </c>
      <c r="H14" s="11" t="s">
        <v>396</v>
      </c>
      <c r="I14" s="11">
        <v>726864</v>
      </c>
      <c r="J14" s="11">
        <v>12421751.4334</v>
      </c>
      <c r="K14" s="16">
        <v>26.143999999999998</v>
      </c>
      <c r="L14" s="16">
        <v>19.676600000000001</v>
      </c>
    </row>
    <row r="15" spans="1:12" ht="12" customHeight="1">
      <c r="A15" s="2" t="str">
        <f>"Jun "&amp;RIGHT(A6,4)</f>
        <v>Jun 2011</v>
      </c>
      <c r="B15" s="11">
        <v>2546</v>
      </c>
      <c r="C15" s="11">
        <v>1029</v>
      </c>
      <c r="D15" s="11">
        <v>15055</v>
      </c>
      <c r="E15" s="11">
        <v>572372</v>
      </c>
      <c r="F15" s="11">
        <v>591002</v>
      </c>
      <c r="G15" s="11">
        <v>11671221.006100001</v>
      </c>
      <c r="H15" s="11">
        <v>12600964</v>
      </c>
      <c r="I15" s="11">
        <v>726864</v>
      </c>
      <c r="J15" s="11">
        <v>24999049.006099999</v>
      </c>
      <c r="K15" s="16">
        <v>26.039100000000001</v>
      </c>
      <c r="L15" s="16">
        <v>19.543399999999998</v>
      </c>
    </row>
    <row r="16" spans="1:12" ht="12" customHeight="1">
      <c r="A16" s="2" t="str">
        <f>"Jul "&amp;RIGHT(A6,4)</f>
        <v>Jul 2011</v>
      </c>
      <c r="B16" s="11">
        <v>2336</v>
      </c>
      <c r="C16" s="11">
        <v>1009</v>
      </c>
      <c r="D16" s="11">
        <v>14933</v>
      </c>
      <c r="E16" s="11">
        <v>578489</v>
      </c>
      <c r="F16" s="11">
        <v>596767</v>
      </c>
      <c r="G16" s="11">
        <v>13571284.3101</v>
      </c>
      <c r="H16" s="11" t="s">
        <v>396</v>
      </c>
      <c r="I16" s="11">
        <v>726864</v>
      </c>
      <c r="J16" s="11">
        <v>14298148.3101</v>
      </c>
      <c r="K16" s="16">
        <v>28.744</v>
      </c>
      <c r="L16" s="16">
        <v>22.5517</v>
      </c>
    </row>
    <row r="17" spans="1:12" ht="12" customHeight="1">
      <c r="A17" s="2" t="str">
        <f>"Aug "&amp;RIGHT(A6,4)</f>
        <v>Aug 2011</v>
      </c>
      <c r="B17" s="11">
        <v>2554</v>
      </c>
      <c r="C17" s="11">
        <v>1116</v>
      </c>
      <c r="D17" s="11">
        <v>15273</v>
      </c>
      <c r="E17" s="11">
        <v>583791</v>
      </c>
      <c r="F17" s="11">
        <v>602734</v>
      </c>
      <c r="G17" s="11">
        <v>13964183.4857</v>
      </c>
      <c r="H17" s="11" t="s">
        <v>396</v>
      </c>
      <c r="I17" s="11">
        <v>726864</v>
      </c>
      <c r="J17" s="11">
        <v>14691047.4857</v>
      </c>
      <c r="K17" s="16">
        <v>28.4664</v>
      </c>
      <c r="L17" s="16">
        <v>22.996099999999998</v>
      </c>
    </row>
    <row r="18" spans="1:12" ht="12" customHeight="1">
      <c r="A18" s="2" t="str">
        <f>"Sep "&amp;RIGHT(A6,4)</f>
        <v>Sep 2011</v>
      </c>
      <c r="B18" s="11">
        <v>2454</v>
      </c>
      <c r="C18" s="11">
        <v>1044</v>
      </c>
      <c r="D18" s="11">
        <v>15482</v>
      </c>
      <c r="E18" s="11">
        <v>583229</v>
      </c>
      <c r="F18" s="11">
        <v>602209</v>
      </c>
      <c r="G18" s="11">
        <v>11087895.729599999</v>
      </c>
      <c r="H18" s="11">
        <v>3391334</v>
      </c>
      <c r="I18" s="11">
        <v>726869</v>
      </c>
      <c r="J18" s="11">
        <v>15206098.729599999</v>
      </c>
      <c r="K18" s="16">
        <v>22.332799999999999</v>
      </c>
      <c r="L18" s="16">
        <v>18.284400000000002</v>
      </c>
    </row>
    <row r="19" spans="1:12" ht="12" customHeight="1">
      <c r="A19" s="12" t="s">
        <v>58</v>
      </c>
      <c r="B19" s="13">
        <v>2484.4167000000002</v>
      </c>
      <c r="C19" s="13">
        <v>1055.1667</v>
      </c>
      <c r="D19" s="13">
        <v>15689.5833</v>
      </c>
      <c r="E19" s="13">
        <v>568853.66669999994</v>
      </c>
      <c r="F19" s="13">
        <v>588082.83330000006</v>
      </c>
      <c r="G19" s="13">
        <v>138559994.9831</v>
      </c>
      <c r="H19" s="13">
        <v>38894729</v>
      </c>
      <c r="I19" s="13">
        <v>8722373</v>
      </c>
      <c r="J19" s="13">
        <v>186177096.9831</v>
      </c>
      <c r="K19" s="17">
        <v>25.296500000000002</v>
      </c>
      <c r="L19" s="17">
        <v>19.443000000000001</v>
      </c>
    </row>
    <row r="20" spans="1:12" ht="12" customHeight="1">
      <c r="A20" s="14" t="s">
        <v>397</v>
      </c>
      <c r="B20" s="15">
        <v>651.91669999999999</v>
      </c>
      <c r="C20" s="15">
        <v>280.83330000000001</v>
      </c>
      <c r="D20" s="15">
        <v>4136</v>
      </c>
      <c r="E20" s="15">
        <v>140213.4167</v>
      </c>
      <c r="F20" s="15">
        <v>145282.1667</v>
      </c>
      <c r="G20" s="15">
        <v>31233936.445</v>
      </c>
      <c r="H20" s="15">
        <v>13592026</v>
      </c>
      <c r="I20" s="15">
        <v>2180592</v>
      </c>
      <c r="J20" s="15">
        <v>47006554.445</v>
      </c>
      <c r="K20" s="18">
        <v>23.987200000000001</v>
      </c>
      <c r="L20" s="18">
        <v>17.696200000000001</v>
      </c>
    </row>
    <row r="21" spans="1:12" ht="12" customHeight="1">
      <c r="A21" s="3" t="str">
        <f>"FY "&amp;RIGHT(A6,4)+1</f>
        <v>FY 2012</v>
      </c>
    </row>
    <row r="22" spans="1:12" ht="12" customHeight="1">
      <c r="A22" s="2" t="str">
        <f>"Oct "&amp;RIGHT(A6,4)</f>
        <v>Oct 2011</v>
      </c>
      <c r="B22" s="11">
        <v>2463</v>
      </c>
      <c r="C22" s="11">
        <v>1016</v>
      </c>
      <c r="D22" s="11">
        <v>14918</v>
      </c>
      <c r="E22" s="11">
        <v>584602</v>
      </c>
      <c r="F22" s="11">
        <v>602999</v>
      </c>
      <c r="G22" s="11">
        <v>10846307.842800001</v>
      </c>
      <c r="H22" s="11" t="s">
        <v>396</v>
      </c>
      <c r="I22" s="11">
        <v>873896</v>
      </c>
      <c r="J22" s="11">
        <v>11720203.842800001</v>
      </c>
      <c r="K22" s="16">
        <v>22.1204</v>
      </c>
      <c r="L22" s="16">
        <v>17.857199999999999</v>
      </c>
    </row>
    <row r="23" spans="1:12" ht="12" customHeight="1">
      <c r="A23" s="2" t="str">
        <f>"Nov "&amp;RIGHT(A6,4)</f>
        <v>Nov 2011</v>
      </c>
      <c r="B23" s="11">
        <v>2525</v>
      </c>
      <c r="C23" s="11">
        <v>1051</v>
      </c>
      <c r="D23" s="11">
        <v>15212</v>
      </c>
      <c r="E23" s="11">
        <v>586278</v>
      </c>
      <c r="F23" s="11">
        <v>605066</v>
      </c>
      <c r="G23" s="11">
        <v>11158877.3792</v>
      </c>
      <c r="H23" s="11" t="s">
        <v>396</v>
      </c>
      <c r="I23" s="11">
        <v>873896</v>
      </c>
      <c r="J23" s="11">
        <v>12032773.3792</v>
      </c>
      <c r="K23" s="16">
        <v>22.689299999999999</v>
      </c>
      <c r="L23" s="16">
        <v>18.3063</v>
      </c>
    </row>
    <row r="24" spans="1:12" ht="12" customHeight="1">
      <c r="A24" s="2" t="str">
        <f>"Dec "&amp;RIGHT(A6,4)</f>
        <v>Dec 2011</v>
      </c>
      <c r="B24" s="11">
        <v>2424</v>
      </c>
      <c r="C24" s="11">
        <v>1211</v>
      </c>
      <c r="D24" s="11">
        <v>14450</v>
      </c>
      <c r="E24" s="11">
        <v>581525</v>
      </c>
      <c r="F24" s="11">
        <v>599610</v>
      </c>
      <c r="G24" s="11">
        <v>12074476.332</v>
      </c>
      <c r="H24" s="11">
        <v>20550344.5</v>
      </c>
      <c r="I24" s="11">
        <v>873896</v>
      </c>
      <c r="J24" s="11">
        <v>33498716.831999999</v>
      </c>
      <c r="K24" s="16">
        <v>26.021999999999998</v>
      </c>
      <c r="L24" s="16">
        <v>19.9542</v>
      </c>
    </row>
    <row r="25" spans="1:12" ht="12" customHeight="1">
      <c r="A25" s="2" t="str">
        <f>"Jan "&amp;RIGHT(A6,4)+1</f>
        <v>Jan 2012</v>
      </c>
      <c r="B25" s="11" t="s">
        <v>396</v>
      </c>
      <c r="C25" s="11" t="s">
        <v>396</v>
      </c>
      <c r="D25" s="11" t="s">
        <v>396</v>
      </c>
      <c r="E25" s="11" t="s">
        <v>396</v>
      </c>
      <c r="F25" s="11" t="s">
        <v>396</v>
      </c>
      <c r="G25" s="11" t="s">
        <v>396</v>
      </c>
      <c r="H25" s="11" t="s">
        <v>396</v>
      </c>
      <c r="I25" s="11" t="s">
        <v>396</v>
      </c>
      <c r="J25" s="11" t="s">
        <v>396</v>
      </c>
      <c r="K25" s="16" t="s">
        <v>396</v>
      </c>
      <c r="L25" s="16" t="s">
        <v>396</v>
      </c>
    </row>
    <row r="26" spans="1:12" ht="12" customHeight="1">
      <c r="A26" s="2" t="str">
        <f>"Feb "&amp;RIGHT(A6,4)+1</f>
        <v>Feb 2012</v>
      </c>
      <c r="B26" s="11" t="s">
        <v>396</v>
      </c>
      <c r="C26" s="11" t="s">
        <v>396</v>
      </c>
      <c r="D26" s="11" t="s">
        <v>396</v>
      </c>
      <c r="E26" s="11" t="s">
        <v>396</v>
      </c>
      <c r="F26" s="11" t="s">
        <v>396</v>
      </c>
      <c r="G26" s="11" t="s">
        <v>396</v>
      </c>
      <c r="H26" s="11" t="s">
        <v>396</v>
      </c>
      <c r="I26" s="11" t="s">
        <v>396</v>
      </c>
      <c r="J26" s="11" t="s">
        <v>396</v>
      </c>
      <c r="K26" s="16" t="s">
        <v>396</v>
      </c>
      <c r="L26" s="16" t="s">
        <v>396</v>
      </c>
    </row>
    <row r="27" spans="1:12" ht="12" customHeight="1">
      <c r="A27" s="2" t="str">
        <f>"Mar "&amp;RIGHT(A6,4)+1</f>
        <v>Mar 2012</v>
      </c>
      <c r="B27" s="11" t="s">
        <v>396</v>
      </c>
      <c r="C27" s="11" t="s">
        <v>396</v>
      </c>
      <c r="D27" s="11" t="s">
        <v>396</v>
      </c>
      <c r="E27" s="11" t="s">
        <v>396</v>
      </c>
      <c r="F27" s="11" t="s">
        <v>396</v>
      </c>
      <c r="G27" s="11" t="s">
        <v>396</v>
      </c>
      <c r="H27" s="11" t="s">
        <v>396</v>
      </c>
      <c r="I27" s="11" t="s">
        <v>396</v>
      </c>
      <c r="J27" s="11" t="s">
        <v>396</v>
      </c>
      <c r="K27" s="16" t="s">
        <v>396</v>
      </c>
      <c r="L27" s="16" t="s">
        <v>396</v>
      </c>
    </row>
    <row r="28" spans="1:12" ht="12" customHeight="1">
      <c r="A28" s="2" t="str">
        <f>"Apr "&amp;RIGHT(A6,4)+1</f>
        <v>Apr 2012</v>
      </c>
      <c r="B28" s="11" t="s">
        <v>396</v>
      </c>
      <c r="C28" s="11" t="s">
        <v>396</v>
      </c>
      <c r="D28" s="11" t="s">
        <v>396</v>
      </c>
      <c r="E28" s="11" t="s">
        <v>396</v>
      </c>
      <c r="F28" s="11" t="s">
        <v>396</v>
      </c>
      <c r="G28" s="11" t="s">
        <v>396</v>
      </c>
      <c r="H28" s="11" t="s">
        <v>396</v>
      </c>
      <c r="I28" s="11" t="s">
        <v>396</v>
      </c>
      <c r="J28" s="11" t="s">
        <v>396</v>
      </c>
      <c r="K28" s="16" t="s">
        <v>396</v>
      </c>
      <c r="L28" s="16" t="s">
        <v>396</v>
      </c>
    </row>
    <row r="29" spans="1:12" ht="12" customHeight="1">
      <c r="A29" s="2" t="str">
        <f>"May "&amp;RIGHT(A6,4)+1</f>
        <v>May 2012</v>
      </c>
      <c r="B29" s="11" t="s">
        <v>396</v>
      </c>
      <c r="C29" s="11" t="s">
        <v>396</v>
      </c>
      <c r="D29" s="11" t="s">
        <v>396</v>
      </c>
      <c r="E29" s="11" t="s">
        <v>396</v>
      </c>
      <c r="F29" s="11" t="s">
        <v>396</v>
      </c>
      <c r="G29" s="11" t="s">
        <v>396</v>
      </c>
      <c r="H29" s="11" t="s">
        <v>396</v>
      </c>
      <c r="I29" s="11" t="s">
        <v>396</v>
      </c>
      <c r="J29" s="11" t="s">
        <v>396</v>
      </c>
      <c r="K29" s="16" t="s">
        <v>396</v>
      </c>
      <c r="L29" s="16" t="s">
        <v>396</v>
      </c>
    </row>
    <row r="30" spans="1:12" ht="12" customHeight="1">
      <c r="A30" s="2" t="str">
        <f>"Jun "&amp;RIGHT(A6,4)+1</f>
        <v>Jun 2012</v>
      </c>
      <c r="B30" s="11" t="s">
        <v>396</v>
      </c>
      <c r="C30" s="11" t="s">
        <v>396</v>
      </c>
      <c r="D30" s="11" t="s">
        <v>396</v>
      </c>
      <c r="E30" s="11" t="s">
        <v>396</v>
      </c>
      <c r="F30" s="11" t="s">
        <v>396</v>
      </c>
      <c r="G30" s="11" t="s">
        <v>396</v>
      </c>
      <c r="H30" s="11" t="s">
        <v>396</v>
      </c>
      <c r="I30" s="11" t="s">
        <v>396</v>
      </c>
      <c r="J30" s="11" t="s">
        <v>396</v>
      </c>
      <c r="K30" s="16" t="s">
        <v>396</v>
      </c>
      <c r="L30" s="16" t="s">
        <v>396</v>
      </c>
    </row>
    <row r="31" spans="1:12" ht="12" customHeight="1">
      <c r="A31" s="2" t="str">
        <f>"Jul "&amp;RIGHT(A6,4)+1</f>
        <v>Jul 2012</v>
      </c>
      <c r="B31" s="11" t="s">
        <v>396</v>
      </c>
      <c r="C31" s="11" t="s">
        <v>396</v>
      </c>
      <c r="D31" s="11" t="s">
        <v>396</v>
      </c>
      <c r="E31" s="11" t="s">
        <v>396</v>
      </c>
      <c r="F31" s="11" t="s">
        <v>396</v>
      </c>
      <c r="G31" s="11" t="s">
        <v>396</v>
      </c>
      <c r="H31" s="11" t="s">
        <v>396</v>
      </c>
      <c r="I31" s="11" t="s">
        <v>396</v>
      </c>
      <c r="J31" s="11" t="s">
        <v>396</v>
      </c>
      <c r="K31" s="16" t="s">
        <v>396</v>
      </c>
      <c r="L31" s="16" t="s">
        <v>396</v>
      </c>
    </row>
    <row r="32" spans="1:12" ht="12" customHeight="1">
      <c r="A32" s="2" t="str">
        <f>"Aug "&amp;RIGHT(A6,4)+1</f>
        <v>Aug 2012</v>
      </c>
      <c r="B32" s="11" t="s">
        <v>396</v>
      </c>
      <c r="C32" s="11" t="s">
        <v>396</v>
      </c>
      <c r="D32" s="11" t="s">
        <v>396</v>
      </c>
      <c r="E32" s="11" t="s">
        <v>396</v>
      </c>
      <c r="F32" s="11" t="s">
        <v>396</v>
      </c>
      <c r="G32" s="11" t="s">
        <v>396</v>
      </c>
      <c r="H32" s="11" t="s">
        <v>396</v>
      </c>
      <c r="I32" s="11" t="s">
        <v>396</v>
      </c>
      <c r="J32" s="11" t="s">
        <v>396</v>
      </c>
      <c r="K32" s="16" t="s">
        <v>396</v>
      </c>
      <c r="L32" s="16" t="s">
        <v>396</v>
      </c>
    </row>
    <row r="33" spans="1:12" ht="12" customHeight="1">
      <c r="A33" s="2" t="str">
        <f>"Sep "&amp;RIGHT(A6,4)+1</f>
        <v>Sep 2012</v>
      </c>
      <c r="B33" s="11" t="s">
        <v>396</v>
      </c>
      <c r="C33" s="11" t="s">
        <v>396</v>
      </c>
      <c r="D33" s="11" t="s">
        <v>396</v>
      </c>
      <c r="E33" s="11" t="s">
        <v>396</v>
      </c>
      <c r="F33" s="11" t="s">
        <v>396</v>
      </c>
      <c r="G33" s="11" t="s">
        <v>396</v>
      </c>
      <c r="H33" s="11" t="s">
        <v>396</v>
      </c>
      <c r="I33" s="11" t="s">
        <v>396</v>
      </c>
      <c r="J33" s="11" t="s">
        <v>396</v>
      </c>
      <c r="K33" s="16" t="s">
        <v>396</v>
      </c>
      <c r="L33" s="16" t="s">
        <v>396</v>
      </c>
    </row>
    <row r="34" spans="1:12" ht="12" customHeight="1">
      <c r="A34" s="12" t="s">
        <v>58</v>
      </c>
      <c r="B34" s="13">
        <v>2470.6667000000002</v>
      </c>
      <c r="C34" s="13">
        <v>1092.6667</v>
      </c>
      <c r="D34" s="13">
        <v>14860</v>
      </c>
      <c r="E34" s="13">
        <v>584135</v>
      </c>
      <c r="F34" s="13">
        <v>602558.33330000006</v>
      </c>
      <c r="G34" s="13">
        <v>34079661.553999998</v>
      </c>
      <c r="H34" s="13">
        <v>20550344.5</v>
      </c>
      <c r="I34" s="13">
        <v>2621688</v>
      </c>
      <c r="J34" s="13">
        <v>57251694.053999998</v>
      </c>
      <c r="K34" s="17">
        <v>23.590399999999999</v>
      </c>
      <c r="L34" s="17">
        <v>18.703299999999999</v>
      </c>
    </row>
    <row r="35" spans="1:12" ht="12" customHeight="1">
      <c r="A35" s="14" t="str">
        <f>"Total "&amp;MID(A20,7,LEN(A20)-13)&amp;" Months"</f>
        <v>Total 3 Months</v>
      </c>
      <c r="B35" s="15">
        <v>2470.6667000000002</v>
      </c>
      <c r="C35" s="15">
        <v>1092.6667</v>
      </c>
      <c r="D35" s="15">
        <v>14860</v>
      </c>
      <c r="E35" s="15">
        <v>584135</v>
      </c>
      <c r="F35" s="15">
        <v>602558.33330000006</v>
      </c>
      <c r="G35" s="15">
        <v>34079661.553999998</v>
      </c>
      <c r="H35" s="15">
        <v>20550344.5</v>
      </c>
      <c r="I35" s="15">
        <v>2621688</v>
      </c>
      <c r="J35" s="15">
        <v>57251694.053999998</v>
      </c>
      <c r="K35" s="18">
        <v>23.590399999999999</v>
      </c>
      <c r="L35" s="18">
        <v>18.703299999999999</v>
      </c>
    </row>
    <row r="36" spans="1:12" ht="12" customHeight="1">
      <c r="A36" s="34"/>
      <c r="B36" s="34"/>
      <c r="C36" s="34"/>
      <c r="D36" s="34"/>
      <c r="E36" s="34"/>
      <c r="F36" s="34"/>
      <c r="G36" s="34"/>
      <c r="H36" s="34"/>
      <c r="I36" s="34"/>
      <c r="J36" s="34"/>
    </row>
    <row r="37" spans="1:12" ht="81" customHeight="1">
      <c r="A37" s="52" t="s">
        <v>375</v>
      </c>
      <c r="B37" s="52"/>
      <c r="C37" s="52"/>
      <c r="D37" s="52"/>
      <c r="E37" s="52"/>
      <c r="F37" s="52"/>
      <c r="G37" s="52"/>
      <c r="H37" s="52"/>
      <c r="I37" s="52"/>
      <c r="J37" s="52"/>
      <c r="K37" s="52"/>
      <c r="L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2">
    <mergeCell ref="A36:J36"/>
    <mergeCell ref="A37:L37"/>
    <mergeCell ref="A1:K1"/>
    <mergeCell ref="A2:K2"/>
    <mergeCell ref="A3:A4"/>
    <mergeCell ref="B3:F3"/>
    <mergeCell ref="G3:G4"/>
    <mergeCell ref="H3:H4"/>
    <mergeCell ref="J3:J4"/>
    <mergeCell ref="K3:L3"/>
    <mergeCell ref="I3:I4"/>
    <mergeCell ref="B5:L5"/>
  </mergeCells>
  <phoneticPr fontId="0" type="noConversion"/>
  <pageMargins left="0.75" right="0.5" top="0.75" bottom="0.5" header="0.5" footer="0.25"/>
  <pageSetup scale="37" orientation="landscape" r:id="rId1"/>
  <headerFooter alignWithMargins="0">
    <oddHeader>&amp;L&amp;C&amp;R</oddHeader>
    <oddFooter>&amp;L&amp;C&amp;R</oddFooter>
  </headerFooter>
</worksheet>
</file>

<file path=xl/worksheets/sheet31.xml><?xml version="1.0" encoding="utf-8"?>
<worksheet xmlns="http://schemas.openxmlformats.org/spreadsheetml/2006/main" xmlns:r="http://schemas.openxmlformats.org/officeDocument/2006/relationships">
  <sheetPr codeName="Sheet34">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393</v>
      </c>
      <c r="B1" s="42"/>
      <c r="C1" s="42"/>
      <c r="D1" s="42"/>
      <c r="E1" s="42"/>
      <c r="F1" s="42"/>
      <c r="G1" s="42"/>
      <c r="H1" s="42"/>
      <c r="I1" s="2" t="s">
        <v>394</v>
      </c>
    </row>
    <row r="2" spans="1:9" ht="12" customHeight="1">
      <c r="A2" s="44" t="s">
        <v>254</v>
      </c>
      <c r="B2" s="44"/>
      <c r="C2" s="44"/>
      <c r="D2" s="44"/>
      <c r="E2" s="44"/>
      <c r="F2" s="44"/>
      <c r="G2" s="44"/>
      <c r="H2" s="44"/>
      <c r="I2" s="1"/>
    </row>
    <row r="3" spans="1:9" ht="24" customHeight="1">
      <c r="A3" s="46" t="s">
        <v>53</v>
      </c>
      <c r="B3" s="48" t="s">
        <v>211</v>
      </c>
      <c r="C3" s="53"/>
      <c r="D3" s="49"/>
      <c r="E3" s="38" t="s">
        <v>252</v>
      </c>
      <c r="F3" s="38" t="s">
        <v>166</v>
      </c>
      <c r="G3" s="38" t="s">
        <v>290</v>
      </c>
      <c r="H3" s="38" t="s">
        <v>167</v>
      </c>
      <c r="I3" s="40" t="s">
        <v>61</v>
      </c>
    </row>
    <row r="4" spans="1:9" ht="24" customHeight="1">
      <c r="A4" s="47"/>
      <c r="B4" s="10" t="s">
        <v>168</v>
      </c>
      <c r="C4" s="10" t="s">
        <v>169</v>
      </c>
      <c r="D4" s="10" t="s">
        <v>58</v>
      </c>
      <c r="E4" s="39"/>
      <c r="F4" s="39"/>
      <c r="G4" s="39"/>
      <c r="H4" s="39"/>
      <c r="I4" s="41"/>
    </row>
    <row r="5" spans="1:9" ht="12" customHeight="1">
      <c r="A5" s="1"/>
      <c r="B5" s="34" t="str">
        <f>REPT("-",29)&amp;" Number "&amp;REPT("-",28)&amp;"   "&amp;REPT("-",54)&amp;" Dollars "&amp;REPT("-",53)</f>
        <v>----------------------------- Number ----------------------------   ------------------------------------------------------ Dollars -----------------------------------------------------</v>
      </c>
      <c r="C5" s="34"/>
      <c r="D5" s="34"/>
      <c r="E5" s="34"/>
      <c r="F5" s="34"/>
      <c r="G5" s="34"/>
      <c r="H5" s="34"/>
      <c r="I5" s="34"/>
    </row>
    <row r="6" spans="1:9" ht="12" customHeight="1">
      <c r="A6" s="3" t="s">
        <v>395</v>
      </c>
    </row>
    <row r="7" spans="1:9" ht="12" customHeight="1">
      <c r="A7" s="2" t="str">
        <f>"Oct "&amp;RIGHT(A6,4)-1</f>
        <v>Oct 2010</v>
      </c>
      <c r="B7" s="11" t="s">
        <v>396</v>
      </c>
      <c r="C7" s="11">
        <v>79827</v>
      </c>
      <c r="D7" s="11">
        <v>79827</v>
      </c>
      <c r="E7" s="11">
        <v>3650415.2218999998</v>
      </c>
      <c r="F7" s="11" t="s">
        <v>396</v>
      </c>
      <c r="G7" s="11">
        <v>789984</v>
      </c>
      <c r="H7" s="11" t="s">
        <v>396</v>
      </c>
      <c r="I7" s="11">
        <v>4440399.2219000002</v>
      </c>
    </row>
    <row r="8" spans="1:9" ht="12" customHeight="1">
      <c r="A8" s="2" t="str">
        <f>"Nov "&amp;RIGHT(A6,4)-1</f>
        <v>Nov 2010</v>
      </c>
      <c r="B8" s="11" t="s">
        <v>396</v>
      </c>
      <c r="C8" s="11">
        <v>79093</v>
      </c>
      <c r="D8" s="11">
        <v>79093</v>
      </c>
      <c r="E8" s="11">
        <v>3755286.1518999999</v>
      </c>
      <c r="F8" s="11" t="s">
        <v>396</v>
      </c>
      <c r="G8" s="11">
        <v>789984</v>
      </c>
      <c r="H8" s="11" t="s">
        <v>396</v>
      </c>
      <c r="I8" s="11">
        <v>4545270.1518999999</v>
      </c>
    </row>
    <row r="9" spans="1:9" ht="12" customHeight="1">
      <c r="A9" s="2" t="str">
        <f>"Dec "&amp;RIGHT(A6,4)-1</f>
        <v>Dec 2010</v>
      </c>
      <c r="B9" s="11" t="s">
        <v>396</v>
      </c>
      <c r="C9" s="11">
        <v>76377</v>
      </c>
      <c r="D9" s="11">
        <v>76377</v>
      </c>
      <c r="E9" s="11">
        <v>3651785.3273</v>
      </c>
      <c r="F9" s="11" t="s">
        <v>396</v>
      </c>
      <c r="G9" s="11">
        <v>789984</v>
      </c>
      <c r="H9" s="11" t="s">
        <v>396</v>
      </c>
      <c r="I9" s="11">
        <v>12353630.327299999</v>
      </c>
    </row>
    <row r="10" spans="1:9" ht="12" customHeight="1">
      <c r="A10" s="2" t="str">
        <f>"Jan "&amp;RIGHT(A6,4)</f>
        <v>Jan 2011</v>
      </c>
      <c r="B10" s="11" t="s">
        <v>396</v>
      </c>
      <c r="C10" s="11">
        <v>79726</v>
      </c>
      <c r="D10" s="11">
        <v>79726</v>
      </c>
      <c r="E10" s="11">
        <v>3853358.1664999998</v>
      </c>
      <c r="F10" s="11" t="s">
        <v>396</v>
      </c>
      <c r="G10" s="11">
        <v>789984</v>
      </c>
      <c r="H10" s="11" t="s">
        <v>396</v>
      </c>
      <c r="I10" s="11">
        <v>4643342.1665000003</v>
      </c>
    </row>
    <row r="11" spans="1:9" ht="12" customHeight="1">
      <c r="A11" s="2" t="str">
        <f>"Feb "&amp;RIGHT(A6,4)</f>
        <v>Feb 2011</v>
      </c>
      <c r="B11" s="11" t="s">
        <v>396</v>
      </c>
      <c r="C11" s="11">
        <v>70526</v>
      </c>
      <c r="D11" s="11">
        <v>70526</v>
      </c>
      <c r="E11" s="11">
        <v>3532502.9709000001</v>
      </c>
      <c r="F11" s="11" t="s">
        <v>396</v>
      </c>
      <c r="G11" s="11">
        <v>789984</v>
      </c>
      <c r="H11" s="11" t="s">
        <v>396</v>
      </c>
      <c r="I11" s="11">
        <v>4322486.9709000001</v>
      </c>
    </row>
    <row r="12" spans="1:9" ht="12" customHeight="1">
      <c r="A12" s="2" t="str">
        <f>"Mar "&amp;RIGHT(A6,4)</f>
        <v>Mar 2011</v>
      </c>
      <c r="B12" s="11" t="s">
        <v>396</v>
      </c>
      <c r="C12" s="11">
        <v>77928</v>
      </c>
      <c r="D12" s="11">
        <v>77928</v>
      </c>
      <c r="E12" s="11">
        <v>3987877.9482999998</v>
      </c>
      <c r="F12" s="11" t="s">
        <v>396</v>
      </c>
      <c r="G12" s="11">
        <v>789984</v>
      </c>
      <c r="H12" s="11" t="s">
        <v>396</v>
      </c>
      <c r="I12" s="11">
        <v>11829960.9483</v>
      </c>
    </row>
    <row r="13" spans="1:9" ht="12" customHeight="1">
      <c r="A13" s="2" t="str">
        <f>"Apr "&amp;RIGHT(A6,4)</f>
        <v>Apr 2011</v>
      </c>
      <c r="B13" s="11" t="s">
        <v>396</v>
      </c>
      <c r="C13" s="11">
        <v>76650</v>
      </c>
      <c r="D13" s="11">
        <v>76650</v>
      </c>
      <c r="E13" s="11">
        <v>3844845.3895</v>
      </c>
      <c r="F13" s="11" t="s">
        <v>396</v>
      </c>
      <c r="G13" s="11">
        <v>789984</v>
      </c>
      <c r="H13" s="11" t="s">
        <v>396</v>
      </c>
      <c r="I13" s="11">
        <v>4634829.3894999996</v>
      </c>
    </row>
    <row r="14" spans="1:9" ht="12" customHeight="1">
      <c r="A14" s="2" t="str">
        <f>"May "&amp;RIGHT(A6,4)</f>
        <v>May 2011</v>
      </c>
      <c r="B14" s="11" t="s">
        <v>396</v>
      </c>
      <c r="C14" s="11">
        <v>75960</v>
      </c>
      <c r="D14" s="11">
        <v>75960</v>
      </c>
      <c r="E14" s="11">
        <v>3892792.4377000001</v>
      </c>
      <c r="F14" s="11" t="s">
        <v>396</v>
      </c>
      <c r="G14" s="11">
        <v>789984</v>
      </c>
      <c r="H14" s="11" t="s">
        <v>396</v>
      </c>
      <c r="I14" s="11">
        <v>4682776.4376999997</v>
      </c>
    </row>
    <row r="15" spans="1:9" ht="12" customHeight="1">
      <c r="A15" s="2" t="str">
        <f>"Jun "&amp;RIGHT(A6,4)</f>
        <v>Jun 2011</v>
      </c>
      <c r="B15" s="11" t="s">
        <v>396</v>
      </c>
      <c r="C15" s="11">
        <v>78799</v>
      </c>
      <c r="D15" s="11">
        <v>78799</v>
      </c>
      <c r="E15" s="11">
        <v>4071911.5173999998</v>
      </c>
      <c r="F15" s="11" t="s">
        <v>396</v>
      </c>
      <c r="G15" s="11">
        <v>789984</v>
      </c>
      <c r="H15" s="11" t="s">
        <v>396</v>
      </c>
      <c r="I15" s="11">
        <v>14586705.5174</v>
      </c>
    </row>
    <row r="16" spans="1:9" ht="12" customHeight="1">
      <c r="A16" s="2" t="str">
        <f>"Jul "&amp;RIGHT(A6,4)</f>
        <v>Jul 2011</v>
      </c>
      <c r="B16" s="11" t="s">
        <v>396</v>
      </c>
      <c r="C16" s="11">
        <v>79305</v>
      </c>
      <c r="D16" s="11">
        <v>79305</v>
      </c>
      <c r="E16" s="11">
        <v>4317241.3909999998</v>
      </c>
      <c r="F16" s="11" t="s">
        <v>396</v>
      </c>
      <c r="G16" s="11">
        <v>789984</v>
      </c>
      <c r="H16" s="11" t="s">
        <v>396</v>
      </c>
      <c r="I16" s="11">
        <v>5107225.3909999998</v>
      </c>
    </row>
    <row r="17" spans="1:9" ht="12" customHeight="1">
      <c r="A17" s="2" t="str">
        <f>"Aug "&amp;RIGHT(A6,4)</f>
        <v>Aug 2011</v>
      </c>
      <c r="B17" s="11" t="s">
        <v>396</v>
      </c>
      <c r="C17" s="11">
        <v>79887</v>
      </c>
      <c r="D17" s="11">
        <v>79887</v>
      </c>
      <c r="E17" s="11">
        <v>4342661.4084999999</v>
      </c>
      <c r="F17" s="11" t="s">
        <v>396</v>
      </c>
      <c r="G17" s="11">
        <v>789984</v>
      </c>
      <c r="H17" s="11" t="s">
        <v>396</v>
      </c>
      <c r="I17" s="11">
        <v>5132645.4084999999</v>
      </c>
    </row>
    <row r="18" spans="1:9" ht="12" customHeight="1">
      <c r="A18" s="2" t="str">
        <f>"Sep "&amp;RIGHT(A6,4)</f>
        <v>Sep 2011</v>
      </c>
      <c r="B18" s="11" t="s">
        <v>396</v>
      </c>
      <c r="C18" s="11">
        <v>79847</v>
      </c>
      <c r="D18" s="11">
        <v>79847</v>
      </c>
      <c r="E18" s="11">
        <v>4467649.0723000001</v>
      </c>
      <c r="F18" s="11">
        <v>36337564</v>
      </c>
      <c r="G18" s="11">
        <v>789984</v>
      </c>
      <c r="H18" s="11">
        <v>285543</v>
      </c>
      <c r="I18" s="11">
        <v>17191970.072299998</v>
      </c>
    </row>
    <row r="19" spans="1:9" ht="12" customHeight="1">
      <c r="A19" s="12" t="s">
        <v>58</v>
      </c>
      <c r="B19" s="13" t="s">
        <v>396</v>
      </c>
      <c r="C19" s="13">
        <v>77827.083299999998</v>
      </c>
      <c r="D19" s="13">
        <v>77827.083299999998</v>
      </c>
      <c r="E19" s="13">
        <v>47368327.003200002</v>
      </c>
      <c r="F19" s="13">
        <v>36337564</v>
      </c>
      <c r="G19" s="13">
        <v>9479808</v>
      </c>
      <c r="H19" s="13">
        <v>285543</v>
      </c>
      <c r="I19" s="13">
        <v>93471242.003199995</v>
      </c>
    </row>
    <row r="20" spans="1:9" ht="12" customHeight="1">
      <c r="A20" s="14" t="s">
        <v>397</v>
      </c>
      <c r="B20" s="15" t="s">
        <v>396</v>
      </c>
      <c r="C20" s="15">
        <v>78432.333333333299</v>
      </c>
      <c r="D20" s="15">
        <v>78432.333333333299</v>
      </c>
      <c r="E20" s="15">
        <v>3685828.90036667</v>
      </c>
      <c r="F20" s="15">
        <v>2637287</v>
      </c>
      <c r="G20" s="15" t="s">
        <v>396</v>
      </c>
      <c r="H20" s="15" t="s">
        <v>396</v>
      </c>
      <c r="I20" s="15" t="s">
        <v>396</v>
      </c>
    </row>
    <row r="21" spans="1:9" ht="12" customHeight="1">
      <c r="A21" s="3" t="str">
        <f>"FY "&amp;RIGHT(A6,4)+1</f>
        <v>FY 2012</v>
      </c>
    </row>
    <row r="22" spans="1:9" ht="12" customHeight="1">
      <c r="A22" s="2" t="str">
        <f>"Oct "&amp;RIGHT(A6,4)</f>
        <v>Oct 2011</v>
      </c>
      <c r="B22" s="11" t="s">
        <v>396</v>
      </c>
      <c r="C22" s="11">
        <v>78157</v>
      </c>
      <c r="D22" s="11">
        <v>78157</v>
      </c>
      <c r="E22" s="11">
        <v>4407290.7330999998</v>
      </c>
      <c r="F22" s="11" t="s">
        <v>396</v>
      </c>
      <c r="G22" s="11">
        <v>815926</v>
      </c>
      <c r="H22" s="11" t="s">
        <v>396</v>
      </c>
      <c r="I22" s="11">
        <v>5223216.7330999998</v>
      </c>
    </row>
    <row r="23" spans="1:9" ht="12" customHeight="1">
      <c r="A23" s="2" t="str">
        <f>"Nov "&amp;RIGHT(A6,4)</f>
        <v>Nov 2011</v>
      </c>
      <c r="B23" s="11" t="s">
        <v>396</v>
      </c>
      <c r="C23" s="11">
        <v>79275</v>
      </c>
      <c r="D23" s="11">
        <v>79275</v>
      </c>
      <c r="E23" s="11">
        <v>4591767.1297000004</v>
      </c>
      <c r="F23" s="11" t="s">
        <v>396</v>
      </c>
      <c r="G23" s="11">
        <v>815926</v>
      </c>
      <c r="H23" s="11" t="s">
        <v>396</v>
      </c>
      <c r="I23" s="11">
        <v>5407693.1297000004</v>
      </c>
    </row>
    <row r="24" spans="1:9" ht="12" customHeight="1">
      <c r="A24" s="2" t="str">
        <f>"Dec "&amp;RIGHT(A6,4)</f>
        <v>Dec 2011</v>
      </c>
      <c r="B24" s="11" t="s">
        <v>396</v>
      </c>
      <c r="C24" s="11">
        <v>75372</v>
      </c>
      <c r="D24" s="11">
        <v>75372</v>
      </c>
      <c r="E24" s="11">
        <v>4261277.2688999996</v>
      </c>
      <c r="F24" s="11">
        <v>7530556</v>
      </c>
      <c r="G24" s="11">
        <v>815926</v>
      </c>
      <c r="H24" s="11" t="s">
        <v>396</v>
      </c>
      <c r="I24" s="11">
        <v>12607759.2689</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9" ht="12" customHeight="1">
      <c r="A33" s="2" t="str">
        <f>"Sep "&amp;RIGHT(A6,4)+1</f>
        <v>Sep 2012</v>
      </c>
      <c r="B33" s="11" t="s">
        <v>396</v>
      </c>
      <c r="C33" s="11" t="s">
        <v>396</v>
      </c>
      <c r="D33" s="11" t="s">
        <v>396</v>
      </c>
      <c r="E33" s="11" t="s">
        <v>396</v>
      </c>
      <c r="F33" s="11" t="s">
        <v>396</v>
      </c>
      <c r="G33" s="11" t="s">
        <v>396</v>
      </c>
      <c r="H33" s="11" t="s">
        <v>396</v>
      </c>
      <c r="I33" s="11" t="s">
        <v>396</v>
      </c>
    </row>
    <row r="34" spans="1:9" ht="12" customHeight="1">
      <c r="A34" s="12" t="s">
        <v>58</v>
      </c>
      <c r="B34" s="13" t="s">
        <v>396</v>
      </c>
      <c r="C34" s="13">
        <v>77601.333299999998</v>
      </c>
      <c r="D34" s="13">
        <v>77601.333299999998</v>
      </c>
      <c r="E34" s="13">
        <v>13260335.1317</v>
      </c>
      <c r="F34" s="13">
        <v>7530556</v>
      </c>
      <c r="G34" s="13">
        <v>2447778</v>
      </c>
      <c r="H34" s="13" t="s">
        <v>396</v>
      </c>
      <c r="I34" s="13">
        <v>23238669.131700002</v>
      </c>
    </row>
    <row r="35" spans="1:9" ht="12" customHeight="1">
      <c r="A35" s="14" t="str">
        <f>"Total "&amp;MID(A20,7,LEN(A20)-13)&amp;" Months"</f>
        <v>Total 3 Months</v>
      </c>
      <c r="B35" s="15" t="s">
        <v>396</v>
      </c>
      <c r="C35" s="15">
        <v>77601.333299999998</v>
      </c>
      <c r="D35" s="15">
        <v>77601.333299999998</v>
      </c>
      <c r="E35" s="15">
        <v>13260335.1317</v>
      </c>
      <c r="F35" s="15">
        <v>7530556</v>
      </c>
      <c r="G35" s="15">
        <v>2447778</v>
      </c>
      <c r="H35" s="15" t="s">
        <v>396</v>
      </c>
      <c r="I35" s="15">
        <v>23238669.131700002</v>
      </c>
    </row>
    <row r="36" spans="1:9" ht="12" customHeight="1">
      <c r="A36" s="34"/>
      <c r="B36" s="34"/>
      <c r="C36" s="34"/>
      <c r="D36" s="34"/>
      <c r="E36" s="34"/>
      <c r="F36" s="34"/>
      <c r="G36" s="25"/>
    </row>
    <row r="37" spans="1:9" ht="69.95" customHeight="1">
      <c r="A37" s="52" t="s">
        <v>348</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2">
    <mergeCell ref="A37:I37"/>
    <mergeCell ref="A1:H1"/>
    <mergeCell ref="A2:H2"/>
    <mergeCell ref="A3:A4"/>
    <mergeCell ref="B3:D3"/>
    <mergeCell ref="E3:E4"/>
    <mergeCell ref="F3:F4"/>
    <mergeCell ref="H3:H4"/>
    <mergeCell ref="G3:G4"/>
    <mergeCell ref="I3:I4"/>
    <mergeCell ref="B5:I5"/>
    <mergeCell ref="A36:F36"/>
  </mergeCells>
  <phoneticPr fontId="0" type="noConversion"/>
  <pageMargins left="0.75" right="0.5" top="0.75" bottom="0.5" header="0.5" footer="0.25"/>
  <pageSetup scale="37" orientation="landscape" r:id="rId1"/>
  <headerFooter alignWithMargins="0">
    <oddHeader>&amp;L&amp;C&amp;R</oddHeader>
    <oddFooter>&amp;L&amp;C&amp;R</oddFooter>
  </headerFooter>
</worksheet>
</file>

<file path=xl/worksheets/sheet32.xml><?xml version="1.0" encoding="utf-8"?>
<worksheet xmlns="http://schemas.openxmlformats.org/spreadsheetml/2006/main" xmlns:r="http://schemas.openxmlformats.org/officeDocument/2006/relationships">
  <sheetPr codeName="Sheet36">
    <pageSetUpPr fitToPage="1"/>
  </sheetPr>
  <dimension ref="A1:K200"/>
  <sheetViews>
    <sheetView showGridLines="0" workbookViewId="0">
      <pane activePane="bottomRight" state="frozen"/>
      <selection sqref="A1:J1"/>
    </sheetView>
  </sheetViews>
  <sheetFormatPr defaultRowHeight="12.75"/>
  <cols>
    <col min="1" max="11" width="11.42578125" customWidth="1"/>
  </cols>
  <sheetData>
    <row r="1" spans="1:11" ht="12" customHeight="1">
      <c r="A1" s="42" t="s">
        <v>393</v>
      </c>
      <c r="B1" s="42"/>
      <c r="C1" s="42"/>
      <c r="D1" s="42"/>
      <c r="E1" s="42"/>
      <c r="F1" s="42"/>
      <c r="G1" s="42"/>
      <c r="H1" s="42"/>
      <c r="I1" s="42"/>
      <c r="J1" s="42"/>
      <c r="K1" s="2" t="s">
        <v>394</v>
      </c>
    </row>
    <row r="2" spans="1:11" ht="12" customHeight="1">
      <c r="A2" s="44" t="s">
        <v>170</v>
      </c>
      <c r="B2" s="44"/>
      <c r="C2" s="44"/>
      <c r="D2" s="44"/>
      <c r="E2" s="44"/>
      <c r="F2" s="44"/>
      <c r="G2" s="44"/>
      <c r="H2" s="44"/>
      <c r="I2" s="44"/>
      <c r="J2" s="44"/>
      <c r="K2" s="1"/>
    </row>
    <row r="3" spans="1:11" ht="24" customHeight="1">
      <c r="A3" s="46" t="s">
        <v>53</v>
      </c>
      <c r="B3" s="48" t="s">
        <v>72</v>
      </c>
      <c r="C3" s="53"/>
      <c r="D3" s="49"/>
      <c r="E3" s="48" t="s">
        <v>143</v>
      </c>
      <c r="F3" s="53"/>
      <c r="G3" s="49"/>
      <c r="H3" s="38" t="s">
        <v>257</v>
      </c>
      <c r="I3" s="48" t="s">
        <v>171</v>
      </c>
      <c r="J3" s="53"/>
      <c r="K3" s="53"/>
    </row>
    <row r="4" spans="1:11" ht="24" customHeight="1">
      <c r="A4" s="47"/>
      <c r="B4" s="10" t="s">
        <v>255</v>
      </c>
      <c r="C4" s="10" t="s">
        <v>172</v>
      </c>
      <c r="D4" s="10" t="s">
        <v>58</v>
      </c>
      <c r="E4" s="10" t="s">
        <v>255</v>
      </c>
      <c r="F4" s="10" t="s">
        <v>256</v>
      </c>
      <c r="G4" s="10" t="s">
        <v>58</v>
      </c>
      <c r="H4" s="39"/>
      <c r="I4" s="10" t="s">
        <v>255</v>
      </c>
      <c r="J4" s="10" t="s">
        <v>256</v>
      </c>
      <c r="K4" s="9" t="s">
        <v>58</v>
      </c>
    </row>
    <row r="5" spans="1:11" ht="12" customHeight="1">
      <c r="A5" s="1"/>
      <c r="B5" s="34" t="str">
        <f>REPT("-",102)&amp;" Dollars "&amp;REPT("-",148)</f>
        <v>------------------------------------------------------------------------------------------------------ Dollars ----------------------------------------------------------------------------------------------------------------------------------------------------</v>
      </c>
      <c r="C5" s="34"/>
      <c r="D5" s="34"/>
      <c r="E5" s="34"/>
      <c r="F5" s="34"/>
      <c r="G5" s="34"/>
      <c r="H5" s="34"/>
      <c r="I5" s="34"/>
      <c r="J5" s="34"/>
      <c r="K5" s="34"/>
    </row>
    <row r="6" spans="1:11" ht="12" customHeight="1">
      <c r="A6" s="3" t="s">
        <v>395</v>
      </c>
    </row>
    <row r="7" spans="1:11" ht="12" customHeight="1">
      <c r="A7" s="2" t="str">
        <f>"Oct "&amp;RIGHT(A6,4)-1</f>
        <v>Oct 2010</v>
      </c>
      <c r="B7" s="11">
        <v>124336436</v>
      </c>
      <c r="C7" s="11">
        <v>1288499.6025</v>
      </c>
      <c r="D7" s="11">
        <v>125624935.60250001</v>
      </c>
      <c r="E7" s="11">
        <v>132024</v>
      </c>
      <c r="F7" s="11" t="s">
        <v>396</v>
      </c>
      <c r="G7" s="11">
        <v>132024</v>
      </c>
      <c r="H7" s="11">
        <v>74038</v>
      </c>
      <c r="I7" s="11">
        <v>124542498</v>
      </c>
      <c r="J7" s="11">
        <v>1288499.6025</v>
      </c>
      <c r="K7" s="11">
        <v>125830997.60250001</v>
      </c>
    </row>
    <row r="8" spans="1:11" ht="12" customHeight="1">
      <c r="A8" s="2" t="str">
        <f>"Nov "&amp;RIGHT(A6,4)-1</f>
        <v>Nov 2010</v>
      </c>
      <c r="B8" s="11">
        <v>116147679</v>
      </c>
      <c r="C8" s="11">
        <v>1269096.6599999999</v>
      </c>
      <c r="D8" s="11">
        <v>117416775.66</v>
      </c>
      <c r="E8" s="11">
        <v>827605</v>
      </c>
      <c r="F8" s="11" t="s">
        <v>396</v>
      </c>
      <c r="G8" s="11">
        <v>827605</v>
      </c>
      <c r="H8" s="11">
        <v>3326</v>
      </c>
      <c r="I8" s="11">
        <v>116978610</v>
      </c>
      <c r="J8" s="11">
        <v>1269096.6599999999</v>
      </c>
      <c r="K8" s="11">
        <v>118247706.66</v>
      </c>
    </row>
    <row r="9" spans="1:11" ht="12" customHeight="1">
      <c r="A9" s="2" t="str">
        <f>"Dec "&amp;RIGHT(A6,4)-1</f>
        <v>Dec 2010</v>
      </c>
      <c r="B9" s="11">
        <v>57620527</v>
      </c>
      <c r="C9" s="11">
        <v>978434.03249999997</v>
      </c>
      <c r="D9" s="11">
        <v>58598961.032499999</v>
      </c>
      <c r="E9" s="11">
        <v>293358</v>
      </c>
      <c r="F9" s="11">
        <v>18867341</v>
      </c>
      <c r="G9" s="11">
        <v>19160699</v>
      </c>
      <c r="H9" s="11">
        <v>1199</v>
      </c>
      <c r="I9" s="11">
        <v>57915084</v>
      </c>
      <c r="J9" s="11">
        <v>19845775.032499999</v>
      </c>
      <c r="K9" s="11">
        <v>77760859.032499999</v>
      </c>
    </row>
    <row r="10" spans="1:11" ht="12" customHeight="1">
      <c r="A10" s="2" t="str">
        <f>"Jan "&amp;RIGHT(A6,4)</f>
        <v>Jan 2011</v>
      </c>
      <c r="B10" s="11">
        <v>73920179</v>
      </c>
      <c r="C10" s="11">
        <v>1137787.155</v>
      </c>
      <c r="D10" s="11">
        <v>75057966.155000001</v>
      </c>
      <c r="E10" s="11">
        <v>106124</v>
      </c>
      <c r="F10" s="11" t="s">
        <v>396</v>
      </c>
      <c r="G10" s="11">
        <v>106124</v>
      </c>
      <c r="H10" s="11">
        <v>2019</v>
      </c>
      <c r="I10" s="11">
        <v>74028322</v>
      </c>
      <c r="J10" s="11">
        <v>1137787.155</v>
      </c>
      <c r="K10" s="11">
        <v>75166109.155000001</v>
      </c>
    </row>
    <row r="11" spans="1:11" ht="12" customHeight="1">
      <c r="A11" s="2" t="str">
        <f>"Feb "&amp;RIGHT(A6,4)</f>
        <v>Feb 2011</v>
      </c>
      <c r="B11" s="11">
        <v>77438293</v>
      </c>
      <c r="C11" s="11">
        <v>1015199.5275</v>
      </c>
      <c r="D11" s="11">
        <v>78453492.527500004</v>
      </c>
      <c r="E11" s="11">
        <v>25978</v>
      </c>
      <c r="F11" s="11" t="s">
        <v>396</v>
      </c>
      <c r="G11" s="11">
        <v>25978</v>
      </c>
      <c r="H11" s="11">
        <v>23975</v>
      </c>
      <c r="I11" s="11">
        <v>77488246</v>
      </c>
      <c r="J11" s="11">
        <v>1015199.5275</v>
      </c>
      <c r="K11" s="11">
        <v>78503445.527500004</v>
      </c>
    </row>
    <row r="12" spans="1:11" ht="12" customHeight="1">
      <c r="A12" s="2" t="str">
        <f>"Mar "&amp;RIGHT(A6,4)</f>
        <v>Mar 2011</v>
      </c>
      <c r="B12" s="11">
        <v>98229553</v>
      </c>
      <c r="C12" s="11">
        <v>1162097.8875</v>
      </c>
      <c r="D12" s="11">
        <v>99391650.887500003</v>
      </c>
      <c r="E12" s="11">
        <v>312047</v>
      </c>
      <c r="F12" s="11">
        <v>30288092</v>
      </c>
      <c r="G12" s="11">
        <v>30600139</v>
      </c>
      <c r="H12" s="11">
        <v>61333</v>
      </c>
      <c r="I12" s="11">
        <v>98602933</v>
      </c>
      <c r="J12" s="11">
        <v>31450189.887499999</v>
      </c>
      <c r="K12" s="11">
        <v>130053122.8875</v>
      </c>
    </row>
    <row r="13" spans="1:11" ht="12" customHeight="1">
      <c r="A13" s="2" t="str">
        <f>"Apr "&amp;RIGHT(A6,4)</f>
        <v>Apr 2011</v>
      </c>
      <c r="B13" s="11">
        <v>56942312</v>
      </c>
      <c r="C13" s="11">
        <v>1332098.46</v>
      </c>
      <c r="D13" s="11">
        <v>58274410.460000001</v>
      </c>
      <c r="E13" s="11">
        <v>121561</v>
      </c>
      <c r="F13" s="11" t="s">
        <v>396</v>
      </c>
      <c r="G13" s="11">
        <v>121561</v>
      </c>
      <c r="H13" s="11">
        <v>38887</v>
      </c>
      <c r="I13" s="11">
        <v>57102760</v>
      </c>
      <c r="J13" s="11">
        <v>1332098.46</v>
      </c>
      <c r="K13" s="11">
        <v>58434858.460000001</v>
      </c>
    </row>
    <row r="14" spans="1:11" ht="12" customHeight="1">
      <c r="A14" s="2" t="str">
        <f>"May "&amp;RIGHT(A6,4)</f>
        <v>May 2011</v>
      </c>
      <c r="B14" s="11">
        <v>23451458</v>
      </c>
      <c r="C14" s="11">
        <v>1085980.9724999999</v>
      </c>
      <c r="D14" s="11">
        <v>24537438.9725</v>
      </c>
      <c r="E14" s="11" t="s">
        <v>396</v>
      </c>
      <c r="F14" s="11" t="s">
        <v>396</v>
      </c>
      <c r="G14" s="11" t="s">
        <v>396</v>
      </c>
      <c r="H14" s="11">
        <v>50447</v>
      </c>
      <c r="I14" s="11">
        <v>23501905</v>
      </c>
      <c r="J14" s="11">
        <v>1085980.9724999999</v>
      </c>
      <c r="K14" s="11">
        <v>24587885.9725</v>
      </c>
    </row>
    <row r="15" spans="1:11" ht="12" customHeight="1">
      <c r="A15" s="2" t="str">
        <f>"Jun "&amp;RIGHT(A6,4)</f>
        <v>Jun 2011</v>
      </c>
      <c r="B15" s="11">
        <v>20930177</v>
      </c>
      <c r="C15" s="11">
        <v>11083.432500000001</v>
      </c>
      <c r="D15" s="11">
        <v>20941260.432500001</v>
      </c>
      <c r="E15" s="11">
        <v>8082</v>
      </c>
      <c r="F15" s="11">
        <v>24105937</v>
      </c>
      <c r="G15" s="11">
        <v>24114019</v>
      </c>
      <c r="H15" s="11" t="s">
        <v>396</v>
      </c>
      <c r="I15" s="11">
        <v>20938259</v>
      </c>
      <c r="J15" s="11">
        <v>24117020.432500001</v>
      </c>
      <c r="K15" s="11">
        <v>45055279.432499997</v>
      </c>
    </row>
    <row r="16" spans="1:11" ht="12" customHeight="1">
      <c r="A16" s="2" t="str">
        <f>"Jul "&amp;RIGHT(A6,4)</f>
        <v>Jul 2011</v>
      </c>
      <c r="B16" s="11">
        <v>78211034.109999999</v>
      </c>
      <c r="C16" s="11">
        <v>6727.9549999999999</v>
      </c>
      <c r="D16" s="11">
        <v>78217762.064999998</v>
      </c>
      <c r="E16" s="11">
        <v>77997.06</v>
      </c>
      <c r="F16" s="11" t="s">
        <v>396</v>
      </c>
      <c r="G16" s="11">
        <v>77997.06</v>
      </c>
      <c r="H16" s="11">
        <v>12517.8</v>
      </c>
      <c r="I16" s="11">
        <v>78301548.969999999</v>
      </c>
      <c r="J16" s="11">
        <v>6727.9549999999999</v>
      </c>
      <c r="K16" s="11">
        <v>78308276.924999997</v>
      </c>
    </row>
    <row r="17" spans="1:11" ht="12" customHeight="1">
      <c r="A17" s="2" t="str">
        <f>"Aug "&amp;RIGHT(A6,4)</f>
        <v>Aug 2011</v>
      </c>
      <c r="B17" s="11">
        <v>111050665.48999999</v>
      </c>
      <c r="C17" s="11">
        <v>769486.65749999997</v>
      </c>
      <c r="D17" s="11">
        <v>111820152.14749999</v>
      </c>
      <c r="E17" s="11">
        <v>78510.33</v>
      </c>
      <c r="F17" s="11" t="s">
        <v>396</v>
      </c>
      <c r="G17" s="11">
        <v>78510.33</v>
      </c>
      <c r="H17" s="11">
        <v>40031.22</v>
      </c>
      <c r="I17" s="11">
        <v>111169207.04000001</v>
      </c>
      <c r="J17" s="11">
        <v>769486.65749999997</v>
      </c>
      <c r="K17" s="11">
        <v>111938693.69750001</v>
      </c>
    </row>
    <row r="18" spans="1:11" ht="12" customHeight="1">
      <c r="A18" s="2" t="str">
        <f>"Sep "&amp;RIGHT(A6,4)</f>
        <v>Sep 2011</v>
      </c>
      <c r="B18" s="11">
        <v>185729486.66</v>
      </c>
      <c r="C18" s="11">
        <v>1563588.49</v>
      </c>
      <c r="D18" s="11">
        <v>187293075.15000001</v>
      </c>
      <c r="E18" s="11">
        <v>202228.94</v>
      </c>
      <c r="F18" s="11">
        <v>26764562</v>
      </c>
      <c r="G18" s="11">
        <v>26966790.940000001</v>
      </c>
      <c r="H18" s="11">
        <v>848386.62</v>
      </c>
      <c r="I18" s="11">
        <v>186780102.22</v>
      </c>
      <c r="J18" s="11">
        <v>28328150.489999998</v>
      </c>
      <c r="K18" s="11">
        <v>215108252.71000001</v>
      </c>
    </row>
    <row r="19" spans="1:11" ht="12" customHeight="1">
      <c r="A19" s="12" t="s">
        <v>58</v>
      </c>
      <c r="B19" s="13">
        <v>1024007800.26</v>
      </c>
      <c r="C19" s="13">
        <v>11620080.8325</v>
      </c>
      <c r="D19" s="13">
        <v>1035627881.0925</v>
      </c>
      <c r="E19" s="13">
        <v>2185515.33</v>
      </c>
      <c r="F19" s="13">
        <v>100025932</v>
      </c>
      <c r="G19" s="13">
        <v>102211447.33</v>
      </c>
      <c r="H19" s="13">
        <v>1156159.6399999999</v>
      </c>
      <c r="I19" s="13">
        <v>1027349475.23</v>
      </c>
      <c r="J19" s="13">
        <v>111646012.8325</v>
      </c>
      <c r="K19" s="13">
        <v>1138995488.0625</v>
      </c>
    </row>
    <row r="20" spans="1:11" ht="12" customHeight="1">
      <c r="A20" s="14" t="s">
        <v>397</v>
      </c>
      <c r="B20" s="15">
        <v>298104642</v>
      </c>
      <c r="C20" s="15">
        <v>3536030.2949999999</v>
      </c>
      <c r="D20" s="15">
        <v>301640672.29500002</v>
      </c>
      <c r="E20" s="15">
        <v>1252987</v>
      </c>
      <c r="F20" s="15">
        <v>18867341</v>
      </c>
      <c r="G20" s="15">
        <v>20120328</v>
      </c>
      <c r="H20" s="15">
        <v>78563</v>
      </c>
      <c r="I20" s="15">
        <v>299436192</v>
      </c>
      <c r="J20" s="15">
        <v>22403371.295000002</v>
      </c>
      <c r="K20" s="15">
        <v>321839563.29500002</v>
      </c>
    </row>
    <row r="21" spans="1:11" ht="12" customHeight="1">
      <c r="A21" s="3" t="str">
        <f>"FY "&amp;RIGHT(A6,4)+1</f>
        <v>FY 2012</v>
      </c>
    </row>
    <row r="22" spans="1:11" ht="12" customHeight="1">
      <c r="A22" s="2" t="str">
        <f>"Oct "&amp;RIGHT(A6,4)</f>
        <v>Oct 2011</v>
      </c>
      <c r="B22" s="11">
        <v>168003196.66</v>
      </c>
      <c r="C22" s="11">
        <v>1410725.8725000001</v>
      </c>
      <c r="D22" s="11">
        <v>169413922.5325</v>
      </c>
      <c r="E22" s="11">
        <v>169775.53</v>
      </c>
      <c r="F22" s="11" t="s">
        <v>396</v>
      </c>
      <c r="G22" s="11">
        <v>169775.53</v>
      </c>
      <c r="H22" s="11">
        <v>52118.68</v>
      </c>
      <c r="I22" s="11">
        <v>168225090.87</v>
      </c>
      <c r="J22" s="11">
        <v>1410725.8725000001</v>
      </c>
      <c r="K22" s="11">
        <v>169635816.74250001</v>
      </c>
    </row>
    <row r="23" spans="1:11" ht="12" customHeight="1">
      <c r="A23" s="2" t="str">
        <f>"Nov "&amp;RIGHT(A6,4)</f>
        <v>Nov 2011</v>
      </c>
      <c r="B23" s="11">
        <v>119092961.58</v>
      </c>
      <c r="C23" s="11">
        <v>1417132.0925</v>
      </c>
      <c r="D23" s="11">
        <v>120510093.6725</v>
      </c>
      <c r="E23" s="11">
        <v>134645.67000000001</v>
      </c>
      <c r="F23" s="11" t="s">
        <v>396</v>
      </c>
      <c r="G23" s="11">
        <v>134645.67000000001</v>
      </c>
      <c r="H23" s="11">
        <v>21368.16</v>
      </c>
      <c r="I23" s="11">
        <v>119248975.41</v>
      </c>
      <c r="J23" s="11">
        <v>1417132.0925</v>
      </c>
      <c r="K23" s="11">
        <v>120666107.5025</v>
      </c>
    </row>
    <row r="24" spans="1:11" ht="12" customHeight="1">
      <c r="A24" s="2" t="str">
        <f>"Dec "&amp;RIGHT(A6,4)</f>
        <v>Dec 2011</v>
      </c>
      <c r="B24" s="11">
        <v>140571835.71000001</v>
      </c>
      <c r="C24" s="11">
        <v>1049828.8700000001</v>
      </c>
      <c r="D24" s="11">
        <v>141621664.58000001</v>
      </c>
      <c r="E24" s="11">
        <v>84091.36</v>
      </c>
      <c r="F24" s="11">
        <v>19578697.25</v>
      </c>
      <c r="G24" s="11">
        <v>19662788.609999999</v>
      </c>
      <c r="H24" s="11">
        <v>52651.45</v>
      </c>
      <c r="I24" s="11">
        <v>140708578.52000001</v>
      </c>
      <c r="J24" s="11">
        <v>20628526.120000001</v>
      </c>
      <c r="K24" s="11">
        <v>161337104.63999999</v>
      </c>
    </row>
    <row r="25" spans="1:11" ht="12" customHeight="1">
      <c r="A25" s="2" t="str">
        <f>"Jan "&amp;RIGHT(A6,4)+1</f>
        <v>Jan 2012</v>
      </c>
      <c r="B25" s="11" t="s">
        <v>396</v>
      </c>
      <c r="C25" s="11" t="s">
        <v>396</v>
      </c>
      <c r="D25" s="11" t="s">
        <v>396</v>
      </c>
      <c r="E25" s="11" t="s">
        <v>396</v>
      </c>
      <c r="F25" s="11" t="s">
        <v>396</v>
      </c>
      <c r="G25" s="11" t="s">
        <v>396</v>
      </c>
      <c r="H25" s="11" t="s">
        <v>396</v>
      </c>
      <c r="I25" s="11" t="s">
        <v>396</v>
      </c>
      <c r="J25" s="11" t="s">
        <v>396</v>
      </c>
      <c r="K25" s="11" t="s">
        <v>396</v>
      </c>
    </row>
    <row r="26" spans="1:11" ht="12" customHeight="1">
      <c r="A26" s="2" t="str">
        <f>"Feb "&amp;RIGHT(A6,4)+1</f>
        <v>Feb 2012</v>
      </c>
      <c r="B26" s="11" t="s">
        <v>396</v>
      </c>
      <c r="C26" s="11" t="s">
        <v>396</v>
      </c>
      <c r="D26" s="11" t="s">
        <v>396</v>
      </c>
      <c r="E26" s="11" t="s">
        <v>396</v>
      </c>
      <c r="F26" s="11" t="s">
        <v>396</v>
      </c>
      <c r="G26" s="11" t="s">
        <v>396</v>
      </c>
      <c r="H26" s="11" t="s">
        <v>396</v>
      </c>
      <c r="I26" s="11" t="s">
        <v>396</v>
      </c>
      <c r="J26" s="11" t="s">
        <v>396</v>
      </c>
      <c r="K26" s="11" t="s">
        <v>396</v>
      </c>
    </row>
    <row r="27" spans="1:11" ht="12" customHeight="1">
      <c r="A27" s="2" t="str">
        <f>"Mar "&amp;RIGHT(A6,4)+1</f>
        <v>Mar 2012</v>
      </c>
      <c r="B27" s="11" t="s">
        <v>396</v>
      </c>
      <c r="C27" s="11" t="s">
        <v>396</v>
      </c>
      <c r="D27" s="11" t="s">
        <v>396</v>
      </c>
      <c r="E27" s="11" t="s">
        <v>396</v>
      </c>
      <c r="F27" s="11" t="s">
        <v>396</v>
      </c>
      <c r="G27" s="11" t="s">
        <v>396</v>
      </c>
      <c r="H27" s="11" t="s">
        <v>396</v>
      </c>
      <c r="I27" s="11" t="s">
        <v>396</v>
      </c>
      <c r="J27" s="11" t="s">
        <v>396</v>
      </c>
      <c r="K27" s="11" t="s">
        <v>396</v>
      </c>
    </row>
    <row r="28" spans="1:11" ht="12" customHeight="1">
      <c r="A28" s="2" t="str">
        <f>"Apr "&amp;RIGHT(A6,4)+1</f>
        <v>Apr 2012</v>
      </c>
      <c r="B28" s="11" t="s">
        <v>396</v>
      </c>
      <c r="C28" s="11" t="s">
        <v>396</v>
      </c>
      <c r="D28" s="11" t="s">
        <v>396</v>
      </c>
      <c r="E28" s="11" t="s">
        <v>396</v>
      </c>
      <c r="F28" s="11" t="s">
        <v>396</v>
      </c>
      <c r="G28" s="11" t="s">
        <v>396</v>
      </c>
      <c r="H28" s="11" t="s">
        <v>396</v>
      </c>
      <c r="I28" s="11" t="s">
        <v>396</v>
      </c>
      <c r="J28" s="11" t="s">
        <v>396</v>
      </c>
      <c r="K28" s="11" t="s">
        <v>396</v>
      </c>
    </row>
    <row r="29" spans="1:11" ht="12" customHeight="1">
      <c r="A29" s="2" t="str">
        <f>"May "&amp;RIGHT(A6,4)+1</f>
        <v>May 2012</v>
      </c>
      <c r="B29" s="11" t="s">
        <v>396</v>
      </c>
      <c r="C29" s="11" t="s">
        <v>396</v>
      </c>
      <c r="D29" s="11" t="s">
        <v>396</v>
      </c>
      <c r="E29" s="11" t="s">
        <v>396</v>
      </c>
      <c r="F29" s="11" t="s">
        <v>396</v>
      </c>
      <c r="G29" s="11" t="s">
        <v>396</v>
      </c>
      <c r="H29" s="11" t="s">
        <v>396</v>
      </c>
      <c r="I29" s="11" t="s">
        <v>396</v>
      </c>
      <c r="J29" s="11" t="s">
        <v>396</v>
      </c>
      <c r="K29" s="11" t="s">
        <v>396</v>
      </c>
    </row>
    <row r="30" spans="1:11" ht="12" customHeight="1">
      <c r="A30" s="2" t="str">
        <f>"Jun "&amp;RIGHT(A6,4)+1</f>
        <v>Jun 2012</v>
      </c>
      <c r="B30" s="11" t="s">
        <v>396</v>
      </c>
      <c r="C30" s="11" t="s">
        <v>396</v>
      </c>
      <c r="D30" s="11" t="s">
        <v>396</v>
      </c>
      <c r="E30" s="11" t="s">
        <v>396</v>
      </c>
      <c r="F30" s="11" t="s">
        <v>396</v>
      </c>
      <c r="G30" s="11" t="s">
        <v>396</v>
      </c>
      <c r="H30" s="11" t="s">
        <v>396</v>
      </c>
      <c r="I30" s="11" t="s">
        <v>396</v>
      </c>
      <c r="J30" s="11" t="s">
        <v>396</v>
      </c>
      <c r="K30" s="11" t="s">
        <v>396</v>
      </c>
    </row>
    <row r="31" spans="1:11" ht="12" customHeight="1">
      <c r="A31" s="2" t="str">
        <f>"Jul "&amp;RIGHT(A6,4)+1</f>
        <v>Jul 2012</v>
      </c>
      <c r="B31" s="11" t="s">
        <v>396</v>
      </c>
      <c r="C31" s="11" t="s">
        <v>396</v>
      </c>
      <c r="D31" s="11" t="s">
        <v>396</v>
      </c>
      <c r="E31" s="11" t="s">
        <v>396</v>
      </c>
      <c r="F31" s="11" t="s">
        <v>396</v>
      </c>
      <c r="G31" s="11" t="s">
        <v>396</v>
      </c>
      <c r="H31" s="11" t="s">
        <v>396</v>
      </c>
      <c r="I31" s="11" t="s">
        <v>396</v>
      </c>
      <c r="J31" s="11" t="s">
        <v>396</v>
      </c>
      <c r="K31" s="11" t="s">
        <v>396</v>
      </c>
    </row>
    <row r="32" spans="1:11" ht="12" customHeight="1">
      <c r="A32" s="2" t="str">
        <f>"Aug "&amp;RIGHT(A6,4)+1</f>
        <v>Aug 2012</v>
      </c>
      <c r="B32" s="11" t="s">
        <v>396</v>
      </c>
      <c r="C32" s="11" t="s">
        <v>396</v>
      </c>
      <c r="D32" s="11" t="s">
        <v>396</v>
      </c>
      <c r="E32" s="11" t="s">
        <v>396</v>
      </c>
      <c r="F32" s="11" t="s">
        <v>396</v>
      </c>
      <c r="G32" s="11" t="s">
        <v>396</v>
      </c>
      <c r="H32" s="11" t="s">
        <v>396</v>
      </c>
      <c r="I32" s="11" t="s">
        <v>396</v>
      </c>
      <c r="J32" s="11" t="s">
        <v>396</v>
      </c>
      <c r="K32" s="11" t="s">
        <v>396</v>
      </c>
    </row>
    <row r="33" spans="1:11" ht="12" customHeight="1">
      <c r="A33" s="2" t="str">
        <f>"Sep "&amp;RIGHT(A6,4)+1</f>
        <v>Sep 2012</v>
      </c>
      <c r="B33" s="11" t="s">
        <v>396</v>
      </c>
      <c r="C33" s="11" t="s">
        <v>396</v>
      </c>
      <c r="D33" s="11" t="s">
        <v>396</v>
      </c>
      <c r="E33" s="11" t="s">
        <v>396</v>
      </c>
      <c r="F33" s="11" t="s">
        <v>396</v>
      </c>
      <c r="G33" s="11" t="s">
        <v>396</v>
      </c>
      <c r="H33" s="11" t="s">
        <v>396</v>
      </c>
      <c r="I33" s="11" t="s">
        <v>396</v>
      </c>
      <c r="J33" s="11" t="s">
        <v>396</v>
      </c>
      <c r="K33" s="11" t="s">
        <v>396</v>
      </c>
    </row>
    <row r="34" spans="1:11" ht="12" customHeight="1">
      <c r="A34" s="12" t="s">
        <v>58</v>
      </c>
      <c r="B34" s="13">
        <v>427667993.94999999</v>
      </c>
      <c r="C34" s="13">
        <v>3877686.835</v>
      </c>
      <c r="D34" s="13">
        <v>431545680.78500003</v>
      </c>
      <c r="E34" s="13">
        <v>388512.56</v>
      </c>
      <c r="F34" s="13">
        <v>19578697.25</v>
      </c>
      <c r="G34" s="13">
        <v>19967209.809999999</v>
      </c>
      <c r="H34" s="13">
        <v>126138.29</v>
      </c>
      <c r="I34" s="13">
        <v>428182644.80000001</v>
      </c>
      <c r="J34" s="13">
        <v>23456384.085000001</v>
      </c>
      <c r="K34" s="13">
        <v>451639028.88499999</v>
      </c>
    </row>
    <row r="35" spans="1:11" ht="12" customHeight="1">
      <c r="A35" s="14" t="str">
        <f>"Total "&amp;MID(A20,7,LEN(A20)-13)&amp;" Months"</f>
        <v>Total 3 Months</v>
      </c>
      <c r="B35" s="15">
        <v>427667993.94999999</v>
      </c>
      <c r="C35" s="15">
        <v>3877686.835</v>
      </c>
      <c r="D35" s="15">
        <v>431545680.78500003</v>
      </c>
      <c r="E35" s="15">
        <v>388512.56</v>
      </c>
      <c r="F35" s="15">
        <v>19578697.25</v>
      </c>
      <c r="G35" s="15">
        <v>19967209.809999999</v>
      </c>
      <c r="H35" s="15">
        <v>126138.29</v>
      </c>
      <c r="I35" s="15">
        <v>428182644.80000001</v>
      </c>
      <c r="J35" s="15">
        <v>23456384.085000001</v>
      </c>
      <c r="K35" s="15">
        <v>451639028.88499999</v>
      </c>
    </row>
    <row r="36" spans="1:11" ht="12" customHeight="1">
      <c r="A36" s="34"/>
      <c r="B36" s="34"/>
      <c r="C36" s="34"/>
      <c r="D36" s="34"/>
      <c r="E36" s="34"/>
      <c r="F36" s="34"/>
      <c r="G36" s="34"/>
      <c r="H36" s="34"/>
      <c r="I36" s="34"/>
      <c r="J36" s="34"/>
    </row>
    <row r="37" spans="1:11" ht="69.95" customHeight="1">
      <c r="A37" s="52" t="s">
        <v>378</v>
      </c>
      <c r="B37" s="52"/>
      <c r="C37" s="52"/>
      <c r="D37" s="52"/>
      <c r="E37" s="52"/>
      <c r="F37" s="52"/>
      <c r="G37" s="52"/>
      <c r="H37" s="52"/>
      <c r="I37" s="52"/>
      <c r="J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B5:K5"/>
    <mergeCell ref="A36:J36"/>
    <mergeCell ref="A37:J37"/>
    <mergeCell ref="A1:J1"/>
    <mergeCell ref="A2:J2"/>
    <mergeCell ref="A3:A4"/>
    <mergeCell ref="B3:D3"/>
    <mergeCell ref="E3:G3"/>
    <mergeCell ref="H3:H4"/>
    <mergeCell ref="I3:K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3.xml><?xml version="1.0" encoding="utf-8"?>
<worksheet xmlns="http://schemas.openxmlformats.org/spreadsheetml/2006/main" xmlns:r="http://schemas.openxmlformats.org/officeDocument/2006/relationships">
  <sheetPr codeName="Sheet37">
    <pageSetUpPr fitToPage="1"/>
  </sheetPr>
  <dimension ref="A1:J200"/>
  <sheetViews>
    <sheetView showGridLines="0" workbookViewId="0">
      <pane activePane="bottomRight" state="frozen"/>
      <selection sqref="A1:I1"/>
    </sheetView>
  </sheetViews>
  <sheetFormatPr defaultRowHeight="12.75"/>
  <cols>
    <col min="1" max="1" width="11.42578125" customWidth="1"/>
    <col min="2" max="2" width="12.140625" customWidth="1"/>
    <col min="3" max="10" width="11.42578125" customWidth="1"/>
  </cols>
  <sheetData>
    <row r="1" spans="1:10" ht="12" customHeight="1">
      <c r="A1" s="42" t="s">
        <v>393</v>
      </c>
      <c r="B1" s="42"/>
      <c r="C1" s="42"/>
      <c r="D1" s="42"/>
      <c r="E1" s="42"/>
      <c r="F1" s="42"/>
      <c r="G1" s="42"/>
      <c r="H1" s="42"/>
      <c r="I1" s="42"/>
      <c r="J1" s="2" t="s">
        <v>394</v>
      </c>
    </row>
    <row r="2" spans="1:10" ht="12" customHeight="1">
      <c r="A2" s="44" t="s">
        <v>173</v>
      </c>
      <c r="B2" s="44"/>
      <c r="C2" s="44"/>
      <c r="D2" s="44"/>
      <c r="E2" s="44"/>
      <c r="F2" s="44"/>
      <c r="G2" s="44"/>
      <c r="H2" s="44"/>
      <c r="I2" s="44"/>
      <c r="J2" s="1"/>
    </row>
    <row r="3" spans="1:10" ht="24" customHeight="1">
      <c r="A3" s="46" t="s">
        <v>53</v>
      </c>
      <c r="B3" s="38" t="s">
        <v>258</v>
      </c>
      <c r="C3" s="38" t="s">
        <v>259</v>
      </c>
      <c r="D3" s="48" t="s">
        <v>174</v>
      </c>
      <c r="E3" s="53"/>
      <c r="F3" s="49"/>
      <c r="G3" s="48" t="s">
        <v>175</v>
      </c>
      <c r="H3" s="53"/>
      <c r="I3" s="49"/>
      <c r="J3" s="40" t="s">
        <v>263</v>
      </c>
    </row>
    <row r="4" spans="1:10" ht="24" customHeight="1">
      <c r="A4" s="47"/>
      <c r="B4" s="39"/>
      <c r="C4" s="39"/>
      <c r="D4" s="10" t="s">
        <v>260</v>
      </c>
      <c r="E4" s="10" t="s">
        <v>261</v>
      </c>
      <c r="F4" s="10" t="s">
        <v>262</v>
      </c>
      <c r="G4" s="10" t="s">
        <v>164</v>
      </c>
      <c r="H4" s="10" t="s">
        <v>172</v>
      </c>
      <c r="I4" s="10" t="s">
        <v>58</v>
      </c>
      <c r="J4" s="41"/>
    </row>
    <row r="5" spans="1:10" ht="12" customHeight="1">
      <c r="A5" s="1"/>
      <c r="B5" s="34" t="str">
        <f>REPT("-",100)&amp;" Dollars "&amp;REPT("-",136)</f>
        <v>---------------------------------------------------------------------------------------------------- Dollars ----------------------------------------------------------------------------------------------------------------------------------------</v>
      </c>
      <c r="C5" s="34"/>
      <c r="D5" s="34"/>
      <c r="E5" s="34"/>
      <c r="F5" s="34"/>
      <c r="G5" s="34"/>
      <c r="H5" s="34"/>
      <c r="I5" s="34"/>
      <c r="J5" s="34"/>
    </row>
    <row r="6" spans="1:10" ht="12" customHeight="1">
      <c r="A6" s="3" t="s">
        <v>395</v>
      </c>
    </row>
    <row r="7" spans="1:10" ht="12" customHeight="1">
      <c r="A7" s="2" t="str">
        <f>"Oct "&amp;RIGHT(A6,4)-1</f>
        <v>Oct 2010</v>
      </c>
      <c r="B7" s="11">
        <v>10392089.8214</v>
      </c>
      <c r="C7" s="11">
        <v>3650415.2218999998</v>
      </c>
      <c r="D7" s="11">
        <v>26139</v>
      </c>
      <c r="E7" s="11">
        <v>0</v>
      </c>
      <c r="F7" s="11">
        <v>26139</v>
      </c>
      <c r="G7" s="11">
        <v>3676554.2218999998</v>
      </c>
      <c r="H7" s="11">
        <f t="shared" ref="H7:H20" si="0">IF(ISBLANK(E7),"",E7)</f>
        <v>0</v>
      </c>
      <c r="I7" s="11">
        <v>3676554.2218999998</v>
      </c>
      <c r="J7" s="11" t="s">
        <v>396</v>
      </c>
    </row>
    <row r="8" spans="1:10" ht="12" customHeight="1">
      <c r="A8" s="2" t="str">
        <f>"Nov "&amp;RIGHT(A6,4)-1</f>
        <v>Nov 2010</v>
      </c>
      <c r="B8" s="11">
        <v>10470505.8104</v>
      </c>
      <c r="C8" s="11">
        <v>3755286.1518999999</v>
      </c>
      <c r="D8" s="11" t="s">
        <v>396</v>
      </c>
      <c r="E8" s="11" t="s">
        <v>396</v>
      </c>
      <c r="F8" s="11" t="s">
        <v>396</v>
      </c>
      <c r="G8" s="11">
        <v>3755286.1518999999</v>
      </c>
      <c r="H8" s="11" t="str">
        <f t="shared" si="0"/>
        <v>--</v>
      </c>
      <c r="I8" s="11">
        <v>3755286.1518999999</v>
      </c>
      <c r="J8" s="11" t="s">
        <v>396</v>
      </c>
    </row>
    <row r="9" spans="1:10" ht="12" customHeight="1">
      <c r="A9" s="2" t="str">
        <f>"Dec "&amp;RIGHT(A6,4)-1</f>
        <v>Dec 2010</v>
      </c>
      <c r="B9" s="11">
        <v>10371340.813200001</v>
      </c>
      <c r="C9" s="11">
        <v>3651785.3273</v>
      </c>
      <c r="D9" s="11" t="s">
        <v>396</v>
      </c>
      <c r="E9" s="11" t="s">
        <v>396</v>
      </c>
      <c r="F9" s="11" t="s">
        <v>396</v>
      </c>
      <c r="G9" s="11">
        <v>3651785.3273</v>
      </c>
      <c r="H9" s="11" t="str">
        <f t="shared" si="0"/>
        <v>--</v>
      </c>
      <c r="I9" s="11">
        <v>3651785.3273</v>
      </c>
      <c r="J9" s="11" t="s">
        <v>396</v>
      </c>
    </row>
    <row r="10" spans="1:10" ht="12" customHeight="1">
      <c r="A10" s="2" t="str">
        <f>"Jan "&amp;RIGHT(A6,4)</f>
        <v>Jan 2011</v>
      </c>
      <c r="B10" s="11">
        <v>10713764.225</v>
      </c>
      <c r="C10" s="11">
        <v>3853358.1664999998</v>
      </c>
      <c r="D10" s="11" t="s">
        <v>396</v>
      </c>
      <c r="E10" s="11" t="s">
        <v>396</v>
      </c>
      <c r="F10" s="11" t="s">
        <v>396</v>
      </c>
      <c r="G10" s="11">
        <v>3853358.1664999998</v>
      </c>
      <c r="H10" s="11" t="str">
        <f t="shared" si="0"/>
        <v>--</v>
      </c>
      <c r="I10" s="11">
        <v>3853358.1664999998</v>
      </c>
      <c r="J10" s="11" t="s">
        <v>396</v>
      </c>
    </row>
    <row r="11" spans="1:10" ht="12" customHeight="1">
      <c r="A11" s="2" t="str">
        <f>"Feb "&amp;RIGHT(A6,4)</f>
        <v>Feb 2011</v>
      </c>
      <c r="B11" s="11">
        <v>11101190.533299999</v>
      </c>
      <c r="C11" s="11">
        <v>3532502.9709000001</v>
      </c>
      <c r="D11" s="11" t="s">
        <v>396</v>
      </c>
      <c r="E11" s="11" t="s">
        <v>396</v>
      </c>
      <c r="F11" s="11" t="s">
        <v>396</v>
      </c>
      <c r="G11" s="11">
        <v>3532502.9709000001</v>
      </c>
      <c r="H11" s="11" t="str">
        <f t="shared" si="0"/>
        <v>--</v>
      </c>
      <c r="I11" s="11">
        <v>3532502.9709000001</v>
      </c>
      <c r="J11" s="11" t="s">
        <v>396</v>
      </c>
    </row>
    <row r="12" spans="1:10" ht="12" customHeight="1">
      <c r="A12" s="2" t="str">
        <f>"Mar "&amp;RIGHT(A6,4)</f>
        <v>Mar 2011</v>
      </c>
      <c r="B12" s="11">
        <v>12002082.9416</v>
      </c>
      <c r="C12" s="11">
        <v>3987877.9482999998</v>
      </c>
      <c r="D12" s="11" t="s">
        <v>396</v>
      </c>
      <c r="E12" s="11" t="s">
        <v>396</v>
      </c>
      <c r="F12" s="11" t="s">
        <v>396</v>
      </c>
      <c r="G12" s="11">
        <v>3987877.9482999998</v>
      </c>
      <c r="H12" s="11" t="str">
        <f t="shared" si="0"/>
        <v>--</v>
      </c>
      <c r="I12" s="11">
        <v>3987877.9482999998</v>
      </c>
      <c r="J12" s="11" t="s">
        <v>396</v>
      </c>
    </row>
    <row r="13" spans="1:10" ht="12" customHeight="1">
      <c r="A13" s="2" t="str">
        <f>"Apr "&amp;RIGHT(A6,4)</f>
        <v>Apr 2011</v>
      </c>
      <c r="B13" s="11">
        <v>11519548.873299999</v>
      </c>
      <c r="C13" s="11">
        <v>3844845.3895</v>
      </c>
      <c r="D13" s="11" t="s">
        <v>396</v>
      </c>
      <c r="E13" s="11" t="s">
        <v>396</v>
      </c>
      <c r="F13" s="11" t="s">
        <v>396</v>
      </c>
      <c r="G13" s="11">
        <v>3844845.3895</v>
      </c>
      <c r="H13" s="11" t="str">
        <f t="shared" si="0"/>
        <v>--</v>
      </c>
      <c r="I13" s="11">
        <v>3844845.3895</v>
      </c>
      <c r="J13" s="11" t="s">
        <v>396</v>
      </c>
    </row>
    <row r="14" spans="1:10" ht="12" customHeight="1">
      <c r="A14" s="2" t="str">
        <f>"May "&amp;RIGHT(A6,4)</f>
        <v>May 2011</v>
      </c>
      <c r="B14" s="11">
        <v>11694887.4334</v>
      </c>
      <c r="C14" s="11">
        <v>3892792.4377000001</v>
      </c>
      <c r="D14" s="11" t="s">
        <v>396</v>
      </c>
      <c r="E14" s="11" t="s">
        <v>396</v>
      </c>
      <c r="F14" s="11" t="s">
        <v>396</v>
      </c>
      <c r="G14" s="11">
        <v>3892792.4377000001</v>
      </c>
      <c r="H14" s="11" t="str">
        <f t="shared" si="0"/>
        <v>--</v>
      </c>
      <c r="I14" s="11">
        <v>3892792.4377000001</v>
      </c>
      <c r="J14" s="11" t="s">
        <v>396</v>
      </c>
    </row>
    <row r="15" spans="1:10" ht="12" customHeight="1">
      <c r="A15" s="2" t="str">
        <f>"Jun "&amp;RIGHT(A6,4)</f>
        <v>Jun 2011</v>
      </c>
      <c r="B15" s="11">
        <v>11671221.006100001</v>
      </c>
      <c r="C15" s="11">
        <v>4071911.5173999998</v>
      </c>
      <c r="D15" s="11" t="s">
        <v>396</v>
      </c>
      <c r="E15" s="11" t="s">
        <v>396</v>
      </c>
      <c r="F15" s="11" t="s">
        <v>396</v>
      </c>
      <c r="G15" s="11">
        <v>4071911.5173999998</v>
      </c>
      <c r="H15" s="11" t="str">
        <f t="shared" si="0"/>
        <v>--</v>
      </c>
      <c r="I15" s="11">
        <v>4071911.5173999998</v>
      </c>
      <c r="J15" s="11" t="s">
        <v>396</v>
      </c>
    </row>
    <row r="16" spans="1:10" ht="12" customHeight="1">
      <c r="A16" s="2" t="str">
        <f>"Jul "&amp;RIGHT(A6,4)</f>
        <v>Jul 2011</v>
      </c>
      <c r="B16" s="11">
        <v>13571284.3101</v>
      </c>
      <c r="C16" s="11">
        <v>4317241.3909999998</v>
      </c>
      <c r="D16" s="11">
        <v>386386.8</v>
      </c>
      <c r="E16" s="11">
        <v>0</v>
      </c>
      <c r="F16" s="11">
        <v>386386.8</v>
      </c>
      <c r="G16" s="11">
        <v>4703628.1909999996</v>
      </c>
      <c r="H16" s="11">
        <f t="shared" si="0"/>
        <v>0</v>
      </c>
      <c r="I16" s="11">
        <v>4703628.1909999996</v>
      </c>
      <c r="J16" s="11" t="s">
        <v>396</v>
      </c>
    </row>
    <row r="17" spans="1:10" ht="12" customHeight="1">
      <c r="A17" s="2" t="str">
        <f>"Aug "&amp;RIGHT(A6,4)</f>
        <v>Aug 2011</v>
      </c>
      <c r="B17" s="11">
        <v>13964183.4857</v>
      </c>
      <c r="C17" s="11">
        <v>4342661.4084999999</v>
      </c>
      <c r="D17" s="11">
        <v>610232.42000000004</v>
      </c>
      <c r="E17" s="11">
        <v>0</v>
      </c>
      <c r="F17" s="11">
        <v>610232.42000000004</v>
      </c>
      <c r="G17" s="11">
        <v>4952893.8284999998</v>
      </c>
      <c r="H17" s="11">
        <f t="shared" si="0"/>
        <v>0</v>
      </c>
      <c r="I17" s="11">
        <v>4952893.8284999998</v>
      </c>
      <c r="J17" s="11" t="s">
        <v>396</v>
      </c>
    </row>
    <row r="18" spans="1:10" ht="12" customHeight="1">
      <c r="A18" s="2" t="str">
        <f>"Sep "&amp;RIGHT(A6,4)</f>
        <v>Sep 2011</v>
      </c>
      <c r="B18" s="11">
        <v>11087895.729599999</v>
      </c>
      <c r="C18" s="11">
        <v>4467649.0723000001</v>
      </c>
      <c r="D18" s="11">
        <v>546948.04</v>
      </c>
      <c r="E18" s="11">
        <v>0</v>
      </c>
      <c r="F18" s="11">
        <v>546948.04</v>
      </c>
      <c r="G18" s="11">
        <v>5014597.1123000002</v>
      </c>
      <c r="H18" s="11">
        <f t="shared" si="0"/>
        <v>0</v>
      </c>
      <c r="I18" s="11">
        <v>5014597.1123000002</v>
      </c>
      <c r="J18" s="11" t="s">
        <v>396</v>
      </c>
    </row>
    <row r="19" spans="1:10" ht="12" customHeight="1">
      <c r="A19" s="12" t="s">
        <v>58</v>
      </c>
      <c r="B19" s="13">
        <v>138559994.9831</v>
      </c>
      <c r="C19" s="13">
        <v>47368327.003200002</v>
      </c>
      <c r="D19" s="13">
        <v>1569706.26</v>
      </c>
      <c r="E19" s="13">
        <v>0</v>
      </c>
      <c r="F19" s="13">
        <v>1569706.26</v>
      </c>
      <c r="G19" s="13">
        <v>48938033.2632</v>
      </c>
      <c r="H19" s="13">
        <f t="shared" si="0"/>
        <v>0</v>
      </c>
      <c r="I19" s="13">
        <v>48938033.2632</v>
      </c>
      <c r="J19" s="13" t="s">
        <v>396</v>
      </c>
    </row>
    <row r="20" spans="1:10" ht="12" customHeight="1">
      <c r="A20" s="14" t="s">
        <v>397</v>
      </c>
      <c r="B20" s="15">
        <v>31233936.445</v>
      </c>
      <c r="C20" s="15">
        <v>11057486.701099999</v>
      </c>
      <c r="D20" s="15">
        <v>26139</v>
      </c>
      <c r="E20" s="15">
        <v>0</v>
      </c>
      <c r="F20" s="15">
        <v>26139</v>
      </c>
      <c r="G20" s="15">
        <v>11083625.701099999</v>
      </c>
      <c r="H20" s="15">
        <f t="shared" si="0"/>
        <v>0</v>
      </c>
      <c r="I20" s="15">
        <v>11083625.701099999</v>
      </c>
      <c r="J20" s="15" t="s">
        <v>396</v>
      </c>
    </row>
    <row r="21" spans="1:10" ht="12" customHeight="1">
      <c r="A21" s="3" t="str">
        <f>"FY "&amp;RIGHT(A6,4)+1</f>
        <v>FY 2012</v>
      </c>
    </row>
    <row r="22" spans="1:10" ht="12" customHeight="1">
      <c r="A22" s="2" t="str">
        <f>"Oct "&amp;RIGHT(A6,4)</f>
        <v>Oct 2011</v>
      </c>
      <c r="B22" s="11">
        <v>10846307.842800001</v>
      </c>
      <c r="C22" s="11">
        <v>4407290.7330999998</v>
      </c>
      <c r="D22" s="11">
        <v>353433.59999999998</v>
      </c>
      <c r="E22" s="11">
        <v>0</v>
      </c>
      <c r="F22" s="11">
        <v>353433.59999999998</v>
      </c>
      <c r="G22" s="11">
        <v>4760724.3331000004</v>
      </c>
      <c r="H22" s="11">
        <f t="shared" ref="H22:H35" si="1">IF(ISBLANK(E22),"",E22)</f>
        <v>0</v>
      </c>
      <c r="I22" s="11">
        <v>4760724.3331000004</v>
      </c>
      <c r="J22" s="11" t="s">
        <v>396</v>
      </c>
    </row>
    <row r="23" spans="1:10" ht="12" customHeight="1">
      <c r="A23" s="2" t="str">
        <f>"Nov "&amp;RIGHT(A6,4)</f>
        <v>Nov 2011</v>
      </c>
      <c r="B23" s="11">
        <v>11158877.3792</v>
      </c>
      <c r="C23" s="11">
        <v>4591767.1297000004</v>
      </c>
      <c r="D23" s="11">
        <v>462020</v>
      </c>
      <c r="E23" s="11">
        <v>0</v>
      </c>
      <c r="F23" s="11">
        <v>462020</v>
      </c>
      <c r="G23" s="11">
        <v>5053787.1297000004</v>
      </c>
      <c r="H23" s="11">
        <f t="shared" si="1"/>
        <v>0</v>
      </c>
      <c r="I23" s="11">
        <v>5053787.1297000004</v>
      </c>
      <c r="J23" s="11" t="s">
        <v>396</v>
      </c>
    </row>
    <row r="24" spans="1:10" ht="12" customHeight="1">
      <c r="A24" s="2" t="str">
        <f>"Dec "&amp;RIGHT(A6,4)</f>
        <v>Dec 2011</v>
      </c>
      <c r="B24" s="11">
        <v>12074476.332</v>
      </c>
      <c r="C24" s="11">
        <v>4261277.2688999996</v>
      </c>
      <c r="D24" s="11" t="s">
        <v>396</v>
      </c>
      <c r="E24" s="11" t="s">
        <v>396</v>
      </c>
      <c r="F24" s="11" t="s">
        <v>396</v>
      </c>
      <c r="G24" s="11">
        <v>4261277.2688999996</v>
      </c>
      <c r="H24" s="11" t="str">
        <f t="shared" si="1"/>
        <v>--</v>
      </c>
      <c r="I24" s="11">
        <v>4261277.2688999996</v>
      </c>
      <c r="J24" s="11" t="s">
        <v>396</v>
      </c>
    </row>
    <row r="25" spans="1:10" ht="12" customHeight="1">
      <c r="A25" s="2" t="str">
        <f>"Jan "&amp;RIGHT(A6,4)+1</f>
        <v>Jan 2012</v>
      </c>
      <c r="B25" s="11" t="s">
        <v>396</v>
      </c>
      <c r="C25" s="11" t="s">
        <v>396</v>
      </c>
      <c r="D25" s="11" t="s">
        <v>396</v>
      </c>
      <c r="E25" s="11" t="s">
        <v>396</v>
      </c>
      <c r="F25" s="11" t="s">
        <v>396</v>
      </c>
      <c r="G25" s="11" t="s">
        <v>396</v>
      </c>
      <c r="H25" s="11" t="str">
        <f t="shared" si="1"/>
        <v>--</v>
      </c>
      <c r="I25" s="11" t="s">
        <v>396</v>
      </c>
      <c r="J25" s="11" t="s">
        <v>396</v>
      </c>
    </row>
    <row r="26" spans="1:10" ht="12" customHeight="1">
      <c r="A26" s="2" t="str">
        <f>"Feb "&amp;RIGHT(A6,4)+1</f>
        <v>Feb 2012</v>
      </c>
      <c r="B26" s="11" t="s">
        <v>396</v>
      </c>
      <c r="C26" s="11" t="s">
        <v>396</v>
      </c>
      <c r="D26" s="11" t="s">
        <v>396</v>
      </c>
      <c r="E26" s="11" t="s">
        <v>396</v>
      </c>
      <c r="F26" s="11" t="s">
        <v>396</v>
      </c>
      <c r="G26" s="11" t="s">
        <v>396</v>
      </c>
      <c r="H26" s="11" t="str">
        <f t="shared" si="1"/>
        <v>--</v>
      </c>
      <c r="I26" s="11" t="s">
        <v>396</v>
      </c>
      <c r="J26" s="11" t="s">
        <v>396</v>
      </c>
    </row>
    <row r="27" spans="1:10" ht="12" customHeight="1">
      <c r="A27" s="2" t="str">
        <f>"Mar "&amp;RIGHT(A6,4)+1</f>
        <v>Mar 2012</v>
      </c>
      <c r="B27" s="11" t="s">
        <v>396</v>
      </c>
      <c r="C27" s="11" t="s">
        <v>396</v>
      </c>
      <c r="D27" s="11" t="s">
        <v>396</v>
      </c>
      <c r="E27" s="11" t="s">
        <v>396</v>
      </c>
      <c r="F27" s="11" t="s">
        <v>396</v>
      </c>
      <c r="G27" s="11" t="s">
        <v>396</v>
      </c>
      <c r="H27" s="11" t="str">
        <f t="shared" si="1"/>
        <v>--</v>
      </c>
      <c r="I27" s="11" t="s">
        <v>396</v>
      </c>
      <c r="J27" s="11" t="s">
        <v>396</v>
      </c>
    </row>
    <row r="28" spans="1:10" ht="12" customHeight="1">
      <c r="A28" s="2" t="str">
        <f>"Apr "&amp;RIGHT(A6,4)+1</f>
        <v>Apr 2012</v>
      </c>
      <c r="B28" s="11" t="s">
        <v>396</v>
      </c>
      <c r="C28" s="11" t="s">
        <v>396</v>
      </c>
      <c r="D28" s="11" t="s">
        <v>396</v>
      </c>
      <c r="E28" s="11" t="s">
        <v>396</v>
      </c>
      <c r="F28" s="11" t="s">
        <v>396</v>
      </c>
      <c r="G28" s="11" t="s">
        <v>396</v>
      </c>
      <c r="H28" s="11" t="str">
        <f t="shared" si="1"/>
        <v>--</v>
      </c>
      <c r="I28" s="11" t="s">
        <v>396</v>
      </c>
      <c r="J28" s="11" t="s">
        <v>396</v>
      </c>
    </row>
    <row r="29" spans="1:10" ht="12" customHeight="1">
      <c r="A29" s="2" t="str">
        <f>"May "&amp;RIGHT(A6,4)+1</f>
        <v>May 2012</v>
      </c>
      <c r="B29" s="11" t="s">
        <v>396</v>
      </c>
      <c r="C29" s="11" t="s">
        <v>396</v>
      </c>
      <c r="D29" s="11" t="s">
        <v>396</v>
      </c>
      <c r="E29" s="11" t="s">
        <v>396</v>
      </c>
      <c r="F29" s="11" t="s">
        <v>396</v>
      </c>
      <c r="G29" s="11" t="s">
        <v>396</v>
      </c>
      <c r="H29" s="11" t="str">
        <f t="shared" si="1"/>
        <v>--</v>
      </c>
      <c r="I29" s="11" t="s">
        <v>396</v>
      </c>
      <c r="J29" s="11" t="s">
        <v>396</v>
      </c>
    </row>
    <row r="30" spans="1:10" ht="12" customHeight="1">
      <c r="A30" s="2" t="str">
        <f>"Jun "&amp;RIGHT(A6,4)+1</f>
        <v>Jun 2012</v>
      </c>
      <c r="B30" s="11" t="s">
        <v>396</v>
      </c>
      <c r="C30" s="11" t="s">
        <v>396</v>
      </c>
      <c r="D30" s="11" t="s">
        <v>396</v>
      </c>
      <c r="E30" s="11" t="s">
        <v>396</v>
      </c>
      <c r="F30" s="11" t="s">
        <v>396</v>
      </c>
      <c r="G30" s="11" t="s">
        <v>396</v>
      </c>
      <c r="H30" s="11" t="str">
        <f t="shared" si="1"/>
        <v>--</v>
      </c>
      <c r="I30" s="11" t="s">
        <v>396</v>
      </c>
      <c r="J30" s="11" t="s">
        <v>396</v>
      </c>
    </row>
    <row r="31" spans="1:10" ht="12" customHeight="1">
      <c r="A31" s="2" t="str">
        <f>"Jul "&amp;RIGHT(A6,4)+1</f>
        <v>Jul 2012</v>
      </c>
      <c r="B31" s="11" t="s">
        <v>396</v>
      </c>
      <c r="C31" s="11" t="s">
        <v>396</v>
      </c>
      <c r="D31" s="11" t="s">
        <v>396</v>
      </c>
      <c r="E31" s="11" t="s">
        <v>396</v>
      </c>
      <c r="F31" s="11" t="s">
        <v>396</v>
      </c>
      <c r="G31" s="11" t="s">
        <v>396</v>
      </c>
      <c r="H31" s="11" t="str">
        <f t="shared" si="1"/>
        <v>--</v>
      </c>
      <c r="I31" s="11" t="s">
        <v>396</v>
      </c>
      <c r="J31" s="11" t="s">
        <v>396</v>
      </c>
    </row>
    <row r="32" spans="1:10" ht="12" customHeight="1">
      <c r="A32" s="2" t="str">
        <f>"Aug "&amp;RIGHT(A6,4)+1</f>
        <v>Aug 2012</v>
      </c>
      <c r="B32" s="11" t="s">
        <v>396</v>
      </c>
      <c r="C32" s="11" t="s">
        <v>396</v>
      </c>
      <c r="D32" s="11" t="s">
        <v>396</v>
      </c>
      <c r="E32" s="11" t="s">
        <v>396</v>
      </c>
      <c r="F32" s="11" t="s">
        <v>396</v>
      </c>
      <c r="G32" s="11" t="s">
        <v>396</v>
      </c>
      <c r="H32" s="11" t="str">
        <f t="shared" si="1"/>
        <v>--</v>
      </c>
      <c r="I32" s="11" t="s">
        <v>396</v>
      </c>
      <c r="J32" s="11" t="s">
        <v>396</v>
      </c>
    </row>
    <row r="33" spans="1:10" ht="12" customHeight="1">
      <c r="A33" s="2" t="str">
        <f>"Sep "&amp;RIGHT(A6,4)+1</f>
        <v>Sep 2012</v>
      </c>
      <c r="B33" s="11" t="s">
        <v>396</v>
      </c>
      <c r="C33" s="11" t="s">
        <v>396</v>
      </c>
      <c r="D33" s="11" t="s">
        <v>396</v>
      </c>
      <c r="E33" s="11" t="s">
        <v>396</v>
      </c>
      <c r="F33" s="11" t="s">
        <v>396</v>
      </c>
      <c r="G33" s="11" t="s">
        <v>396</v>
      </c>
      <c r="H33" s="11" t="str">
        <f t="shared" si="1"/>
        <v>--</v>
      </c>
      <c r="I33" s="11" t="s">
        <v>396</v>
      </c>
      <c r="J33" s="11" t="s">
        <v>396</v>
      </c>
    </row>
    <row r="34" spans="1:10" ht="12" customHeight="1">
      <c r="A34" s="12" t="s">
        <v>58</v>
      </c>
      <c r="B34" s="13">
        <v>34079661.553999998</v>
      </c>
      <c r="C34" s="13">
        <v>13260335.1317</v>
      </c>
      <c r="D34" s="13">
        <v>815453.6</v>
      </c>
      <c r="E34" s="13">
        <v>0</v>
      </c>
      <c r="F34" s="13">
        <v>815453.6</v>
      </c>
      <c r="G34" s="13">
        <v>14075788.731699999</v>
      </c>
      <c r="H34" s="13">
        <f t="shared" si="1"/>
        <v>0</v>
      </c>
      <c r="I34" s="13">
        <v>14075788.731699999</v>
      </c>
      <c r="J34" s="13" t="s">
        <v>396</v>
      </c>
    </row>
    <row r="35" spans="1:10" ht="12" customHeight="1">
      <c r="A35" s="14" t="str">
        <f>"Total "&amp;MID(A20,7,LEN(A20)-13)&amp;" Months"</f>
        <v>Total 3 Months</v>
      </c>
      <c r="B35" s="15">
        <v>34079661.553999998</v>
      </c>
      <c r="C35" s="15">
        <v>13260335.1317</v>
      </c>
      <c r="D35" s="15">
        <v>815453.6</v>
      </c>
      <c r="E35" s="15">
        <v>0</v>
      </c>
      <c r="F35" s="15">
        <v>815453.6</v>
      </c>
      <c r="G35" s="15">
        <v>14075788.731699999</v>
      </c>
      <c r="H35" s="15">
        <f t="shared" si="1"/>
        <v>0</v>
      </c>
      <c r="I35" s="15">
        <v>14075788.731699999</v>
      </c>
      <c r="J35" s="15" t="s">
        <v>396</v>
      </c>
    </row>
    <row r="36" spans="1:10" ht="12" customHeight="1">
      <c r="A36" s="34"/>
      <c r="B36" s="34"/>
      <c r="C36" s="34"/>
      <c r="D36" s="34"/>
      <c r="E36" s="34"/>
      <c r="F36" s="34"/>
      <c r="G36" s="34"/>
      <c r="H36" s="34"/>
      <c r="I36" s="34"/>
      <c r="J36" s="34"/>
    </row>
    <row r="37" spans="1:10" ht="69.95" customHeight="1">
      <c r="A37" s="52" t="s">
        <v>383</v>
      </c>
      <c r="B37" s="52"/>
      <c r="C37" s="52"/>
      <c r="D37" s="52"/>
      <c r="E37" s="52"/>
      <c r="F37" s="52"/>
      <c r="G37" s="52"/>
      <c r="H37" s="52"/>
      <c r="I37" s="52"/>
      <c r="J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1">
    <mergeCell ref="A1:I1"/>
    <mergeCell ref="A2:I2"/>
    <mergeCell ref="A3:A4"/>
    <mergeCell ref="B3:B4"/>
    <mergeCell ref="C3:C4"/>
    <mergeCell ref="D3:F3"/>
    <mergeCell ref="G3:I3"/>
    <mergeCell ref="J3:J4"/>
    <mergeCell ref="B5:J5"/>
    <mergeCell ref="A36:J36"/>
    <mergeCell ref="A37:J37"/>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4.xml><?xml version="1.0" encoding="utf-8"?>
<worksheet xmlns="http://schemas.openxmlformats.org/spreadsheetml/2006/main" xmlns:r="http://schemas.openxmlformats.org/officeDocument/2006/relationships">
  <sheetPr codeName="Sheet38">
    <pageSetUpPr fitToPage="1"/>
  </sheetPr>
  <dimension ref="A1:I200"/>
  <sheetViews>
    <sheetView showGridLines="0" workbookViewId="0">
      <pane activePane="bottomRight" state="frozen"/>
      <selection sqref="A1:H1"/>
    </sheetView>
  </sheetViews>
  <sheetFormatPr defaultRowHeight="12.75"/>
  <cols>
    <col min="1" max="1" width="12.140625" customWidth="1"/>
    <col min="2" max="9" width="11.42578125" customWidth="1"/>
  </cols>
  <sheetData>
    <row r="1" spans="1:9" ht="12" customHeight="1">
      <c r="A1" s="42" t="s">
        <v>393</v>
      </c>
      <c r="B1" s="42"/>
      <c r="C1" s="42"/>
      <c r="D1" s="42"/>
      <c r="E1" s="42"/>
      <c r="F1" s="42"/>
      <c r="G1" s="42"/>
      <c r="H1" s="42"/>
      <c r="I1" s="2" t="s">
        <v>394</v>
      </c>
    </row>
    <row r="2" spans="1:9" ht="12" customHeight="1">
      <c r="A2" s="44" t="s">
        <v>176</v>
      </c>
      <c r="B2" s="44"/>
      <c r="C2" s="44"/>
      <c r="D2" s="44"/>
      <c r="E2" s="44"/>
      <c r="F2" s="44"/>
      <c r="G2" s="44"/>
      <c r="H2" s="44"/>
      <c r="I2" s="1"/>
    </row>
    <row r="3" spans="1:9" ht="24" customHeight="1">
      <c r="A3" s="46" t="s">
        <v>53</v>
      </c>
      <c r="B3" s="38" t="s">
        <v>265</v>
      </c>
      <c r="C3" s="48" t="s">
        <v>177</v>
      </c>
      <c r="D3" s="53"/>
      <c r="E3" s="49"/>
      <c r="F3" s="48" t="s">
        <v>264</v>
      </c>
      <c r="G3" s="53"/>
      <c r="H3" s="49"/>
      <c r="I3" s="40" t="s">
        <v>266</v>
      </c>
    </row>
    <row r="4" spans="1:9" ht="24" customHeight="1">
      <c r="A4" s="47"/>
      <c r="B4" s="39"/>
      <c r="C4" s="10" t="s">
        <v>164</v>
      </c>
      <c r="D4" s="10" t="s">
        <v>172</v>
      </c>
      <c r="E4" s="10" t="s">
        <v>58</v>
      </c>
      <c r="F4" s="10" t="s">
        <v>150</v>
      </c>
      <c r="G4" s="10" t="s">
        <v>178</v>
      </c>
      <c r="H4" s="10" t="s">
        <v>58</v>
      </c>
      <c r="I4" s="41"/>
    </row>
    <row r="5" spans="1:9" ht="12" customHeight="1">
      <c r="A5" s="1"/>
      <c r="B5" s="34" t="str">
        <f>REPT("-",88)&amp;" Dollars "&amp;REPT("-",148)</f>
        <v>---------------------------------------------------------------------------------------- Dollars ----------------------------------------------------------------------------------------------------------------------------------------------------</v>
      </c>
      <c r="C5" s="34"/>
      <c r="D5" s="34"/>
      <c r="E5" s="34"/>
      <c r="F5" s="34"/>
      <c r="G5" s="34"/>
      <c r="H5" s="34"/>
      <c r="I5" s="34"/>
    </row>
    <row r="6" spans="1:9" ht="12" customHeight="1">
      <c r="A6" s="3" t="s">
        <v>395</v>
      </c>
    </row>
    <row r="7" spans="1:9" ht="12" customHeight="1">
      <c r="A7" s="2" t="str">
        <f>"Oct "&amp;RIGHT(A6,4)-1</f>
        <v>Oct 2010</v>
      </c>
      <c r="B7" s="11" t="s">
        <v>396</v>
      </c>
      <c r="C7" s="11">
        <v>138611142.0433</v>
      </c>
      <c r="D7" s="11">
        <v>1288499.6025</v>
      </c>
      <c r="E7" s="11">
        <v>139899641.64579999</v>
      </c>
      <c r="F7" s="11" t="s">
        <v>396</v>
      </c>
      <c r="G7" s="11" t="s">
        <v>396</v>
      </c>
      <c r="H7" s="11" t="s">
        <v>396</v>
      </c>
      <c r="I7" s="11">
        <v>139899641.64579999</v>
      </c>
    </row>
    <row r="8" spans="1:9" ht="12" customHeight="1">
      <c r="A8" s="2" t="str">
        <f>"Nov "&amp;RIGHT(A6,4)-1</f>
        <v>Nov 2010</v>
      </c>
      <c r="B8" s="11" t="s">
        <v>396</v>
      </c>
      <c r="C8" s="11">
        <v>131204401.9623</v>
      </c>
      <c r="D8" s="11">
        <v>1269096.6599999999</v>
      </c>
      <c r="E8" s="11">
        <v>132473498.6223</v>
      </c>
      <c r="F8" s="11" t="s">
        <v>396</v>
      </c>
      <c r="G8" s="11" t="s">
        <v>396</v>
      </c>
      <c r="H8" s="11" t="s">
        <v>396</v>
      </c>
      <c r="I8" s="11">
        <v>132473498.6223</v>
      </c>
    </row>
    <row r="9" spans="1:9" ht="12" customHeight="1">
      <c r="A9" s="2" t="str">
        <f>"Dec "&amp;RIGHT(A6,4)-1</f>
        <v>Dec 2010</v>
      </c>
      <c r="B9" s="11" t="s">
        <v>396</v>
      </c>
      <c r="C9" s="11">
        <v>71938210.140499994</v>
      </c>
      <c r="D9" s="11">
        <v>19845775.032499999</v>
      </c>
      <c r="E9" s="11">
        <v>91783985.172999993</v>
      </c>
      <c r="F9" s="11" t="s">
        <v>396</v>
      </c>
      <c r="G9" s="11" t="s">
        <v>396</v>
      </c>
      <c r="H9" s="11" t="s">
        <v>396</v>
      </c>
      <c r="I9" s="11">
        <v>91783985.172999993</v>
      </c>
    </row>
    <row r="10" spans="1:9" ht="12" customHeight="1">
      <c r="A10" s="2" t="str">
        <f>"Jan "&amp;RIGHT(A6,4)</f>
        <v>Jan 2011</v>
      </c>
      <c r="B10" s="11" t="s">
        <v>396</v>
      </c>
      <c r="C10" s="11">
        <v>88595444.391499996</v>
      </c>
      <c r="D10" s="11">
        <v>1137787.155</v>
      </c>
      <c r="E10" s="11">
        <v>89733231.546499997</v>
      </c>
      <c r="F10" s="11" t="s">
        <v>396</v>
      </c>
      <c r="G10" s="11" t="s">
        <v>396</v>
      </c>
      <c r="H10" s="11" t="s">
        <v>396</v>
      </c>
      <c r="I10" s="11">
        <v>89733231.546499997</v>
      </c>
    </row>
    <row r="11" spans="1:9" ht="12" customHeight="1">
      <c r="A11" s="2" t="str">
        <f>"Feb "&amp;RIGHT(A6,4)</f>
        <v>Feb 2011</v>
      </c>
      <c r="B11" s="11" t="s">
        <v>396</v>
      </c>
      <c r="C11" s="11">
        <v>92121939.504199997</v>
      </c>
      <c r="D11" s="11">
        <v>1015199.5275</v>
      </c>
      <c r="E11" s="11">
        <v>93137139.0317</v>
      </c>
      <c r="F11" s="11" t="s">
        <v>396</v>
      </c>
      <c r="G11" s="11" t="s">
        <v>396</v>
      </c>
      <c r="H11" s="11" t="s">
        <v>396</v>
      </c>
      <c r="I11" s="11">
        <v>93137139.0317</v>
      </c>
    </row>
    <row r="12" spans="1:9" ht="12" customHeight="1">
      <c r="A12" s="2" t="str">
        <f>"Mar "&amp;RIGHT(A6,4)</f>
        <v>Mar 2011</v>
      </c>
      <c r="B12" s="11" t="s">
        <v>396</v>
      </c>
      <c r="C12" s="11">
        <v>114592893.8899</v>
      </c>
      <c r="D12" s="11">
        <v>31450189.887499999</v>
      </c>
      <c r="E12" s="11">
        <v>146043083.77739999</v>
      </c>
      <c r="F12" s="11" t="s">
        <v>396</v>
      </c>
      <c r="G12" s="11" t="s">
        <v>396</v>
      </c>
      <c r="H12" s="11" t="s">
        <v>396</v>
      </c>
      <c r="I12" s="11">
        <v>146043083.77739999</v>
      </c>
    </row>
    <row r="13" spans="1:9" ht="12" customHeight="1">
      <c r="A13" s="2" t="str">
        <f>"Apr "&amp;RIGHT(A6,4)</f>
        <v>Apr 2011</v>
      </c>
      <c r="B13" s="11" t="s">
        <v>396</v>
      </c>
      <c r="C13" s="11">
        <v>72467154.262799993</v>
      </c>
      <c r="D13" s="11">
        <v>1332098.46</v>
      </c>
      <c r="E13" s="11">
        <v>73799252.722800002</v>
      </c>
      <c r="F13" s="11" t="s">
        <v>396</v>
      </c>
      <c r="G13" s="11" t="s">
        <v>396</v>
      </c>
      <c r="H13" s="11" t="s">
        <v>396</v>
      </c>
      <c r="I13" s="11">
        <v>73799252.722800002</v>
      </c>
    </row>
    <row r="14" spans="1:9" ht="12" customHeight="1">
      <c r="A14" s="2" t="str">
        <f>"May "&amp;RIGHT(A6,4)</f>
        <v>May 2011</v>
      </c>
      <c r="B14" s="11" t="s">
        <v>396</v>
      </c>
      <c r="C14" s="11">
        <v>39089584.871100001</v>
      </c>
      <c r="D14" s="11">
        <v>1085980.9724999999</v>
      </c>
      <c r="E14" s="11">
        <v>40175565.843599997</v>
      </c>
      <c r="F14" s="11" t="s">
        <v>396</v>
      </c>
      <c r="G14" s="11" t="s">
        <v>396</v>
      </c>
      <c r="H14" s="11" t="s">
        <v>396</v>
      </c>
      <c r="I14" s="11">
        <v>40175565.843599997</v>
      </c>
    </row>
    <row r="15" spans="1:9" ht="12" customHeight="1">
      <c r="A15" s="2" t="str">
        <f>"Jun "&amp;RIGHT(A6,4)</f>
        <v>Jun 2011</v>
      </c>
      <c r="B15" s="11" t="s">
        <v>396</v>
      </c>
      <c r="C15" s="11">
        <v>36681391.523500003</v>
      </c>
      <c r="D15" s="11">
        <v>24117020.432500001</v>
      </c>
      <c r="E15" s="11">
        <v>60798411.956</v>
      </c>
      <c r="F15" s="11" t="s">
        <v>396</v>
      </c>
      <c r="G15" s="11" t="s">
        <v>396</v>
      </c>
      <c r="H15" s="11" t="s">
        <v>396</v>
      </c>
      <c r="I15" s="11">
        <v>60798411.956</v>
      </c>
    </row>
    <row r="16" spans="1:9" ht="12" customHeight="1">
      <c r="A16" s="2" t="str">
        <f>"Jul "&amp;RIGHT(A6,4)</f>
        <v>Jul 2011</v>
      </c>
      <c r="B16" s="11" t="s">
        <v>396</v>
      </c>
      <c r="C16" s="11">
        <v>96576461.471100003</v>
      </c>
      <c r="D16" s="11">
        <v>6727.9549999999999</v>
      </c>
      <c r="E16" s="11">
        <v>96583189.426100001</v>
      </c>
      <c r="F16" s="11" t="s">
        <v>396</v>
      </c>
      <c r="G16" s="11" t="s">
        <v>396</v>
      </c>
      <c r="H16" s="11" t="s">
        <v>396</v>
      </c>
      <c r="I16" s="11">
        <v>96583189.426100001</v>
      </c>
    </row>
    <row r="17" spans="1:9" ht="12" customHeight="1">
      <c r="A17" s="2" t="str">
        <f>"Aug "&amp;RIGHT(A6,4)</f>
        <v>Aug 2011</v>
      </c>
      <c r="B17" s="11" t="s">
        <v>396</v>
      </c>
      <c r="C17" s="11">
        <v>130086284.35420001</v>
      </c>
      <c r="D17" s="11">
        <v>769486.65749999997</v>
      </c>
      <c r="E17" s="11">
        <v>130855771.0117</v>
      </c>
      <c r="F17" s="11" t="s">
        <v>396</v>
      </c>
      <c r="G17" s="11" t="s">
        <v>396</v>
      </c>
      <c r="H17" s="11" t="s">
        <v>396</v>
      </c>
      <c r="I17" s="11">
        <v>130855771.0117</v>
      </c>
    </row>
    <row r="18" spans="1:9" ht="12" customHeight="1">
      <c r="A18" s="2" t="str">
        <f>"Sep "&amp;RIGHT(A6,4)</f>
        <v>Sep 2011</v>
      </c>
      <c r="B18" s="11" t="s">
        <v>396</v>
      </c>
      <c r="C18" s="11">
        <v>202882595.06189999</v>
      </c>
      <c r="D18" s="11">
        <v>28328150.489999998</v>
      </c>
      <c r="E18" s="11">
        <v>231210745.5519</v>
      </c>
      <c r="F18" s="11" t="s">
        <v>396</v>
      </c>
      <c r="G18" s="11" t="s">
        <v>396</v>
      </c>
      <c r="H18" s="11" t="s">
        <v>396</v>
      </c>
      <c r="I18" s="11">
        <v>231210745.5519</v>
      </c>
    </row>
    <row r="19" spans="1:9" ht="12" customHeight="1">
      <c r="A19" s="12" t="s">
        <v>58</v>
      </c>
      <c r="B19" s="13" t="s">
        <v>396</v>
      </c>
      <c r="C19" s="13">
        <v>1214847503.4763</v>
      </c>
      <c r="D19" s="13">
        <v>111646012.8325</v>
      </c>
      <c r="E19" s="13">
        <v>1326493516.3088</v>
      </c>
      <c r="F19" s="13" t="s">
        <v>396</v>
      </c>
      <c r="G19" s="13" t="s">
        <v>396</v>
      </c>
      <c r="H19" s="13" t="s">
        <v>396</v>
      </c>
      <c r="I19" s="13">
        <v>1326493516.3088</v>
      </c>
    </row>
    <row r="20" spans="1:9" ht="12" customHeight="1">
      <c r="A20" s="14" t="s">
        <v>397</v>
      </c>
      <c r="B20" s="15" t="s">
        <v>396</v>
      </c>
      <c r="C20" s="15">
        <v>341753754.14609998</v>
      </c>
      <c r="D20" s="15">
        <v>22403371.295000002</v>
      </c>
      <c r="E20" s="15">
        <v>364157125.4411</v>
      </c>
      <c r="F20" s="15" t="s">
        <v>396</v>
      </c>
      <c r="G20" s="15" t="s">
        <v>396</v>
      </c>
      <c r="H20" s="15" t="s">
        <v>396</v>
      </c>
      <c r="I20" s="15">
        <v>364157125.4411</v>
      </c>
    </row>
    <row r="21" spans="1:9" ht="12" customHeight="1">
      <c r="A21" s="3" t="str">
        <f>"FY "&amp;RIGHT(A6,4)+1</f>
        <v>FY 2012</v>
      </c>
    </row>
    <row r="22" spans="1:9" ht="12" customHeight="1">
      <c r="A22" s="2" t="str">
        <f>"Oct "&amp;RIGHT(A6,4)</f>
        <v>Oct 2011</v>
      </c>
      <c r="B22" s="11" t="s">
        <v>396</v>
      </c>
      <c r="C22" s="11">
        <v>183832123.04589999</v>
      </c>
      <c r="D22" s="11">
        <v>1410725.8725000001</v>
      </c>
      <c r="E22" s="11">
        <v>185242848.91839999</v>
      </c>
      <c r="F22" s="11" t="s">
        <v>396</v>
      </c>
      <c r="G22" s="11" t="s">
        <v>396</v>
      </c>
      <c r="H22" s="11" t="s">
        <v>396</v>
      </c>
      <c r="I22" s="11">
        <v>185242848.91839999</v>
      </c>
    </row>
    <row r="23" spans="1:9" ht="12" customHeight="1">
      <c r="A23" s="2" t="str">
        <f>"Nov "&amp;RIGHT(A6,4)</f>
        <v>Nov 2011</v>
      </c>
      <c r="B23" s="11" t="s">
        <v>396</v>
      </c>
      <c r="C23" s="11">
        <v>135461639.91890001</v>
      </c>
      <c r="D23" s="11">
        <v>1417132.0925</v>
      </c>
      <c r="E23" s="11">
        <v>136878772.01140001</v>
      </c>
      <c r="F23" s="11" t="s">
        <v>396</v>
      </c>
      <c r="G23" s="11" t="s">
        <v>396</v>
      </c>
      <c r="H23" s="11" t="s">
        <v>396</v>
      </c>
      <c r="I23" s="11">
        <v>136878772.01140001</v>
      </c>
    </row>
    <row r="24" spans="1:9" ht="12" customHeight="1">
      <c r="A24" s="2" t="str">
        <f>"Dec "&amp;RIGHT(A6,4)</f>
        <v>Dec 2011</v>
      </c>
      <c r="B24" s="11" t="s">
        <v>396</v>
      </c>
      <c r="C24" s="11">
        <v>157044332.12090001</v>
      </c>
      <c r="D24" s="11">
        <v>20628526.120000001</v>
      </c>
      <c r="E24" s="11">
        <v>177672858.24090001</v>
      </c>
      <c r="F24" s="11" t="s">
        <v>396</v>
      </c>
      <c r="G24" s="11" t="s">
        <v>396</v>
      </c>
      <c r="H24" s="11" t="s">
        <v>396</v>
      </c>
      <c r="I24" s="11">
        <v>177672858.24090001</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9" ht="12" customHeight="1">
      <c r="A33" s="2" t="str">
        <f>"Sep "&amp;RIGHT(A6,4)+1</f>
        <v>Sep 2012</v>
      </c>
      <c r="B33" s="11" t="s">
        <v>396</v>
      </c>
      <c r="C33" s="11" t="s">
        <v>396</v>
      </c>
      <c r="D33" s="11" t="s">
        <v>396</v>
      </c>
      <c r="E33" s="11" t="s">
        <v>396</v>
      </c>
      <c r="F33" s="11" t="s">
        <v>396</v>
      </c>
      <c r="G33" s="11" t="s">
        <v>396</v>
      </c>
      <c r="H33" s="11" t="s">
        <v>396</v>
      </c>
      <c r="I33" s="11" t="s">
        <v>396</v>
      </c>
    </row>
    <row r="34" spans="1:9" ht="12" customHeight="1">
      <c r="A34" s="12" t="s">
        <v>58</v>
      </c>
      <c r="B34" s="13" t="s">
        <v>396</v>
      </c>
      <c r="C34" s="13">
        <v>476338095.08569998</v>
      </c>
      <c r="D34" s="13">
        <v>23456384.085000001</v>
      </c>
      <c r="E34" s="13">
        <v>499794479.17070001</v>
      </c>
      <c r="F34" s="13" t="s">
        <v>396</v>
      </c>
      <c r="G34" s="13" t="s">
        <v>396</v>
      </c>
      <c r="H34" s="13" t="s">
        <v>396</v>
      </c>
      <c r="I34" s="13">
        <v>499794479.17070001</v>
      </c>
    </row>
    <row r="35" spans="1:9" ht="12" customHeight="1">
      <c r="A35" s="14" t="str">
        <f>"Total "&amp;MID(A20,7,LEN(A20)-13)&amp;" Months"</f>
        <v>Total 3 Months</v>
      </c>
      <c r="B35" s="15" t="s">
        <v>396</v>
      </c>
      <c r="C35" s="15">
        <v>476338095.08569998</v>
      </c>
      <c r="D35" s="15">
        <v>23456384.085000001</v>
      </c>
      <c r="E35" s="15">
        <v>499794479.17070001</v>
      </c>
      <c r="F35" s="15" t="s">
        <v>396</v>
      </c>
      <c r="G35" s="15" t="s">
        <v>396</v>
      </c>
      <c r="H35" s="15" t="s">
        <v>396</v>
      </c>
      <c r="I35" s="15">
        <v>499794479.17070001</v>
      </c>
    </row>
    <row r="36" spans="1:9" ht="12" customHeight="1">
      <c r="A36" s="34"/>
      <c r="B36" s="34"/>
      <c r="C36" s="34"/>
      <c r="D36" s="34"/>
      <c r="E36" s="34"/>
      <c r="F36" s="34"/>
      <c r="G36" s="34"/>
      <c r="H36" s="34"/>
      <c r="I36" s="34"/>
    </row>
    <row r="37" spans="1:9" ht="69.95" customHeight="1">
      <c r="A37" s="52" t="s">
        <v>384</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I3:I4"/>
    <mergeCell ref="B5:I5"/>
    <mergeCell ref="A36:I36"/>
    <mergeCell ref="A37:I37"/>
    <mergeCell ref="A1:H1"/>
    <mergeCell ref="A2:H2"/>
    <mergeCell ref="A3:A4"/>
    <mergeCell ref="B3:B4"/>
    <mergeCell ref="C3:E3"/>
    <mergeCell ref="F3:H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5.xml><?xml version="1.0" encoding="utf-8"?>
<worksheet xmlns="http://schemas.openxmlformats.org/spreadsheetml/2006/main" xmlns:r="http://schemas.openxmlformats.org/officeDocument/2006/relationships">
  <sheetPr codeName="Sheet39">
    <pageSetUpPr fitToPage="1"/>
  </sheetPr>
  <dimension ref="A1:H200"/>
  <sheetViews>
    <sheetView showGridLines="0" workbookViewId="0">
      <pane activePane="bottomRight" state="frozen"/>
      <selection sqref="A1:G1"/>
    </sheetView>
  </sheetViews>
  <sheetFormatPr defaultRowHeight="12.75"/>
  <cols>
    <col min="1" max="1" width="12.140625" customWidth="1"/>
    <col min="2" max="6" width="11.42578125" customWidth="1"/>
    <col min="7" max="7" width="12.28515625" customWidth="1"/>
    <col min="8" max="8" width="12.140625" customWidth="1"/>
  </cols>
  <sheetData>
    <row r="1" spans="1:8" ht="12" customHeight="1">
      <c r="A1" s="42" t="s">
        <v>393</v>
      </c>
      <c r="B1" s="42"/>
      <c r="C1" s="42"/>
      <c r="D1" s="42"/>
      <c r="E1" s="42"/>
      <c r="F1" s="42"/>
      <c r="G1" s="42"/>
      <c r="H1" s="2" t="s">
        <v>394</v>
      </c>
    </row>
    <row r="2" spans="1:8" ht="12" customHeight="1">
      <c r="A2" s="44" t="s">
        <v>179</v>
      </c>
      <c r="B2" s="44"/>
      <c r="C2" s="44"/>
      <c r="D2" s="44"/>
      <c r="E2" s="44"/>
      <c r="F2" s="44"/>
      <c r="G2" s="44"/>
      <c r="H2" s="1"/>
    </row>
    <row r="3" spans="1:8" ht="24" customHeight="1">
      <c r="A3" s="46" t="s">
        <v>53</v>
      </c>
      <c r="B3" s="48" t="s">
        <v>267</v>
      </c>
      <c r="C3" s="53"/>
      <c r="D3" s="53"/>
      <c r="E3" s="49"/>
      <c r="F3" s="38" t="s">
        <v>268</v>
      </c>
      <c r="G3" s="38" t="s">
        <v>269</v>
      </c>
      <c r="H3" s="40" t="s">
        <v>270</v>
      </c>
    </row>
    <row r="4" spans="1:8" ht="24" customHeight="1">
      <c r="A4" s="47"/>
      <c r="B4" s="10" t="s">
        <v>180</v>
      </c>
      <c r="C4" s="10" t="s">
        <v>181</v>
      </c>
      <c r="D4" s="10" t="s">
        <v>144</v>
      </c>
      <c r="E4" s="10" t="s">
        <v>58</v>
      </c>
      <c r="F4" s="39"/>
      <c r="G4" s="39"/>
      <c r="H4" s="41"/>
    </row>
    <row r="5" spans="1:8" ht="12" customHeight="1">
      <c r="A5" s="1"/>
      <c r="B5" s="34" t="str">
        <f>REPT("-",80)&amp;" Dollars "&amp;REPT("-",80)</f>
        <v>-------------------------------------------------------------------------------- Dollars --------------------------------------------------------------------------------</v>
      </c>
      <c r="C5" s="34"/>
      <c r="D5" s="34"/>
      <c r="E5" s="34"/>
      <c r="F5" s="34"/>
      <c r="G5" s="34"/>
      <c r="H5" s="34"/>
    </row>
    <row r="6" spans="1:8" ht="12" customHeight="1">
      <c r="A6" s="3" t="s">
        <v>395</v>
      </c>
    </row>
    <row r="7" spans="1:8" ht="12" customHeight="1">
      <c r="A7" s="2" t="str">
        <f>"Oct "&amp;RIGHT(A6,4)-1</f>
        <v>Oct 2010</v>
      </c>
      <c r="B7" s="11">
        <v>2431205</v>
      </c>
      <c r="C7" s="11" t="s">
        <v>396</v>
      </c>
      <c r="D7" s="11" t="s">
        <v>396</v>
      </c>
      <c r="E7" s="11">
        <v>2431205</v>
      </c>
      <c r="F7" s="11" t="s">
        <v>396</v>
      </c>
      <c r="G7" s="11">
        <v>682887.63020000001</v>
      </c>
      <c r="H7" s="11" t="s">
        <v>396</v>
      </c>
    </row>
    <row r="8" spans="1:8" ht="12" customHeight="1">
      <c r="A8" s="2" t="str">
        <f>"Nov "&amp;RIGHT(A6,4)-1</f>
        <v>Nov 2010</v>
      </c>
      <c r="B8" s="11">
        <v>2979313</v>
      </c>
      <c r="C8" s="11" t="s">
        <v>396</v>
      </c>
      <c r="D8" s="11" t="s">
        <v>396</v>
      </c>
      <c r="E8" s="11">
        <v>2979313</v>
      </c>
      <c r="F8" s="11">
        <v>2746</v>
      </c>
      <c r="G8" s="11">
        <v>636695.37340000004</v>
      </c>
      <c r="H8" s="11">
        <v>2086913</v>
      </c>
    </row>
    <row r="9" spans="1:8" ht="12" customHeight="1">
      <c r="A9" s="2" t="str">
        <f>"Dec "&amp;RIGHT(A6,4)-1</f>
        <v>Dec 2010</v>
      </c>
      <c r="B9" s="11">
        <v>37793238</v>
      </c>
      <c r="C9" s="11">
        <v>216817</v>
      </c>
      <c r="D9" s="11">
        <v>7232</v>
      </c>
      <c r="E9" s="11">
        <v>38017287</v>
      </c>
      <c r="F9" s="11" t="s">
        <v>396</v>
      </c>
      <c r="G9" s="11">
        <v>702230.85900000005</v>
      </c>
      <c r="H9" s="11">
        <v>1793329</v>
      </c>
    </row>
    <row r="10" spans="1:8" ht="12" customHeight="1">
      <c r="A10" s="2" t="str">
        <f>"Jan "&amp;RIGHT(A6,4)</f>
        <v>Jan 2011</v>
      </c>
      <c r="B10" s="11">
        <v>63912790</v>
      </c>
      <c r="C10" s="11">
        <v>262542</v>
      </c>
      <c r="D10" s="11" t="s">
        <v>396</v>
      </c>
      <c r="E10" s="11">
        <v>64175332</v>
      </c>
      <c r="F10" s="11">
        <v>21298</v>
      </c>
      <c r="G10" s="11">
        <v>624385.61829999997</v>
      </c>
      <c r="H10" s="11">
        <v>20244</v>
      </c>
    </row>
    <row r="11" spans="1:8" ht="12" customHeight="1">
      <c r="A11" s="2" t="str">
        <f>"Feb "&amp;RIGHT(A6,4)</f>
        <v>Feb 2011</v>
      </c>
      <c r="B11" s="11">
        <v>44957350</v>
      </c>
      <c r="C11" s="11">
        <v>67996</v>
      </c>
      <c r="D11" s="11">
        <v>4036</v>
      </c>
      <c r="E11" s="11">
        <v>45029382</v>
      </c>
      <c r="F11" s="11" t="s">
        <v>396</v>
      </c>
      <c r="G11" s="11">
        <v>683567.80200000003</v>
      </c>
      <c r="H11" s="11" t="s">
        <v>396</v>
      </c>
    </row>
    <row r="12" spans="1:8" ht="12" customHeight="1">
      <c r="A12" s="2" t="str">
        <f>"Mar "&amp;RIGHT(A6,4)</f>
        <v>Mar 2011</v>
      </c>
      <c r="B12" s="11">
        <v>8775838</v>
      </c>
      <c r="C12" s="11">
        <v>2754</v>
      </c>
      <c r="D12" s="11">
        <v>2404</v>
      </c>
      <c r="E12" s="11">
        <v>8780996</v>
      </c>
      <c r="F12" s="11" t="s">
        <v>396</v>
      </c>
      <c r="G12" s="11">
        <v>590848.5919</v>
      </c>
      <c r="H12" s="11" t="s">
        <v>396</v>
      </c>
    </row>
    <row r="13" spans="1:8" ht="12" customHeight="1">
      <c r="A13" s="2" t="str">
        <f>"Apr "&amp;RIGHT(A6,4)</f>
        <v>Apr 2011</v>
      </c>
      <c r="B13" s="11">
        <v>2056766</v>
      </c>
      <c r="C13" s="11">
        <v>397</v>
      </c>
      <c r="D13" s="11">
        <v>16842</v>
      </c>
      <c r="E13" s="11">
        <v>2074005</v>
      </c>
      <c r="F13" s="11" t="s">
        <v>396</v>
      </c>
      <c r="G13" s="11">
        <v>1134641.5559</v>
      </c>
      <c r="H13" s="11" t="s">
        <v>396</v>
      </c>
    </row>
    <row r="14" spans="1:8" ht="12" customHeight="1">
      <c r="A14" s="2" t="str">
        <f>"May "&amp;RIGHT(A6,4)</f>
        <v>May 2011</v>
      </c>
      <c r="B14" s="11">
        <v>69295</v>
      </c>
      <c r="C14" s="11" t="s">
        <v>396</v>
      </c>
      <c r="D14" s="11" t="s">
        <v>396</v>
      </c>
      <c r="E14" s="11">
        <v>69295</v>
      </c>
      <c r="F14" s="11" t="s">
        <v>396</v>
      </c>
      <c r="G14" s="11">
        <v>971568.42359999998</v>
      </c>
      <c r="H14" s="11" t="s">
        <v>396</v>
      </c>
    </row>
    <row r="15" spans="1:8" ht="12" customHeight="1">
      <c r="A15" s="2" t="str">
        <f>"Jun "&amp;RIGHT(A6,4)</f>
        <v>Jun 2011</v>
      </c>
      <c r="B15" s="11">
        <v>635324</v>
      </c>
      <c r="C15" s="11" t="s">
        <v>396</v>
      </c>
      <c r="D15" s="11" t="s">
        <v>396</v>
      </c>
      <c r="E15" s="11">
        <v>635324</v>
      </c>
      <c r="F15" s="11" t="s">
        <v>396</v>
      </c>
      <c r="G15" s="11">
        <v>1139622.7404</v>
      </c>
      <c r="H15" s="11" t="s">
        <v>396</v>
      </c>
    </row>
    <row r="16" spans="1:8" ht="12" customHeight="1">
      <c r="A16" s="2" t="str">
        <f>"Jul "&amp;RIGHT(A6,4)</f>
        <v>Jul 2011</v>
      </c>
      <c r="B16" s="11" t="s">
        <v>396</v>
      </c>
      <c r="C16" s="11" t="s">
        <v>396</v>
      </c>
      <c r="D16" s="11" t="s">
        <v>396</v>
      </c>
      <c r="E16" s="11" t="s">
        <v>396</v>
      </c>
      <c r="F16" s="11" t="s">
        <v>396</v>
      </c>
      <c r="G16" s="11">
        <v>59649.606699999997</v>
      </c>
      <c r="H16" s="11" t="s">
        <v>396</v>
      </c>
    </row>
    <row r="17" spans="1:8" ht="12" customHeight="1">
      <c r="A17" s="2" t="str">
        <f>"Aug "&amp;RIGHT(A6,4)</f>
        <v>Aug 2011</v>
      </c>
      <c r="B17" s="11">
        <v>88965.04</v>
      </c>
      <c r="C17" s="11" t="s">
        <v>396</v>
      </c>
      <c r="D17" s="11" t="s">
        <v>396</v>
      </c>
      <c r="E17" s="11">
        <v>88965.04</v>
      </c>
      <c r="F17" s="11" t="s">
        <v>396</v>
      </c>
      <c r="G17" s="11">
        <v>29717.452000000001</v>
      </c>
      <c r="H17" s="11" t="s">
        <v>396</v>
      </c>
    </row>
    <row r="18" spans="1:8" ht="12" customHeight="1">
      <c r="A18" s="2" t="str">
        <f>"Sep "&amp;RIGHT(A6,4)</f>
        <v>Sep 2011</v>
      </c>
      <c r="B18" s="11">
        <v>44482.52</v>
      </c>
      <c r="C18" s="11" t="s">
        <v>396</v>
      </c>
      <c r="D18" s="11" t="s">
        <v>396</v>
      </c>
      <c r="E18" s="11">
        <v>44482.52</v>
      </c>
      <c r="F18" s="11" t="s">
        <v>396</v>
      </c>
      <c r="G18" s="11">
        <v>2982150.0377000002</v>
      </c>
      <c r="H18" s="11" t="s">
        <v>396</v>
      </c>
    </row>
    <row r="19" spans="1:8" ht="12" customHeight="1">
      <c r="A19" s="12" t="s">
        <v>58</v>
      </c>
      <c r="B19" s="13">
        <v>163744566.56</v>
      </c>
      <c r="C19" s="13">
        <v>550506</v>
      </c>
      <c r="D19" s="13">
        <v>30514</v>
      </c>
      <c r="E19" s="13">
        <v>164325586.56</v>
      </c>
      <c r="F19" s="13">
        <v>24044</v>
      </c>
      <c r="G19" s="13">
        <v>10237965.691099999</v>
      </c>
      <c r="H19" s="13">
        <v>3900486</v>
      </c>
    </row>
    <row r="20" spans="1:8" ht="12" customHeight="1">
      <c r="A20" s="14" t="s">
        <v>397</v>
      </c>
      <c r="B20" s="15">
        <v>43203756</v>
      </c>
      <c r="C20" s="15">
        <v>216817</v>
      </c>
      <c r="D20" s="15">
        <v>7232</v>
      </c>
      <c r="E20" s="15">
        <v>43427805</v>
      </c>
      <c r="F20" s="15">
        <v>2746</v>
      </c>
      <c r="G20" s="15">
        <v>2021813.8626000001</v>
      </c>
      <c r="H20" s="15">
        <v>3880242</v>
      </c>
    </row>
    <row r="21" spans="1:8" ht="12" customHeight="1">
      <c r="A21" s="3" t="str">
        <f>"FY "&amp;RIGHT(A6,4)+1</f>
        <v>FY 2012</v>
      </c>
    </row>
    <row r="22" spans="1:8" ht="12" customHeight="1">
      <c r="A22" s="2" t="str">
        <f>"Oct "&amp;RIGHT(A6,4)</f>
        <v>Oct 2011</v>
      </c>
      <c r="B22" s="11">
        <v>44482.52</v>
      </c>
      <c r="C22" s="11" t="s">
        <v>396</v>
      </c>
      <c r="D22" s="11" t="s">
        <v>396</v>
      </c>
      <c r="E22" s="11">
        <v>44482.52</v>
      </c>
      <c r="F22" s="11">
        <v>2024281.31</v>
      </c>
      <c r="G22" s="11">
        <v>2964019.8724000002</v>
      </c>
      <c r="H22" s="11" t="s">
        <v>396</v>
      </c>
    </row>
    <row r="23" spans="1:8" ht="12" customHeight="1">
      <c r="A23" s="2" t="str">
        <f>"Nov "&amp;RIGHT(A6,4)</f>
        <v>Nov 2011</v>
      </c>
      <c r="B23" s="11">
        <v>4534499.99</v>
      </c>
      <c r="C23" s="11" t="s">
        <v>396</v>
      </c>
      <c r="D23" s="11" t="s">
        <v>396</v>
      </c>
      <c r="E23" s="11">
        <v>4534499.99</v>
      </c>
      <c r="F23" s="11">
        <v>1818996.09</v>
      </c>
      <c r="G23" s="11">
        <v>2813148.2686999999</v>
      </c>
      <c r="H23" s="11" t="s">
        <v>396</v>
      </c>
    </row>
    <row r="24" spans="1:8" ht="12" customHeight="1">
      <c r="A24" s="2" t="str">
        <f>"Dec "&amp;RIGHT(A6,4)</f>
        <v>Dec 2011</v>
      </c>
      <c r="B24" s="11">
        <v>661893.96</v>
      </c>
      <c r="C24" s="11" t="s">
        <v>396</v>
      </c>
      <c r="D24" s="11" t="s">
        <v>396</v>
      </c>
      <c r="E24" s="11">
        <v>661893.96</v>
      </c>
      <c r="F24" s="11">
        <v>329837.02</v>
      </c>
      <c r="G24" s="11">
        <v>1038773.5265</v>
      </c>
      <c r="H24" s="11" t="s">
        <v>396</v>
      </c>
    </row>
    <row r="25" spans="1:8" ht="12" customHeight="1">
      <c r="A25" s="2" t="str">
        <f>"Jan "&amp;RIGHT(A6,4)+1</f>
        <v>Jan 2012</v>
      </c>
      <c r="B25" s="11" t="s">
        <v>396</v>
      </c>
      <c r="C25" s="11" t="s">
        <v>396</v>
      </c>
      <c r="D25" s="11" t="s">
        <v>396</v>
      </c>
      <c r="E25" s="11" t="s">
        <v>396</v>
      </c>
      <c r="F25" s="11" t="s">
        <v>396</v>
      </c>
      <c r="G25" s="11" t="s">
        <v>396</v>
      </c>
      <c r="H25" s="11" t="s">
        <v>396</v>
      </c>
    </row>
    <row r="26" spans="1:8" ht="12" customHeight="1">
      <c r="A26" s="2" t="str">
        <f>"Feb "&amp;RIGHT(A6,4)+1</f>
        <v>Feb 2012</v>
      </c>
      <c r="B26" s="11" t="s">
        <v>396</v>
      </c>
      <c r="C26" s="11" t="s">
        <v>396</v>
      </c>
      <c r="D26" s="11" t="s">
        <v>396</v>
      </c>
      <c r="E26" s="11" t="s">
        <v>396</v>
      </c>
      <c r="F26" s="11" t="s">
        <v>396</v>
      </c>
      <c r="G26" s="11" t="s">
        <v>396</v>
      </c>
      <c r="H26" s="11" t="s">
        <v>396</v>
      </c>
    </row>
    <row r="27" spans="1:8" ht="12" customHeight="1">
      <c r="A27" s="2" t="str">
        <f>"Mar "&amp;RIGHT(A6,4)+1</f>
        <v>Mar 2012</v>
      </c>
      <c r="B27" s="11" t="s">
        <v>396</v>
      </c>
      <c r="C27" s="11" t="s">
        <v>396</v>
      </c>
      <c r="D27" s="11" t="s">
        <v>396</v>
      </c>
      <c r="E27" s="11" t="s">
        <v>396</v>
      </c>
      <c r="F27" s="11" t="s">
        <v>396</v>
      </c>
      <c r="G27" s="11" t="s">
        <v>396</v>
      </c>
      <c r="H27" s="11" t="s">
        <v>396</v>
      </c>
    </row>
    <row r="28" spans="1:8" ht="12" customHeight="1">
      <c r="A28" s="2" t="str">
        <f>"Apr "&amp;RIGHT(A6,4)+1</f>
        <v>Apr 2012</v>
      </c>
      <c r="B28" s="11" t="s">
        <v>396</v>
      </c>
      <c r="C28" s="11" t="s">
        <v>396</v>
      </c>
      <c r="D28" s="11" t="s">
        <v>396</v>
      </c>
      <c r="E28" s="11" t="s">
        <v>396</v>
      </c>
      <c r="F28" s="11" t="s">
        <v>396</v>
      </c>
      <c r="G28" s="11" t="s">
        <v>396</v>
      </c>
      <c r="H28" s="11" t="s">
        <v>396</v>
      </c>
    </row>
    <row r="29" spans="1:8" ht="12" customHeight="1">
      <c r="A29" s="2" t="str">
        <f>"May "&amp;RIGHT(A6,4)+1</f>
        <v>May 2012</v>
      </c>
      <c r="B29" s="11" t="s">
        <v>396</v>
      </c>
      <c r="C29" s="11" t="s">
        <v>396</v>
      </c>
      <c r="D29" s="11" t="s">
        <v>396</v>
      </c>
      <c r="E29" s="11" t="s">
        <v>396</v>
      </c>
      <c r="F29" s="11" t="s">
        <v>396</v>
      </c>
      <c r="G29" s="11" t="s">
        <v>396</v>
      </c>
      <c r="H29" s="11" t="s">
        <v>396</v>
      </c>
    </row>
    <row r="30" spans="1:8" ht="12" customHeight="1">
      <c r="A30" s="2" t="str">
        <f>"Jun "&amp;RIGHT(A6,4)+1</f>
        <v>Jun 2012</v>
      </c>
      <c r="B30" s="11" t="s">
        <v>396</v>
      </c>
      <c r="C30" s="11" t="s">
        <v>396</v>
      </c>
      <c r="D30" s="11" t="s">
        <v>396</v>
      </c>
      <c r="E30" s="11" t="s">
        <v>396</v>
      </c>
      <c r="F30" s="11" t="s">
        <v>396</v>
      </c>
      <c r="G30" s="11" t="s">
        <v>396</v>
      </c>
      <c r="H30" s="11" t="s">
        <v>396</v>
      </c>
    </row>
    <row r="31" spans="1:8" ht="12" customHeight="1">
      <c r="A31" s="2" t="str">
        <f>"Jul "&amp;RIGHT(A6,4)+1</f>
        <v>Jul 2012</v>
      </c>
      <c r="B31" s="11" t="s">
        <v>396</v>
      </c>
      <c r="C31" s="11" t="s">
        <v>396</v>
      </c>
      <c r="D31" s="11" t="s">
        <v>396</v>
      </c>
      <c r="E31" s="11" t="s">
        <v>396</v>
      </c>
      <c r="F31" s="11" t="s">
        <v>396</v>
      </c>
      <c r="G31" s="11" t="s">
        <v>396</v>
      </c>
      <c r="H31" s="11" t="s">
        <v>396</v>
      </c>
    </row>
    <row r="32" spans="1:8" ht="12" customHeight="1">
      <c r="A32" s="2" t="str">
        <f>"Aug "&amp;RIGHT(A6,4)+1</f>
        <v>Aug 2012</v>
      </c>
      <c r="B32" s="11" t="s">
        <v>396</v>
      </c>
      <c r="C32" s="11" t="s">
        <v>396</v>
      </c>
      <c r="D32" s="11" t="s">
        <v>396</v>
      </c>
      <c r="E32" s="11" t="s">
        <v>396</v>
      </c>
      <c r="F32" s="11" t="s">
        <v>396</v>
      </c>
      <c r="G32" s="11" t="s">
        <v>396</v>
      </c>
      <c r="H32" s="11" t="s">
        <v>396</v>
      </c>
    </row>
    <row r="33" spans="1:8" ht="12" customHeight="1">
      <c r="A33" s="2" t="str">
        <f>"Sep "&amp;RIGHT(A6,4)+1</f>
        <v>Sep 2012</v>
      </c>
      <c r="B33" s="11" t="s">
        <v>396</v>
      </c>
      <c r="C33" s="11" t="s">
        <v>396</v>
      </c>
      <c r="D33" s="11" t="s">
        <v>396</v>
      </c>
      <c r="E33" s="11" t="s">
        <v>396</v>
      </c>
      <c r="F33" s="11" t="s">
        <v>396</v>
      </c>
      <c r="G33" s="11" t="s">
        <v>396</v>
      </c>
      <c r="H33" s="11" t="s">
        <v>396</v>
      </c>
    </row>
    <row r="34" spans="1:8" ht="12" customHeight="1">
      <c r="A34" s="12" t="s">
        <v>58</v>
      </c>
      <c r="B34" s="13">
        <v>5240876.47</v>
      </c>
      <c r="C34" s="13" t="s">
        <v>396</v>
      </c>
      <c r="D34" s="13" t="s">
        <v>396</v>
      </c>
      <c r="E34" s="13">
        <v>5240876.47</v>
      </c>
      <c r="F34" s="13">
        <v>4173114.42</v>
      </c>
      <c r="G34" s="13">
        <v>6815941.6676000003</v>
      </c>
      <c r="H34" s="13" t="s">
        <v>396</v>
      </c>
    </row>
    <row r="35" spans="1:8" ht="12" customHeight="1">
      <c r="A35" s="14" t="str">
        <f>"Total "&amp;MID(A20,7,LEN(A20)-13)&amp;" Months"</f>
        <v>Total 3 Months</v>
      </c>
      <c r="B35" s="15">
        <v>5240876.47</v>
      </c>
      <c r="C35" s="15" t="s">
        <v>396</v>
      </c>
      <c r="D35" s="15" t="s">
        <v>396</v>
      </c>
      <c r="E35" s="15">
        <v>5240876.47</v>
      </c>
      <c r="F35" s="15">
        <v>4173114.42</v>
      </c>
      <c r="G35" s="15">
        <v>6815941.6676000003</v>
      </c>
      <c r="H35" s="15" t="s">
        <v>396</v>
      </c>
    </row>
    <row r="36" spans="1:8" ht="12" customHeight="1">
      <c r="A36" s="34"/>
      <c r="B36" s="34"/>
      <c r="C36" s="34"/>
      <c r="D36" s="34"/>
      <c r="E36" s="34"/>
      <c r="F36" s="34"/>
      <c r="G36" s="34"/>
      <c r="H36" s="34"/>
    </row>
    <row r="37" spans="1:8" ht="69.95" customHeight="1">
      <c r="A37" s="52" t="s">
        <v>385</v>
      </c>
      <c r="B37" s="52"/>
      <c r="C37" s="52"/>
      <c r="D37" s="52"/>
      <c r="E37" s="52"/>
      <c r="F37" s="52"/>
      <c r="G37" s="52"/>
      <c r="H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H3:H4"/>
    <mergeCell ref="B5:H5"/>
    <mergeCell ref="A36:H36"/>
    <mergeCell ref="A37:H37"/>
    <mergeCell ref="A1:G1"/>
    <mergeCell ref="A2:G2"/>
    <mergeCell ref="A3:A4"/>
    <mergeCell ref="B3:E3"/>
    <mergeCell ref="F3:F4"/>
    <mergeCell ref="G3:G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6.xml><?xml version="1.0" encoding="utf-8"?>
<worksheet xmlns="http://schemas.openxmlformats.org/spreadsheetml/2006/main" xmlns:r="http://schemas.openxmlformats.org/officeDocument/2006/relationships">
  <sheetPr codeName="Sheet40">
    <pageSetUpPr fitToPage="1"/>
  </sheetPr>
  <dimension ref="A1:J200"/>
  <sheetViews>
    <sheetView showGridLines="0" workbookViewId="0">
      <pane activePane="bottomRight" state="frozen"/>
      <selection sqref="A1:H1"/>
    </sheetView>
  </sheetViews>
  <sheetFormatPr defaultRowHeight="12.75"/>
  <cols>
    <col min="1" max="1" width="12.140625" customWidth="1"/>
    <col min="2" max="9" width="11.42578125" customWidth="1"/>
    <col min="10" max="10" width="27.42578125" customWidth="1"/>
  </cols>
  <sheetData>
    <row r="1" spans="1:9" ht="12" customHeight="1">
      <c r="A1" s="42" t="s">
        <v>393</v>
      </c>
      <c r="B1" s="42"/>
      <c r="C1" s="42"/>
      <c r="D1" s="42"/>
      <c r="E1" s="42"/>
      <c r="F1" s="42"/>
      <c r="G1" s="42"/>
      <c r="H1" s="42"/>
      <c r="I1" s="2" t="s">
        <v>394</v>
      </c>
    </row>
    <row r="2" spans="1:9" ht="12" customHeight="1">
      <c r="A2" s="44" t="s">
        <v>272</v>
      </c>
      <c r="B2" s="44"/>
      <c r="C2" s="44"/>
      <c r="D2" s="44"/>
      <c r="E2" s="44"/>
      <c r="F2" s="44"/>
      <c r="G2" s="44"/>
      <c r="H2" s="44"/>
      <c r="I2" s="1"/>
    </row>
    <row r="3" spans="1:9" ht="24" customHeight="1">
      <c r="A3" s="46" t="s">
        <v>53</v>
      </c>
      <c r="B3" s="48" t="s">
        <v>182</v>
      </c>
      <c r="C3" s="53"/>
      <c r="D3" s="49"/>
      <c r="E3" s="38" t="s">
        <v>183</v>
      </c>
      <c r="F3" s="38" t="s">
        <v>184</v>
      </c>
      <c r="G3" s="38" t="s">
        <v>185</v>
      </c>
      <c r="H3" s="38" t="s">
        <v>273</v>
      </c>
      <c r="I3" s="40" t="s">
        <v>186</v>
      </c>
    </row>
    <row r="4" spans="1:9" ht="24" customHeight="1">
      <c r="A4" s="47"/>
      <c r="B4" s="10" t="s">
        <v>271</v>
      </c>
      <c r="C4" s="10" t="s">
        <v>187</v>
      </c>
      <c r="D4" s="10" t="s">
        <v>58</v>
      </c>
      <c r="E4" s="39"/>
      <c r="F4" s="39"/>
      <c r="G4" s="39"/>
      <c r="H4" s="39"/>
      <c r="I4" s="41"/>
    </row>
    <row r="5" spans="1:9" ht="12" customHeight="1">
      <c r="A5" s="1"/>
      <c r="B5" s="34" t="str">
        <f>REPT("-",88)&amp;" Dollars "&amp;REPT("-",148)</f>
        <v>---------------------------------------------------------------------------------------- Dollars ----------------------------------------------------------------------------------------------------------------------------------------------------</v>
      </c>
      <c r="C5" s="34"/>
      <c r="D5" s="34"/>
      <c r="E5" s="34"/>
      <c r="F5" s="34"/>
      <c r="G5" s="34"/>
      <c r="H5" s="34"/>
      <c r="I5" s="34"/>
    </row>
    <row r="6" spans="1:9" ht="12" customHeight="1">
      <c r="A6" s="3" t="s">
        <v>395</v>
      </c>
    </row>
    <row r="7" spans="1:9" ht="12" customHeight="1">
      <c r="A7" s="2" t="str">
        <f>"Oct "&amp;RIGHT(A6,4)-1</f>
        <v>Oct 2010</v>
      </c>
      <c r="B7" s="11">
        <v>23833.669099999999</v>
      </c>
      <c r="C7" s="11" t="s">
        <v>396</v>
      </c>
      <c r="D7" s="11">
        <v>23833.669099999999</v>
      </c>
      <c r="E7" s="11" t="s">
        <v>396</v>
      </c>
      <c r="F7" s="11">
        <v>49827</v>
      </c>
      <c r="G7" s="11">
        <v>3187753.2993000001</v>
      </c>
      <c r="H7" s="11">
        <v>64172200</v>
      </c>
      <c r="I7" s="11">
        <v>67359953.2993</v>
      </c>
    </row>
    <row r="8" spans="1:9" ht="12" customHeight="1">
      <c r="A8" s="2" t="str">
        <f>"Nov "&amp;RIGHT(A6,4)-1</f>
        <v>Nov 2010</v>
      </c>
      <c r="B8" s="11">
        <v>100161.2953</v>
      </c>
      <c r="C8" s="11" t="s">
        <v>396</v>
      </c>
      <c r="D8" s="11">
        <v>100161.2953</v>
      </c>
      <c r="E8" s="11" t="s">
        <v>396</v>
      </c>
      <c r="F8" s="11" t="s">
        <v>396</v>
      </c>
      <c r="G8" s="11">
        <v>5805828.6687000003</v>
      </c>
      <c r="H8" s="11">
        <v>53675340</v>
      </c>
      <c r="I8" s="11">
        <v>59481168.668700002</v>
      </c>
    </row>
    <row r="9" spans="1:9" ht="12" customHeight="1">
      <c r="A9" s="2" t="str">
        <f>"Dec "&amp;RIGHT(A6,4)-1</f>
        <v>Dec 2010</v>
      </c>
      <c r="B9" s="11">
        <v>121495.4846</v>
      </c>
      <c r="C9" s="11" t="s">
        <v>396</v>
      </c>
      <c r="D9" s="11">
        <v>121495.4846</v>
      </c>
      <c r="E9" s="11" t="s">
        <v>396</v>
      </c>
      <c r="F9" s="11" t="s">
        <v>396</v>
      </c>
      <c r="G9" s="11">
        <v>40634342.343599997</v>
      </c>
      <c r="H9" s="11">
        <v>41146585</v>
      </c>
      <c r="I9" s="11">
        <v>81780927.343600005</v>
      </c>
    </row>
    <row r="10" spans="1:9" ht="12" customHeight="1">
      <c r="A10" s="2" t="str">
        <f>"Jan "&amp;RIGHT(A6,4)</f>
        <v>Jan 2011</v>
      </c>
      <c r="B10" s="11">
        <v>99972.286800000002</v>
      </c>
      <c r="C10" s="11" t="s">
        <v>396</v>
      </c>
      <c r="D10" s="11">
        <v>99972.286800000002</v>
      </c>
      <c r="E10" s="11" t="s">
        <v>396</v>
      </c>
      <c r="F10" s="11" t="s">
        <v>396</v>
      </c>
      <c r="G10" s="11">
        <v>64941231.905100003</v>
      </c>
      <c r="H10" s="11">
        <v>54012332</v>
      </c>
      <c r="I10" s="11">
        <v>118953563.9051</v>
      </c>
    </row>
    <row r="11" spans="1:9" ht="12" customHeight="1">
      <c r="A11" s="2" t="str">
        <f>"Feb "&amp;RIGHT(A6,4)</f>
        <v>Feb 2011</v>
      </c>
      <c r="B11" s="11">
        <v>47659.170299999998</v>
      </c>
      <c r="C11" s="11" t="s">
        <v>396</v>
      </c>
      <c r="D11" s="11">
        <v>47659.170299999998</v>
      </c>
      <c r="E11" s="11" t="s">
        <v>396</v>
      </c>
      <c r="F11" s="11" t="s">
        <v>396</v>
      </c>
      <c r="G11" s="11">
        <v>45760608.9723</v>
      </c>
      <c r="H11" s="11">
        <v>46261891</v>
      </c>
      <c r="I11" s="11">
        <v>92022499.972299993</v>
      </c>
    </row>
    <row r="12" spans="1:9" ht="12" customHeight="1">
      <c r="A12" s="2" t="str">
        <f>"Mar "&amp;RIGHT(A6,4)</f>
        <v>Mar 2011</v>
      </c>
      <c r="B12" s="11">
        <v>31210.280999999999</v>
      </c>
      <c r="C12" s="11" t="s">
        <v>396</v>
      </c>
      <c r="D12" s="11">
        <v>31210.280999999999</v>
      </c>
      <c r="E12" s="11" t="s">
        <v>396</v>
      </c>
      <c r="F12" s="11" t="s">
        <v>396</v>
      </c>
      <c r="G12" s="11">
        <v>9403054.8728999998</v>
      </c>
      <c r="H12" s="11">
        <v>41649944</v>
      </c>
      <c r="I12" s="11">
        <v>51052998.872900002</v>
      </c>
    </row>
    <row r="13" spans="1:9" ht="12" customHeight="1">
      <c r="A13" s="2" t="str">
        <f>"Apr "&amp;RIGHT(A6,4)</f>
        <v>Apr 2011</v>
      </c>
      <c r="B13" s="11">
        <v>41087.212800000001</v>
      </c>
      <c r="C13" s="11" t="s">
        <v>396</v>
      </c>
      <c r="D13" s="11">
        <v>41087.212800000001</v>
      </c>
      <c r="E13" s="11" t="s">
        <v>396</v>
      </c>
      <c r="F13" s="11" t="s">
        <v>396</v>
      </c>
      <c r="G13" s="11">
        <v>3249733.7686999999</v>
      </c>
      <c r="H13" s="11">
        <v>44983798</v>
      </c>
      <c r="I13" s="11">
        <v>48233531.768700004</v>
      </c>
    </row>
    <row r="14" spans="1:9" ht="12" customHeight="1">
      <c r="A14" s="2" t="str">
        <f>"May "&amp;RIGHT(A6,4)</f>
        <v>May 2011</v>
      </c>
      <c r="B14" s="11">
        <v>40573.698900000003</v>
      </c>
      <c r="C14" s="11" t="s">
        <v>396</v>
      </c>
      <c r="D14" s="11">
        <v>40573.698900000003</v>
      </c>
      <c r="E14" s="11" t="s">
        <v>396</v>
      </c>
      <c r="F14" s="11" t="s">
        <v>396</v>
      </c>
      <c r="G14" s="11">
        <v>1081437.1225000001</v>
      </c>
      <c r="H14" s="11">
        <v>32394360</v>
      </c>
      <c r="I14" s="11">
        <v>33475797.122499999</v>
      </c>
    </row>
    <row r="15" spans="1:9" ht="12" customHeight="1">
      <c r="A15" s="2" t="str">
        <f>"Jun "&amp;RIGHT(A6,4)</f>
        <v>Jun 2011</v>
      </c>
      <c r="B15" s="11">
        <v>39369.862300000001</v>
      </c>
      <c r="C15" s="11" t="s">
        <v>396</v>
      </c>
      <c r="D15" s="11">
        <v>39369.862300000001</v>
      </c>
      <c r="E15" s="11" t="s">
        <v>396</v>
      </c>
      <c r="F15" s="11" t="s">
        <v>396</v>
      </c>
      <c r="G15" s="11">
        <v>1814316.6026999999</v>
      </c>
      <c r="H15" s="11">
        <v>31833687</v>
      </c>
      <c r="I15" s="11">
        <v>33648003.602700002</v>
      </c>
    </row>
    <row r="16" spans="1:9" ht="12" customHeight="1">
      <c r="A16" s="2" t="str">
        <f>"Jul "&amp;RIGHT(A6,4)</f>
        <v>Jul 2011</v>
      </c>
      <c r="B16" s="11">
        <v>830.13149999999996</v>
      </c>
      <c r="C16" s="11" t="s">
        <v>396</v>
      </c>
      <c r="D16" s="11">
        <v>830.13149999999996</v>
      </c>
      <c r="E16" s="11" t="s">
        <v>396</v>
      </c>
      <c r="F16" s="11" t="s">
        <v>396</v>
      </c>
      <c r="G16" s="11">
        <v>60479.7382</v>
      </c>
      <c r="H16" s="11">
        <v>13492659.140000001</v>
      </c>
      <c r="I16" s="11">
        <v>13553138.8782</v>
      </c>
    </row>
    <row r="17" spans="1:9" ht="12" customHeight="1">
      <c r="A17" s="2" t="str">
        <f>"Aug "&amp;RIGHT(A6,4)</f>
        <v>Aug 2011</v>
      </c>
      <c r="B17" s="11">
        <v>299.59210000000002</v>
      </c>
      <c r="C17" s="11" t="s">
        <v>396</v>
      </c>
      <c r="D17" s="11">
        <v>299.59210000000002</v>
      </c>
      <c r="E17" s="11" t="s">
        <v>396</v>
      </c>
      <c r="F17" s="11" t="s">
        <v>396</v>
      </c>
      <c r="G17" s="11">
        <v>118982.08409999999</v>
      </c>
      <c r="H17" s="11">
        <v>14878411.699999999</v>
      </c>
      <c r="I17" s="11">
        <v>14997393.7841</v>
      </c>
    </row>
    <row r="18" spans="1:9" ht="12" customHeight="1">
      <c r="A18" s="2" t="str">
        <f>"Sep "&amp;RIGHT(A6,4)</f>
        <v>Sep 2011</v>
      </c>
      <c r="B18" s="11">
        <v>3737.7669000000001</v>
      </c>
      <c r="C18" s="11">
        <v>163826.48000000001</v>
      </c>
      <c r="D18" s="11">
        <v>167564.2469</v>
      </c>
      <c r="E18" s="11" t="s">
        <v>396</v>
      </c>
      <c r="F18" s="11" t="s">
        <v>396</v>
      </c>
      <c r="G18" s="11">
        <v>3194196.8045999999</v>
      </c>
      <c r="H18" s="11">
        <v>23279733.699999999</v>
      </c>
      <c r="I18" s="11">
        <v>26473930.5046</v>
      </c>
    </row>
    <row r="19" spans="1:9" ht="12" customHeight="1">
      <c r="A19" s="12" t="s">
        <v>58</v>
      </c>
      <c r="B19" s="13">
        <v>550230.45160000003</v>
      </c>
      <c r="C19" s="13">
        <v>163826.48000000001</v>
      </c>
      <c r="D19" s="13">
        <v>714056.93160000001</v>
      </c>
      <c r="E19" s="13" t="s">
        <v>396</v>
      </c>
      <c r="F19" s="13">
        <v>49827</v>
      </c>
      <c r="G19" s="13">
        <v>179251966.18270001</v>
      </c>
      <c r="H19" s="13">
        <v>461780941.54000002</v>
      </c>
      <c r="I19" s="13">
        <v>641032907.7227</v>
      </c>
    </row>
    <row r="20" spans="1:9" ht="12" customHeight="1">
      <c r="A20" s="14" t="s">
        <v>397</v>
      </c>
      <c r="B20" s="15">
        <v>245490.44899999999</v>
      </c>
      <c r="C20" s="15" t="s">
        <v>396</v>
      </c>
      <c r="D20" s="15">
        <v>245490.44899999999</v>
      </c>
      <c r="E20" s="15" t="s">
        <v>396</v>
      </c>
      <c r="F20" s="15">
        <v>49827</v>
      </c>
      <c r="G20" s="15">
        <v>49627924.3116</v>
      </c>
      <c r="H20" s="15">
        <v>158994125</v>
      </c>
      <c r="I20" s="15">
        <v>208622049.3116</v>
      </c>
    </row>
    <row r="21" spans="1:9" ht="12" customHeight="1">
      <c r="A21" s="3" t="str">
        <f>"FY "&amp;RIGHT(A6,4)+1</f>
        <v>FY 2012</v>
      </c>
    </row>
    <row r="22" spans="1:9" ht="12" customHeight="1">
      <c r="A22" s="2" t="str">
        <f>"Oct "&amp;RIGHT(A6,4)</f>
        <v>Oct 2011</v>
      </c>
      <c r="B22" s="11">
        <v>11450.7822</v>
      </c>
      <c r="C22" s="11">
        <v>163348.79</v>
      </c>
      <c r="D22" s="11">
        <v>174799.5722</v>
      </c>
      <c r="E22" s="11" t="s">
        <v>396</v>
      </c>
      <c r="F22" s="11" t="s">
        <v>396</v>
      </c>
      <c r="G22" s="11">
        <v>5207583.2746000001</v>
      </c>
      <c r="H22" s="11">
        <v>40831842.039999999</v>
      </c>
      <c r="I22" s="11">
        <v>46039425.314599998</v>
      </c>
    </row>
    <row r="23" spans="1:9" ht="12" customHeight="1">
      <c r="A23" s="2" t="str">
        <f>"Nov "&amp;RIGHT(A6,4)</f>
        <v>Nov 2011</v>
      </c>
      <c r="B23" s="11">
        <v>285472.66090000002</v>
      </c>
      <c r="C23" s="11">
        <v>189112.56</v>
      </c>
      <c r="D23" s="11">
        <v>474585.22090000001</v>
      </c>
      <c r="E23" s="11" t="s">
        <v>396</v>
      </c>
      <c r="F23" s="11" t="s">
        <v>396</v>
      </c>
      <c r="G23" s="11">
        <v>9641229.5695999991</v>
      </c>
      <c r="H23" s="11">
        <v>60308632.350000001</v>
      </c>
      <c r="I23" s="11">
        <v>69949861.919599995</v>
      </c>
    </row>
    <row r="24" spans="1:9" ht="12" customHeight="1">
      <c r="A24" s="2" t="str">
        <f>"Dec "&amp;RIGHT(A6,4)</f>
        <v>Dec 2011</v>
      </c>
      <c r="B24" s="11">
        <v>276692.14689999999</v>
      </c>
      <c r="C24" s="11" t="s">
        <v>396</v>
      </c>
      <c r="D24" s="11">
        <v>276692.14689999999</v>
      </c>
      <c r="E24" s="11" t="s">
        <v>396</v>
      </c>
      <c r="F24" s="11" t="s">
        <v>396</v>
      </c>
      <c r="G24" s="11">
        <v>2307196.6534000002</v>
      </c>
      <c r="H24" s="11">
        <v>46405652.969999999</v>
      </c>
      <c r="I24" s="11">
        <v>48712849.623400003</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10" ht="12" customHeight="1">
      <c r="A33" s="2" t="str">
        <f>"Sep "&amp;RIGHT(A6,4)+1</f>
        <v>Sep 2012</v>
      </c>
      <c r="B33" s="11" t="s">
        <v>396</v>
      </c>
      <c r="C33" s="11" t="s">
        <v>396</v>
      </c>
      <c r="D33" s="11" t="s">
        <v>396</v>
      </c>
      <c r="E33" s="11" t="s">
        <v>396</v>
      </c>
      <c r="F33" s="11" t="s">
        <v>396</v>
      </c>
      <c r="G33" s="11" t="s">
        <v>396</v>
      </c>
      <c r="H33" s="11" t="s">
        <v>396</v>
      </c>
      <c r="I33" s="11" t="s">
        <v>396</v>
      </c>
    </row>
    <row r="34" spans="1:10" ht="12" customHeight="1">
      <c r="A34" s="12" t="s">
        <v>58</v>
      </c>
      <c r="B34" s="13">
        <v>573615.59</v>
      </c>
      <c r="C34" s="13">
        <v>352461.35</v>
      </c>
      <c r="D34" s="13">
        <v>926076.94</v>
      </c>
      <c r="E34" s="13" t="s">
        <v>396</v>
      </c>
      <c r="F34" s="13" t="s">
        <v>396</v>
      </c>
      <c r="G34" s="13">
        <v>17156009.4976</v>
      </c>
      <c r="H34" s="13">
        <v>147546127.36000001</v>
      </c>
      <c r="I34" s="13">
        <v>164702136.8576</v>
      </c>
    </row>
    <row r="35" spans="1:10" ht="12" customHeight="1">
      <c r="A35" s="14" t="str">
        <f>"Total "&amp;MID(A20,7,LEN(A20)-13)&amp;" Months"</f>
        <v>Total 3 Months</v>
      </c>
      <c r="B35" s="15">
        <v>573615.59</v>
      </c>
      <c r="C35" s="15">
        <v>352461.35</v>
      </c>
      <c r="D35" s="15">
        <v>926076.94</v>
      </c>
      <c r="E35" s="15" t="s">
        <v>396</v>
      </c>
      <c r="F35" s="15" t="s">
        <v>396</v>
      </c>
      <c r="G35" s="15">
        <v>17156009.4976</v>
      </c>
      <c r="H35" s="15">
        <v>147546127.36000001</v>
      </c>
      <c r="I35" s="15">
        <v>164702136.8576</v>
      </c>
    </row>
    <row r="36" spans="1:10" ht="12" customHeight="1">
      <c r="A36" s="54"/>
      <c r="B36" s="54"/>
      <c r="C36" s="54"/>
      <c r="D36" s="54"/>
      <c r="E36" s="54"/>
      <c r="F36" s="54"/>
      <c r="G36" s="54"/>
      <c r="H36" s="54"/>
      <c r="I36" s="54"/>
      <c r="J36" s="54"/>
    </row>
    <row r="37" spans="1:10" ht="69.95" customHeight="1">
      <c r="A37" s="52" t="s">
        <v>386</v>
      </c>
      <c r="B37" s="52"/>
      <c r="C37" s="52"/>
      <c r="D37" s="52"/>
      <c r="E37" s="52"/>
      <c r="F37" s="52"/>
      <c r="G37" s="52"/>
      <c r="H37" s="52"/>
      <c r="I37" s="52"/>
      <c r="J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2">
    <mergeCell ref="A37:J37"/>
    <mergeCell ref="A1:H1"/>
    <mergeCell ref="A2:H2"/>
    <mergeCell ref="A3:A4"/>
    <mergeCell ref="B3:D3"/>
    <mergeCell ref="E3:E4"/>
    <mergeCell ref="F3:F4"/>
    <mergeCell ref="G3:G4"/>
    <mergeCell ref="H3:H4"/>
    <mergeCell ref="I3:I4"/>
    <mergeCell ref="B5:I5"/>
    <mergeCell ref="A36:J36"/>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7.xml><?xml version="1.0" encoding="utf-8"?>
<worksheet xmlns="http://schemas.openxmlformats.org/spreadsheetml/2006/main" xmlns:r="http://schemas.openxmlformats.org/officeDocument/2006/relationships">
  <sheetPr codeName="Sheet41">
    <pageSetUpPr fitToPage="1"/>
  </sheetPr>
  <dimension ref="A1:G200"/>
  <sheetViews>
    <sheetView showGridLines="0" workbookViewId="0">
      <pane activePane="bottomRight" state="frozen"/>
      <selection sqref="A1:F1"/>
    </sheetView>
  </sheetViews>
  <sheetFormatPr defaultRowHeight="12.75"/>
  <cols>
    <col min="1" max="1" width="12.140625" customWidth="1"/>
    <col min="2" max="7" width="11.42578125" customWidth="1"/>
  </cols>
  <sheetData>
    <row r="1" spans="1:7" ht="12" customHeight="1">
      <c r="A1" s="42" t="s">
        <v>393</v>
      </c>
      <c r="B1" s="42"/>
      <c r="C1" s="42"/>
      <c r="D1" s="42"/>
      <c r="E1" s="42"/>
      <c r="F1" s="42"/>
      <c r="G1" s="2" t="s">
        <v>394</v>
      </c>
    </row>
    <row r="2" spans="1:7" ht="12" customHeight="1">
      <c r="A2" s="44" t="s">
        <v>188</v>
      </c>
      <c r="B2" s="44"/>
      <c r="C2" s="44"/>
      <c r="D2" s="44"/>
      <c r="E2" s="44"/>
      <c r="F2" s="44"/>
      <c r="G2" s="1"/>
    </row>
    <row r="3" spans="1:7" ht="24" customHeight="1">
      <c r="A3" s="46" t="s">
        <v>53</v>
      </c>
      <c r="B3" s="48" t="s">
        <v>189</v>
      </c>
      <c r="C3" s="53"/>
      <c r="D3" s="49"/>
      <c r="E3" s="48" t="s">
        <v>190</v>
      </c>
      <c r="F3" s="49"/>
      <c r="G3" s="40" t="s">
        <v>191</v>
      </c>
    </row>
    <row r="4" spans="1:7" ht="24" customHeight="1">
      <c r="A4" s="57"/>
      <c r="B4" s="38" t="s">
        <v>192</v>
      </c>
      <c r="C4" s="38" t="s">
        <v>193</v>
      </c>
      <c r="D4" s="38" t="s">
        <v>58</v>
      </c>
      <c r="E4" s="38" t="s">
        <v>194</v>
      </c>
      <c r="F4" s="38" t="s">
        <v>274</v>
      </c>
      <c r="G4" s="58"/>
    </row>
    <row r="5" spans="1:7" ht="24" customHeight="1">
      <c r="A5" s="47"/>
      <c r="B5" s="39"/>
      <c r="C5" s="39"/>
      <c r="D5" s="39"/>
      <c r="E5" s="39"/>
      <c r="F5" s="39"/>
      <c r="G5" s="41"/>
    </row>
    <row r="6" spans="1:7" ht="12" customHeight="1">
      <c r="A6" s="1"/>
      <c r="B6" s="34" t="str">
        <f>REPT("-",64)&amp;" Dollars "&amp;REPT("-",64)</f>
        <v>---------------------------------------------------------------- Dollars ----------------------------------------------------------------</v>
      </c>
      <c r="C6" s="34"/>
      <c r="D6" s="34"/>
      <c r="E6" s="34"/>
      <c r="F6" s="34"/>
      <c r="G6" s="34"/>
    </row>
    <row r="7" spans="1:7" ht="12" customHeight="1">
      <c r="A7" s="3" t="s">
        <v>395</v>
      </c>
    </row>
    <row r="8" spans="1:7" ht="12" customHeight="1">
      <c r="A8" s="2" t="str">
        <f>"Oct "&amp;RIGHT(A7,4)-1</f>
        <v>Oct 2010</v>
      </c>
      <c r="B8" s="11">
        <v>139925780.64579999</v>
      </c>
      <c r="C8" s="11" t="s">
        <v>396</v>
      </c>
      <c r="D8" s="11">
        <v>139925780.64579999</v>
      </c>
      <c r="E8" s="11">
        <v>3187753.2993000001</v>
      </c>
      <c r="F8" s="11">
        <v>64172200</v>
      </c>
      <c r="G8" s="11">
        <v>207285733.94510001</v>
      </c>
    </row>
    <row r="9" spans="1:7" ht="12" customHeight="1">
      <c r="A9" s="2" t="str">
        <f>"Nov "&amp;RIGHT(A7,4)-1</f>
        <v>Nov 2010</v>
      </c>
      <c r="B9" s="11">
        <v>132473498.6223</v>
      </c>
      <c r="C9" s="11" t="s">
        <v>396</v>
      </c>
      <c r="D9" s="11">
        <v>132473498.6223</v>
      </c>
      <c r="E9" s="11">
        <v>5805828.6687000003</v>
      </c>
      <c r="F9" s="11">
        <v>53675340</v>
      </c>
      <c r="G9" s="11">
        <v>191954667.29100001</v>
      </c>
    </row>
    <row r="10" spans="1:7" ht="12" customHeight="1">
      <c r="A10" s="2" t="str">
        <f>"Dec "&amp;RIGHT(A7,4)-1</f>
        <v>Dec 2010</v>
      </c>
      <c r="B10" s="11">
        <v>91783985.172999993</v>
      </c>
      <c r="C10" s="11" t="s">
        <v>396</v>
      </c>
      <c r="D10" s="11">
        <v>91783985.172999993</v>
      </c>
      <c r="E10" s="11">
        <v>40634342.343599997</v>
      </c>
      <c r="F10" s="11">
        <v>41146585</v>
      </c>
      <c r="G10" s="11">
        <v>173564912.51660001</v>
      </c>
    </row>
    <row r="11" spans="1:7" ht="12" customHeight="1">
      <c r="A11" s="2" t="str">
        <f>"Jan "&amp;RIGHT(A7,4)</f>
        <v>Jan 2011</v>
      </c>
      <c r="B11" s="11">
        <v>89733231.546499997</v>
      </c>
      <c r="C11" s="11" t="s">
        <v>396</v>
      </c>
      <c r="D11" s="11">
        <v>89733231.546499997</v>
      </c>
      <c r="E11" s="11">
        <v>64941231.905100003</v>
      </c>
      <c r="F11" s="11">
        <v>54012332</v>
      </c>
      <c r="G11" s="11">
        <v>208686795.45159999</v>
      </c>
    </row>
    <row r="12" spans="1:7" ht="12" customHeight="1">
      <c r="A12" s="2" t="str">
        <f>"Feb "&amp;RIGHT(A7,4)</f>
        <v>Feb 2011</v>
      </c>
      <c r="B12" s="11">
        <v>93137139.0317</v>
      </c>
      <c r="C12" s="11" t="s">
        <v>396</v>
      </c>
      <c r="D12" s="11">
        <v>93137139.0317</v>
      </c>
      <c r="E12" s="11">
        <v>45760608.9723</v>
      </c>
      <c r="F12" s="11">
        <v>46261891</v>
      </c>
      <c r="G12" s="11">
        <v>185159639.00400001</v>
      </c>
    </row>
    <row r="13" spans="1:7" ht="12" customHeight="1">
      <c r="A13" s="2" t="str">
        <f>"Mar "&amp;RIGHT(A7,4)</f>
        <v>Mar 2011</v>
      </c>
      <c r="B13" s="11">
        <v>146043083.77739999</v>
      </c>
      <c r="C13" s="11" t="s">
        <v>396</v>
      </c>
      <c r="D13" s="11">
        <v>146043083.77739999</v>
      </c>
      <c r="E13" s="11">
        <v>9403054.8728999998</v>
      </c>
      <c r="F13" s="11">
        <v>41649944</v>
      </c>
      <c r="G13" s="11">
        <v>197096082.6503</v>
      </c>
    </row>
    <row r="14" spans="1:7" ht="12" customHeight="1">
      <c r="A14" s="2" t="str">
        <f>"Apr "&amp;RIGHT(A7,4)</f>
        <v>Apr 2011</v>
      </c>
      <c r="B14" s="11">
        <v>73799252.722800002</v>
      </c>
      <c r="C14" s="11" t="s">
        <v>396</v>
      </c>
      <c r="D14" s="11">
        <v>73799252.722800002</v>
      </c>
      <c r="E14" s="11">
        <v>3249733.7686999999</v>
      </c>
      <c r="F14" s="11">
        <v>44983798</v>
      </c>
      <c r="G14" s="11">
        <v>122032784.49150001</v>
      </c>
    </row>
    <row r="15" spans="1:7" ht="12" customHeight="1">
      <c r="A15" s="2" t="str">
        <f>"May "&amp;RIGHT(A7,4)</f>
        <v>May 2011</v>
      </c>
      <c r="B15" s="11">
        <v>40175565.843599997</v>
      </c>
      <c r="C15" s="11" t="s">
        <v>396</v>
      </c>
      <c r="D15" s="11">
        <v>40175565.843599997</v>
      </c>
      <c r="E15" s="11">
        <v>1081437.1225000001</v>
      </c>
      <c r="F15" s="11">
        <v>32394360</v>
      </c>
      <c r="G15" s="11">
        <v>73651362.966100007</v>
      </c>
    </row>
    <row r="16" spans="1:7" ht="12" customHeight="1">
      <c r="A16" s="2" t="str">
        <f>"Jun "&amp;RIGHT(A7,4)</f>
        <v>Jun 2011</v>
      </c>
      <c r="B16" s="11">
        <v>60798411.956</v>
      </c>
      <c r="C16" s="11" t="s">
        <v>396</v>
      </c>
      <c r="D16" s="11">
        <v>60798411.956</v>
      </c>
      <c r="E16" s="11">
        <v>1814316.6026999999</v>
      </c>
      <c r="F16" s="11">
        <v>31833687</v>
      </c>
      <c r="G16" s="11">
        <v>94446415.558699995</v>
      </c>
    </row>
    <row r="17" spans="1:7" ht="12" customHeight="1">
      <c r="A17" s="2" t="str">
        <f>"Jul "&amp;RIGHT(A7,4)</f>
        <v>Jul 2011</v>
      </c>
      <c r="B17" s="11">
        <v>96969576.226099998</v>
      </c>
      <c r="C17" s="11" t="s">
        <v>396</v>
      </c>
      <c r="D17" s="11">
        <v>96969576.226099998</v>
      </c>
      <c r="E17" s="11">
        <v>60479.7382</v>
      </c>
      <c r="F17" s="11">
        <v>13492659.140000001</v>
      </c>
      <c r="G17" s="11">
        <v>110522715.10430001</v>
      </c>
    </row>
    <row r="18" spans="1:7" ht="12" customHeight="1">
      <c r="A18" s="2" t="str">
        <f>"Aug "&amp;RIGHT(A7,4)</f>
        <v>Aug 2011</v>
      </c>
      <c r="B18" s="11">
        <v>131466003.43170001</v>
      </c>
      <c r="C18" s="11" t="s">
        <v>396</v>
      </c>
      <c r="D18" s="11">
        <v>131466003.43170001</v>
      </c>
      <c r="E18" s="11">
        <v>118982.08409999999</v>
      </c>
      <c r="F18" s="11">
        <v>14878411.699999999</v>
      </c>
      <c r="G18" s="11">
        <v>146463397.21579999</v>
      </c>
    </row>
    <row r="19" spans="1:7" ht="12" customHeight="1">
      <c r="A19" s="2" t="str">
        <f>"Sep "&amp;RIGHT(A7,4)</f>
        <v>Sep 2011</v>
      </c>
      <c r="B19" s="11">
        <v>231757693.59189999</v>
      </c>
      <c r="C19" s="11" t="s">
        <v>396</v>
      </c>
      <c r="D19" s="11">
        <v>231757693.59189999</v>
      </c>
      <c r="E19" s="11">
        <v>3194196.8045999999</v>
      </c>
      <c r="F19" s="11">
        <v>23279733.699999999</v>
      </c>
      <c r="G19" s="11">
        <v>258231624.09650001</v>
      </c>
    </row>
    <row r="20" spans="1:7" ht="12" customHeight="1">
      <c r="A20" s="12" t="s">
        <v>58</v>
      </c>
      <c r="B20" s="13">
        <v>1328063222.5688</v>
      </c>
      <c r="C20" s="13" t="s">
        <v>396</v>
      </c>
      <c r="D20" s="13">
        <v>1328063222.5688</v>
      </c>
      <c r="E20" s="13">
        <v>179251966.18270001</v>
      </c>
      <c r="F20" s="13">
        <v>461780941.54000002</v>
      </c>
      <c r="G20" s="13">
        <v>1969096130.2915001</v>
      </c>
    </row>
    <row r="21" spans="1:7" ht="12" customHeight="1">
      <c r="A21" s="14" t="s">
        <v>397</v>
      </c>
      <c r="B21" s="15">
        <v>364183264.4411</v>
      </c>
      <c r="C21" s="15" t="s">
        <v>396</v>
      </c>
      <c r="D21" s="15">
        <v>364183264.4411</v>
      </c>
      <c r="E21" s="15">
        <v>49627924.3116</v>
      </c>
      <c r="F21" s="15">
        <v>158994125</v>
      </c>
      <c r="G21" s="15">
        <v>572805313.75269997</v>
      </c>
    </row>
    <row r="22" spans="1:7" ht="12" customHeight="1">
      <c r="A22" s="3" t="str">
        <f>"FY "&amp;RIGHT(A7,4)+1</f>
        <v>FY 2012</v>
      </c>
    </row>
    <row r="23" spans="1:7" ht="12" customHeight="1">
      <c r="A23" s="2" t="str">
        <f>"Oct "&amp;RIGHT(A7,4)</f>
        <v>Oct 2011</v>
      </c>
      <c r="B23" s="11">
        <v>185596282.51840001</v>
      </c>
      <c r="C23" s="11" t="s">
        <v>396</v>
      </c>
      <c r="D23" s="11">
        <v>185596282.51840001</v>
      </c>
      <c r="E23" s="11">
        <v>5207583.2746000001</v>
      </c>
      <c r="F23" s="11">
        <v>40831842.039999999</v>
      </c>
      <c r="G23" s="11">
        <v>231635707.833</v>
      </c>
    </row>
    <row r="24" spans="1:7" ht="12" customHeight="1">
      <c r="A24" s="2" t="str">
        <f>"Nov "&amp;RIGHT(A7,4)</f>
        <v>Nov 2011</v>
      </c>
      <c r="B24" s="11">
        <v>137340792.01140001</v>
      </c>
      <c r="C24" s="11" t="s">
        <v>396</v>
      </c>
      <c r="D24" s="11">
        <v>137340792.01140001</v>
      </c>
      <c r="E24" s="11">
        <v>9641229.5695999991</v>
      </c>
      <c r="F24" s="11">
        <v>60308632.350000001</v>
      </c>
      <c r="G24" s="11">
        <v>207290653.93099999</v>
      </c>
    </row>
    <row r="25" spans="1:7" ht="12" customHeight="1">
      <c r="A25" s="2" t="str">
        <f>"Dec "&amp;RIGHT(A7,4)</f>
        <v>Dec 2011</v>
      </c>
      <c r="B25" s="11">
        <v>177672858.24090001</v>
      </c>
      <c r="C25" s="11" t="s">
        <v>396</v>
      </c>
      <c r="D25" s="11">
        <v>177672858.24090001</v>
      </c>
      <c r="E25" s="11">
        <v>2307196.6534000002</v>
      </c>
      <c r="F25" s="11">
        <v>46405652.969999999</v>
      </c>
      <c r="G25" s="11">
        <v>226385707.86430001</v>
      </c>
    </row>
    <row r="26" spans="1:7" ht="12" customHeight="1">
      <c r="A26" s="2" t="str">
        <f>"Jan "&amp;RIGHT(A7,4)+1</f>
        <v>Jan 2012</v>
      </c>
      <c r="B26" s="11" t="s">
        <v>396</v>
      </c>
      <c r="C26" s="11" t="s">
        <v>396</v>
      </c>
      <c r="D26" s="11" t="s">
        <v>396</v>
      </c>
      <c r="E26" s="11" t="s">
        <v>396</v>
      </c>
      <c r="F26" s="11" t="s">
        <v>396</v>
      </c>
      <c r="G26" s="11" t="s">
        <v>396</v>
      </c>
    </row>
    <row r="27" spans="1:7" ht="12" customHeight="1">
      <c r="A27" s="2" t="str">
        <f>"Feb "&amp;RIGHT(A7,4)+1</f>
        <v>Feb 2012</v>
      </c>
      <c r="B27" s="11" t="s">
        <v>396</v>
      </c>
      <c r="C27" s="11" t="s">
        <v>396</v>
      </c>
      <c r="D27" s="11" t="s">
        <v>396</v>
      </c>
      <c r="E27" s="11" t="s">
        <v>396</v>
      </c>
      <c r="F27" s="11" t="s">
        <v>396</v>
      </c>
      <c r="G27" s="11" t="s">
        <v>396</v>
      </c>
    </row>
    <row r="28" spans="1:7" ht="12" customHeight="1">
      <c r="A28" s="2" t="str">
        <f>"Mar "&amp;RIGHT(A7,4)+1</f>
        <v>Mar 2012</v>
      </c>
      <c r="B28" s="11" t="s">
        <v>396</v>
      </c>
      <c r="C28" s="11" t="s">
        <v>396</v>
      </c>
      <c r="D28" s="11" t="s">
        <v>396</v>
      </c>
      <c r="E28" s="11" t="s">
        <v>396</v>
      </c>
      <c r="F28" s="11" t="s">
        <v>396</v>
      </c>
      <c r="G28" s="11" t="s">
        <v>396</v>
      </c>
    </row>
    <row r="29" spans="1:7" ht="12" customHeight="1">
      <c r="A29" s="2" t="str">
        <f>"Apr "&amp;RIGHT(A7,4)+1</f>
        <v>Apr 2012</v>
      </c>
      <c r="B29" s="11" t="s">
        <v>396</v>
      </c>
      <c r="C29" s="11" t="s">
        <v>396</v>
      </c>
      <c r="D29" s="11" t="s">
        <v>396</v>
      </c>
      <c r="E29" s="11" t="s">
        <v>396</v>
      </c>
      <c r="F29" s="11" t="s">
        <v>396</v>
      </c>
      <c r="G29" s="11" t="s">
        <v>396</v>
      </c>
    </row>
    <row r="30" spans="1:7" ht="12" customHeight="1">
      <c r="A30" s="2" t="str">
        <f>"May "&amp;RIGHT(A7,4)+1</f>
        <v>May 2012</v>
      </c>
      <c r="B30" s="11" t="s">
        <v>396</v>
      </c>
      <c r="C30" s="11" t="s">
        <v>396</v>
      </c>
      <c r="D30" s="11" t="s">
        <v>396</v>
      </c>
      <c r="E30" s="11" t="s">
        <v>396</v>
      </c>
      <c r="F30" s="11" t="s">
        <v>396</v>
      </c>
      <c r="G30" s="11" t="s">
        <v>396</v>
      </c>
    </row>
    <row r="31" spans="1:7" ht="12" customHeight="1">
      <c r="A31" s="2" t="str">
        <f>"Jun "&amp;RIGHT(A7,4)+1</f>
        <v>Jun 2012</v>
      </c>
      <c r="B31" s="11" t="s">
        <v>396</v>
      </c>
      <c r="C31" s="11" t="s">
        <v>396</v>
      </c>
      <c r="D31" s="11" t="s">
        <v>396</v>
      </c>
      <c r="E31" s="11" t="s">
        <v>396</v>
      </c>
      <c r="F31" s="11" t="s">
        <v>396</v>
      </c>
      <c r="G31" s="11" t="s">
        <v>396</v>
      </c>
    </row>
    <row r="32" spans="1:7" ht="12" customHeight="1">
      <c r="A32" s="2" t="str">
        <f>"Jul "&amp;RIGHT(A7,4)+1</f>
        <v>Jul 2012</v>
      </c>
      <c r="B32" s="11" t="s">
        <v>396</v>
      </c>
      <c r="C32" s="11" t="s">
        <v>396</v>
      </c>
      <c r="D32" s="11" t="s">
        <v>396</v>
      </c>
      <c r="E32" s="11" t="s">
        <v>396</v>
      </c>
      <c r="F32" s="11" t="s">
        <v>396</v>
      </c>
      <c r="G32" s="11" t="s">
        <v>396</v>
      </c>
    </row>
    <row r="33" spans="1:7" ht="12" customHeight="1">
      <c r="A33" s="2" t="str">
        <f>"Aug "&amp;RIGHT(A7,4)+1</f>
        <v>Aug 2012</v>
      </c>
      <c r="B33" s="11" t="s">
        <v>396</v>
      </c>
      <c r="C33" s="11" t="s">
        <v>396</v>
      </c>
      <c r="D33" s="11" t="s">
        <v>396</v>
      </c>
      <c r="E33" s="11" t="s">
        <v>396</v>
      </c>
      <c r="F33" s="11" t="s">
        <v>396</v>
      </c>
      <c r="G33" s="11" t="s">
        <v>396</v>
      </c>
    </row>
    <row r="34" spans="1:7" ht="12" customHeight="1">
      <c r="A34" s="2" t="str">
        <f>"Sep "&amp;RIGHT(A7,4)+1</f>
        <v>Sep 2012</v>
      </c>
      <c r="B34" s="11" t="s">
        <v>396</v>
      </c>
      <c r="C34" s="11" t="s">
        <v>396</v>
      </c>
      <c r="D34" s="11" t="s">
        <v>396</v>
      </c>
      <c r="E34" s="11" t="s">
        <v>396</v>
      </c>
      <c r="F34" s="11" t="s">
        <v>396</v>
      </c>
      <c r="G34" s="11" t="s">
        <v>396</v>
      </c>
    </row>
    <row r="35" spans="1:7" ht="12" customHeight="1">
      <c r="A35" s="12" t="s">
        <v>58</v>
      </c>
      <c r="B35" s="13">
        <v>500609932.77069998</v>
      </c>
      <c r="C35" s="13" t="s">
        <v>396</v>
      </c>
      <c r="D35" s="13">
        <v>500609932.77069998</v>
      </c>
      <c r="E35" s="13">
        <v>17156009.4976</v>
      </c>
      <c r="F35" s="13">
        <v>147546127.36000001</v>
      </c>
      <c r="G35" s="13">
        <v>665312069.62829995</v>
      </c>
    </row>
    <row r="36" spans="1:7" ht="12" customHeight="1">
      <c r="A36" s="14" t="str">
        <f>"Total "&amp;MID(A21,7,LEN(A21)-13)&amp;" Months"</f>
        <v>Total 3 Months</v>
      </c>
      <c r="B36" s="15">
        <v>500609932.77069998</v>
      </c>
      <c r="C36" s="15" t="s">
        <v>396</v>
      </c>
      <c r="D36" s="15">
        <v>500609932.77069998</v>
      </c>
      <c r="E36" s="15">
        <v>17156009.4976</v>
      </c>
      <c r="F36" s="15">
        <v>147546127.36000001</v>
      </c>
      <c r="G36" s="15">
        <v>665312069.62829995</v>
      </c>
    </row>
    <row r="37" spans="1:7" ht="12" customHeight="1">
      <c r="A37" s="34"/>
      <c r="B37" s="34"/>
      <c r="C37" s="34"/>
      <c r="D37" s="34"/>
      <c r="E37" s="34"/>
      <c r="F37" s="34"/>
      <c r="G37" s="34"/>
    </row>
    <row r="38" spans="1:7" ht="69.95" customHeight="1">
      <c r="A38" s="52" t="s">
        <v>195</v>
      </c>
      <c r="B38" s="52"/>
      <c r="C38" s="52"/>
      <c r="D38" s="52"/>
      <c r="E38" s="52"/>
      <c r="F38" s="52"/>
      <c r="G38"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4">
    <mergeCell ref="A38:G38"/>
    <mergeCell ref="G3:G5"/>
    <mergeCell ref="B4:B5"/>
    <mergeCell ref="C4:C5"/>
    <mergeCell ref="D4:D5"/>
    <mergeCell ref="E4:E5"/>
    <mergeCell ref="F4:F5"/>
    <mergeCell ref="B6:G6"/>
    <mergeCell ref="A37:G37"/>
    <mergeCell ref="A1:F1"/>
    <mergeCell ref="A2:F2"/>
    <mergeCell ref="A3:A5"/>
    <mergeCell ref="B3:D3"/>
    <mergeCell ref="E3:F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8.xml><?xml version="1.0" encoding="utf-8"?>
<worksheet xmlns="http://schemas.openxmlformats.org/spreadsheetml/2006/main" xmlns:r="http://schemas.openxmlformats.org/officeDocument/2006/relationships">
  <sheetPr codeName="Sheet42">
    <pageSetUpPr fitToPage="1"/>
  </sheetPr>
  <dimension ref="A1:H200"/>
  <sheetViews>
    <sheetView showGridLines="0" workbookViewId="0">
      <pane activePane="bottomRight" state="frozen"/>
      <selection sqref="A1:G1"/>
    </sheetView>
  </sheetViews>
  <sheetFormatPr defaultRowHeight="12.75"/>
  <cols>
    <col min="1" max="1" width="12.140625" customWidth="1"/>
    <col min="2" max="2" width="11.7109375" customWidth="1"/>
    <col min="3" max="8" width="11.42578125" customWidth="1"/>
  </cols>
  <sheetData>
    <row r="1" spans="1:8" ht="12" customHeight="1">
      <c r="A1" s="42" t="s">
        <v>393</v>
      </c>
      <c r="B1" s="42"/>
      <c r="C1" s="42"/>
      <c r="D1" s="42"/>
      <c r="E1" s="42"/>
      <c r="F1" s="42"/>
      <c r="G1" s="42"/>
      <c r="H1" s="2" t="s">
        <v>394</v>
      </c>
    </row>
    <row r="2" spans="1:8" ht="12" customHeight="1">
      <c r="A2" s="44" t="s">
        <v>275</v>
      </c>
      <c r="B2" s="44"/>
      <c r="C2" s="44"/>
      <c r="D2" s="44"/>
      <c r="E2" s="44"/>
      <c r="F2" s="44"/>
      <c r="G2" s="44"/>
      <c r="H2" s="1"/>
    </row>
    <row r="3" spans="1:8" ht="24" customHeight="1">
      <c r="A3" s="46" t="s">
        <v>53</v>
      </c>
      <c r="B3" s="38" t="s">
        <v>362</v>
      </c>
      <c r="C3" s="38" t="s">
        <v>287</v>
      </c>
      <c r="D3" s="48" t="s">
        <v>56</v>
      </c>
      <c r="E3" s="49"/>
      <c r="F3" s="48" t="s">
        <v>196</v>
      </c>
      <c r="G3" s="53"/>
      <c r="H3" s="53"/>
    </row>
    <row r="4" spans="1:8" ht="24" customHeight="1">
      <c r="A4" s="47"/>
      <c r="B4" s="39"/>
      <c r="C4" s="39"/>
      <c r="D4" s="10" t="s">
        <v>276</v>
      </c>
      <c r="E4" s="10" t="s">
        <v>277</v>
      </c>
      <c r="F4" s="10" t="s">
        <v>197</v>
      </c>
      <c r="G4" s="10" t="s">
        <v>278</v>
      </c>
      <c r="H4" s="9" t="s">
        <v>58</v>
      </c>
    </row>
    <row r="5" spans="1:8" ht="12" customHeight="1">
      <c r="A5" s="1"/>
      <c r="B5" s="34" t="str">
        <f>REPT("-",78)&amp;" Dollars "&amp;REPT("-",78)</f>
        <v>------------------------------------------------------------------------------ Dollars ------------------------------------------------------------------------------</v>
      </c>
      <c r="C5" s="34"/>
      <c r="D5" s="34"/>
      <c r="E5" s="34"/>
      <c r="F5" s="34"/>
      <c r="G5" s="34"/>
      <c r="H5" s="34"/>
    </row>
    <row r="6" spans="1:8" ht="12" customHeight="1">
      <c r="A6" s="3" t="s">
        <v>395</v>
      </c>
    </row>
    <row r="7" spans="1:8" ht="12" customHeight="1">
      <c r="A7" s="2" t="str">
        <f>"Oct "&amp;RIGHT(A6,4)-1</f>
        <v>Oct 2010</v>
      </c>
      <c r="B7" s="11">
        <v>5787847899</v>
      </c>
      <c r="C7" s="11">
        <v>170706201</v>
      </c>
      <c r="D7" s="11">
        <v>444505311</v>
      </c>
      <c r="E7" s="11">
        <v>11801841.4516</v>
      </c>
      <c r="F7" s="11">
        <v>4464232.8909999998</v>
      </c>
      <c r="G7" s="11">
        <v>26139</v>
      </c>
      <c r="H7" s="11">
        <v>4490371.8909999998</v>
      </c>
    </row>
    <row r="8" spans="1:8" ht="12" customHeight="1">
      <c r="A8" s="2" t="str">
        <f>"Nov "&amp;RIGHT(A6,4)-1</f>
        <v>Nov 2010</v>
      </c>
      <c r="B8" s="11">
        <v>5820059508</v>
      </c>
      <c r="C8" s="11">
        <v>170706201</v>
      </c>
      <c r="D8" s="11">
        <v>472794208</v>
      </c>
      <c r="E8" s="11">
        <v>11834065.183800001</v>
      </c>
      <c r="F8" s="11">
        <v>4645431.4472000003</v>
      </c>
      <c r="G8" s="11" t="s">
        <v>396</v>
      </c>
      <c r="H8" s="11">
        <v>4645431.4472000003</v>
      </c>
    </row>
    <row r="9" spans="1:8" ht="12" customHeight="1">
      <c r="A9" s="2" t="str">
        <f>"Dec "&amp;RIGHT(A6,4)-1</f>
        <v>Dec 2010</v>
      </c>
      <c r="B9" s="11">
        <v>6759058657</v>
      </c>
      <c r="C9" s="11">
        <v>170706201</v>
      </c>
      <c r="D9" s="11">
        <v>512308418</v>
      </c>
      <c r="E9" s="11">
        <v>25392461.672200002</v>
      </c>
      <c r="F9" s="11">
        <v>12475125.811899999</v>
      </c>
      <c r="G9" s="11" t="s">
        <v>396</v>
      </c>
      <c r="H9" s="11">
        <v>12475125.811899999</v>
      </c>
    </row>
    <row r="10" spans="1:8" ht="12" customHeight="1">
      <c r="A10" s="2" t="str">
        <f>"Jan "&amp;RIGHT(A6,4)</f>
        <v>Jan 2011</v>
      </c>
      <c r="B10" s="11">
        <v>5877760320</v>
      </c>
      <c r="C10" s="11">
        <v>170706201</v>
      </c>
      <c r="D10" s="11">
        <v>521076126</v>
      </c>
      <c r="E10" s="11">
        <v>12065013.8433</v>
      </c>
      <c r="F10" s="11">
        <v>4743314.4533000002</v>
      </c>
      <c r="G10" s="11" t="s">
        <v>396</v>
      </c>
      <c r="H10" s="11">
        <v>4743314.4533000002</v>
      </c>
    </row>
    <row r="11" spans="1:8" ht="12" customHeight="1">
      <c r="A11" s="2" t="str">
        <f>"Feb "&amp;RIGHT(A6,4)</f>
        <v>Feb 2011</v>
      </c>
      <c r="B11" s="11">
        <v>5898527998</v>
      </c>
      <c r="C11" s="11">
        <v>170706201</v>
      </c>
      <c r="D11" s="11">
        <v>509718255</v>
      </c>
      <c r="E11" s="11">
        <v>12511622.3353</v>
      </c>
      <c r="F11" s="11">
        <v>4370146.1412000004</v>
      </c>
      <c r="G11" s="11" t="s">
        <v>396</v>
      </c>
      <c r="H11" s="11">
        <v>4370146.1412000004</v>
      </c>
    </row>
    <row r="12" spans="1:8" ht="12" customHeight="1">
      <c r="A12" s="2" t="str">
        <f>"Mar "&amp;RIGHT(A6,4)</f>
        <v>Mar 2011</v>
      </c>
      <c r="B12" s="11">
        <v>6808260452</v>
      </c>
      <c r="C12" s="11">
        <v>170706201</v>
      </c>
      <c r="D12" s="11">
        <v>542165671</v>
      </c>
      <c r="E12" s="11">
        <v>22630200.533500001</v>
      </c>
      <c r="F12" s="11">
        <v>11861171.2293</v>
      </c>
      <c r="G12" s="11" t="s">
        <v>396</v>
      </c>
      <c r="H12" s="11">
        <v>11861171.2293</v>
      </c>
    </row>
    <row r="13" spans="1:8" ht="12" customHeight="1">
      <c r="A13" s="2" t="str">
        <f>"Apr "&amp;RIGHT(A6,4)</f>
        <v>Apr 2011</v>
      </c>
      <c r="B13" s="11">
        <v>5959039449</v>
      </c>
      <c r="C13" s="11">
        <v>170706201</v>
      </c>
      <c r="D13" s="11">
        <v>540676974</v>
      </c>
      <c r="E13" s="11">
        <v>13381054.429199999</v>
      </c>
      <c r="F13" s="11">
        <v>4675916.6023000004</v>
      </c>
      <c r="G13" s="11" t="s">
        <v>396</v>
      </c>
      <c r="H13" s="11">
        <v>4675916.6023000004</v>
      </c>
    </row>
    <row r="14" spans="1:8" ht="12" customHeight="1">
      <c r="A14" s="2" t="str">
        <f>"May "&amp;RIGHT(A6,4)</f>
        <v>May 2011</v>
      </c>
      <c r="B14" s="11">
        <v>6130645774</v>
      </c>
      <c r="C14" s="11">
        <v>170706201</v>
      </c>
      <c r="D14" s="11">
        <v>570902861</v>
      </c>
      <c r="E14" s="11">
        <v>13393319.857000001</v>
      </c>
      <c r="F14" s="11">
        <v>4723350.1365999999</v>
      </c>
      <c r="G14" s="11" t="s">
        <v>396</v>
      </c>
      <c r="H14" s="11">
        <v>4723350.1365999999</v>
      </c>
    </row>
    <row r="15" spans="1:8" ht="12" customHeight="1">
      <c r="A15" s="2" t="str">
        <f>"Jun "&amp;RIGHT(A6,4)</f>
        <v>Jun 2011</v>
      </c>
      <c r="B15" s="11">
        <v>6951711499</v>
      </c>
      <c r="C15" s="11">
        <v>170706201</v>
      </c>
      <c r="D15" s="11">
        <v>588835495</v>
      </c>
      <c r="E15" s="11">
        <v>26138671.7465</v>
      </c>
      <c r="F15" s="11">
        <v>14626075.379699999</v>
      </c>
      <c r="G15" s="11" t="s">
        <v>396</v>
      </c>
      <c r="H15" s="11">
        <v>14626075.379699999</v>
      </c>
    </row>
    <row r="16" spans="1:8" ht="12" customHeight="1">
      <c r="A16" s="2" t="str">
        <f>"Jul "&amp;RIGHT(A6,4)</f>
        <v>Jul 2011</v>
      </c>
      <c r="B16" s="11">
        <v>6096908553</v>
      </c>
      <c r="C16" s="11">
        <v>170706201</v>
      </c>
      <c r="D16" s="11">
        <v>573747246</v>
      </c>
      <c r="E16" s="11">
        <v>14357797.9168</v>
      </c>
      <c r="F16" s="11">
        <v>5108055.5225</v>
      </c>
      <c r="G16" s="11">
        <v>386386.8</v>
      </c>
      <c r="H16" s="11">
        <v>5494442.3224999998</v>
      </c>
    </row>
    <row r="17" spans="1:8" ht="12" customHeight="1">
      <c r="A17" s="2" t="str">
        <f>"Aug "&amp;RIGHT(A6,4)</f>
        <v>Aug 2011</v>
      </c>
      <c r="B17" s="11">
        <v>6140144317</v>
      </c>
      <c r="C17" s="11">
        <v>170706201</v>
      </c>
      <c r="D17" s="11">
        <v>716020965</v>
      </c>
      <c r="E17" s="11">
        <v>14720764.9377</v>
      </c>
      <c r="F17" s="11">
        <v>5132945.0005999999</v>
      </c>
      <c r="G17" s="11">
        <v>610232.42000000004</v>
      </c>
      <c r="H17" s="11">
        <v>5743177.4205999998</v>
      </c>
    </row>
    <row r="18" spans="1:8" ht="12" customHeight="1">
      <c r="A18" s="2" t="str">
        <f>"Sep "&amp;RIGHT(A6,4)</f>
        <v>Sep 2011</v>
      </c>
      <c r="B18" s="11">
        <v>7097862044</v>
      </c>
      <c r="C18" s="11">
        <v>170706210</v>
      </c>
      <c r="D18" s="11">
        <v>1177661363</v>
      </c>
      <c r="E18" s="11">
        <v>18188248.767299999</v>
      </c>
      <c r="F18" s="11">
        <v>17195707.839200001</v>
      </c>
      <c r="G18" s="11">
        <v>710774.52</v>
      </c>
      <c r="H18" s="11">
        <v>17906482.359200001</v>
      </c>
    </row>
    <row r="19" spans="1:8" ht="12" customHeight="1">
      <c r="A19" s="12" t="s">
        <v>58</v>
      </c>
      <c r="B19" s="13">
        <v>75327826470</v>
      </c>
      <c r="C19" s="13">
        <v>2048474421</v>
      </c>
      <c r="D19" s="13">
        <v>7170412893</v>
      </c>
      <c r="E19" s="13">
        <v>196415062.6742</v>
      </c>
      <c r="F19" s="13">
        <v>94021472.454799995</v>
      </c>
      <c r="G19" s="13">
        <v>1733532.74</v>
      </c>
      <c r="H19" s="13">
        <v>95755005.194800004</v>
      </c>
    </row>
    <row r="20" spans="1:8" ht="12" customHeight="1">
      <c r="A20" s="14" t="s">
        <v>397</v>
      </c>
      <c r="B20" s="15">
        <v>18366966064</v>
      </c>
      <c r="C20" s="15">
        <v>512118603</v>
      </c>
      <c r="D20" s="15">
        <v>1429607937</v>
      </c>
      <c r="E20" s="15">
        <v>49028368.307599999</v>
      </c>
      <c r="F20" s="15">
        <v>21584790.1501</v>
      </c>
      <c r="G20" s="15">
        <v>26139</v>
      </c>
      <c r="H20" s="15">
        <v>21610929.1501</v>
      </c>
    </row>
    <row r="21" spans="1:8" ht="12" customHeight="1">
      <c r="A21" s="3" t="str">
        <f>"FY "&amp;RIGHT(A6,4)+1</f>
        <v>FY 2012</v>
      </c>
    </row>
    <row r="22" spans="1:8" ht="12" customHeight="1">
      <c r="A22" s="2" t="str">
        <f>"Oct "&amp;RIGHT(A6,4)</f>
        <v>Oct 2011</v>
      </c>
      <c r="B22" s="11">
        <v>6246312354</v>
      </c>
      <c r="C22" s="11">
        <v>170853896</v>
      </c>
      <c r="D22" s="11">
        <v>477058755</v>
      </c>
      <c r="E22" s="11">
        <v>14684223.7152</v>
      </c>
      <c r="F22" s="11">
        <v>5234667.5153000001</v>
      </c>
      <c r="G22" s="11">
        <v>516782.39</v>
      </c>
      <c r="H22" s="11">
        <v>5751449.9052999998</v>
      </c>
    </row>
    <row r="23" spans="1:8" ht="12" customHeight="1">
      <c r="A23" s="2" t="str">
        <f>"Nov "&amp;RIGHT(A6,4)</f>
        <v>Nov 2011</v>
      </c>
      <c r="B23" s="11">
        <v>6219822561</v>
      </c>
      <c r="C23" s="11">
        <v>170853896</v>
      </c>
      <c r="D23" s="11">
        <v>520419756</v>
      </c>
      <c r="E23" s="11">
        <v>14845921.6479</v>
      </c>
      <c r="F23" s="11">
        <v>5693165.7905999999</v>
      </c>
      <c r="G23" s="11">
        <v>651132.56000000006</v>
      </c>
      <c r="H23" s="11">
        <v>6344298.3505999995</v>
      </c>
    </row>
    <row r="24" spans="1:8" ht="12" customHeight="1">
      <c r="A24" s="2" t="str">
        <f>"Dec "&amp;RIGHT(A6,4)</f>
        <v>Dec 2011</v>
      </c>
      <c r="B24" s="11">
        <v>7010519613</v>
      </c>
      <c r="C24" s="11">
        <v>170853896</v>
      </c>
      <c r="D24" s="11">
        <v>674433050</v>
      </c>
      <c r="E24" s="11">
        <v>34537490.358499996</v>
      </c>
      <c r="F24" s="11">
        <v>12884451.4158</v>
      </c>
      <c r="G24" s="11" t="s">
        <v>396</v>
      </c>
      <c r="H24" s="11">
        <v>12884451.4158</v>
      </c>
    </row>
    <row r="25" spans="1:8" ht="12" customHeight="1">
      <c r="A25" s="2" t="str">
        <f>"Jan "&amp;RIGHT(A6,4)+1</f>
        <v>Jan 2012</v>
      </c>
      <c r="B25" s="11" t="s">
        <v>396</v>
      </c>
      <c r="C25" s="11" t="s">
        <v>396</v>
      </c>
      <c r="D25" s="11" t="s">
        <v>396</v>
      </c>
      <c r="E25" s="11" t="s">
        <v>396</v>
      </c>
      <c r="F25" s="11" t="s">
        <v>396</v>
      </c>
      <c r="G25" s="11" t="s">
        <v>396</v>
      </c>
      <c r="H25" s="11" t="s">
        <v>396</v>
      </c>
    </row>
    <row r="26" spans="1:8" ht="12" customHeight="1">
      <c r="A26" s="2" t="str">
        <f>"Feb "&amp;RIGHT(A6,4)+1</f>
        <v>Feb 2012</v>
      </c>
      <c r="B26" s="11" t="s">
        <v>396</v>
      </c>
      <c r="C26" s="11" t="s">
        <v>396</v>
      </c>
      <c r="D26" s="11" t="s">
        <v>396</v>
      </c>
      <c r="E26" s="11" t="s">
        <v>396</v>
      </c>
      <c r="F26" s="11" t="s">
        <v>396</v>
      </c>
      <c r="G26" s="11" t="s">
        <v>396</v>
      </c>
      <c r="H26" s="11" t="s">
        <v>396</v>
      </c>
    </row>
    <row r="27" spans="1:8" ht="12" customHeight="1">
      <c r="A27" s="2" t="str">
        <f>"Mar "&amp;RIGHT(A6,4)+1</f>
        <v>Mar 2012</v>
      </c>
      <c r="B27" s="11" t="s">
        <v>396</v>
      </c>
      <c r="C27" s="11" t="s">
        <v>396</v>
      </c>
      <c r="D27" s="11" t="s">
        <v>396</v>
      </c>
      <c r="E27" s="11" t="s">
        <v>396</v>
      </c>
      <c r="F27" s="11" t="s">
        <v>396</v>
      </c>
      <c r="G27" s="11" t="s">
        <v>396</v>
      </c>
      <c r="H27" s="11" t="s">
        <v>396</v>
      </c>
    </row>
    <row r="28" spans="1:8" ht="12" customHeight="1">
      <c r="A28" s="2" t="str">
        <f>"Apr "&amp;RIGHT(A6,4)+1</f>
        <v>Apr 2012</v>
      </c>
      <c r="B28" s="11" t="s">
        <v>396</v>
      </c>
      <c r="C28" s="11" t="s">
        <v>396</v>
      </c>
      <c r="D28" s="11" t="s">
        <v>396</v>
      </c>
      <c r="E28" s="11" t="s">
        <v>396</v>
      </c>
      <c r="F28" s="11" t="s">
        <v>396</v>
      </c>
      <c r="G28" s="11" t="s">
        <v>396</v>
      </c>
      <c r="H28" s="11" t="s">
        <v>396</v>
      </c>
    </row>
    <row r="29" spans="1:8" ht="12" customHeight="1">
      <c r="A29" s="2" t="str">
        <f>"May "&amp;RIGHT(A6,4)+1</f>
        <v>May 2012</v>
      </c>
      <c r="B29" s="11" t="s">
        <v>396</v>
      </c>
      <c r="C29" s="11" t="s">
        <v>396</v>
      </c>
      <c r="D29" s="11" t="s">
        <v>396</v>
      </c>
      <c r="E29" s="11" t="s">
        <v>396</v>
      </c>
      <c r="F29" s="11" t="s">
        <v>396</v>
      </c>
      <c r="G29" s="11" t="s">
        <v>396</v>
      </c>
      <c r="H29" s="11" t="s">
        <v>396</v>
      </c>
    </row>
    <row r="30" spans="1:8" ht="12" customHeight="1">
      <c r="A30" s="2" t="str">
        <f>"Jun "&amp;RIGHT(A6,4)+1</f>
        <v>Jun 2012</v>
      </c>
      <c r="B30" s="11" t="s">
        <v>396</v>
      </c>
      <c r="C30" s="11" t="s">
        <v>396</v>
      </c>
      <c r="D30" s="11" t="s">
        <v>396</v>
      </c>
      <c r="E30" s="11" t="s">
        <v>396</v>
      </c>
      <c r="F30" s="11" t="s">
        <v>396</v>
      </c>
      <c r="G30" s="11" t="s">
        <v>396</v>
      </c>
      <c r="H30" s="11" t="s">
        <v>396</v>
      </c>
    </row>
    <row r="31" spans="1:8" ht="12" customHeight="1">
      <c r="A31" s="2" t="str">
        <f>"Jul "&amp;RIGHT(A6,4)+1</f>
        <v>Jul 2012</v>
      </c>
      <c r="B31" s="11" t="s">
        <v>396</v>
      </c>
      <c r="C31" s="11" t="s">
        <v>396</v>
      </c>
      <c r="D31" s="11" t="s">
        <v>396</v>
      </c>
      <c r="E31" s="11" t="s">
        <v>396</v>
      </c>
      <c r="F31" s="11" t="s">
        <v>396</v>
      </c>
      <c r="G31" s="11" t="s">
        <v>396</v>
      </c>
      <c r="H31" s="11" t="s">
        <v>396</v>
      </c>
    </row>
    <row r="32" spans="1:8" ht="12" customHeight="1">
      <c r="A32" s="2" t="str">
        <f>"Aug "&amp;RIGHT(A6,4)+1</f>
        <v>Aug 2012</v>
      </c>
      <c r="B32" s="11" t="s">
        <v>396</v>
      </c>
      <c r="C32" s="11" t="s">
        <v>396</v>
      </c>
      <c r="D32" s="11" t="s">
        <v>396</v>
      </c>
      <c r="E32" s="11" t="s">
        <v>396</v>
      </c>
      <c r="F32" s="11" t="s">
        <v>396</v>
      </c>
      <c r="G32" s="11" t="s">
        <v>396</v>
      </c>
      <c r="H32" s="11" t="s">
        <v>396</v>
      </c>
    </row>
    <row r="33" spans="1:8" ht="12" customHeight="1">
      <c r="A33" s="2" t="str">
        <f>"Sep "&amp;RIGHT(A6,4)+1</f>
        <v>Sep 2012</v>
      </c>
      <c r="B33" s="11" t="s">
        <v>396</v>
      </c>
      <c r="C33" s="11" t="s">
        <v>396</v>
      </c>
      <c r="D33" s="11" t="s">
        <v>396</v>
      </c>
      <c r="E33" s="11" t="s">
        <v>396</v>
      </c>
      <c r="F33" s="11" t="s">
        <v>396</v>
      </c>
      <c r="G33" s="11" t="s">
        <v>396</v>
      </c>
      <c r="H33" s="11" t="s">
        <v>396</v>
      </c>
    </row>
    <row r="34" spans="1:8" ht="12" customHeight="1">
      <c r="A34" s="12" t="s">
        <v>58</v>
      </c>
      <c r="B34" s="13">
        <v>19476654528</v>
      </c>
      <c r="C34" s="13">
        <v>512561688</v>
      </c>
      <c r="D34" s="13">
        <v>1671911561</v>
      </c>
      <c r="E34" s="13">
        <v>64067635.721600004</v>
      </c>
      <c r="F34" s="13">
        <v>23812284.721700002</v>
      </c>
      <c r="G34" s="13">
        <v>1167914.95</v>
      </c>
      <c r="H34" s="13">
        <v>24980199.671700001</v>
      </c>
    </row>
    <row r="35" spans="1:8" ht="12" customHeight="1">
      <c r="A35" s="14" t="str">
        <f>"Total "&amp;MID(A20,7,LEN(A20)-13)&amp;" Months"</f>
        <v>Total 3 Months</v>
      </c>
      <c r="B35" s="15">
        <v>19476654528</v>
      </c>
      <c r="C35" s="15">
        <v>512561688</v>
      </c>
      <c r="D35" s="15">
        <v>1671911561</v>
      </c>
      <c r="E35" s="15">
        <v>64067635.721600004</v>
      </c>
      <c r="F35" s="15">
        <v>23812284.721700002</v>
      </c>
      <c r="G35" s="15">
        <v>1167914.95</v>
      </c>
      <c r="H35" s="15">
        <v>24980199.671700001</v>
      </c>
    </row>
    <row r="36" spans="1:8" ht="12" customHeight="1">
      <c r="A36" s="34"/>
      <c r="B36" s="34"/>
      <c r="C36" s="34"/>
      <c r="D36" s="34"/>
      <c r="E36" s="34"/>
      <c r="F36" s="34"/>
      <c r="G36" s="34"/>
      <c r="H36" s="34"/>
    </row>
    <row r="37" spans="1:8" ht="176.25" customHeight="1">
      <c r="A37" s="52" t="s">
        <v>389</v>
      </c>
      <c r="B37" s="52"/>
      <c r="C37" s="52"/>
      <c r="D37" s="52"/>
      <c r="E37" s="52"/>
      <c r="F37" s="52"/>
      <c r="G37" s="52"/>
      <c r="H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0">
    <mergeCell ref="A37:H37"/>
    <mergeCell ref="B5:H5"/>
    <mergeCell ref="A36:H36"/>
    <mergeCell ref="A1:G1"/>
    <mergeCell ref="A2:G2"/>
    <mergeCell ref="A3:A4"/>
    <mergeCell ref="C3:C4"/>
    <mergeCell ref="D3:E3"/>
    <mergeCell ref="F3:H3"/>
    <mergeCell ref="B3:B4"/>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39.xml><?xml version="1.0" encoding="utf-8"?>
<worksheet xmlns="http://schemas.openxmlformats.org/spreadsheetml/2006/main" xmlns:r="http://schemas.openxmlformats.org/officeDocument/2006/relationships">
  <sheetPr codeName="Sheet43">
    <pageSetUpPr fitToPage="1"/>
  </sheetPr>
  <dimension ref="A1:I200"/>
  <sheetViews>
    <sheetView showGridLines="0" workbookViewId="0">
      <pane activePane="bottomRight" state="frozen"/>
      <selection activeCell="A2" sqref="A2:H2"/>
    </sheetView>
  </sheetViews>
  <sheetFormatPr defaultRowHeight="12.75"/>
  <cols>
    <col min="1" max="1" width="12.140625" customWidth="1"/>
    <col min="2" max="9" width="11.42578125" customWidth="1"/>
  </cols>
  <sheetData>
    <row r="1" spans="1:9" ht="12" customHeight="1">
      <c r="A1" s="42" t="s">
        <v>393</v>
      </c>
      <c r="B1" s="42"/>
      <c r="C1" s="42"/>
      <c r="D1" s="42"/>
      <c r="E1" s="42"/>
      <c r="F1" s="42"/>
      <c r="G1" s="42"/>
      <c r="H1" s="42"/>
      <c r="I1" s="2" t="s">
        <v>394</v>
      </c>
    </row>
    <row r="2" spans="1:9" ht="12" customHeight="1">
      <c r="A2" s="44" t="s">
        <v>279</v>
      </c>
      <c r="B2" s="44"/>
      <c r="C2" s="44"/>
      <c r="D2" s="44"/>
      <c r="E2" s="44"/>
      <c r="F2" s="44"/>
      <c r="G2" s="44"/>
      <c r="H2" s="44"/>
      <c r="I2" s="1"/>
    </row>
    <row r="3" spans="1:9" ht="24" customHeight="1">
      <c r="A3" s="46" t="s">
        <v>53</v>
      </c>
      <c r="B3" s="48" t="s">
        <v>280</v>
      </c>
      <c r="C3" s="53"/>
      <c r="D3" s="53"/>
      <c r="E3" s="53"/>
      <c r="F3" s="53"/>
      <c r="G3" s="53"/>
      <c r="H3" s="49"/>
      <c r="I3" s="40" t="s">
        <v>55</v>
      </c>
    </row>
    <row r="4" spans="1:9" ht="24" customHeight="1">
      <c r="A4" s="47"/>
      <c r="B4" s="10" t="s">
        <v>198</v>
      </c>
      <c r="C4" s="10" t="s">
        <v>199</v>
      </c>
      <c r="D4" s="10" t="s">
        <v>200</v>
      </c>
      <c r="E4" s="10" t="s">
        <v>181</v>
      </c>
      <c r="F4" s="10" t="s">
        <v>201</v>
      </c>
      <c r="G4" s="10" t="s">
        <v>202</v>
      </c>
      <c r="H4" s="10" t="s">
        <v>58</v>
      </c>
      <c r="I4" s="41"/>
    </row>
    <row r="5" spans="1:9" ht="12" customHeight="1">
      <c r="A5" s="1"/>
      <c r="B5" s="34" t="str">
        <f>REPT("-",90)&amp;" Dollars "&amp;REPT("-",90)</f>
        <v>------------------------------------------------------------------------------------------ Dollars ------------------------------------------------------------------------------------------</v>
      </c>
      <c r="C5" s="34"/>
      <c r="D5" s="34"/>
      <c r="E5" s="34"/>
      <c r="F5" s="34"/>
      <c r="G5" s="34"/>
      <c r="H5" s="34"/>
      <c r="I5" s="34"/>
    </row>
    <row r="6" spans="1:9" ht="12" customHeight="1">
      <c r="A6" s="3" t="s">
        <v>395</v>
      </c>
    </row>
    <row r="7" spans="1:9" ht="12" customHeight="1">
      <c r="A7" s="2" t="str">
        <f>"Oct "&amp;RIGHT(A6,4)-1</f>
        <v>Oct 2010</v>
      </c>
      <c r="B7" s="11">
        <v>1239212568.7425001</v>
      </c>
      <c r="C7" s="11">
        <v>0</v>
      </c>
      <c r="D7" s="11">
        <v>330549788</v>
      </c>
      <c r="E7" s="11">
        <v>215520482.09</v>
      </c>
      <c r="F7" s="11">
        <v>351110.28</v>
      </c>
      <c r="G7" s="11" t="s">
        <v>396</v>
      </c>
      <c r="H7" s="11">
        <v>1785633949.1125</v>
      </c>
      <c r="I7" s="11">
        <v>1161767.44</v>
      </c>
    </row>
    <row r="8" spans="1:9" ht="12" customHeight="1">
      <c r="A8" s="2" t="str">
        <f>"Nov "&amp;RIGHT(A6,4)-1</f>
        <v>Nov 2010</v>
      </c>
      <c r="B8" s="11">
        <v>1122870369.0899999</v>
      </c>
      <c r="C8" s="11">
        <v>0</v>
      </c>
      <c r="D8" s="11">
        <v>305134925.41000003</v>
      </c>
      <c r="E8" s="11">
        <v>206527389.53</v>
      </c>
      <c r="F8" s="11">
        <v>278556.38</v>
      </c>
      <c r="G8" s="11" t="s">
        <v>396</v>
      </c>
      <c r="H8" s="11">
        <v>1634811240.4100001</v>
      </c>
      <c r="I8" s="11">
        <v>1059542.73</v>
      </c>
    </row>
    <row r="9" spans="1:9" ht="12" customHeight="1">
      <c r="A9" s="2" t="str">
        <f>"Dec "&amp;RIGHT(A6,4)-1</f>
        <v>Dec 2010</v>
      </c>
      <c r="B9" s="11">
        <v>857981850.85249996</v>
      </c>
      <c r="C9" s="11">
        <v>0</v>
      </c>
      <c r="D9" s="11">
        <v>223369494.97</v>
      </c>
      <c r="E9" s="11">
        <v>253768671.27000001</v>
      </c>
      <c r="F9" s="11">
        <v>2643009.7799999998</v>
      </c>
      <c r="G9" s="11">
        <v>84227589</v>
      </c>
      <c r="H9" s="11">
        <v>1421990615.8724999</v>
      </c>
      <c r="I9" s="11">
        <v>827214.03</v>
      </c>
    </row>
    <row r="10" spans="1:9" ht="12" customHeight="1">
      <c r="A10" s="2" t="str">
        <f>"Jan "&amp;RIGHT(A6,4)</f>
        <v>Jan 2011</v>
      </c>
      <c r="B10" s="11">
        <v>1134504899.835</v>
      </c>
      <c r="C10" s="11">
        <v>0</v>
      </c>
      <c r="D10" s="11">
        <v>284887743.95999998</v>
      </c>
      <c r="E10" s="11">
        <v>200702598.74000001</v>
      </c>
      <c r="F10" s="11">
        <v>247084.19</v>
      </c>
      <c r="G10" s="11" t="s">
        <v>396</v>
      </c>
      <c r="H10" s="11">
        <v>1620342326.7249999</v>
      </c>
      <c r="I10" s="11">
        <v>1084938.4650000001</v>
      </c>
    </row>
    <row r="11" spans="1:9" ht="12" customHeight="1">
      <c r="A11" s="2" t="str">
        <f>"Feb "&amp;RIGHT(A6,4)</f>
        <v>Feb 2011</v>
      </c>
      <c r="B11" s="11">
        <v>1107821288.5574999</v>
      </c>
      <c r="C11" s="11">
        <v>0</v>
      </c>
      <c r="D11" s="11">
        <v>286125150.89999998</v>
      </c>
      <c r="E11" s="11">
        <v>197147662.97</v>
      </c>
      <c r="F11" s="11">
        <v>252203.94</v>
      </c>
      <c r="G11" s="11" t="s">
        <v>396</v>
      </c>
      <c r="H11" s="11">
        <v>1591346306.3675001</v>
      </c>
      <c r="I11" s="11">
        <v>979673.89500000002</v>
      </c>
    </row>
    <row r="12" spans="1:9" ht="12" customHeight="1">
      <c r="A12" s="2" t="str">
        <f>"Mar "&amp;RIGHT(A6,4)</f>
        <v>Mar 2011</v>
      </c>
      <c r="B12" s="11">
        <v>1277977046.4075</v>
      </c>
      <c r="C12" s="11">
        <v>0</v>
      </c>
      <c r="D12" s="11">
        <v>348522340.57999998</v>
      </c>
      <c r="E12" s="11">
        <v>311429315.02999997</v>
      </c>
      <c r="F12" s="11">
        <v>2835026.06</v>
      </c>
      <c r="G12" s="11">
        <v>52465523</v>
      </c>
      <c r="H12" s="11">
        <v>1993229251.0775001</v>
      </c>
      <c r="I12" s="11">
        <v>1161893.08</v>
      </c>
    </row>
    <row r="13" spans="1:9" ht="12" customHeight="1">
      <c r="A13" s="2" t="str">
        <f>"Apr "&amp;RIGHT(A6,4)</f>
        <v>Apr 2011</v>
      </c>
      <c r="B13" s="11">
        <v>1051859058.39</v>
      </c>
      <c r="C13" s="11">
        <v>0</v>
      </c>
      <c r="D13" s="11">
        <v>303431274.77999997</v>
      </c>
      <c r="E13" s="11">
        <v>213992449.44999999</v>
      </c>
      <c r="F13" s="11">
        <v>349916.08</v>
      </c>
      <c r="G13" s="11" t="s">
        <v>396</v>
      </c>
      <c r="H13" s="11">
        <v>1569632698.7</v>
      </c>
      <c r="I13" s="11">
        <v>989815.01249999995</v>
      </c>
    </row>
    <row r="14" spans="1:9" ht="12" customHeight="1">
      <c r="A14" s="2" t="str">
        <f>"May "&amp;RIGHT(A6,4)</f>
        <v>May 2011</v>
      </c>
      <c r="B14" s="11">
        <v>1136048484.5625</v>
      </c>
      <c r="C14" s="11">
        <v>0</v>
      </c>
      <c r="D14" s="11">
        <v>343672027.61000001</v>
      </c>
      <c r="E14" s="11">
        <v>220732739.40000001</v>
      </c>
      <c r="F14" s="11">
        <v>1046891.66</v>
      </c>
      <c r="G14" s="11" t="s">
        <v>396</v>
      </c>
      <c r="H14" s="11">
        <v>1701500143.2325001</v>
      </c>
      <c r="I14" s="11">
        <v>1145871.78</v>
      </c>
    </row>
    <row r="15" spans="1:9" ht="12" customHeight="1">
      <c r="A15" s="2" t="str">
        <f>"Jun "&amp;RIGHT(A6,4)</f>
        <v>Jun 2011</v>
      </c>
      <c r="B15" s="11">
        <v>329492310.30250001</v>
      </c>
      <c r="C15" s="11">
        <v>0</v>
      </c>
      <c r="D15" s="11">
        <v>97581523.450000003</v>
      </c>
      <c r="E15" s="11">
        <v>256264226.09</v>
      </c>
      <c r="F15" s="11">
        <v>122736004.59999999</v>
      </c>
      <c r="G15" s="11">
        <v>61032597</v>
      </c>
      <c r="H15" s="11">
        <v>867106661.4425</v>
      </c>
      <c r="I15" s="11">
        <v>721711.6875</v>
      </c>
    </row>
    <row r="16" spans="1:9" ht="12" customHeight="1">
      <c r="A16" s="2" t="str">
        <f>"Jul "&amp;RIGHT(A6,4)</f>
        <v>Jul 2011</v>
      </c>
      <c r="B16" s="11">
        <v>124570499.61499999</v>
      </c>
      <c r="C16" s="11">
        <v>0</v>
      </c>
      <c r="D16" s="11">
        <v>18028769.68</v>
      </c>
      <c r="E16" s="11">
        <v>171762949.90000001</v>
      </c>
      <c r="F16" s="11">
        <v>148996815.55000001</v>
      </c>
      <c r="G16" s="11" t="s">
        <v>396</v>
      </c>
      <c r="H16" s="11">
        <v>463359034.745</v>
      </c>
      <c r="I16" s="11">
        <v>1184295.9350000001</v>
      </c>
    </row>
    <row r="17" spans="1:9" ht="12" customHeight="1">
      <c r="A17" s="2" t="str">
        <f>"Aug "&amp;RIGHT(A6,4)</f>
        <v>Aug 2011</v>
      </c>
      <c r="B17" s="11">
        <v>550628742.16750002</v>
      </c>
      <c r="C17" s="11">
        <v>0</v>
      </c>
      <c r="D17" s="11">
        <v>134463306.28999999</v>
      </c>
      <c r="E17" s="11">
        <v>200318095.28999999</v>
      </c>
      <c r="F17" s="11">
        <v>61429339.609999999</v>
      </c>
      <c r="G17" s="11" t="s">
        <v>396</v>
      </c>
      <c r="H17" s="11">
        <v>946839483.35749996</v>
      </c>
      <c r="I17" s="11">
        <v>725180.77500000002</v>
      </c>
    </row>
    <row r="18" spans="1:9" ht="12" customHeight="1">
      <c r="A18" s="2" t="str">
        <f>"Sep "&amp;RIGHT(A6,4)</f>
        <v>Sep 2011</v>
      </c>
      <c r="B18" s="11">
        <v>1374212993.28</v>
      </c>
      <c r="C18" s="11">
        <v>0</v>
      </c>
      <c r="D18" s="11">
        <v>360829123.88</v>
      </c>
      <c r="E18" s="11">
        <v>272235253.88999999</v>
      </c>
      <c r="F18" s="11">
        <v>30092475.140000001</v>
      </c>
      <c r="G18" s="11">
        <v>212125436</v>
      </c>
      <c r="H18" s="11">
        <v>2249495282.1900001</v>
      </c>
      <c r="I18" s="11">
        <v>1246690.075</v>
      </c>
    </row>
    <row r="19" spans="1:9" ht="12" customHeight="1">
      <c r="A19" s="12" t="s">
        <v>58</v>
      </c>
      <c r="B19" s="13">
        <v>11307180111.8025</v>
      </c>
      <c r="C19" s="13">
        <v>0</v>
      </c>
      <c r="D19" s="13">
        <v>3036595469.5100002</v>
      </c>
      <c r="E19" s="13">
        <v>2720401833.6500001</v>
      </c>
      <c r="F19" s="13">
        <v>371258433.26999998</v>
      </c>
      <c r="G19" s="13">
        <v>409851145</v>
      </c>
      <c r="H19" s="13">
        <v>17845286993.232498</v>
      </c>
      <c r="I19" s="13">
        <v>12288594.904999999</v>
      </c>
    </row>
    <row r="20" spans="1:9" ht="12" customHeight="1">
      <c r="A20" s="14" t="s">
        <v>397</v>
      </c>
      <c r="B20" s="15">
        <v>3220064788.6849999</v>
      </c>
      <c r="C20" s="15">
        <v>0</v>
      </c>
      <c r="D20" s="15">
        <v>859054208.38</v>
      </c>
      <c r="E20" s="15">
        <v>675816542.88999999</v>
      </c>
      <c r="F20" s="15">
        <v>3272676.44</v>
      </c>
      <c r="G20" s="15">
        <v>84227589</v>
      </c>
      <c r="H20" s="15">
        <v>4842435805.3950005</v>
      </c>
      <c r="I20" s="15">
        <v>3048524.2</v>
      </c>
    </row>
    <row r="21" spans="1:9" ht="12" customHeight="1">
      <c r="A21" s="3" t="str">
        <f>"FY "&amp;RIGHT(A6,4)+1</f>
        <v>FY 2012</v>
      </c>
    </row>
    <row r="22" spans="1:9" ht="12" customHeight="1">
      <c r="A22" s="2" t="str">
        <f>"Oct "&amp;RIGHT(A6,4)</f>
        <v>Oct 2011</v>
      </c>
      <c r="B22" s="11">
        <v>1311589179.8125</v>
      </c>
      <c r="C22" s="11">
        <v>0</v>
      </c>
      <c r="D22" s="11">
        <v>354188566.94999999</v>
      </c>
      <c r="E22" s="11">
        <v>219619179.34</v>
      </c>
      <c r="F22" s="11">
        <v>767403.59</v>
      </c>
      <c r="G22" s="11" t="s">
        <v>396</v>
      </c>
      <c r="H22" s="11">
        <v>1886164329.6925001</v>
      </c>
      <c r="I22" s="11">
        <v>1206449.1100000001</v>
      </c>
    </row>
    <row r="23" spans="1:9" ht="12" customHeight="1">
      <c r="A23" s="2" t="str">
        <f>"Nov "&amp;RIGHT(A6,4)</f>
        <v>Nov 2011</v>
      </c>
      <c r="B23" s="11">
        <v>1174734877.9024999</v>
      </c>
      <c r="C23" s="11">
        <v>0</v>
      </c>
      <c r="D23" s="11">
        <v>331774936.07999998</v>
      </c>
      <c r="E23" s="11">
        <v>211587765.24000001</v>
      </c>
      <c r="F23" s="11">
        <v>304475.32</v>
      </c>
      <c r="G23" s="11" t="s">
        <v>396</v>
      </c>
      <c r="H23" s="11">
        <v>1718402054.5425</v>
      </c>
      <c r="I23" s="11">
        <v>1104550.595</v>
      </c>
    </row>
    <row r="24" spans="1:9" ht="12" customHeight="1">
      <c r="A24" s="2" t="str">
        <f>"Dec "&amp;RIGHT(A6,4)</f>
        <v>Dec 2011</v>
      </c>
      <c r="B24" s="11">
        <v>962699021.60000002</v>
      </c>
      <c r="C24" s="11">
        <v>0</v>
      </c>
      <c r="D24" s="11">
        <v>253887956.77000001</v>
      </c>
      <c r="E24" s="11">
        <v>252587609.78999999</v>
      </c>
      <c r="F24" s="11">
        <v>1933248.62</v>
      </c>
      <c r="G24" s="11">
        <v>94266081.25</v>
      </c>
      <c r="H24" s="11">
        <v>1565373918.03</v>
      </c>
      <c r="I24" s="11">
        <v>893329.84499999997</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9" ht="12" customHeight="1">
      <c r="A33" s="2" t="str">
        <f>"Sep "&amp;RIGHT(A6,4)+1</f>
        <v>Sep 2012</v>
      </c>
      <c r="B33" s="11" t="s">
        <v>396</v>
      </c>
      <c r="C33" s="11" t="s">
        <v>396</v>
      </c>
      <c r="D33" s="11" t="s">
        <v>396</v>
      </c>
      <c r="E33" s="11" t="s">
        <v>396</v>
      </c>
      <c r="F33" s="11" t="s">
        <v>396</v>
      </c>
      <c r="G33" s="11" t="s">
        <v>396</v>
      </c>
      <c r="H33" s="11" t="s">
        <v>396</v>
      </c>
      <c r="I33" s="11" t="s">
        <v>396</v>
      </c>
    </row>
    <row r="34" spans="1:9" ht="12" customHeight="1">
      <c r="A34" s="12" t="s">
        <v>58</v>
      </c>
      <c r="B34" s="13">
        <v>3449023079.3150001</v>
      </c>
      <c r="C34" s="13">
        <v>0</v>
      </c>
      <c r="D34" s="13">
        <v>939851459.79999995</v>
      </c>
      <c r="E34" s="13">
        <v>683794554.37</v>
      </c>
      <c r="F34" s="13">
        <v>3005127.53</v>
      </c>
      <c r="G34" s="13">
        <v>94266081.25</v>
      </c>
      <c r="H34" s="13">
        <v>5169940302.2650003</v>
      </c>
      <c r="I34" s="13">
        <v>3204329.55</v>
      </c>
    </row>
    <row r="35" spans="1:9" ht="12" customHeight="1">
      <c r="A35" s="14" t="str">
        <f>"Total "&amp;MID(A20,7,LEN(A20)-13)&amp;" Months"</f>
        <v>Total 3 Months</v>
      </c>
      <c r="B35" s="15">
        <v>3449023079.3150001</v>
      </c>
      <c r="C35" s="15">
        <v>0</v>
      </c>
      <c r="D35" s="15">
        <v>939851459.79999995</v>
      </c>
      <c r="E35" s="15">
        <v>683794554.37</v>
      </c>
      <c r="F35" s="15">
        <v>3005127.53</v>
      </c>
      <c r="G35" s="15">
        <v>94266081.25</v>
      </c>
      <c r="H35" s="15">
        <v>5169940302.2650003</v>
      </c>
      <c r="I35" s="15">
        <v>3204329.55</v>
      </c>
    </row>
    <row r="36" spans="1:9" ht="12" customHeight="1">
      <c r="A36" s="34"/>
      <c r="B36" s="34"/>
      <c r="C36" s="34"/>
      <c r="D36" s="34"/>
      <c r="E36" s="34"/>
      <c r="F36" s="34"/>
      <c r="G36" s="34"/>
      <c r="H36" s="34"/>
      <c r="I36" s="34"/>
    </row>
    <row r="37" spans="1:9" ht="85.5" customHeight="1">
      <c r="A37" s="52" t="s">
        <v>377</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8">
    <mergeCell ref="I3:I4"/>
    <mergeCell ref="B5:I5"/>
    <mergeCell ref="A36:I36"/>
    <mergeCell ref="A37:I37"/>
    <mergeCell ref="A1:H1"/>
    <mergeCell ref="A2:H2"/>
    <mergeCell ref="A3:A4"/>
    <mergeCell ref="B3:H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4.xml><?xml version="1.0" encoding="utf-8"?>
<worksheet xmlns="http://schemas.openxmlformats.org/spreadsheetml/2006/main" xmlns:r="http://schemas.openxmlformats.org/officeDocument/2006/relationships">
  <sheetPr codeName="Sheet1">
    <pageSetUpPr fitToPage="1"/>
  </sheetPr>
  <dimension ref="A1:I200"/>
  <sheetViews>
    <sheetView showGridLines="0" workbookViewId="0">
      <pane activePane="bottomRight" state="frozen"/>
      <selection sqref="A1:H1"/>
    </sheetView>
  </sheetViews>
  <sheetFormatPr defaultRowHeight="12.75"/>
  <cols>
    <col min="1" max="5" width="11.42578125" customWidth="1"/>
    <col min="6" max="6" width="12.28515625" customWidth="1"/>
    <col min="7" max="7" width="12.42578125" customWidth="1"/>
    <col min="8" max="9" width="11.42578125" customWidth="1"/>
  </cols>
  <sheetData>
    <row r="1" spans="1:9" ht="12" customHeight="1">
      <c r="A1" s="42" t="s">
        <v>393</v>
      </c>
      <c r="B1" s="42"/>
      <c r="C1" s="42"/>
      <c r="D1" s="42"/>
      <c r="E1" s="42"/>
      <c r="F1" s="42"/>
      <c r="G1" s="42"/>
      <c r="H1" s="42"/>
      <c r="I1" s="2" t="s">
        <v>394</v>
      </c>
    </row>
    <row r="2" spans="1:9" ht="12" customHeight="1">
      <c r="A2" s="44" t="s">
        <v>345</v>
      </c>
      <c r="B2" s="44"/>
      <c r="C2" s="44"/>
      <c r="D2" s="44"/>
      <c r="E2" s="44"/>
      <c r="F2" s="44"/>
      <c r="G2" s="44"/>
      <c r="H2" s="44"/>
      <c r="I2" s="1"/>
    </row>
    <row r="3" spans="1:9" ht="24" customHeight="1">
      <c r="A3" s="46" t="s">
        <v>53</v>
      </c>
      <c r="B3" s="48" t="s">
        <v>207</v>
      </c>
      <c r="C3" s="49"/>
      <c r="D3" s="48" t="s">
        <v>59</v>
      </c>
      <c r="E3" s="49"/>
      <c r="F3" s="38" t="s">
        <v>208</v>
      </c>
      <c r="G3" s="38" t="s">
        <v>60</v>
      </c>
      <c r="H3" s="38" t="s">
        <v>209</v>
      </c>
      <c r="I3" s="40" t="s">
        <v>61</v>
      </c>
    </row>
    <row r="4" spans="1:9" ht="24" customHeight="1">
      <c r="A4" s="47"/>
      <c r="B4" s="10" t="s">
        <v>62</v>
      </c>
      <c r="C4" s="10" t="s">
        <v>63</v>
      </c>
      <c r="D4" s="10" t="s">
        <v>64</v>
      </c>
      <c r="E4" s="10" t="s">
        <v>224</v>
      </c>
      <c r="F4" s="39"/>
      <c r="G4" s="39"/>
      <c r="H4" s="39"/>
      <c r="I4" s="41"/>
    </row>
    <row r="5" spans="1:9" ht="12" customHeight="1">
      <c r="A5" s="1"/>
      <c r="B5" s="34" t="str">
        <f>REPT("-",17)&amp;" Number "&amp;REPT("-",17)</f>
        <v>----------------- Number -----------------</v>
      </c>
      <c r="C5" s="34"/>
      <c r="D5" s="34" t="str">
        <f>REPT("-",67)&amp;" Dollars "&amp;REPT("-",67)</f>
        <v>------------------------------------------------------------------- Dollars -------------------------------------------------------------------</v>
      </c>
      <c r="E5" s="34"/>
      <c r="F5" s="34"/>
      <c r="G5" s="34"/>
      <c r="H5" s="34"/>
      <c r="I5" s="34"/>
    </row>
    <row r="6" spans="1:9" ht="12" customHeight="1">
      <c r="A6" s="3" t="s">
        <v>395</v>
      </c>
    </row>
    <row r="7" spans="1:9" ht="12" customHeight="1">
      <c r="A7" s="2" t="str">
        <f>"Oct "&amp;RIGHT(A6,4)-1</f>
        <v>Oct 2010</v>
      </c>
      <c r="B7" s="11">
        <v>20183177</v>
      </c>
      <c r="C7" s="11">
        <v>43201052</v>
      </c>
      <c r="D7" s="16">
        <v>133.75890000000001</v>
      </c>
      <c r="E7" s="11">
        <v>5778525983</v>
      </c>
      <c r="F7" s="11" t="s">
        <v>396</v>
      </c>
      <c r="G7" s="11" t="s">
        <v>396</v>
      </c>
      <c r="H7" s="11">
        <v>9321916</v>
      </c>
      <c r="I7" s="11">
        <v>5787847899</v>
      </c>
    </row>
    <row r="8" spans="1:9" ht="12" customHeight="1">
      <c r="A8" s="2" t="str">
        <f>"Nov "&amp;RIGHT(A6,4)-1</f>
        <v>Nov 2010</v>
      </c>
      <c r="B8" s="11">
        <v>20404895</v>
      </c>
      <c r="C8" s="11">
        <v>43596084</v>
      </c>
      <c r="D8" s="16">
        <v>133.28579999999999</v>
      </c>
      <c r="E8" s="11">
        <v>5810737592</v>
      </c>
      <c r="F8" s="11" t="s">
        <v>396</v>
      </c>
      <c r="G8" s="11" t="s">
        <v>396</v>
      </c>
      <c r="H8" s="11">
        <v>9321916</v>
      </c>
      <c r="I8" s="11">
        <v>5820059508</v>
      </c>
    </row>
    <row r="9" spans="1:9" ht="12" customHeight="1">
      <c r="A9" s="2" t="str">
        <f>"Dec "&amp;RIGHT(A6,4)-1</f>
        <v>Dec 2010</v>
      </c>
      <c r="B9" s="11">
        <v>20668184</v>
      </c>
      <c r="C9" s="11">
        <v>44082361</v>
      </c>
      <c r="D9" s="16">
        <v>133.60570000000001</v>
      </c>
      <c r="E9" s="11">
        <v>5889655092</v>
      </c>
      <c r="F9" s="11">
        <v>776397867</v>
      </c>
      <c r="G9" s="11">
        <v>83683782</v>
      </c>
      <c r="H9" s="11">
        <v>9321916</v>
      </c>
      <c r="I9" s="11">
        <v>6759058657</v>
      </c>
    </row>
    <row r="10" spans="1:9" ht="12" customHeight="1">
      <c r="A10" s="2" t="str">
        <f>"Jan "&amp;RIGHT(A6,4)</f>
        <v>Jan 2011</v>
      </c>
      <c r="B10" s="11">
        <v>20748799</v>
      </c>
      <c r="C10" s="11">
        <v>44187874</v>
      </c>
      <c r="D10" s="16">
        <v>132.8065</v>
      </c>
      <c r="E10" s="11">
        <v>5868438404</v>
      </c>
      <c r="F10" s="11" t="s">
        <v>396</v>
      </c>
      <c r="G10" s="11" t="s">
        <v>396</v>
      </c>
      <c r="H10" s="11">
        <v>9321916</v>
      </c>
      <c r="I10" s="11">
        <v>5877760320</v>
      </c>
    </row>
    <row r="11" spans="1:9" ht="12" customHeight="1">
      <c r="A11" s="2" t="str">
        <f>"Feb "&amp;RIGHT(A6,4)</f>
        <v>Feb 2011</v>
      </c>
      <c r="B11" s="11">
        <v>20791408</v>
      </c>
      <c r="C11" s="11">
        <v>44199479</v>
      </c>
      <c r="D11" s="16">
        <v>133.2415</v>
      </c>
      <c r="E11" s="11">
        <v>5889206082</v>
      </c>
      <c r="F11" s="11" t="s">
        <v>396</v>
      </c>
      <c r="G11" s="11" t="s">
        <v>396</v>
      </c>
      <c r="H11" s="11">
        <v>9321916</v>
      </c>
      <c r="I11" s="11">
        <v>5898527998</v>
      </c>
    </row>
    <row r="12" spans="1:9" ht="12" customHeight="1">
      <c r="A12" s="2" t="str">
        <f>"Mar "&amp;RIGHT(A6,4)</f>
        <v>Mar 2011</v>
      </c>
      <c r="B12" s="11">
        <v>21045909</v>
      </c>
      <c r="C12" s="11">
        <v>44587275</v>
      </c>
      <c r="D12" s="16">
        <v>134.2056</v>
      </c>
      <c r="E12" s="11">
        <v>5983860380</v>
      </c>
      <c r="F12" s="11">
        <v>749761862</v>
      </c>
      <c r="G12" s="11">
        <v>65316294</v>
      </c>
      <c r="H12" s="11">
        <v>9321916</v>
      </c>
      <c r="I12" s="11">
        <v>6808260452</v>
      </c>
    </row>
    <row r="13" spans="1:9" ht="12" customHeight="1">
      <c r="A13" s="2" t="str">
        <f>"Apr "&amp;RIGHT(A6,4)</f>
        <v>Apr 2011</v>
      </c>
      <c r="B13" s="11">
        <v>21071176</v>
      </c>
      <c r="C13" s="11">
        <v>44647781</v>
      </c>
      <c r="D13" s="16">
        <v>133.25899999999999</v>
      </c>
      <c r="E13" s="11">
        <v>5949717533</v>
      </c>
      <c r="F13" s="11" t="s">
        <v>396</v>
      </c>
      <c r="G13" s="11" t="s">
        <v>396</v>
      </c>
      <c r="H13" s="11">
        <v>9321916</v>
      </c>
      <c r="I13" s="11">
        <v>5959039449</v>
      </c>
    </row>
    <row r="14" spans="1:9" ht="12" customHeight="1">
      <c r="A14" s="2" t="str">
        <f>"May "&amp;RIGHT(A6,4)</f>
        <v>May 2011</v>
      </c>
      <c r="B14" s="11">
        <v>21435915</v>
      </c>
      <c r="C14" s="11">
        <v>45410683</v>
      </c>
      <c r="D14" s="16">
        <v>134.79920000000001</v>
      </c>
      <c r="E14" s="11">
        <v>6121323858</v>
      </c>
      <c r="F14" s="11" t="s">
        <v>396</v>
      </c>
      <c r="G14" s="11" t="s">
        <v>396</v>
      </c>
      <c r="H14" s="11">
        <v>9321916</v>
      </c>
      <c r="I14" s="11">
        <v>6130645774</v>
      </c>
    </row>
    <row r="15" spans="1:9" ht="12" customHeight="1">
      <c r="A15" s="2" t="str">
        <f>"Jun "&amp;RIGHT(A6,4)</f>
        <v>Jun 2011</v>
      </c>
      <c r="B15" s="11">
        <v>21394401</v>
      </c>
      <c r="C15" s="11">
        <v>45183927</v>
      </c>
      <c r="D15" s="16">
        <v>133.65899999999999</v>
      </c>
      <c r="E15" s="11">
        <v>6039237980</v>
      </c>
      <c r="F15" s="11">
        <v>780747288</v>
      </c>
      <c r="G15" s="11">
        <v>122404315</v>
      </c>
      <c r="H15" s="11">
        <v>9321916</v>
      </c>
      <c r="I15" s="11">
        <v>6951711499</v>
      </c>
    </row>
    <row r="16" spans="1:9" ht="12" customHeight="1">
      <c r="A16" s="2" t="str">
        <f>"Jul "&amp;RIGHT(A6,4)</f>
        <v>Jul 2011</v>
      </c>
      <c r="B16" s="11">
        <v>21458822</v>
      </c>
      <c r="C16" s="11">
        <v>45345473</v>
      </c>
      <c r="D16" s="16">
        <v>134.249</v>
      </c>
      <c r="E16" s="11">
        <v>6087586637</v>
      </c>
      <c r="F16" s="11" t="s">
        <v>396</v>
      </c>
      <c r="G16" s="11" t="s">
        <v>396</v>
      </c>
      <c r="H16" s="11">
        <v>9321916</v>
      </c>
      <c r="I16" s="11">
        <v>6096908553</v>
      </c>
    </row>
    <row r="17" spans="1:9" ht="12" customHeight="1">
      <c r="A17" s="2" t="str">
        <f>"Aug "&amp;RIGHT(A6,4)</f>
        <v>Aug 2011</v>
      </c>
      <c r="B17" s="11">
        <v>21723850</v>
      </c>
      <c r="C17" s="11">
        <v>45794474</v>
      </c>
      <c r="D17" s="16">
        <v>133.87690000000001</v>
      </c>
      <c r="E17" s="11">
        <v>6130822401</v>
      </c>
      <c r="F17" s="11" t="s">
        <v>396</v>
      </c>
      <c r="G17" s="11" t="s">
        <v>396</v>
      </c>
      <c r="H17" s="11">
        <v>9321916</v>
      </c>
      <c r="I17" s="11">
        <v>6140144317</v>
      </c>
    </row>
    <row r="18" spans="1:9" ht="12" customHeight="1">
      <c r="A18" s="2" t="str">
        <f>"Sep "&amp;RIGHT(A6,4)</f>
        <v>Sep 2011</v>
      </c>
      <c r="B18" s="11">
        <v>21938820</v>
      </c>
      <c r="C18" s="11">
        <v>46268250</v>
      </c>
      <c r="D18" s="16">
        <v>135.3655</v>
      </c>
      <c r="E18" s="11">
        <v>6263122486</v>
      </c>
      <c r="F18" s="11">
        <v>793474409</v>
      </c>
      <c r="G18" s="11">
        <v>31943225</v>
      </c>
      <c r="H18" s="11">
        <v>9321924</v>
      </c>
      <c r="I18" s="11">
        <v>7097862044</v>
      </c>
    </row>
    <row r="19" spans="1:9" ht="12" customHeight="1">
      <c r="A19" s="12" t="s">
        <v>58</v>
      </c>
      <c r="B19" s="13">
        <v>21072113</v>
      </c>
      <c r="C19" s="13">
        <v>44708726.083300002</v>
      </c>
      <c r="D19" s="17">
        <v>133.852</v>
      </c>
      <c r="E19" s="13">
        <v>71812234428</v>
      </c>
      <c r="F19" s="13">
        <v>3100381426</v>
      </c>
      <c r="G19" s="13">
        <v>303347616</v>
      </c>
      <c r="H19" s="13">
        <v>111863000</v>
      </c>
      <c r="I19" s="13">
        <v>75327826470</v>
      </c>
    </row>
    <row r="20" spans="1:9" ht="12" customHeight="1">
      <c r="A20" s="14" t="s">
        <v>397</v>
      </c>
      <c r="B20" s="15">
        <v>20418752</v>
      </c>
      <c r="C20" s="15">
        <v>43626499</v>
      </c>
      <c r="D20" s="18">
        <v>133.5497</v>
      </c>
      <c r="E20" s="15">
        <v>17478918667</v>
      </c>
      <c r="F20" s="15">
        <v>776397867</v>
      </c>
      <c r="G20" s="15">
        <v>83683782</v>
      </c>
      <c r="H20" s="15">
        <v>27965748</v>
      </c>
      <c r="I20" s="15">
        <v>18366966064</v>
      </c>
    </row>
    <row r="21" spans="1:9" ht="12" customHeight="1">
      <c r="A21" s="3" t="str">
        <f>"FY "&amp;RIGHT(A6,4)+1</f>
        <v>FY 2012</v>
      </c>
      <c r="B21" s="11"/>
      <c r="C21" s="11"/>
      <c r="D21" s="11"/>
      <c r="E21" s="11"/>
      <c r="F21" s="11"/>
      <c r="G21" s="11"/>
      <c r="H21" s="11"/>
      <c r="I21" s="11"/>
    </row>
    <row r="22" spans="1:9" ht="12" customHeight="1">
      <c r="A22" s="2" t="str">
        <f>"Oct "&amp;RIGHT(A6,4)</f>
        <v>Oct 2011</v>
      </c>
      <c r="B22" s="11">
        <v>21969100</v>
      </c>
      <c r="C22" s="11">
        <v>46224775</v>
      </c>
      <c r="D22" s="16">
        <v>134.88640000000001</v>
      </c>
      <c r="E22" s="11">
        <v>6235093188</v>
      </c>
      <c r="F22" s="11" t="s">
        <v>396</v>
      </c>
      <c r="G22" s="11" t="s">
        <v>396</v>
      </c>
      <c r="H22" s="11">
        <v>11219166</v>
      </c>
      <c r="I22" s="11">
        <v>6246312354</v>
      </c>
    </row>
    <row r="23" spans="1:9" ht="12" customHeight="1">
      <c r="A23" s="2" t="str">
        <f>"Nov "&amp;RIGHT(A6,4)</f>
        <v>Nov 2011</v>
      </c>
      <c r="B23" s="11">
        <v>22027270</v>
      </c>
      <c r="C23" s="11">
        <v>46286316</v>
      </c>
      <c r="D23" s="16">
        <v>134.13470000000001</v>
      </c>
      <c r="E23" s="11">
        <v>6208603395</v>
      </c>
      <c r="F23" s="11" t="s">
        <v>396</v>
      </c>
      <c r="G23" s="11" t="s">
        <v>396</v>
      </c>
      <c r="H23" s="11">
        <v>11219166</v>
      </c>
      <c r="I23" s="11">
        <v>6219822561</v>
      </c>
    </row>
    <row r="24" spans="1:9" ht="12" customHeight="1">
      <c r="A24" s="2" t="str">
        <f>"Dec "&amp;RIGHT(A6,4)</f>
        <v>Dec 2011</v>
      </c>
      <c r="B24" s="11">
        <v>22162857</v>
      </c>
      <c r="C24" s="11">
        <v>46514238</v>
      </c>
      <c r="D24" s="16">
        <v>133.66810000000001</v>
      </c>
      <c r="E24" s="11">
        <v>6217467965</v>
      </c>
      <c r="F24" s="11">
        <v>704697353</v>
      </c>
      <c r="G24" s="11">
        <v>77135129</v>
      </c>
      <c r="H24" s="11">
        <v>11219166</v>
      </c>
      <c r="I24" s="11">
        <v>7010519613</v>
      </c>
    </row>
    <row r="25" spans="1:9" ht="12" customHeight="1">
      <c r="A25" s="2" t="str">
        <f>"Jan "&amp;RIGHT(A6,4)+1</f>
        <v>Jan 2012</v>
      </c>
      <c r="B25" s="11" t="s">
        <v>396</v>
      </c>
      <c r="C25" s="11" t="s">
        <v>396</v>
      </c>
      <c r="D25" s="16" t="s">
        <v>396</v>
      </c>
      <c r="E25" s="11" t="s">
        <v>396</v>
      </c>
      <c r="F25" s="11" t="s">
        <v>396</v>
      </c>
      <c r="G25" s="11" t="s">
        <v>396</v>
      </c>
      <c r="H25" s="11" t="s">
        <v>396</v>
      </c>
      <c r="I25" s="11" t="s">
        <v>396</v>
      </c>
    </row>
    <row r="26" spans="1:9" ht="12" customHeight="1">
      <c r="A26" s="2" t="str">
        <f>"Feb "&amp;RIGHT(A6,4)+1</f>
        <v>Feb 2012</v>
      </c>
      <c r="B26" s="11" t="s">
        <v>396</v>
      </c>
      <c r="C26" s="11" t="s">
        <v>396</v>
      </c>
      <c r="D26" s="16" t="s">
        <v>396</v>
      </c>
      <c r="E26" s="11" t="s">
        <v>396</v>
      </c>
      <c r="F26" s="11" t="s">
        <v>396</v>
      </c>
      <c r="G26" s="11" t="s">
        <v>396</v>
      </c>
      <c r="H26" s="11" t="s">
        <v>396</v>
      </c>
      <c r="I26" s="11" t="s">
        <v>396</v>
      </c>
    </row>
    <row r="27" spans="1:9" ht="12" customHeight="1">
      <c r="A27" s="2" t="str">
        <f>"Mar "&amp;RIGHT(A6,4)+1</f>
        <v>Mar 2012</v>
      </c>
      <c r="B27" s="11" t="s">
        <v>396</v>
      </c>
      <c r="C27" s="11" t="s">
        <v>396</v>
      </c>
      <c r="D27" s="16" t="s">
        <v>396</v>
      </c>
      <c r="E27" s="11" t="s">
        <v>396</v>
      </c>
      <c r="F27" s="11" t="s">
        <v>396</v>
      </c>
      <c r="G27" s="11" t="s">
        <v>396</v>
      </c>
      <c r="H27" s="11" t="s">
        <v>396</v>
      </c>
      <c r="I27" s="11" t="s">
        <v>396</v>
      </c>
    </row>
    <row r="28" spans="1:9" ht="12" customHeight="1">
      <c r="A28" s="2" t="str">
        <f>"Apr "&amp;RIGHT(A6,4)+1</f>
        <v>Apr 2012</v>
      </c>
      <c r="B28" s="11" t="s">
        <v>396</v>
      </c>
      <c r="C28" s="11" t="s">
        <v>396</v>
      </c>
      <c r="D28" s="16" t="s">
        <v>396</v>
      </c>
      <c r="E28" s="11" t="s">
        <v>396</v>
      </c>
      <c r="F28" s="11" t="s">
        <v>396</v>
      </c>
      <c r="G28" s="11" t="s">
        <v>396</v>
      </c>
      <c r="H28" s="11" t="s">
        <v>396</v>
      </c>
      <c r="I28" s="11" t="s">
        <v>396</v>
      </c>
    </row>
    <row r="29" spans="1:9" ht="12" customHeight="1">
      <c r="A29" s="2" t="str">
        <f>"May "&amp;RIGHT(A6,4)+1</f>
        <v>May 2012</v>
      </c>
      <c r="B29" s="11" t="s">
        <v>396</v>
      </c>
      <c r="C29" s="11" t="s">
        <v>396</v>
      </c>
      <c r="D29" s="16" t="s">
        <v>396</v>
      </c>
      <c r="E29" s="11" t="s">
        <v>396</v>
      </c>
      <c r="F29" s="11" t="s">
        <v>396</v>
      </c>
      <c r="G29" s="11" t="s">
        <v>396</v>
      </c>
      <c r="H29" s="11" t="s">
        <v>396</v>
      </c>
      <c r="I29" s="11" t="s">
        <v>396</v>
      </c>
    </row>
    <row r="30" spans="1:9" ht="12" customHeight="1">
      <c r="A30" s="2" t="str">
        <f>"Jun "&amp;RIGHT(A6,4)+1</f>
        <v>Jun 2012</v>
      </c>
      <c r="B30" s="11" t="s">
        <v>396</v>
      </c>
      <c r="C30" s="11" t="s">
        <v>396</v>
      </c>
      <c r="D30" s="16" t="s">
        <v>396</v>
      </c>
      <c r="E30" s="11" t="s">
        <v>396</v>
      </c>
      <c r="F30" s="11" t="s">
        <v>396</v>
      </c>
      <c r="G30" s="11" t="s">
        <v>396</v>
      </c>
      <c r="H30" s="11" t="s">
        <v>396</v>
      </c>
      <c r="I30" s="11" t="s">
        <v>396</v>
      </c>
    </row>
    <row r="31" spans="1:9" ht="12" customHeight="1">
      <c r="A31" s="2" t="str">
        <f>"Jul "&amp;RIGHT(A6,4)+1</f>
        <v>Jul 2012</v>
      </c>
      <c r="B31" s="11" t="s">
        <v>396</v>
      </c>
      <c r="C31" s="11" t="s">
        <v>396</v>
      </c>
      <c r="D31" s="16" t="s">
        <v>396</v>
      </c>
      <c r="E31" s="11" t="s">
        <v>396</v>
      </c>
      <c r="F31" s="11" t="s">
        <v>396</v>
      </c>
      <c r="G31" s="11" t="s">
        <v>396</v>
      </c>
      <c r="H31" s="11" t="s">
        <v>396</v>
      </c>
      <c r="I31" s="11" t="s">
        <v>396</v>
      </c>
    </row>
    <row r="32" spans="1:9" ht="12" customHeight="1">
      <c r="A32" s="2" t="str">
        <f>"Aug "&amp;RIGHT(A6,4)+1</f>
        <v>Aug 2012</v>
      </c>
      <c r="B32" s="11" t="s">
        <v>396</v>
      </c>
      <c r="C32" s="11" t="s">
        <v>396</v>
      </c>
      <c r="D32" s="16" t="s">
        <v>396</v>
      </c>
      <c r="E32" s="11" t="s">
        <v>396</v>
      </c>
      <c r="F32" s="11" t="s">
        <v>396</v>
      </c>
      <c r="G32" s="11" t="s">
        <v>396</v>
      </c>
      <c r="H32" s="11" t="s">
        <v>396</v>
      </c>
      <c r="I32" s="11" t="s">
        <v>396</v>
      </c>
    </row>
    <row r="33" spans="1:9" ht="12" customHeight="1">
      <c r="A33" s="2" t="str">
        <f>"Sep "&amp;RIGHT(A6,4)+1</f>
        <v>Sep 2012</v>
      </c>
      <c r="B33" s="11" t="s">
        <v>396</v>
      </c>
      <c r="C33" s="11" t="s">
        <v>396</v>
      </c>
      <c r="D33" s="16" t="s">
        <v>396</v>
      </c>
      <c r="E33" s="11" t="s">
        <v>396</v>
      </c>
      <c r="F33" s="11" t="s">
        <v>396</v>
      </c>
      <c r="G33" s="11" t="s">
        <v>396</v>
      </c>
      <c r="H33" s="11" t="s">
        <v>396</v>
      </c>
      <c r="I33" s="11" t="s">
        <v>396</v>
      </c>
    </row>
    <row r="34" spans="1:9" ht="12" customHeight="1">
      <c r="A34" s="12" t="s">
        <v>58</v>
      </c>
      <c r="B34" s="13">
        <v>22053075.666700002</v>
      </c>
      <c r="C34" s="13">
        <v>46341776.333300002</v>
      </c>
      <c r="D34" s="17">
        <v>134.2285</v>
      </c>
      <c r="E34" s="13">
        <v>18661164548</v>
      </c>
      <c r="F34" s="13">
        <v>704697353</v>
      </c>
      <c r="G34" s="13">
        <v>77135129</v>
      </c>
      <c r="H34" s="13">
        <v>33657498</v>
      </c>
      <c r="I34" s="13">
        <v>19476654528</v>
      </c>
    </row>
    <row r="35" spans="1:9" ht="12" customHeight="1">
      <c r="A35" s="14" t="str">
        <f>"Total "&amp;MID(A20,7,LEN(A20)-13)&amp;" Months"</f>
        <v>Total 3 Months</v>
      </c>
      <c r="B35" s="15">
        <v>22053075.666700002</v>
      </c>
      <c r="C35" s="15">
        <v>46341776.333300002</v>
      </c>
      <c r="D35" s="18">
        <v>134.2285</v>
      </c>
      <c r="E35" s="15">
        <v>18661164548</v>
      </c>
      <c r="F35" s="15">
        <v>704697353</v>
      </c>
      <c r="G35" s="15">
        <v>77135129</v>
      </c>
      <c r="H35" s="15">
        <v>33657498</v>
      </c>
      <c r="I35" s="15">
        <v>19476654528</v>
      </c>
    </row>
    <row r="36" spans="1:9" ht="12" customHeight="1">
      <c r="A36" s="34"/>
      <c r="B36" s="34"/>
      <c r="C36" s="34"/>
      <c r="D36" s="34"/>
      <c r="E36" s="34"/>
      <c r="F36" s="34"/>
      <c r="G36" s="34"/>
      <c r="H36" s="34"/>
      <c r="I36" s="34"/>
    </row>
    <row r="37" spans="1:9" ht="80.099999999999994" customHeight="1">
      <c r="A37" s="52" t="s">
        <v>374</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3">
    <mergeCell ref="A1:H1"/>
    <mergeCell ref="A2:H2"/>
    <mergeCell ref="A3:A4"/>
    <mergeCell ref="B3:C3"/>
    <mergeCell ref="D3:E3"/>
    <mergeCell ref="F3:F4"/>
    <mergeCell ref="G3:G4"/>
    <mergeCell ref="H3:H4"/>
    <mergeCell ref="A37:I37"/>
    <mergeCell ref="I3:I4"/>
    <mergeCell ref="B5:C5"/>
    <mergeCell ref="D5:I5"/>
    <mergeCell ref="A36:I36"/>
  </mergeCells>
  <phoneticPr fontId="0" type="noConversion"/>
  <pageMargins left="0.75" right="0.5" top="0.75" bottom="0.5" header="0.5" footer="0.25"/>
  <pageSetup orientation="landscape" r:id="rId1"/>
  <headerFooter alignWithMargins="0">
    <oddHeader>&amp;L&amp;C&amp;R</oddHeader>
    <oddFooter>&amp;L&amp;C&amp;R</oddFooter>
  </headerFooter>
</worksheet>
</file>

<file path=xl/worksheets/sheet40.xml><?xml version="1.0" encoding="utf-8"?>
<worksheet xmlns="http://schemas.openxmlformats.org/spreadsheetml/2006/main" xmlns:r="http://schemas.openxmlformats.org/officeDocument/2006/relationships">
  <sheetPr codeName="Sheet44">
    <pageSetUpPr fitToPage="1"/>
  </sheetPr>
  <dimension ref="A1:I200"/>
  <sheetViews>
    <sheetView showGridLines="0" zoomScaleNormal="100" workbookViewId="0">
      <pane activePane="bottomRight" state="frozen"/>
      <selection sqref="A1:H1"/>
    </sheetView>
  </sheetViews>
  <sheetFormatPr defaultRowHeight="12.75"/>
  <cols>
    <col min="1" max="1" width="12.140625" customWidth="1"/>
    <col min="2" max="6" width="11.42578125" customWidth="1"/>
    <col min="7" max="7" width="12.7109375" customWidth="1"/>
    <col min="8" max="8" width="15.7109375" customWidth="1"/>
    <col min="9" max="9" width="12.140625" customWidth="1"/>
  </cols>
  <sheetData>
    <row r="1" spans="1:9" ht="12" customHeight="1">
      <c r="A1" s="42" t="s">
        <v>393</v>
      </c>
      <c r="B1" s="42"/>
      <c r="C1" s="42"/>
      <c r="D1" s="42"/>
      <c r="E1" s="42"/>
      <c r="F1" s="42"/>
      <c r="G1" s="42"/>
      <c r="H1" s="43"/>
      <c r="I1" s="2" t="s">
        <v>394</v>
      </c>
    </row>
    <row r="2" spans="1:9" ht="12" customHeight="1">
      <c r="A2" s="44" t="s">
        <v>281</v>
      </c>
      <c r="B2" s="44"/>
      <c r="C2" s="44"/>
      <c r="D2" s="44"/>
      <c r="E2" s="44"/>
      <c r="F2" s="44"/>
      <c r="G2" s="44"/>
      <c r="H2" s="45"/>
      <c r="I2" s="1"/>
    </row>
    <row r="3" spans="1:9" ht="24" customHeight="1">
      <c r="A3" s="46" t="s">
        <v>53</v>
      </c>
      <c r="B3" s="38" t="s">
        <v>282</v>
      </c>
      <c r="C3" s="38" t="s">
        <v>283</v>
      </c>
      <c r="D3" s="38" t="s">
        <v>150</v>
      </c>
      <c r="E3" s="38" t="s">
        <v>203</v>
      </c>
      <c r="F3" s="38" t="s">
        <v>284</v>
      </c>
      <c r="G3" s="38" t="s">
        <v>363</v>
      </c>
      <c r="H3" s="50" t="s">
        <v>369</v>
      </c>
      <c r="I3" s="40" t="s">
        <v>364</v>
      </c>
    </row>
    <row r="4" spans="1:9" ht="24" customHeight="1">
      <c r="A4" s="47"/>
      <c r="B4" s="39"/>
      <c r="C4" s="39"/>
      <c r="D4" s="39"/>
      <c r="E4" s="39"/>
      <c r="F4" s="39"/>
      <c r="G4" s="39"/>
      <c r="H4" s="51"/>
      <c r="I4" s="41"/>
    </row>
    <row r="5" spans="1:9" ht="12" customHeight="1">
      <c r="A5" s="1"/>
      <c r="B5" s="34" t="str">
        <f>REPT("-",79)&amp;" Dollars "&amp;REPT("-",79)</f>
        <v>------------------------------------------------------------------------------- Dollars -------------------------------------------------------------------------------</v>
      </c>
      <c r="C5" s="34"/>
      <c r="D5" s="34"/>
      <c r="E5" s="34"/>
      <c r="F5" s="34"/>
      <c r="G5" s="34"/>
      <c r="H5" s="34"/>
      <c r="I5" s="34"/>
    </row>
    <row r="6" spans="1:9" ht="12" customHeight="1">
      <c r="A6" s="3" t="s">
        <v>395</v>
      </c>
    </row>
    <row r="7" spans="1:9" ht="12" customHeight="1">
      <c r="A7" s="2" t="str">
        <f>"Oct "&amp;RIGHT(A6,4)-1</f>
        <v>Oct 2010</v>
      </c>
      <c r="B7" s="11" t="s">
        <v>396</v>
      </c>
      <c r="C7" s="11" t="s">
        <v>396</v>
      </c>
      <c r="D7" s="11" t="s">
        <v>396</v>
      </c>
      <c r="E7" s="11">
        <v>49827</v>
      </c>
      <c r="F7" s="11">
        <v>64172200</v>
      </c>
      <c r="G7" s="11">
        <v>3514376</v>
      </c>
      <c r="H7" s="11" t="s">
        <v>396</v>
      </c>
      <c r="I7" s="11">
        <v>8273883743.8950996</v>
      </c>
    </row>
    <row r="8" spans="1:9" ht="12" customHeight="1">
      <c r="A8" s="2" t="str">
        <f>"Nov "&amp;RIGHT(A6,4)-1</f>
        <v>Nov 2010</v>
      </c>
      <c r="B8" s="11">
        <v>2746</v>
      </c>
      <c r="C8" s="11" t="s">
        <v>396</v>
      </c>
      <c r="D8" s="11" t="s">
        <v>396</v>
      </c>
      <c r="E8" s="11" t="s">
        <v>396</v>
      </c>
      <c r="F8" s="11">
        <v>53675340</v>
      </c>
      <c r="G8" s="11">
        <v>18651981</v>
      </c>
      <c r="H8" s="11" t="s">
        <v>396</v>
      </c>
      <c r="I8" s="11">
        <v>8188240263.7709999</v>
      </c>
    </row>
    <row r="9" spans="1:9" ht="12" customHeight="1">
      <c r="A9" s="2" t="str">
        <f>"Dec "&amp;RIGHT(A6,4)-1</f>
        <v>Dec 2010</v>
      </c>
      <c r="B9" s="11" t="s">
        <v>396</v>
      </c>
      <c r="C9" s="11" t="s">
        <v>396</v>
      </c>
      <c r="D9" s="11" t="s">
        <v>396</v>
      </c>
      <c r="E9" s="11" t="s">
        <v>396</v>
      </c>
      <c r="F9" s="11">
        <v>53297154</v>
      </c>
      <c r="G9" s="11">
        <v>15409335</v>
      </c>
      <c r="H9" s="11" t="s">
        <v>396</v>
      </c>
      <c r="I9" s="11">
        <v>8971465182.3866005</v>
      </c>
    </row>
    <row r="10" spans="1:9" ht="12" customHeight="1">
      <c r="A10" s="2" t="str">
        <f>"Jan "&amp;RIGHT(A6,4)</f>
        <v>Jan 2011</v>
      </c>
      <c r="B10" s="11">
        <v>21298</v>
      </c>
      <c r="C10" s="11" t="s">
        <v>396</v>
      </c>
      <c r="D10" s="11" t="s">
        <v>396</v>
      </c>
      <c r="E10" s="11" t="s">
        <v>396</v>
      </c>
      <c r="F10" s="11">
        <v>54012332</v>
      </c>
      <c r="G10" s="11">
        <v>14288734</v>
      </c>
      <c r="H10" s="11" t="s">
        <v>396</v>
      </c>
      <c r="I10" s="11">
        <v>8276100604.4865999</v>
      </c>
    </row>
    <row r="11" spans="1:9" ht="12" customHeight="1">
      <c r="A11" s="2" t="str">
        <f>"Feb "&amp;RIGHT(A6,4)</f>
        <v>Feb 2011</v>
      </c>
      <c r="B11" s="11" t="s">
        <v>396</v>
      </c>
      <c r="C11" s="11" t="s">
        <v>396</v>
      </c>
      <c r="D11" s="11" t="s">
        <v>396</v>
      </c>
      <c r="E11" s="11" t="s">
        <v>396</v>
      </c>
      <c r="F11" s="11">
        <v>46261891</v>
      </c>
      <c r="G11" s="11">
        <v>15728442</v>
      </c>
      <c r="H11" s="11" t="s">
        <v>396</v>
      </c>
      <c r="I11" s="11">
        <v>8250150535.7390003</v>
      </c>
    </row>
    <row r="12" spans="1:9" ht="12" customHeight="1">
      <c r="A12" s="2" t="str">
        <f>"Mar "&amp;RIGHT(A6,4)</f>
        <v>Mar 2011</v>
      </c>
      <c r="B12" s="11" t="s">
        <v>396</v>
      </c>
      <c r="C12" s="11" t="s">
        <v>396</v>
      </c>
      <c r="D12" s="11" t="s">
        <v>396</v>
      </c>
      <c r="E12" s="11" t="s">
        <v>396</v>
      </c>
      <c r="F12" s="11">
        <v>54259182</v>
      </c>
      <c r="G12" s="11">
        <v>2740216</v>
      </c>
      <c r="H12" s="11" t="s">
        <v>396</v>
      </c>
      <c r="I12" s="11">
        <v>9607014237.9202995</v>
      </c>
    </row>
    <row r="13" spans="1:9" ht="12" customHeight="1">
      <c r="A13" s="2" t="str">
        <f>"Apr "&amp;RIGHT(A6,4)</f>
        <v>Apr 2011</v>
      </c>
      <c r="B13" s="11" t="s">
        <v>396</v>
      </c>
      <c r="C13" s="11" t="s">
        <v>396</v>
      </c>
      <c r="D13" s="11" t="s">
        <v>396</v>
      </c>
      <c r="E13" s="11" t="s">
        <v>396</v>
      </c>
      <c r="F13" s="11">
        <v>44983798</v>
      </c>
      <c r="G13" s="11">
        <v>10775248</v>
      </c>
      <c r="H13" s="11" t="s">
        <v>396</v>
      </c>
      <c r="I13" s="11">
        <v>8314861154.7440004</v>
      </c>
    </row>
    <row r="14" spans="1:9" ht="12" customHeight="1">
      <c r="A14" s="2" t="str">
        <f>"May "&amp;RIGHT(A6,4)</f>
        <v>May 2011</v>
      </c>
      <c r="B14" s="11" t="s">
        <v>396</v>
      </c>
      <c r="C14" s="11" t="s">
        <v>396</v>
      </c>
      <c r="D14" s="11" t="s">
        <v>396</v>
      </c>
      <c r="E14" s="11" t="s">
        <v>396</v>
      </c>
      <c r="F14" s="11">
        <v>32394360</v>
      </c>
      <c r="G14" s="11">
        <v>12415071</v>
      </c>
      <c r="H14" s="11" t="s">
        <v>396</v>
      </c>
      <c r="I14" s="11">
        <v>8637826952.0060997</v>
      </c>
    </row>
    <row r="15" spans="1:9" ht="12" customHeight="1">
      <c r="A15" s="2" t="str">
        <f>"Jun "&amp;RIGHT(A6,4)</f>
        <v>Jun 2011</v>
      </c>
      <c r="B15" s="11" t="s">
        <v>396</v>
      </c>
      <c r="C15" s="11" t="s">
        <v>396</v>
      </c>
      <c r="D15" s="11" t="s">
        <v>396</v>
      </c>
      <c r="E15" s="11" t="s">
        <v>396</v>
      </c>
      <c r="F15" s="11">
        <v>59292214</v>
      </c>
      <c r="G15" s="11">
        <v>14068422</v>
      </c>
      <c r="H15" s="11" t="s">
        <v>396</v>
      </c>
      <c r="I15" s="11">
        <v>8693206951.2562008</v>
      </c>
    </row>
    <row r="16" spans="1:9" ht="12" customHeight="1">
      <c r="A16" s="2" t="str">
        <f>"Jul "&amp;RIGHT(A6,4)</f>
        <v>Jul 2011</v>
      </c>
      <c r="B16" s="11" t="s">
        <v>396</v>
      </c>
      <c r="C16" s="11" t="s">
        <v>396</v>
      </c>
      <c r="D16" s="11" t="s">
        <v>396</v>
      </c>
      <c r="E16" s="11" t="s">
        <v>396</v>
      </c>
      <c r="F16" s="11">
        <v>13492659.140000001</v>
      </c>
      <c r="G16" s="11">
        <v>12120942</v>
      </c>
      <c r="H16" s="11" t="s">
        <v>396</v>
      </c>
      <c r="I16" s="11">
        <v>7351371172.0593004</v>
      </c>
    </row>
    <row r="17" spans="1:9" ht="12" customHeight="1">
      <c r="A17" s="2" t="str">
        <f>"Aug "&amp;RIGHT(A6,4)</f>
        <v>Aug 2011</v>
      </c>
      <c r="B17" s="11" t="s">
        <v>396</v>
      </c>
      <c r="C17" s="11" t="s">
        <v>396</v>
      </c>
      <c r="D17" s="11" t="s">
        <v>396</v>
      </c>
      <c r="E17" s="11" t="s">
        <v>396</v>
      </c>
      <c r="F17" s="11">
        <v>14878411.699999999</v>
      </c>
      <c r="G17" s="11">
        <v>11999807</v>
      </c>
      <c r="H17" s="11" t="s">
        <v>396</v>
      </c>
      <c r="I17" s="11">
        <v>8021778308.1907997</v>
      </c>
    </row>
    <row r="18" spans="1:9" ht="12" customHeight="1">
      <c r="A18" s="2" t="str">
        <f>"Sep "&amp;RIGHT(A6,4)</f>
        <v>Sep 2011</v>
      </c>
      <c r="B18" s="11" t="s">
        <v>396</v>
      </c>
      <c r="C18" s="11" t="s">
        <v>396</v>
      </c>
      <c r="D18" s="11" t="s">
        <v>396</v>
      </c>
      <c r="E18" s="11" t="s">
        <v>396</v>
      </c>
      <c r="F18" s="11">
        <v>40943244.700000003</v>
      </c>
      <c r="G18" s="11">
        <v>17560885</v>
      </c>
      <c r="H18" s="11" t="s">
        <v>396</v>
      </c>
      <c r="I18" s="11">
        <v>10791570450.091499</v>
      </c>
    </row>
    <row r="19" spans="1:9" ht="12" customHeight="1">
      <c r="A19" s="12" t="s">
        <v>58</v>
      </c>
      <c r="B19" s="13">
        <v>24044</v>
      </c>
      <c r="C19" s="13" t="s">
        <v>396</v>
      </c>
      <c r="D19" s="13" t="s">
        <v>396</v>
      </c>
      <c r="E19" s="13">
        <v>49827</v>
      </c>
      <c r="F19" s="13">
        <v>531662786.54000002</v>
      </c>
      <c r="G19" s="13">
        <v>149273459</v>
      </c>
      <c r="H19" s="13" t="s">
        <v>396</v>
      </c>
      <c r="I19" s="13">
        <v>103377469556.54649</v>
      </c>
    </row>
    <row r="20" spans="1:9" ht="12" customHeight="1">
      <c r="A20" s="14" t="s">
        <v>397</v>
      </c>
      <c r="B20" s="15">
        <v>2746</v>
      </c>
      <c r="C20" s="15" t="s">
        <v>396</v>
      </c>
      <c r="D20" s="15" t="s">
        <v>396</v>
      </c>
      <c r="E20" s="15">
        <v>49827</v>
      </c>
      <c r="F20" s="15">
        <v>171144694</v>
      </c>
      <c r="G20" s="15">
        <v>37575692</v>
      </c>
      <c r="H20" s="15" t="s">
        <v>396</v>
      </c>
      <c r="I20" s="15">
        <v>25433589190.0527</v>
      </c>
    </row>
    <row r="21" spans="1:9" ht="12" customHeight="1">
      <c r="A21" s="3" t="str">
        <f>"FY "&amp;RIGHT(A6,4)+1</f>
        <v>FY 2012</v>
      </c>
    </row>
    <row r="22" spans="1:9" ht="12" customHeight="1">
      <c r="A22" s="2" t="str">
        <f>"Oct "&amp;RIGHT(A6,4)</f>
        <v>Oct 2011</v>
      </c>
      <c r="B22" s="11">
        <v>2024281.31</v>
      </c>
      <c r="C22" s="11" t="s">
        <v>396</v>
      </c>
      <c r="D22" s="11" t="s">
        <v>396</v>
      </c>
      <c r="E22" s="11" t="s">
        <v>396</v>
      </c>
      <c r="F22" s="11">
        <v>40831842.039999999</v>
      </c>
      <c r="G22" s="11">
        <v>9262176</v>
      </c>
      <c r="H22" s="11" t="s">
        <v>396</v>
      </c>
      <c r="I22" s="11">
        <v>8854149756.7730007</v>
      </c>
    </row>
    <row r="23" spans="1:9" ht="12" customHeight="1">
      <c r="A23" s="2" t="str">
        <f>"Nov "&amp;RIGHT(A6,4)</f>
        <v>Nov 2011</v>
      </c>
      <c r="B23" s="11">
        <v>1818996.09</v>
      </c>
      <c r="C23" s="11" t="s">
        <v>396</v>
      </c>
      <c r="D23" s="11" t="s">
        <v>396</v>
      </c>
      <c r="E23" s="11" t="s">
        <v>396</v>
      </c>
      <c r="F23" s="11">
        <v>60308632.350000001</v>
      </c>
      <c r="G23" s="11">
        <v>9776015</v>
      </c>
      <c r="H23" s="11" t="s">
        <v>396</v>
      </c>
      <c r="I23" s="11">
        <v>8723696681.5760002</v>
      </c>
    </row>
    <row r="24" spans="1:9" ht="12" customHeight="1">
      <c r="A24" s="2" t="str">
        <f>"Dec "&amp;RIGHT(A6,4)</f>
        <v>Dec 2011</v>
      </c>
      <c r="B24" s="11">
        <v>329837.02</v>
      </c>
      <c r="C24" s="11" t="s">
        <v>396</v>
      </c>
      <c r="D24" s="11" t="s">
        <v>396</v>
      </c>
      <c r="E24" s="11" t="s">
        <v>396</v>
      </c>
      <c r="F24" s="11">
        <v>68116902.969999999</v>
      </c>
      <c r="G24" s="11">
        <v>9586827</v>
      </c>
      <c r="H24" s="11" t="s">
        <v>396</v>
      </c>
      <c r="I24" s="11">
        <v>9547529315.6392994</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9" ht="12" customHeight="1">
      <c r="A33" s="2" t="str">
        <f>"Sep "&amp;RIGHT(A6,4)+1</f>
        <v>Sep 2012</v>
      </c>
      <c r="B33" s="11" t="s">
        <v>396</v>
      </c>
      <c r="C33" s="11" t="s">
        <v>396</v>
      </c>
      <c r="D33" s="11" t="s">
        <v>396</v>
      </c>
      <c r="E33" s="11" t="s">
        <v>396</v>
      </c>
      <c r="F33" s="11" t="s">
        <v>396</v>
      </c>
      <c r="G33" s="11" t="s">
        <v>396</v>
      </c>
      <c r="H33" s="11" t="s">
        <v>396</v>
      </c>
      <c r="I33" s="11" t="s">
        <v>396</v>
      </c>
    </row>
    <row r="34" spans="1:9" ht="12" customHeight="1">
      <c r="A34" s="12" t="s">
        <v>58</v>
      </c>
      <c r="B34" s="13">
        <v>4173114.42</v>
      </c>
      <c r="C34" s="13" t="s">
        <v>396</v>
      </c>
      <c r="D34" s="13" t="s">
        <v>396</v>
      </c>
      <c r="E34" s="13" t="s">
        <v>396</v>
      </c>
      <c r="F34" s="13">
        <v>169257377.36000001</v>
      </c>
      <c r="G34" s="13">
        <v>28625018</v>
      </c>
      <c r="H34" s="13" t="s">
        <v>396</v>
      </c>
      <c r="I34" s="13">
        <v>27125375753.9883</v>
      </c>
    </row>
    <row r="35" spans="1:9" ht="12" customHeight="1">
      <c r="A35" s="14" t="str">
        <f>"Total "&amp;MID(A20,7,LEN(A20)-13)&amp;" Months"</f>
        <v>Total 3 Months</v>
      </c>
      <c r="B35" s="15">
        <v>4173114.42</v>
      </c>
      <c r="C35" s="15" t="s">
        <v>396</v>
      </c>
      <c r="D35" s="15" t="s">
        <v>396</v>
      </c>
      <c r="E35" s="15" t="s">
        <v>396</v>
      </c>
      <c r="F35" s="15">
        <v>169257377.36000001</v>
      </c>
      <c r="G35" s="15">
        <v>28625018</v>
      </c>
      <c r="H35" s="15" t="s">
        <v>396</v>
      </c>
      <c r="I35" s="15">
        <v>27125375753.9883</v>
      </c>
    </row>
    <row r="36" spans="1:9" ht="12" customHeight="1">
      <c r="A36" s="34"/>
      <c r="B36" s="34"/>
      <c r="C36" s="34"/>
      <c r="D36" s="34"/>
      <c r="E36" s="34"/>
      <c r="F36" s="34"/>
      <c r="G36" s="34"/>
      <c r="H36" s="34"/>
      <c r="I36" s="34"/>
    </row>
    <row r="37" spans="1:9" ht="69.95" customHeight="1">
      <c r="A37" s="59" t="s">
        <v>0</v>
      </c>
      <c r="B37" s="59"/>
      <c r="C37" s="59"/>
      <c r="D37" s="59"/>
      <c r="E37" s="59"/>
      <c r="F37" s="59"/>
      <c r="G37" s="59"/>
      <c r="H37" s="59"/>
      <c r="I37" s="59"/>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4">
    <mergeCell ref="I3:I4"/>
    <mergeCell ref="B5:I5"/>
    <mergeCell ref="A36:I36"/>
    <mergeCell ref="A37:I37"/>
    <mergeCell ref="A1:H1"/>
    <mergeCell ref="A3:A4"/>
    <mergeCell ref="B3:B4"/>
    <mergeCell ref="C3:C4"/>
    <mergeCell ref="D3:D4"/>
    <mergeCell ref="H3:H4"/>
    <mergeCell ref="E3:E4"/>
    <mergeCell ref="F3:F4"/>
    <mergeCell ref="G3:G4"/>
    <mergeCell ref="A2:H2"/>
  </mergeCells>
  <phoneticPr fontId="0" type="noConversion"/>
  <pageMargins left="0.75" right="0.5" top="0.75" bottom="0.5" header="0.5" footer="0.25"/>
  <pageSetup scale="37" orientation="landscape" r:id="rId1"/>
  <headerFooter alignWithMargins="0">
    <oddHeader>&amp;L&amp;C&amp;R</oddHeader>
    <oddFooter>&amp;L&amp;C&amp;R</oddFooter>
  </headerFooter>
</worksheet>
</file>

<file path=xl/worksheets/sheet41.xml><?xml version="1.0" encoding="utf-8"?>
<worksheet xmlns="http://schemas.openxmlformats.org/spreadsheetml/2006/main" xmlns:r="http://schemas.openxmlformats.org/officeDocument/2006/relationships">
  <dimension ref="A1:L200"/>
  <sheetViews>
    <sheetView showGridLines="0" zoomScaleNormal="100" workbookViewId="0">
      <pane activePane="bottomRight" state="frozen"/>
      <selection sqref="A1:K1"/>
    </sheetView>
  </sheetViews>
  <sheetFormatPr defaultRowHeight="12.75"/>
  <cols>
    <col min="1" max="12" width="12.7109375" customWidth="1"/>
  </cols>
  <sheetData>
    <row r="1" spans="1:12" ht="12.75" customHeight="1">
      <c r="A1" s="42" t="s">
        <v>393</v>
      </c>
      <c r="B1" s="42"/>
      <c r="C1" s="42"/>
      <c r="D1" s="42"/>
      <c r="E1" s="42"/>
      <c r="F1" s="42"/>
      <c r="G1" s="42"/>
      <c r="H1" s="42"/>
      <c r="I1" s="42"/>
      <c r="J1" s="42"/>
      <c r="K1" s="43"/>
      <c r="L1" s="2" t="s">
        <v>394</v>
      </c>
    </row>
    <row r="2" spans="1:12" ht="12.75" customHeight="1">
      <c r="A2" s="44" t="s">
        <v>350</v>
      </c>
      <c r="B2" s="44"/>
      <c r="C2" s="44"/>
      <c r="D2" s="44"/>
      <c r="E2" s="44"/>
      <c r="F2" s="44"/>
      <c r="G2" s="44"/>
      <c r="H2" s="44"/>
      <c r="I2" s="44"/>
      <c r="J2" s="44"/>
      <c r="K2" s="45"/>
      <c r="L2" s="1"/>
    </row>
    <row r="3" spans="1:12" ht="12.75" customHeight="1">
      <c r="A3" s="46" t="s">
        <v>53</v>
      </c>
      <c r="B3" s="38" t="s">
        <v>351</v>
      </c>
      <c r="C3" s="38" t="s">
        <v>352</v>
      </c>
      <c r="D3" s="38" t="s">
        <v>353</v>
      </c>
      <c r="E3" s="38" t="s">
        <v>354</v>
      </c>
      <c r="F3" s="38" t="s">
        <v>366</v>
      </c>
      <c r="G3" s="38" t="s">
        <v>355</v>
      </c>
      <c r="H3" s="38" t="s">
        <v>356</v>
      </c>
      <c r="I3" s="38" t="s">
        <v>357</v>
      </c>
      <c r="J3" s="38" t="s">
        <v>358</v>
      </c>
      <c r="K3" s="38" t="s">
        <v>359</v>
      </c>
      <c r="L3" s="40" t="s">
        <v>360</v>
      </c>
    </row>
    <row r="4" spans="1:12" ht="38.25" customHeight="1">
      <c r="A4" s="47"/>
      <c r="B4" s="39"/>
      <c r="C4" s="39"/>
      <c r="D4" s="39"/>
      <c r="E4" s="39"/>
      <c r="F4" s="62"/>
      <c r="G4" s="39"/>
      <c r="H4" s="39"/>
      <c r="I4" s="39"/>
      <c r="J4" s="39"/>
      <c r="K4" s="39"/>
      <c r="L4" s="41"/>
    </row>
    <row r="5" spans="1:12" ht="12.75" customHeight="1">
      <c r="A5" s="1"/>
      <c r="B5" s="34" t="str">
        <f>REPT("-",108)&amp;" Dollars "&amp;REPT("-",108)</f>
        <v>------------------------------------------------------------------------------------------------------------ Dollars ------------------------------------------------------------------------------------------------------------</v>
      </c>
      <c r="C5" s="34"/>
      <c r="D5" s="34"/>
      <c r="E5" s="34"/>
      <c r="F5" s="34"/>
      <c r="G5" s="34"/>
      <c r="H5" s="34"/>
      <c r="I5" s="34"/>
      <c r="J5" s="34"/>
      <c r="K5" s="34"/>
      <c r="L5" s="34"/>
    </row>
    <row r="6" spans="1:12" ht="12.75" customHeight="1">
      <c r="A6" s="3" t="s">
        <v>395</v>
      </c>
    </row>
    <row r="7" spans="1:12" ht="12.75" customHeight="1">
      <c r="A7" s="2" t="str">
        <f>"Oct "&amp;RIGHT(A6,4)-1</f>
        <v>Oct 2010</v>
      </c>
      <c r="B7" s="11">
        <v>956346050.18649995</v>
      </c>
      <c r="C7" s="11" t="s">
        <v>396</v>
      </c>
      <c r="D7" s="11" t="s">
        <v>396</v>
      </c>
      <c r="E7" s="11" t="s">
        <v>396</v>
      </c>
      <c r="F7" s="11" t="s">
        <v>396</v>
      </c>
      <c r="G7" s="11" t="s">
        <v>396</v>
      </c>
      <c r="H7" s="11" t="s">
        <v>396</v>
      </c>
      <c r="I7" s="11" t="s">
        <v>396</v>
      </c>
      <c r="J7" s="11" t="s">
        <v>396</v>
      </c>
      <c r="K7" s="11" t="s">
        <v>396</v>
      </c>
      <c r="L7" s="11">
        <v>956346050.18649995</v>
      </c>
    </row>
    <row r="8" spans="1:12" ht="12.75" customHeight="1">
      <c r="A8" s="2" t="str">
        <f>"Nov "&amp;RIGHT(A6,4)-1</f>
        <v>Nov 2010</v>
      </c>
      <c r="B8" s="11">
        <v>961677071.47599995</v>
      </c>
      <c r="C8" s="11" t="s">
        <v>396</v>
      </c>
      <c r="D8" s="11" t="s">
        <v>396</v>
      </c>
      <c r="E8" s="11" t="s">
        <v>396</v>
      </c>
      <c r="F8" s="11" t="s">
        <v>396</v>
      </c>
      <c r="G8" s="11" t="s">
        <v>396</v>
      </c>
      <c r="H8" s="11" t="s">
        <v>396</v>
      </c>
      <c r="I8" s="11" t="s">
        <v>396</v>
      </c>
      <c r="J8" s="11" t="s">
        <v>396</v>
      </c>
      <c r="K8" s="11" t="s">
        <v>396</v>
      </c>
      <c r="L8" s="11">
        <v>961677071.47599995</v>
      </c>
    </row>
    <row r="9" spans="1:12" ht="12.75" customHeight="1">
      <c r="A9" s="2" t="str">
        <f>"Dec "&amp;RIGHT(A6,4)-1</f>
        <v>Dec 2010</v>
      </c>
      <c r="B9" s="11">
        <v>974737917.72599995</v>
      </c>
      <c r="C9" s="11" t="s">
        <v>396</v>
      </c>
      <c r="D9" s="11" t="s">
        <v>396</v>
      </c>
      <c r="E9" s="11" t="s">
        <v>396</v>
      </c>
      <c r="F9" s="11" t="s">
        <v>396</v>
      </c>
      <c r="G9" s="11" t="s">
        <v>396</v>
      </c>
      <c r="H9" s="11" t="s">
        <v>396</v>
      </c>
      <c r="I9" s="11" t="s">
        <v>396</v>
      </c>
      <c r="J9" s="11" t="s">
        <v>396</v>
      </c>
      <c r="K9" s="11" t="s">
        <v>396</v>
      </c>
      <c r="L9" s="11">
        <v>974737917.72599995</v>
      </c>
    </row>
    <row r="10" spans="1:12" ht="12.75" customHeight="1">
      <c r="A10" s="2" t="str">
        <f>"Jan "&amp;RIGHT(A6,4)</f>
        <v>Jan 2011</v>
      </c>
      <c r="B10" s="11">
        <v>971226555.86199999</v>
      </c>
      <c r="C10" s="11" t="s">
        <v>396</v>
      </c>
      <c r="D10" s="11" t="s">
        <v>396</v>
      </c>
      <c r="E10" s="11" t="s">
        <v>396</v>
      </c>
      <c r="F10" s="11" t="s">
        <v>396</v>
      </c>
      <c r="G10" s="11" t="s">
        <v>396</v>
      </c>
      <c r="H10" s="11" t="s">
        <v>396</v>
      </c>
      <c r="I10" s="11" t="s">
        <v>396</v>
      </c>
      <c r="J10" s="11" t="s">
        <v>396</v>
      </c>
      <c r="K10" s="11" t="s">
        <v>396</v>
      </c>
      <c r="L10" s="11">
        <v>971226555.86199999</v>
      </c>
    </row>
    <row r="11" spans="1:12" ht="12.75" customHeight="1">
      <c r="A11" s="2" t="str">
        <f>"Feb "&amp;RIGHT(A6,4)</f>
        <v>Feb 2011</v>
      </c>
      <c r="B11" s="11">
        <v>974663606.57099998</v>
      </c>
      <c r="C11" s="11" t="s">
        <v>396</v>
      </c>
      <c r="D11" s="11" t="s">
        <v>396</v>
      </c>
      <c r="E11" s="11" t="s">
        <v>396</v>
      </c>
      <c r="F11" s="11" t="s">
        <v>396</v>
      </c>
      <c r="G11" s="11" t="s">
        <v>396</v>
      </c>
      <c r="H11" s="11" t="s">
        <v>396</v>
      </c>
      <c r="I11" s="11" t="s">
        <v>396</v>
      </c>
      <c r="J11" s="11" t="s">
        <v>396</v>
      </c>
      <c r="K11" s="11" t="s">
        <v>396</v>
      </c>
      <c r="L11" s="11">
        <v>974663606.57099998</v>
      </c>
    </row>
    <row r="12" spans="1:12" ht="12.75" customHeight="1">
      <c r="A12" s="2" t="str">
        <f>"Mar "&amp;RIGHT(A6,4)</f>
        <v>Mar 2011</v>
      </c>
      <c r="B12" s="11">
        <v>990328892.88999999</v>
      </c>
      <c r="C12" s="11" t="s">
        <v>396</v>
      </c>
      <c r="D12" s="11" t="s">
        <v>396</v>
      </c>
      <c r="E12" s="11" t="s">
        <v>396</v>
      </c>
      <c r="F12" s="11" t="s">
        <v>396</v>
      </c>
      <c r="G12" s="11" t="s">
        <v>396</v>
      </c>
      <c r="H12" s="11" t="s">
        <v>396</v>
      </c>
      <c r="I12" s="11" t="s">
        <v>396</v>
      </c>
      <c r="J12" s="11" t="s">
        <v>396</v>
      </c>
      <c r="K12" s="11" t="s">
        <v>396</v>
      </c>
      <c r="L12" s="11">
        <v>990328892.88999999</v>
      </c>
    </row>
    <row r="13" spans="1:12" ht="12.75" customHeight="1">
      <c r="A13" s="2" t="str">
        <f>"Apr "&amp;RIGHT(A6,4)</f>
        <v>Apr 2011</v>
      </c>
      <c r="B13" s="11">
        <v>984678251.71150005</v>
      </c>
      <c r="C13" s="11" t="s">
        <v>396</v>
      </c>
      <c r="D13" s="11" t="s">
        <v>396</v>
      </c>
      <c r="E13" s="11" t="s">
        <v>396</v>
      </c>
      <c r="F13" s="11" t="s">
        <v>396</v>
      </c>
      <c r="G13" s="11" t="s">
        <v>396</v>
      </c>
      <c r="H13" s="11" t="s">
        <v>396</v>
      </c>
      <c r="I13" s="11" t="s">
        <v>396</v>
      </c>
      <c r="J13" s="11" t="s">
        <v>396</v>
      </c>
      <c r="K13" s="11" t="s">
        <v>396</v>
      </c>
      <c r="L13" s="11">
        <v>984678251.71150005</v>
      </c>
    </row>
    <row r="14" spans="1:12" ht="12.75" customHeight="1">
      <c r="A14" s="2" t="str">
        <f>"May "&amp;RIGHT(A6,4)</f>
        <v>May 2011</v>
      </c>
      <c r="B14" s="11">
        <v>1013079098.499</v>
      </c>
      <c r="C14" s="11" t="s">
        <v>396</v>
      </c>
      <c r="D14" s="11" t="s">
        <v>396</v>
      </c>
      <c r="E14" s="11" t="s">
        <v>396</v>
      </c>
      <c r="F14" s="11" t="s">
        <v>396</v>
      </c>
      <c r="G14" s="11" t="s">
        <v>396</v>
      </c>
      <c r="H14" s="11" t="s">
        <v>396</v>
      </c>
      <c r="I14" s="11" t="s">
        <v>396</v>
      </c>
      <c r="J14" s="11" t="s">
        <v>396</v>
      </c>
      <c r="K14" s="11" t="s">
        <v>396</v>
      </c>
      <c r="L14" s="11">
        <v>1013079098.499</v>
      </c>
    </row>
    <row r="15" spans="1:12" ht="12.75" customHeight="1">
      <c r="A15" s="2" t="str">
        <f>"Jun "&amp;RIGHT(A6,4)</f>
        <v>Jun 2011</v>
      </c>
      <c r="B15" s="11">
        <v>999493885.69000006</v>
      </c>
      <c r="C15" s="11" t="s">
        <v>396</v>
      </c>
      <c r="D15" s="11" t="s">
        <v>396</v>
      </c>
      <c r="E15" s="11" t="s">
        <v>396</v>
      </c>
      <c r="F15" s="11" t="s">
        <v>396</v>
      </c>
      <c r="G15" s="11" t="s">
        <v>396</v>
      </c>
      <c r="H15" s="11" t="s">
        <v>396</v>
      </c>
      <c r="I15" s="11" t="s">
        <v>396</v>
      </c>
      <c r="J15" s="11" t="s">
        <v>396</v>
      </c>
      <c r="K15" s="11" t="s">
        <v>396</v>
      </c>
      <c r="L15" s="11">
        <v>999493885.69000006</v>
      </c>
    </row>
    <row r="16" spans="1:12" ht="12.75" customHeight="1">
      <c r="A16" s="2" t="str">
        <f>"Jul "&amp;RIGHT(A6,4)</f>
        <v>Jul 2011</v>
      </c>
      <c r="B16" s="11">
        <v>1007495588.4234999</v>
      </c>
      <c r="C16" s="11" t="s">
        <v>396</v>
      </c>
      <c r="D16" s="11" t="s">
        <v>396</v>
      </c>
      <c r="E16" s="11" t="s">
        <v>396</v>
      </c>
      <c r="F16" s="11" t="s">
        <v>396</v>
      </c>
      <c r="G16" s="11" t="s">
        <v>396</v>
      </c>
      <c r="H16" s="11" t="s">
        <v>396</v>
      </c>
      <c r="I16" s="11" t="s">
        <v>396</v>
      </c>
      <c r="J16" s="11" t="s">
        <v>396</v>
      </c>
      <c r="K16" s="11" t="s">
        <v>396</v>
      </c>
      <c r="L16" s="11">
        <v>1007495588.4234999</v>
      </c>
    </row>
    <row r="17" spans="1:12" ht="12.75" customHeight="1">
      <c r="A17" s="2" t="str">
        <f>"Aug "&amp;RIGHT(A6,4)</f>
        <v>Aug 2011</v>
      </c>
      <c r="B17" s="11">
        <v>1014651107.3655</v>
      </c>
      <c r="C17" s="11" t="s">
        <v>396</v>
      </c>
      <c r="D17" s="11" t="s">
        <v>396</v>
      </c>
      <c r="E17" s="11" t="s">
        <v>396</v>
      </c>
      <c r="F17" s="11" t="s">
        <v>396</v>
      </c>
      <c r="G17" s="11" t="s">
        <v>396</v>
      </c>
      <c r="H17" s="11" t="s">
        <v>396</v>
      </c>
      <c r="I17" s="11" t="s">
        <v>396</v>
      </c>
      <c r="J17" s="11" t="s">
        <v>396</v>
      </c>
      <c r="K17" s="11" t="s">
        <v>396</v>
      </c>
      <c r="L17" s="11">
        <v>1014651107.3655</v>
      </c>
    </row>
    <row r="18" spans="1:12" ht="12.75" customHeight="1">
      <c r="A18" s="2" t="str">
        <f>"Sep "&amp;RIGHT(A6,4)</f>
        <v>Sep 2011</v>
      </c>
      <c r="B18" s="11">
        <v>1036546771.433</v>
      </c>
      <c r="C18" s="11" t="s">
        <v>396</v>
      </c>
      <c r="D18" s="11" t="s">
        <v>396</v>
      </c>
      <c r="E18" s="11" t="s">
        <v>396</v>
      </c>
      <c r="F18" s="11" t="s">
        <v>396</v>
      </c>
      <c r="G18" s="11" t="s">
        <v>396</v>
      </c>
      <c r="H18" s="11" t="s">
        <v>396</v>
      </c>
      <c r="I18" s="11" t="s">
        <v>396</v>
      </c>
      <c r="J18" s="11" t="s">
        <v>396</v>
      </c>
      <c r="K18" s="11" t="s">
        <v>396</v>
      </c>
      <c r="L18" s="11">
        <v>1036546771.433</v>
      </c>
    </row>
    <row r="19" spans="1:12" ht="12.75" customHeight="1">
      <c r="A19" s="12" t="s">
        <v>58</v>
      </c>
      <c r="B19" s="27">
        <v>11884924797.834</v>
      </c>
      <c r="C19" s="27" t="s">
        <v>396</v>
      </c>
      <c r="D19" s="27" t="s">
        <v>396</v>
      </c>
      <c r="E19" s="27" t="s">
        <v>396</v>
      </c>
      <c r="F19" s="27" t="s">
        <v>396</v>
      </c>
      <c r="G19" s="27" t="s">
        <v>396</v>
      </c>
      <c r="H19" s="27" t="s">
        <v>396</v>
      </c>
      <c r="I19" s="27" t="s">
        <v>396</v>
      </c>
      <c r="J19" s="27" t="s">
        <v>396</v>
      </c>
      <c r="K19" s="27" t="s">
        <v>396</v>
      </c>
      <c r="L19" s="27">
        <v>11884924797.834</v>
      </c>
    </row>
    <row r="20" spans="1:12" ht="12.75" customHeight="1">
      <c r="A20" s="14" t="s">
        <v>397</v>
      </c>
      <c r="B20" s="21">
        <v>2892761039.3885002</v>
      </c>
      <c r="C20" s="21" t="s">
        <v>396</v>
      </c>
      <c r="D20" s="21" t="s">
        <v>396</v>
      </c>
      <c r="E20" s="21" t="s">
        <v>396</v>
      </c>
      <c r="F20" s="21" t="s">
        <v>396</v>
      </c>
      <c r="G20" s="21" t="s">
        <v>396</v>
      </c>
      <c r="H20" s="21" t="s">
        <v>396</v>
      </c>
      <c r="I20" s="21" t="s">
        <v>396</v>
      </c>
      <c r="J20" s="21" t="s">
        <v>396</v>
      </c>
      <c r="K20" s="21" t="s">
        <v>396</v>
      </c>
      <c r="L20" s="21">
        <v>2892761039.3885002</v>
      </c>
    </row>
    <row r="21" spans="1:12" ht="12.75" customHeight="1">
      <c r="A21" s="3" t="str">
        <f>"FY "&amp;RIGHT(A6,4)+1</f>
        <v>FY 2012</v>
      </c>
    </row>
    <row r="22" spans="1:12" ht="12.75" customHeight="1">
      <c r="A22" s="2" t="str">
        <f>"Oct "&amp;RIGHT(A6,4)</f>
        <v>Oct 2011</v>
      </c>
      <c r="B22" s="11">
        <v>682742704.08599997</v>
      </c>
      <c r="C22" s="11" t="s">
        <v>396</v>
      </c>
      <c r="D22" s="11" t="s">
        <v>396</v>
      </c>
      <c r="E22" s="11" t="s">
        <v>396</v>
      </c>
      <c r="F22" s="11" t="s">
        <v>396</v>
      </c>
      <c r="G22" s="11" t="s">
        <v>396</v>
      </c>
      <c r="H22" s="11" t="s">
        <v>396</v>
      </c>
      <c r="I22" s="11" t="s">
        <v>396</v>
      </c>
      <c r="J22" s="11" t="s">
        <v>396</v>
      </c>
      <c r="K22" s="11" t="s">
        <v>396</v>
      </c>
      <c r="L22" s="11">
        <v>682742704.08599997</v>
      </c>
    </row>
    <row r="23" spans="1:12" ht="12.75" customHeight="1">
      <c r="A23" s="2" t="str">
        <f>"Nov "&amp;RIGHT(A6,4)</f>
        <v>Nov 2011</v>
      </c>
      <c r="B23" s="11">
        <v>679842071.75250006</v>
      </c>
      <c r="C23" s="11" t="s">
        <v>396</v>
      </c>
      <c r="D23" s="11" t="s">
        <v>396</v>
      </c>
      <c r="E23" s="11" t="s">
        <v>396</v>
      </c>
      <c r="F23" s="11" t="s">
        <v>396</v>
      </c>
      <c r="G23" s="11" t="s">
        <v>396</v>
      </c>
      <c r="H23" s="11" t="s">
        <v>396</v>
      </c>
      <c r="I23" s="11" t="s">
        <v>396</v>
      </c>
      <c r="J23" s="11" t="s">
        <v>396</v>
      </c>
      <c r="K23" s="11" t="s">
        <v>396</v>
      </c>
      <c r="L23" s="11">
        <v>679842071.75250006</v>
      </c>
    </row>
    <row r="24" spans="1:12" ht="12.75" customHeight="1">
      <c r="A24" s="2" t="str">
        <f>"Dec "&amp;RIGHT(A6,4)</f>
        <v>Dec 2011</v>
      </c>
      <c r="B24" s="11">
        <v>680812742.16750002</v>
      </c>
      <c r="C24" s="11" t="s">
        <v>396</v>
      </c>
      <c r="D24" s="11" t="s">
        <v>396</v>
      </c>
      <c r="E24" s="11" t="s">
        <v>396</v>
      </c>
      <c r="F24" s="11" t="s">
        <v>396</v>
      </c>
      <c r="G24" s="11" t="s">
        <v>396</v>
      </c>
      <c r="H24" s="11" t="s">
        <v>396</v>
      </c>
      <c r="I24" s="11" t="s">
        <v>396</v>
      </c>
      <c r="J24" s="11" t="s">
        <v>396</v>
      </c>
      <c r="K24" s="11" t="s">
        <v>396</v>
      </c>
      <c r="L24" s="11">
        <v>680812742.16750002</v>
      </c>
    </row>
    <row r="25" spans="1:12" ht="12.75" customHeight="1">
      <c r="A25" s="2" t="str">
        <f>"Jan "&amp;RIGHT(A6,4)+1</f>
        <v>Jan 2012</v>
      </c>
      <c r="B25" s="11" t="s">
        <v>396</v>
      </c>
      <c r="C25" s="11" t="s">
        <v>396</v>
      </c>
      <c r="D25" s="11" t="s">
        <v>396</v>
      </c>
      <c r="E25" s="11" t="s">
        <v>396</v>
      </c>
      <c r="F25" s="11" t="s">
        <v>396</v>
      </c>
      <c r="G25" s="11" t="s">
        <v>396</v>
      </c>
      <c r="H25" s="11" t="s">
        <v>396</v>
      </c>
      <c r="I25" s="11" t="s">
        <v>396</v>
      </c>
      <c r="J25" s="11" t="s">
        <v>396</v>
      </c>
      <c r="K25" s="11" t="s">
        <v>396</v>
      </c>
      <c r="L25" s="11" t="s">
        <v>396</v>
      </c>
    </row>
    <row r="26" spans="1:12" ht="12.75" customHeight="1">
      <c r="A26" s="2" t="str">
        <f>"Feb "&amp;RIGHT(A6,4)+1</f>
        <v>Feb 2012</v>
      </c>
      <c r="B26" s="11" t="s">
        <v>396</v>
      </c>
      <c r="C26" s="11" t="s">
        <v>396</v>
      </c>
      <c r="D26" s="11" t="s">
        <v>396</v>
      </c>
      <c r="E26" s="11" t="s">
        <v>396</v>
      </c>
      <c r="F26" s="11" t="s">
        <v>396</v>
      </c>
      <c r="G26" s="11" t="s">
        <v>396</v>
      </c>
      <c r="H26" s="11" t="s">
        <v>396</v>
      </c>
      <c r="I26" s="11" t="s">
        <v>396</v>
      </c>
      <c r="J26" s="11" t="s">
        <v>396</v>
      </c>
      <c r="K26" s="11" t="s">
        <v>396</v>
      </c>
      <c r="L26" s="11" t="s">
        <v>396</v>
      </c>
    </row>
    <row r="27" spans="1:12" ht="12.75" customHeight="1">
      <c r="A27" s="2" t="str">
        <f>"Mar "&amp;RIGHT(A6,4)+1</f>
        <v>Mar 2012</v>
      </c>
      <c r="B27" s="11" t="s">
        <v>396</v>
      </c>
      <c r="C27" s="11" t="s">
        <v>396</v>
      </c>
      <c r="D27" s="11" t="s">
        <v>396</v>
      </c>
      <c r="E27" s="11" t="s">
        <v>396</v>
      </c>
      <c r="F27" s="11" t="s">
        <v>396</v>
      </c>
      <c r="G27" s="11" t="s">
        <v>396</v>
      </c>
      <c r="H27" s="11" t="s">
        <v>396</v>
      </c>
      <c r="I27" s="11" t="s">
        <v>396</v>
      </c>
      <c r="J27" s="11" t="s">
        <v>396</v>
      </c>
      <c r="K27" s="11" t="s">
        <v>396</v>
      </c>
      <c r="L27" s="11" t="s">
        <v>396</v>
      </c>
    </row>
    <row r="28" spans="1:12" ht="12.75" customHeight="1">
      <c r="A28" s="2" t="str">
        <f>"Apr "&amp;RIGHT(A6,4)+1</f>
        <v>Apr 2012</v>
      </c>
      <c r="B28" s="11" t="s">
        <v>396</v>
      </c>
      <c r="C28" s="11" t="s">
        <v>396</v>
      </c>
      <c r="D28" s="11" t="s">
        <v>396</v>
      </c>
      <c r="E28" s="11" t="s">
        <v>396</v>
      </c>
      <c r="F28" s="11" t="s">
        <v>396</v>
      </c>
      <c r="G28" s="11" t="s">
        <v>396</v>
      </c>
      <c r="H28" s="11" t="s">
        <v>396</v>
      </c>
      <c r="I28" s="11" t="s">
        <v>396</v>
      </c>
      <c r="J28" s="11" t="s">
        <v>396</v>
      </c>
      <c r="K28" s="11" t="s">
        <v>396</v>
      </c>
      <c r="L28" s="11" t="s">
        <v>396</v>
      </c>
    </row>
    <row r="29" spans="1:12" ht="12.75" customHeight="1">
      <c r="A29" s="2" t="str">
        <f>"May "&amp;RIGHT(A6,4)+1</f>
        <v>May 2012</v>
      </c>
      <c r="B29" s="11" t="s">
        <v>396</v>
      </c>
      <c r="C29" s="11" t="s">
        <v>396</v>
      </c>
      <c r="D29" s="11" t="s">
        <v>396</v>
      </c>
      <c r="E29" s="11" t="s">
        <v>396</v>
      </c>
      <c r="F29" s="11" t="s">
        <v>396</v>
      </c>
      <c r="G29" s="11" t="s">
        <v>396</v>
      </c>
      <c r="H29" s="11" t="s">
        <v>396</v>
      </c>
      <c r="I29" s="11" t="s">
        <v>396</v>
      </c>
      <c r="J29" s="11" t="s">
        <v>396</v>
      </c>
      <c r="K29" s="11" t="s">
        <v>396</v>
      </c>
      <c r="L29" s="11" t="s">
        <v>396</v>
      </c>
    </row>
    <row r="30" spans="1:12" ht="12.75" customHeight="1">
      <c r="A30" s="2" t="str">
        <f>"Jun "&amp;RIGHT(A6,4)+1</f>
        <v>Jun 2012</v>
      </c>
      <c r="B30" s="11" t="s">
        <v>396</v>
      </c>
      <c r="C30" s="11" t="s">
        <v>396</v>
      </c>
      <c r="D30" s="11" t="s">
        <v>396</v>
      </c>
      <c r="E30" s="11" t="s">
        <v>396</v>
      </c>
      <c r="F30" s="11" t="s">
        <v>396</v>
      </c>
      <c r="G30" s="11" t="s">
        <v>396</v>
      </c>
      <c r="H30" s="11" t="s">
        <v>396</v>
      </c>
      <c r="I30" s="11" t="s">
        <v>396</v>
      </c>
      <c r="J30" s="11" t="s">
        <v>396</v>
      </c>
      <c r="K30" s="11" t="s">
        <v>396</v>
      </c>
      <c r="L30" s="11" t="s">
        <v>396</v>
      </c>
    </row>
    <row r="31" spans="1:12" ht="12.75" customHeight="1">
      <c r="A31" s="2" t="str">
        <f>"Jul "&amp;RIGHT(A6,4)+1</f>
        <v>Jul 2012</v>
      </c>
      <c r="B31" s="11" t="s">
        <v>396</v>
      </c>
      <c r="C31" s="11" t="s">
        <v>396</v>
      </c>
      <c r="D31" s="11" t="s">
        <v>396</v>
      </c>
      <c r="E31" s="11" t="s">
        <v>396</v>
      </c>
      <c r="F31" s="11" t="s">
        <v>396</v>
      </c>
      <c r="G31" s="11" t="s">
        <v>396</v>
      </c>
      <c r="H31" s="11" t="s">
        <v>396</v>
      </c>
      <c r="I31" s="11" t="s">
        <v>396</v>
      </c>
      <c r="J31" s="11" t="s">
        <v>396</v>
      </c>
      <c r="K31" s="11" t="s">
        <v>396</v>
      </c>
      <c r="L31" s="11" t="s">
        <v>396</v>
      </c>
    </row>
    <row r="32" spans="1:12" ht="12.75" customHeight="1">
      <c r="A32" s="2" t="str">
        <f>"Aug "&amp;RIGHT(A6,4)+1</f>
        <v>Aug 2012</v>
      </c>
      <c r="B32" s="11" t="s">
        <v>396</v>
      </c>
      <c r="C32" s="11" t="s">
        <v>396</v>
      </c>
      <c r="D32" s="11" t="s">
        <v>396</v>
      </c>
      <c r="E32" s="11" t="s">
        <v>396</v>
      </c>
      <c r="F32" s="11" t="s">
        <v>396</v>
      </c>
      <c r="G32" s="11" t="s">
        <v>396</v>
      </c>
      <c r="H32" s="11" t="s">
        <v>396</v>
      </c>
      <c r="I32" s="11" t="s">
        <v>396</v>
      </c>
      <c r="J32" s="11" t="s">
        <v>396</v>
      </c>
      <c r="K32" s="11" t="s">
        <v>396</v>
      </c>
      <c r="L32" s="11" t="s">
        <v>396</v>
      </c>
    </row>
    <row r="33" spans="1:12" ht="12.75" customHeight="1">
      <c r="A33" s="2" t="str">
        <f>"Sep "&amp;RIGHT(A6,4)+1</f>
        <v>Sep 2012</v>
      </c>
      <c r="B33" s="11" t="s">
        <v>396</v>
      </c>
      <c r="C33" s="11" t="s">
        <v>396</v>
      </c>
      <c r="D33" s="11" t="s">
        <v>396</v>
      </c>
      <c r="E33" s="11" t="s">
        <v>396</v>
      </c>
      <c r="F33" s="11" t="s">
        <v>396</v>
      </c>
      <c r="G33" s="11" t="s">
        <v>396</v>
      </c>
      <c r="H33" s="11" t="s">
        <v>396</v>
      </c>
      <c r="I33" s="11" t="s">
        <v>396</v>
      </c>
      <c r="J33" s="11" t="s">
        <v>396</v>
      </c>
      <c r="K33" s="11" t="s">
        <v>396</v>
      </c>
      <c r="L33" s="11" t="s">
        <v>396</v>
      </c>
    </row>
    <row r="34" spans="1:12" ht="12.75" customHeight="1">
      <c r="A34" s="12" t="s">
        <v>58</v>
      </c>
      <c r="B34" s="27">
        <v>2043397518.006</v>
      </c>
      <c r="C34" s="27" t="s">
        <v>396</v>
      </c>
      <c r="D34" s="27" t="s">
        <v>396</v>
      </c>
      <c r="E34" s="27" t="s">
        <v>396</v>
      </c>
      <c r="F34" s="27" t="s">
        <v>396</v>
      </c>
      <c r="G34" s="27" t="s">
        <v>396</v>
      </c>
      <c r="H34" s="27" t="s">
        <v>396</v>
      </c>
      <c r="I34" s="27" t="s">
        <v>396</v>
      </c>
      <c r="J34" s="27" t="s">
        <v>396</v>
      </c>
      <c r="K34" s="27" t="s">
        <v>396</v>
      </c>
      <c r="L34" s="27">
        <v>2043397518.006</v>
      </c>
    </row>
    <row r="35" spans="1:12" ht="12.75" customHeight="1">
      <c r="A35" s="14" t="str">
        <f>"Total "&amp;MID(A20,7,LEN(A20)-13)&amp;" Months"</f>
        <v>Total 3 Months</v>
      </c>
      <c r="B35" s="21">
        <v>2043397518.006</v>
      </c>
      <c r="C35" s="21" t="s">
        <v>396</v>
      </c>
      <c r="D35" s="21" t="s">
        <v>396</v>
      </c>
      <c r="E35" s="21" t="s">
        <v>396</v>
      </c>
      <c r="F35" s="21" t="s">
        <v>396</v>
      </c>
      <c r="G35" s="21" t="s">
        <v>396</v>
      </c>
      <c r="H35" s="21" t="s">
        <v>396</v>
      </c>
      <c r="I35" s="21" t="s">
        <v>396</v>
      </c>
      <c r="J35" s="21" t="s">
        <v>396</v>
      </c>
      <c r="K35" s="21" t="s">
        <v>396</v>
      </c>
      <c r="L35" s="21">
        <v>2043397518.006</v>
      </c>
    </row>
    <row r="37" spans="1:12" ht="93.75" customHeight="1">
      <c r="A37" s="60" t="s">
        <v>387</v>
      </c>
      <c r="B37" s="61"/>
      <c r="C37" s="61"/>
      <c r="D37" s="61"/>
      <c r="E37" s="61"/>
      <c r="F37" s="61"/>
      <c r="G37" s="61"/>
      <c r="H37" s="61"/>
      <c r="I37" s="61"/>
      <c r="J37" s="61"/>
      <c r="K37" s="61"/>
      <c r="L37" s="61"/>
    </row>
    <row r="100" spans="5:5" ht="12.75" customHeight="1"/>
    <row r="101" spans="5:5" ht="12.75" customHeight="1">
      <c r="E101" s="28"/>
    </row>
    <row r="102" spans="5:5" ht="12.75" customHeight="1"/>
    <row r="103" spans="5:5" ht="12.75" customHeight="1"/>
    <row r="104" spans="5:5" ht="12.75" customHeight="1"/>
    <row r="105" spans="5:5" ht="12.75" customHeight="1"/>
    <row r="106" spans="5:5" ht="12.75" customHeight="1"/>
    <row r="107" spans="5:5" ht="12.75" customHeight="1"/>
    <row r="108" spans="5:5" ht="12.75" customHeight="1"/>
    <row r="109" spans="5:5" ht="12.75" customHeight="1"/>
    <row r="110" spans="5:5" ht="12.75" customHeight="1"/>
    <row r="111" spans="5:5" ht="12.75" customHeight="1"/>
    <row r="112" spans="5:5"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6">
    <mergeCell ref="A1:K1"/>
    <mergeCell ref="A2:K2"/>
    <mergeCell ref="A3:A4"/>
    <mergeCell ref="B3:B4"/>
    <mergeCell ref="C3:C4"/>
    <mergeCell ref="D3:D4"/>
    <mergeCell ref="E3:E4"/>
    <mergeCell ref="F3:F4"/>
    <mergeCell ref="G3:G4"/>
    <mergeCell ref="H3:H4"/>
    <mergeCell ref="A37:L37"/>
    <mergeCell ref="B5:L5"/>
    <mergeCell ref="I3:I4"/>
    <mergeCell ref="J3:J4"/>
    <mergeCell ref="K3:K4"/>
    <mergeCell ref="L3:L4"/>
  </mergeCells>
  <phoneticPr fontId="3" type="noConversion"/>
  <pageMargins left="0.75" right="0.75" top="1" bottom="1" header="0.5" footer="0.5"/>
  <pageSetup scale="81" orientation="landscape" r:id="rId1"/>
  <headerFooter alignWithMargins="0">
    <oddHeader>&amp;L&amp;C&amp;R</oddHeader>
    <oddFooter>&amp;L&amp;C&amp;R</oddFooter>
  </headerFooter>
  <rowBreaks count="1" manualBreakCount="1">
    <brk id="38" max="254" man="1"/>
  </rowBreaks>
</worksheet>
</file>

<file path=xl/worksheets/sheet5.xml><?xml version="1.0" encoding="utf-8"?>
<worksheet xmlns="http://schemas.openxmlformats.org/spreadsheetml/2006/main" xmlns:r="http://schemas.openxmlformats.org/officeDocument/2006/relationships">
  <sheetPr codeName="Sheet7">
    <pageSetUpPr fitToPage="1"/>
  </sheetPr>
  <dimension ref="A1:G200"/>
  <sheetViews>
    <sheetView showGridLines="0" workbookViewId="0">
      <pane activePane="bottomRight" state="frozen"/>
      <selection sqref="A1:F1"/>
    </sheetView>
  </sheetViews>
  <sheetFormatPr defaultRowHeight="12.75"/>
  <cols>
    <col min="1" max="1" width="11.42578125" customWidth="1"/>
    <col min="2" max="3" width="22.85546875" customWidth="1"/>
    <col min="4" max="7" width="11.42578125" customWidth="1"/>
  </cols>
  <sheetData>
    <row r="1" spans="1:7" ht="12" customHeight="1">
      <c r="A1" s="42" t="s">
        <v>393</v>
      </c>
      <c r="B1" s="42"/>
      <c r="C1" s="42"/>
      <c r="D1" s="42"/>
      <c r="E1" s="42"/>
      <c r="F1" s="42"/>
      <c r="G1" s="2" t="s">
        <v>394</v>
      </c>
    </row>
    <row r="2" spans="1:7" ht="12" customHeight="1">
      <c r="A2" s="44" t="s">
        <v>65</v>
      </c>
      <c r="B2" s="44"/>
      <c r="C2" s="44"/>
      <c r="D2" s="44"/>
      <c r="E2" s="44"/>
      <c r="F2" s="44"/>
      <c r="G2" s="1"/>
    </row>
    <row r="3" spans="1:7" ht="24" customHeight="1">
      <c r="A3" s="46" t="s">
        <v>66</v>
      </c>
      <c r="B3" s="40" t="s">
        <v>67</v>
      </c>
      <c r="C3" s="46"/>
      <c r="D3" s="38" t="s">
        <v>210</v>
      </c>
      <c r="E3" s="38" t="s">
        <v>68</v>
      </c>
      <c r="F3" s="38" t="s">
        <v>211</v>
      </c>
      <c r="G3" s="40" t="s">
        <v>69</v>
      </c>
    </row>
    <row r="4" spans="1:7" ht="12.75" customHeight="1">
      <c r="A4" s="47"/>
      <c r="B4" s="41"/>
      <c r="C4" s="47"/>
      <c r="D4" s="39"/>
      <c r="E4" s="39"/>
      <c r="F4" s="39"/>
      <c r="G4" s="41"/>
    </row>
    <row r="5" spans="1:7" ht="12" customHeight="1">
      <c r="A5" s="1"/>
      <c r="B5" s="1"/>
      <c r="C5" s="1"/>
      <c r="D5" s="34" t="str">
        <f>REPT("-",29)&amp;" Number "&amp;REPT("-",29)</f>
        <v>----------------------------- Number -----------------------------</v>
      </c>
      <c r="E5" s="34"/>
      <c r="F5" s="34"/>
      <c r="G5" s="1" t="str">
        <f>REPT("-",6)&amp;" Percent "&amp;REPT("-",5)</f>
        <v>------ Percent -----</v>
      </c>
    </row>
    <row r="6" spans="1:7" ht="12" customHeight="1">
      <c r="A6" s="3" t="s">
        <v>395</v>
      </c>
    </row>
    <row r="7" spans="1:7" ht="12" customHeight="1">
      <c r="A7" s="2"/>
      <c r="B7" s="3" t="s">
        <v>70</v>
      </c>
      <c r="C7" s="3" t="s">
        <v>71</v>
      </c>
      <c r="D7" s="11">
        <v>100808</v>
      </c>
      <c r="E7" s="11">
        <v>51058248</v>
      </c>
      <c r="F7" s="11">
        <v>31815975.188700002</v>
      </c>
      <c r="G7" s="19">
        <f t="shared" ref="G7:G16" si="0">IF(AND(ISNUMBER(E7),ISNUMBER(F7)),IF(E7=0,"--",IF(F7=0,"--",F7/E7)),"--")</f>
        <v>0.62313096189081929</v>
      </c>
    </row>
    <row r="8" spans="1:7" ht="12" customHeight="1">
      <c r="A8" s="1"/>
      <c r="B8" s="1"/>
      <c r="C8" s="3" t="s">
        <v>72</v>
      </c>
      <c r="D8" s="11">
        <v>95829</v>
      </c>
      <c r="E8" s="11">
        <v>50824384</v>
      </c>
      <c r="F8" s="11" t="s">
        <v>396</v>
      </c>
      <c r="G8" s="19" t="str">
        <f t="shared" si="0"/>
        <v>--</v>
      </c>
    </row>
    <row r="9" spans="1:7" ht="12" customHeight="1">
      <c r="A9" s="1"/>
      <c r="B9" s="1"/>
      <c r="C9" s="3" t="s">
        <v>73</v>
      </c>
      <c r="D9" s="11">
        <v>4979</v>
      </c>
      <c r="E9" s="11">
        <v>233864</v>
      </c>
      <c r="F9" s="11" t="s">
        <v>396</v>
      </c>
      <c r="G9" s="19" t="str">
        <f t="shared" si="0"/>
        <v>--</v>
      </c>
    </row>
    <row r="10" spans="1:7" ht="12" customHeight="1">
      <c r="A10" s="1"/>
      <c r="B10" s="3" t="s">
        <v>74</v>
      </c>
      <c r="C10" s="3" t="s">
        <v>71</v>
      </c>
      <c r="D10" s="11">
        <v>89278</v>
      </c>
      <c r="E10" s="11">
        <v>46426573</v>
      </c>
      <c r="F10" s="11">
        <v>12186976.3873</v>
      </c>
      <c r="G10" s="19">
        <f t="shared" si="0"/>
        <v>0.26250002099659608</v>
      </c>
    </row>
    <row r="11" spans="1:7" ht="12" customHeight="1">
      <c r="A11" s="1"/>
      <c r="B11" s="1"/>
      <c r="C11" s="3" t="s">
        <v>72</v>
      </c>
      <c r="D11" s="11">
        <v>84310</v>
      </c>
      <c r="E11" s="11">
        <v>46190177</v>
      </c>
      <c r="F11" s="11" t="s">
        <v>396</v>
      </c>
      <c r="G11" s="19" t="str">
        <f t="shared" si="0"/>
        <v>--</v>
      </c>
    </row>
    <row r="12" spans="1:7" ht="12" customHeight="1">
      <c r="A12" s="1"/>
      <c r="B12" s="1"/>
      <c r="C12" s="3" t="s">
        <v>73</v>
      </c>
      <c r="D12" s="11">
        <v>4968</v>
      </c>
      <c r="E12" s="11">
        <v>236396</v>
      </c>
      <c r="F12" s="11" t="s">
        <v>396</v>
      </c>
      <c r="G12" s="19" t="str">
        <f t="shared" si="0"/>
        <v>--</v>
      </c>
    </row>
    <row r="13" spans="1:7" ht="12" customHeight="1">
      <c r="A13" s="1"/>
      <c r="B13" s="3" t="s">
        <v>21</v>
      </c>
      <c r="C13" s="3" t="s">
        <v>21</v>
      </c>
      <c r="D13" s="11">
        <v>0</v>
      </c>
      <c r="E13" s="11">
        <v>0</v>
      </c>
      <c r="F13" s="11">
        <v>0</v>
      </c>
      <c r="G13" s="19" t="str">
        <f t="shared" si="0"/>
        <v>--</v>
      </c>
    </row>
    <row r="14" spans="1:7" ht="12" customHeight="1">
      <c r="A14" s="1"/>
      <c r="B14" s="3" t="s">
        <v>75</v>
      </c>
      <c r="C14" s="3" t="s">
        <v>76</v>
      </c>
      <c r="D14" s="11">
        <v>3846</v>
      </c>
      <c r="E14" s="11" t="s">
        <v>396</v>
      </c>
      <c r="F14" s="11" t="s">
        <v>396</v>
      </c>
      <c r="G14" s="19" t="str">
        <f t="shared" si="0"/>
        <v>--</v>
      </c>
    </row>
    <row r="15" spans="1:7" ht="12" customHeight="1">
      <c r="A15" s="1"/>
      <c r="B15" s="1"/>
      <c r="C15" s="3" t="s">
        <v>77</v>
      </c>
      <c r="D15" s="11">
        <v>527</v>
      </c>
      <c r="E15" s="11" t="s">
        <v>396</v>
      </c>
      <c r="F15" s="11" t="s">
        <v>396</v>
      </c>
      <c r="G15" s="19" t="str">
        <f t="shared" si="0"/>
        <v>--</v>
      </c>
    </row>
    <row r="16" spans="1:7" ht="12" customHeight="1">
      <c r="A16" s="20"/>
      <c r="B16" s="20"/>
      <c r="C16" s="20" t="s">
        <v>78</v>
      </c>
      <c r="D16" s="21">
        <v>776</v>
      </c>
      <c r="E16" s="21" t="s">
        <v>396</v>
      </c>
      <c r="F16" s="21" t="s">
        <v>396</v>
      </c>
      <c r="G16" s="24" t="str">
        <f t="shared" si="0"/>
        <v>--</v>
      </c>
    </row>
    <row r="17" spans="1:7" ht="12" customHeight="1">
      <c r="A17" s="3" t="str">
        <f>"FY "&amp;RIGHT(A6,4)+1</f>
        <v>FY 2012</v>
      </c>
      <c r="G17" s="19"/>
    </row>
    <row r="18" spans="1:7" ht="12" customHeight="1">
      <c r="A18" s="2"/>
      <c r="B18" s="3" t="s">
        <v>70</v>
      </c>
      <c r="C18" s="3" t="s">
        <v>71</v>
      </c>
      <c r="D18" s="11">
        <v>100274</v>
      </c>
      <c r="E18" s="11">
        <v>51324917</v>
      </c>
      <c r="F18" s="11">
        <v>32081480.7623</v>
      </c>
      <c r="G18" s="19">
        <f t="shared" ref="G18:G27" si="1">IF(AND(ISNUMBER(E18),ISNUMBER(F18)),IF(E18=0,"--",IF(F18=0,"--",F18/E18)),"--")</f>
        <v>0.6250663934303099</v>
      </c>
    </row>
    <row r="19" spans="1:7" ht="12" customHeight="1">
      <c r="A19" s="1"/>
      <c r="B19" s="1"/>
      <c r="C19" s="3" t="s">
        <v>72</v>
      </c>
      <c r="D19" s="11">
        <v>95389</v>
      </c>
      <c r="E19" s="11">
        <v>51065797</v>
      </c>
      <c r="F19" s="11" t="s">
        <v>396</v>
      </c>
      <c r="G19" s="19" t="str">
        <f t="shared" si="1"/>
        <v>--</v>
      </c>
    </row>
    <row r="20" spans="1:7" ht="12" customHeight="1">
      <c r="A20" s="1"/>
      <c r="B20" s="1"/>
      <c r="C20" s="3" t="s">
        <v>73</v>
      </c>
      <c r="D20" s="11">
        <v>4885</v>
      </c>
      <c r="E20" s="11">
        <v>259120</v>
      </c>
      <c r="F20" s="11" t="s">
        <v>396</v>
      </c>
      <c r="G20" s="19" t="str">
        <f t="shared" si="1"/>
        <v>--</v>
      </c>
    </row>
    <row r="21" spans="1:7" ht="12" customHeight="1">
      <c r="A21" s="1"/>
      <c r="B21" s="3" t="s">
        <v>74</v>
      </c>
      <c r="C21" s="3" t="s">
        <v>71</v>
      </c>
      <c r="D21" s="11">
        <v>91507</v>
      </c>
      <c r="E21" s="11">
        <v>47214928</v>
      </c>
      <c r="F21" s="11">
        <v>12835940.6688</v>
      </c>
      <c r="G21" s="19">
        <f t="shared" si="1"/>
        <v>0.27186191343551347</v>
      </c>
    </row>
    <row r="22" spans="1:7" ht="12" customHeight="1">
      <c r="A22" s="1"/>
      <c r="B22" s="1"/>
      <c r="C22" s="3" t="s">
        <v>72</v>
      </c>
      <c r="D22" s="11">
        <v>86652</v>
      </c>
      <c r="E22" s="11">
        <v>46955058</v>
      </c>
      <c r="F22" s="11" t="s">
        <v>396</v>
      </c>
      <c r="G22" s="19" t="str">
        <f t="shared" si="1"/>
        <v>--</v>
      </c>
    </row>
    <row r="23" spans="1:7" ht="12" customHeight="1">
      <c r="A23" s="1"/>
      <c r="B23" s="1"/>
      <c r="C23" s="3" t="s">
        <v>73</v>
      </c>
      <c r="D23" s="11">
        <v>4855</v>
      </c>
      <c r="E23" s="11">
        <v>259870</v>
      </c>
      <c r="F23" s="11" t="s">
        <v>396</v>
      </c>
      <c r="G23" s="19" t="str">
        <f t="shared" si="1"/>
        <v>--</v>
      </c>
    </row>
    <row r="24" spans="1:7" ht="12" customHeight="1">
      <c r="A24" s="1"/>
      <c r="B24" s="3" t="s">
        <v>21</v>
      </c>
      <c r="C24" s="3" t="s">
        <v>21</v>
      </c>
      <c r="D24" s="11">
        <v>0</v>
      </c>
      <c r="E24" s="11">
        <v>0</v>
      </c>
      <c r="F24" s="11">
        <v>0</v>
      </c>
      <c r="G24" s="19" t="str">
        <f t="shared" si="1"/>
        <v>--</v>
      </c>
    </row>
    <row r="25" spans="1:7" ht="12" customHeight="1">
      <c r="A25" s="1"/>
      <c r="B25" s="3" t="s">
        <v>75</v>
      </c>
      <c r="C25" s="3" t="s">
        <v>76</v>
      </c>
      <c r="D25" s="11">
        <v>3661</v>
      </c>
      <c r="E25" s="11" t="s">
        <v>396</v>
      </c>
      <c r="F25" s="11" t="s">
        <v>396</v>
      </c>
      <c r="G25" s="19" t="str">
        <f t="shared" si="1"/>
        <v>--</v>
      </c>
    </row>
    <row r="26" spans="1:7" ht="12" customHeight="1">
      <c r="A26" s="1"/>
      <c r="B26" s="1"/>
      <c r="C26" s="3" t="s">
        <v>77</v>
      </c>
      <c r="D26" s="11">
        <v>520</v>
      </c>
      <c r="E26" s="11" t="s">
        <v>396</v>
      </c>
      <c r="F26" s="11" t="s">
        <v>396</v>
      </c>
      <c r="G26" s="19" t="str">
        <f t="shared" si="1"/>
        <v>--</v>
      </c>
    </row>
    <row r="27" spans="1:7" ht="12" customHeight="1">
      <c r="A27" s="20"/>
      <c r="B27" s="20"/>
      <c r="C27" s="20" t="s">
        <v>78</v>
      </c>
      <c r="D27" s="21" t="s">
        <v>396</v>
      </c>
      <c r="E27" s="21" t="s">
        <v>396</v>
      </c>
      <c r="F27" s="21" t="s">
        <v>396</v>
      </c>
      <c r="G27" s="19" t="str">
        <f t="shared" si="1"/>
        <v>--</v>
      </c>
    </row>
    <row r="28" spans="1:7" ht="12" customHeight="1">
      <c r="A28" s="34"/>
      <c r="B28" s="34"/>
      <c r="C28" s="34"/>
      <c r="D28" s="34"/>
      <c r="E28" s="34"/>
      <c r="F28" s="34"/>
      <c r="G28" s="34"/>
    </row>
    <row r="29" spans="1:7" ht="69.95" customHeight="1">
      <c r="A29" s="52" t="s">
        <v>79</v>
      </c>
      <c r="B29" s="52"/>
      <c r="C29" s="52"/>
      <c r="D29" s="52"/>
      <c r="E29" s="52"/>
      <c r="F29" s="52"/>
      <c r="G29"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1">
    <mergeCell ref="A1:F1"/>
    <mergeCell ref="A2:F2"/>
    <mergeCell ref="A3:A4"/>
    <mergeCell ref="B3:C4"/>
    <mergeCell ref="D3:D4"/>
    <mergeCell ref="E3:E4"/>
    <mergeCell ref="F3:F4"/>
    <mergeCell ref="G3:G4"/>
    <mergeCell ref="D5:F5"/>
    <mergeCell ref="A28:G28"/>
    <mergeCell ref="A29:G29"/>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6.xml><?xml version="1.0" encoding="utf-8"?>
<worksheet xmlns="http://schemas.openxmlformats.org/spreadsheetml/2006/main" xmlns:r="http://schemas.openxmlformats.org/officeDocument/2006/relationships">
  <sheetPr codeName="Sheet8">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393</v>
      </c>
      <c r="B1" s="42"/>
      <c r="C1" s="42"/>
      <c r="D1" s="42"/>
      <c r="E1" s="42"/>
      <c r="F1" s="42"/>
      <c r="G1" s="42"/>
      <c r="H1" s="42"/>
      <c r="I1" s="2" t="s">
        <v>394</v>
      </c>
    </row>
    <row r="2" spans="1:9" ht="12" customHeight="1">
      <c r="A2" s="44" t="s">
        <v>80</v>
      </c>
      <c r="B2" s="44"/>
      <c r="C2" s="44"/>
      <c r="D2" s="44"/>
      <c r="E2" s="44"/>
      <c r="F2" s="44"/>
      <c r="G2" s="44"/>
      <c r="H2" s="44"/>
      <c r="I2" s="1"/>
    </row>
    <row r="3" spans="1:9" ht="24" customHeight="1">
      <c r="A3" s="46" t="s">
        <v>53</v>
      </c>
      <c r="B3" s="48" t="s">
        <v>212</v>
      </c>
      <c r="C3" s="53"/>
      <c r="D3" s="53"/>
      <c r="E3" s="49"/>
      <c r="F3" s="48" t="s">
        <v>81</v>
      </c>
      <c r="G3" s="53"/>
      <c r="H3" s="53"/>
      <c r="I3" s="53"/>
    </row>
    <row r="4" spans="1:9" ht="24" customHeight="1">
      <c r="A4" s="47"/>
      <c r="B4" s="10" t="s">
        <v>82</v>
      </c>
      <c r="C4" s="10" t="s">
        <v>83</v>
      </c>
      <c r="D4" s="10" t="s">
        <v>84</v>
      </c>
      <c r="E4" s="10" t="s">
        <v>58</v>
      </c>
      <c r="F4" s="10" t="s">
        <v>82</v>
      </c>
      <c r="G4" s="10" t="s">
        <v>83</v>
      </c>
      <c r="H4" s="10" t="s">
        <v>84</v>
      </c>
      <c r="I4" s="9" t="s">
        <v>58</v>
      </c>
    </row>
    <row r="5" spans="1:9" ht="12" customHeight="1">
      <c r="A5" s="1"/>
      <c r="B5" s="34" t="str">
        <f>REPT("-",90)&amp;" Number "&amp;REPT("-",90)</f>
        <v>------------------------------------------------------------------------------------------ Number ------------------------------------------------------------------------------------------</v>
      </c>
      <c r="C5" s="34"/>
      <c r="D5" s="34"/>
      <c r="E5" s="34"/>
      <c r="F5" s="34"/>
      <c r="G5" s="34"/>
      <c r="H5" s="34"/>
      <c r="I5" s="34"/>
    </row>
    <row r="6" spans="1:9" ht="12" customHeight="1">
      <c r="A6" s="3" t="s">
        <v>395</v>
      </c>
    </row>
    <row r="7" spans="1:9" ht="12" customHeight="1">
      <c r="A7" s="2" t="str">
        <f>"Oct "&amp;RIGHT(A6,4)-1</f>
        <v>Oct 2010</v>
      </c>
      <c r="B7" s="11">
        <v>18390102.272799999</v>
      </c>
      <c r="C7" s="11">
        <v>2752726.4134</v>
      </c>
      <c r="D7" s="11">
        <v>11227650.2784</v>
      </c>
      <c r="E7" s="11">
        <v>32370478.964499999</v>
      </c>
      <c r="F7" s="11">
        <v>336375827</v>
      </c>
      <c r="G7" s="11">
        <v>50350488</v>
      </c>
      <c r="H7" s="11">
        <v>205366457</v>
      </c>
      <c r="I7" s="11">
        <v>592092772</v>
      </c>
    </row>
    <row r="8" spans="1:9" ht="12" customHeight="1">
      <c r="A8" s="2" t="str">
        <f>"Nov "&amp;RIGHT(A6,4)-1</f>
        <v>Nov 2010</v>
      </c>
      <c r="B8" s="11">
        <v>18357843.8796</v>
      </c>
      <c r="C8" s="11">
        <v>2759501.8974000001</v>
      </c>
      <c r="D8" s="11">
        <v>11157971.3751</v>
      </c>
      <c r="E8" s="11">
        <v>32275317.152100001</v>
      </c>
      <c r="F8" s="11">
        <v>303088293</v>
      </c>
      <c r="G8" s="11">
        <v>45559420</v>
      </c>
      <c r="H8" s="11">
        <v>184218284</v>
      </c>
      <c r="I8" s="11">
        <v>532865997</v>
      </c>
    </row>
    <row r="9" spans="1:9" ht="12" customHeight="1">
      <c r="A9" s="2" t="str">
        <f>"Dec "&amp;RIGHT(A6,4)-1</f>
        <v>Dec 2010</v>
      </c>
      <c r="B9" s="11">
        <v>17907736.6719</v>
      </c>
      <c r="C9" s="11">
        <v>2706379.1025999999</v>
      </c>
      <c r="D9" s="11">
        <v>11136864.807600001</v>
      </c>
      <c r="E9" s="11">
        <v>31750980.5821</v>
      </c>
      <c r="F9" s="11">
        <v>229878833</v>
      </c>
      <c r="G9" s="11">
        <v>34741368</v>
      </c>
      <c r="H9" s="11">
        <v>142962203</v>
      </c>
      <c r="I9" s="11">
        <v>407582404</v>
      </c>
    </row>
    <row r="10" spans="1:9" ht="12" customHeight="1">
      <c r="A10" s="2" t="str">
        <f>"Jan "&amp;RIGHT(A6,4)</f>
        <v>Jan 2011</v>
      </c>
      <c r="B10" s="11">
        <v>18191663.8539</v>
      </c>
      <c r="C10" s="11">
        <v>2715096.1384999999</v>
      </c>
      <c r="D10" s="11">
        <v>10730865.681500001</v>
      </c>
      <c r="E10" s="11">
        <v>31637625.673999999</v>
      </c>
      <c r="F10" s="11">
        <v>301409364</v>
      </c>
      <c r="G10" s="11">
        <v>44985187</v>
      </c>
      <c r="H10" s="11">
        <v>177794809</v>
      </c>
      <c r="I10" s="11">
        <v>524189360</v>
      </c>
    </row>
    <row r="11" spans="1:9" ht="12" customHeight="1">
      <c r="A11" s="2" t="str">
        <f>"Feb "&amp;RIGHT(A6,4)</f>
        <v>Feb 2011</v>
      </c>
      <c r="B11" s="11">
        <v>18552382.539299998</v>
      </c>
      <c r="C11" s="11">
        <v>2726829.9287</v>
      </c>
      <c r="D11" s="11">
        <v>10685921.2969</v>
      </c>
      <c r="E11" s="11">
        <v>31965133.764899999</v>
      </c>
      <c r="F11" s="11">
        <v>298581195</v>
      </c>
      <c r="G11" s="11">
        <v>43885476</v>
      </c>
      <c r="H11" s="11">
        <v>171978728</v>
      </c>
      <c r="I11" s="11">
        <v>514445399</v>
      </c>
    </row>
    <row r="12" spans="1:9" ht="12" customHeight="1">
      <c r="A12" s="2" t="str">
        <f>"Mar "&amp;RIGHT(A6,4)</f>
        <v>Mar 2011</v>
      </c>
      <c r="B12" s="11">
        <v>18551767.3517</v>
      </c>
      <c r="C12" s="11">
        <v>2726035.6636000001</v>
      </c>
      <c r="D12" s="11">
        <v>10729452.6479</v>
      </c>
      <c r="E12" s="11">
        <v>32007255.6633</v>
      </c>
      <c r="F12" s="11">
        <v>354751217</v>
      </c>
      <c r="G12" s="11">
        <v>52127889</v>
      </c>
      <c r="H12" s="11">
        <v>205171093</v>
      </c>
      <c r="I12" s="11">
        <v>612050199</v>
      </c>
    </row>
    <row r="13" spans="1:9" ht="12" customHeight="1">
      <c r="A13" s="2" t="str">
        <f>"Apr "&amp;RIGHT(A6,4)</f>
        <v>Apr 2011</v>
      </c>
      <c r="B13" s="11">
        <v>18313165.0009</v>
      </c>
      <c r="C13" s="11">
        <v>2665397.7077000001</v>
      </c>
      <c r="D13" s="11">
        <v>10592319.707800001</v>
      </c>
      <c r="E13" s="11">
        <v>31570882.4164</v>
      </c>
      <c r="F13" s="11">
        <v>301545814</v>
      </c>
      <c r="G13" s="11">
        <v>43888619</v>
      </c>
      <c r="H13" s="11">
        <v>174413853</v>
      </c>
      <c r="I13" s="11">
        <v>519848286</v>
      </c>
    </row>
    <row r="14" spans="1:9" ht="12" customHeight="1">
      <c r="A14" s="2" t="str">
        <f>"May "&amp;RIGHT(A6,4)</f>
        <v>May 2011</v>
      </c>
      <c r="B14" s="11">
        <v>18096963.34</v>
      </c>
      <c r="C14" s="11">
        <v>2600420.6904000002</v>
      </c>
      <c r="D14" s="11">
        <v>10278005.397700001</v>
      </c>
      <c r="E14" s="11">
        <v>30975389.428100001</v>
      </c>
      <c r="F14" s="11">
        <v>339459621</v>
      </c>
      <c r="G14" s="11">
        <v>48778229</v>
      </c>
      <c r="H14" s="11">
        <v>192792998</v>
      </c>
      <c r="I14" s="11">
        <v>581030848</v>
      </c>
    </row>
    <row r="15" spans="1:9" ht="12" customHeight="1">
      <c r="A15" s="2" t="str">
        <f>"Jun "&amp;RIGHT(A6,4)</f>
        <v>Jun 2011</v>
      </c>
      <c r="B15" s="11">
        <v>9537323.1817000005</v>
      </c>
      <c r="C15" s="11">
        <v>1160904.1816</v>
      </c>
      <c r="D15" s="11">
        <v>4297734.8805</v>
      </c>
      <c r="E15" s="11">
        <v>14995962.243799999</v>
      </c>
      <c r="F15" s="11">
        <v>96135666</v>
      </c>
      <c r="G15" s="11">
        <v>11701847</v>
      </c>
      <c r="H15" s="11">
        <v>43320919</v>
      </c>
      <c r="I15" s="11">
        <v>151158432</v>
      </c>
    </row>
    <row r="16" spans="1:9" ht="12" customHeight="1">
      <c r="A16" s="2" t="str">
        <f>"Jul "&amp;RIGHT(A6,4)</f>
        <v>Jul 2011</v>
      </c>
      <c r="B16" s="11">
        <v>947025.84270000004</v>
      </c>
      <c r="C16" s="11">
        <v>30957.861099999998</v>
      </c>
      <c r="D16" s="11">
        <v>84811.334199999998</v>
      </c>
      <c r="E16" s="11">
        <v>1062795.0379999999</v>
      </c>
      <c r="F16" s="11">
        <v>15392864</v>
      </c>
      <c r="G16" s="11">
        <v>503186</v>
      </c>
      <c r="H16" s="11">
        <v>1378515</v>
      </c>
      <c r="I16" s="11">
        <v>17274565</v>
      </c>
    </row>
    <row r="17" spans="1:9" ht="12" customHeight="1">
      <c r="A17" s="2" t="str">
        <f>"Aug "&amp;RIGHT(A6,4)</f>
        <v>Aug 2011</v>
      </c>
      <c r="B17" s="11">
        <v>12126292.2839</v>
      </c>
      <c r="C17" s="11">
        <v>1547849.6092999999</v>
      </c>
      <c r="D17" s="11">
        <v>6004737.2873999998</v>
      </c>
      <c r="E17" s="11">
        <v>19678879.180599999</v>
      </c>
      <c r="F17" s="11">
        <v>134014973</v>
      </c>
      <c r="G17" s="11">
        <v>17106220</v>
      </c>
      <c r="H17" s="11">
        <v>66361975</v>
      </c>
      <c r="I17" s="11">
        <v>217483168</v>
      </c>
    </row>
    <row r="18" spans="1:9" ht="12" customHeight="1">
      <c r="A18" s="2" t="str">
        <f>"Sep "&amp;RIGHT(A6,4)</f>
        <v>Sep 2011</v>
      </c>
      <c r="B18" s="11">
        <v>18669339.655400001</v>
      </c>
      <c r="C18" s="11">
        <v>2731124.0695000002</v>
      </c>
      <c r="D18" s="11">
        <v>10390249.328199999</v>
      </c>
      <c r="E18" s="11">
        <v>31790713.053100001</v>
      </c>
      <c r="F18" s="11">
        <v>356065356</v>
      </c>
      <c r="G18" s="11">
        <v>52088541</v>
      </c>
      <c r="H18" s="11">
        <v>198164900</v>
      </c>
      <c r="I18" s="11">
        <v>606318797</v>
      </c>
    </row>
    <row r="19" spans="1:9" ht="12" customHeight="1">
      <c r="A19" s="12" t="s">
        <v>58</v>
      </c>
      <c r="B19" s="13">
        <v>18336773.840599999</v>
      </c>
      <c r="C19" s="13">
        <v>2709279.068</v>
      </c>
      <c r="D19" s="13">
        <v>10769922.280099999</v>
      </c>
      <c r="E19" s="13">
        <v>31815975.188700002</v>
      </c>
      <c r="F19" s="13">
        <v>3066699023</v>
      </c>
      <c r="G19" s="13">
        <v>445716470</v>
      </c>
      <c r="H19" s="13">
        <v>1763924734</v>
      </c>
      <c r="I19" s="13">
        <v>5276340227</v>
      </c>
    </row>
    <row r="20" spans="1:9" ht="12" customHeight="1">
      <c r="A20" s="14" t="s">
        <v>397</v>
      </c>
      <c r="B20" s="15">
        <v>18218560.941399999</v>
      </c>
      <c r="C20" s="15">
        <v>2739535.8045000001</v>
      </c>
      <c r="D20" s="15">
        <v>11174162.1537</v>
      </c>
      <c r="E20" s="15">
        <v>32132258.899599999</v>
      </c>
      <c r="F20" s="15">
        <v>869342953</v>
      </c>
      <c r="G20" s="15">
        <v>130651276</v>
      </c>
      <c r="H20" s="15">
        <v>532546944</v>
      </c>
      <c r="I20" s="15">
        <v>1532541173</v>
      </c>
    </row>
    <row r="21" spans="1:9" ht="12" customHeight="1">
      <c r="A21" s="3" t="str">
        <f>"FY "&amp;RIGHT(A6,4)+1</f>
        <v>FY 2012</v>
      </c>
    </row>
    <row r="22" spans="1:9" ht="12" customHeight="1">
      <c r="A22" s="2" t="str">
        <f>"Oct "&amp;RIGHT(A6,4)</f>
        <v>Oct 2011</v>
      </c>
      <c r="B22" s="11">
        <v>18752615.527800001</v>
      </c>
      <c r="C22" s="11">
        <v>2804817.4134</v>
      </c>
      <c r="D22" s="11">
        <v>10651172.236500001</v>
      </c>
      <c r="E22" s="11">
        <v>32208605.1778</v>
      </c>
      <c r="F22" s="11">
        <v>340513198</v>
      </c>
      <c r="G22" s="11">
        <v>50930354</v>
      </c>
      <c r="H22" s="11">
        <v>193405806</v>
      </c>
      <c r="I22" s="11">
        <v>584849358</v>
      </c>
    </row>
    <row r="23" spans="1:9" ht="12" customHeight="1">
      <c r="A23" s="2" t="str">
        <f>"Nov "&amp;RIGHT(A6,4)</f>
        <v>Nov 2011</v>
      </c>
      <c r="B23" s="11">
        <v>18883049.325800002</v>
      </c>
      <c r="C23" s="11">
        <v>2829609.5861999998</v>
      </c>
      <c r="D23" s="11">
        <v>10613049.826099999</v>
      </c>
      <c r="E23" s="11">
        <v>32325708.738200001</v>
      </c>
      <c r="F23" s="11">
        <v>312674603</v>
      </c>
      <c r="G23" s="11">
        <v>46854035</v>
      </c>
      <c r="H23" s="11">
        <v>175735978</v>
      </c>
      <c r="I23" s="11">
        <v>535264616</v>
      </c>
    </row>
    <row r="24" spans="1:9" ht="12" customHeight="1">
      <c r="A24" s="2" t="str">
        <f>"Dec "&amp;RIGHT(A6,4)</f>
        <v>Dec 2011</v>
      </c>
      <c r="B24" s="11">
        <v>18460693.616799999</v>
      </c>
      <c r="C24" s="11">
        <v>2730913.8023999999</v>
      </c>
      <c r="D24" s="11">
        <v>10518520.9515</v>
      </c>
      <c r="E24" s="11">
        <v>31710128.3708</v>
      </c>
      <c r="F24" s="11">
        <v>244764225</v>
      </c>
      <c r="G24" s="11">
        <v>36208282</v>
      </c>
      <c r="H24" s="11">
        <v>139461587</v>
      </c>
      <c r="I24" s="11">
        <v>420434094</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9" ht="12" customHeight="1">
      <c r="A33" s="2" t="str">
        <f>"Sep "&amp;RIGHT(A6,4)+1</f>
        <v>Sep 2012</v>
      </c>
      <c r="B33" s="11" t="s">
        <v>396</v>
      </c>
      <c r="C33" s="11" t="s">
        <v>396</v>
      </c>
      <c r="D33" s="11" t="s">
        <v>396</v>
      </c>
      <c r="E33" s="11" t="s">
        <v>396</v>
      </c>
      <c r="F33" s="11" t="s">
        <v>396</v>
      </c>
      <c r="G33" s="11" t="s">
        <v>396</v>
      </c>
      <c r="H33" s="11" t="s">
        <v>396</v>
      </c>
      <c r="I33" s="11" t="s">
        <v>396</v>
      </c>
    </row>
    <row r="34" spans="1:9" ht="12" customHeight="1">
      <c r="A34" s="12" t="s">
        <v>58</v>
      </c>
      <c r="B34" s="13">
        <v>18698786.156800002</v>
      </c>
      <c r="C34" s="13">
        <v>2788446.9339999999</v>
      </c>
      <c r="D34" s="13">
        <v>10594247.671399999</v>
      </c>
      <c r="E34" s="13">
        <v>32081480.7623</v>
      </c>
      <c r="F34" s="13">
        <v>897952026</v>
      </c>
      <c r="G34" s="13">
        <v>133992671</v>
      </c>
      <c r="H34" s="13">
        <v>508603371</v>
      </c>
      <c r="I34" s="13">
        <v>1540548068</v>
      </c>
    </row>
    <row r="35" spans="1:9" ht="12" customHeight="1">
      <c r="A35" s="14" t="str">
        <f>"Total "&amp;MID(A20,7,LEN(A20)-13)&amp;" Months"</f>
        <v>Total 3 Months</v>
      </c>
      <c r="B35" s="15">
        <v>18698786.156800002</v>
      </c>
      <c r="C35" s="15">
        <v>2788446.9339999999</v>
      </c>
      <c r="D35" s="15">
        <v>10594247.671399999</v>
      </c>
      <c r="E35" s="15">
        <v>32081480.7623</v>
      </c>
      <c r="F35" s="15">
        <v>897952026</v>
      </c>
      <c r="G35" s="15">
        <v>133992671</v>
      </c>
      <c r="H35" s="15">
        <v>508603371</v>
      </c>
      <c r="I35" s="15">
        <v>1540548068</v>
      </c>
    </row>
    <row r="36" spans="1:9" ht="12" customHeight="1">
      <c r="A36" s="34"/>
      <c r="B36" s="34"/>
      <c r="C36" s="34"/>
      <c r="D36" s="34"/>
      <c r="E36" s="34"/>
      <c r="F36" s="34"/>
      <c r="G36" s="34"/>
      <c r="H36" s="34"/>
      <c r="I36" s="34"/>
    </row>
    <row r="37" spans="1:9" ht="69.95" customHeight="1">
      <c r="A37" s="52" t="s">
        <v>85</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8">
    <mergeCell ref="B5:I5"/>
    <mergeCell ref="A36:I36"/>
    <mergeCell ref="A37:I37"/>
    <mergeCell ref="A1:H1"/>
    <mergeCell ref="A2:H2"/>
    <mergeCell ref="A3:A4"/>
    <mergeCell ref="B3:E3"/>
    <mergeCell ref="F3:I3"/>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A1:H200"/>
  <sheetViews>
    <sheetView showGridLines="0" workbookViewId="0">
      <pane activePane="bottomRight" state="frozen"/>
      <selection sqref="A1:G1"/>
    </sheetView>
  </sheetViews>
  <sheetFormatPr defaultRowHeight="12.75"/>
  <cols>
    <col min="1" max="8" width="11.42578125" customWidth="1"/>
  </cols>
  <sheetData>
    <row r="1" spans="1:8" ht="12" customHeight="1">
      <c r="A1" s="42" t="s">
        <v>393</v>
      </c>
      <c r="B1" s="42"/>
      <c r="C1" s="42"/>
      <c r="D1" s="42"/>
      <c r="E1" s="42"/>
      <c r="F1" s="42"/>
      <c r="G1" s="42"/>
      <c r="H1" s="2" t="s">
        <v>394</v>
      </c>
    </row>
    <row r="2" spans="1:8" ht="12" customHeight="1">
      <c r="A2" s="44" t="s">
        <v>86</v>
      </c>
      <c r="B2" s="44"/>
      <c r="C2" s="44"/>
      <c r="D2" s="44"/>
      <c r="E2" s="44"/>
      <c r="F2" s="44"/>
      <c r="G2" s="44"/>
      <c r="H2" s="1"/>
    </row>
    <row r="3" spans="1:8" ht="24" customHeight="1">
      <c r="A3" s="46" t="s">
        <v>53</v>
      </c>
      <c r="B3" s="38" t="s">
        <v>213</v>
      </c>
      <c r="C3" s="38" t="s">
        <v>87</v>
      </c>
      <c r="D3" s="38" t="s">
        <v>214</v>
      </c>
      <c r="E3" s="38" t="s">
        <v>215</v>
      </c>
      <c r="F3" s="38" t="s">
        <v>216</v>
      </c>
      <c r="G3" s="38" t="s">
        <v>88</v>
      </c>
      <c r="H3" s="40" t="s">
        <v>217</v>
      </c>
    </row>
    <row r="4" spans="1:8" ht="24" customHeight="1">
      <c r="A4" s="47"/>
      <c r="B4" s="39"/>
      <c r="C4" s="39"/>
      <c r="D4" s="39"/>
      <c r="E4" s="39"/>
      <c r="F4" s="39"/>
      <c r="G4" s="39"/>
      <c r="H4" s="41"/>
    </row>
    <row r="5" spans="1:8" ht="12" customHeight="1">
      <c r="A5" s="1"/>
      <c r="B5" s="34" t="str">
        <f>REPT("-",80)&amp;" Number "&amp;REPT("-",80)</f>
        <v>-------------------------------------------------------------------------------- Number --------------------------------------------------------------------------------</v>
      </c>
      <c r="C5" s="34"/>
      <c r="D5" s="34"/>
      <c r="E5" s="34"/>
      <c r="F5" s="34"/>
      <c r="G5" s="34"/>
      <c r="H5" s="34"/>
    </row>
    <row r="6" spans="1:8" ht="12" customHeight="1">
      <c r="A6" s="3" t="s">
        <v>395</v>
      </c>
    </row>
    <row r="7" spans="1:8" ht="12" customHeight="1">
      <c r="A7" s="2" t="str">
        <f>"Oct "&amp;RIGHT(A6,4)-1</f>
        <v>Oct 2010</v>
      </c>
      <c r="B7" s="11">
        <v>344319481</v>
      </c>
      <c r="C7" s="11">
        <v>592092772</v>
      </c>
      <c r="D7" s="11">
        <v>30007434</v>
      </c>
      <c r="E7" s="16">
        <v>19.7315</v>
      </c>
      <c r="F7" s="11">
        <v>22218427</v>
      </c>
      <c r="G7" s="11">
        <v>23976004</v>
      </c>
      <c r="H7" s="11">
        <v>1277943</v>
      </c>
    </row>
    <row r="8" spans="1:8" ht="12" customHeight="1">
      <c r="A8" s="2" t="str">
        <f>"Nov "&amp;RIGHT(A6,4)-1</f>
        <v>Nov 2010</v>
      </c>
      <c r="B8" s="11">
        <v>305314524</v>
      </c>
      <c r="C8" s="11">
        <v>532865997</v>
      </c>
      <c r="D8" s="11">
        <v>29919219</v>
      </c>
      <c r="E8" s="16">
        <v>17.810199999999998</v>
      </c>
      <c r="F8" s="11">
        <v>21260236</v>
      </c>
      <c r="G8" s="11">
        <v>22924946</v>
      </c>
      <c r="H8" s="11">
        <v>1368337</v>
      </c>
    </row>
    <row r="9" spans="1:8" ht="12" customHeight="1">
      <c r="A9" s="2" t="str">
        <f>"Dec "&amp;RIGHT(A6,4)-1</f>
        <v>Dec 2010</v>
      </c>
      <c r="B9" s="11">
        <v>229485628</v>
      </c>
      <c r="C9" s="11">
        <v>407582404</v>
      </c>
      <c r="D9" s="11">
        <v>29433159</v>
      </c>
      <c r="E9" s="16">
        <v>13.8477</v>
      </c>
      <c r="F9" s="11">
        <v>16263919</v>
      </c>
      <c r="G9" s="11">
        <v>17473559</v>
      </c>
      <c r="H9" s="11">
        <v>1314687</v>
      </c>
    </row>
    <row r="10" spans="1:8" ht="12" customHeight="1">
      <c r="A10" s="2" t="str">
        <f>"Jan "&amp;RIGHT(A6,4)</f>
        <v>Jan 2011</v>
      </c>
      <c r="B10" s="11">
        <v>303273539</v>
      </c>
      <c r="C10" s="11">
        <v>524189360</v>
      </c>
      <c r="D10" s="11">
        <v>29328079</v>
      </c>
      <c r="E10" s="16">
        <v>17.8733</v>
      </c>
      <c r="F10" s="11">
        <v>21953514</v>
      </c>
      <c r="G10" s="11">
        <v>23522859</v>
      </c>
      <c r="H10" s="11">
        <v>1379766</v>
      </c>
    </row>
    <row r="11" spans="1:8" ht="12" customHeight="1">
      <c r="A11" s="2" t="str">
        <f>"Feb "&amp;RIGHT(A6,4)</f>
        <v>Feb 2011</v>
      </c>
      <c r="B11" s="11">
        <v>300827658</v>
      </c>
      <c r="C11" s="11">
        <v>514445399</v>
      </c>
      <c r="D11" s="11">
        <v>29631679</v>
      </c>
      <c r="E11" s="16">
        <v>17.3613</v>
      </c>
      <c r="F11" s="11">
        <v>22893518</v>
      </c>
      <c r="G11" s="11">
        <v>24485946</v>
      </c>
      <c r="H11" s="11">
        <v>1492114</v>
      </c>
    </row>
    <row r="12" spans="1:8" ht="12" customHeight="1">
      <c r="A12" s="2" t="str">
        <f>"Mar "&amp;RIGHT(A6,4)</f>
        <v>Mar 2011</v>
      </c>
      <c r="B12" s="11">
        <v>353285216</v>
      </c>
      <c r="C12" s="11">
        <v>612050199</v>
      </c>
      <c r="D12" s="11">
        <v>29670726</v>
      </c>
      <c r="E12" s="16">
        <v>20.6281</v>
      </c>
      <c r="F12" s="11">
        <v>27911643</v>
      </c>
      <c r="G12" s="11">
        <v>29858495</v>
      </c>
      <c r="H12" s="11">
        <v>1543283</v>
      </c>
    </row>
    <row r="13" spans="1:8" ht="12" customHeight="1">
      <c r="A13" s="2" t="str">
        <f>"Apr "&amp;RIGHT(A6,4)</f>
        <v>Apr 2011</v>
      </c>
      <c r="B13" s="11">
        <v>298889125</v>
      </c>
      <c r="C13" s="11">
        <v>519848286</v>
      </c>
      <c r="D13" s="11">
        <v>29266208</v>
      </c>
      <c r="E13" s="16">
        <v>17.762699999999999</v>
      </c>
      <c r="F13" s="11">
        <v>20673389</v>
      </c>
      <c r="G13" s="11">
        <v>22285140</v>
      </c>
      <c r="H13" s="11">
        <v>1376076</v>
      </c>
    </row>
    <row r="14" spans="1:8" ht="12" customHeight="1">
      <c r="A14" s="2" t="str">
        <f>"May "&amp;RIGHT(A6,4)</f>
        <v>May 2011</v>
      </c>
      <c r="B14" s="11">
        <v>335066355</v>
      </c>
      <c r="C14" s="11">
        <v>581030848</v>
      </c>
      <c r="D14" s="11">
        <v>28714186</v>
      </c>
      <c r="E14" s="16">
        <v>20.234999999999999</v>
      </c>
      <c r="F14" s="11">
        <v>21228595</v>
      </c>
      <c r="G14" s="11">
        <v>22833625</v>
      </c>
      <c r="H14" s="11">
        <v>1185794</v>
      </c>
    </row>
    <row r="15" spans="1:8" ht="12" customHeight="1">
      <c r="A15" s="2" t="str">
        <f>"Jun "&amp;RIGHT(A6,4)</f>
        <v>Jun 2011</v>
      </c>
      <c r="B15" s="11">
        <v>96271420</v>
      </c>
      <c r="C15" s="11">
        <v>151158432</v>
      </c>
      <c r="D15" s="11">
        <v>13901257</v>
      </c>
      <c r="E15" s="16">
        <v>10.873699999999999</v>
      </c>
      <c r="F15" s="11">
        <v>7352585</v>
      </c>
      <c r="G15" s="11">
        <v>7958355</v>
      </c>
      <c r="H15" s="11">
        <v>624813</v>
      </c>
    </row>
    <row r="16" spans="1:8" ht="12" customHeight="1">
      <c r="A16" s="2" t="str">
        <f>"Jul "&amp;RIGHT(A6,4)</f>
        <v>Jul 2011</v>
      </c>
      <c r="B16" s="11">
        <v>15316016</v>
      </c>
      <c r="C16" s="11">
        <v>17274565</v>
      </c>
      <c r="D16" s="11">
        <v>985211</v>
      </c>
      <c r="E16" s="16">
        <v>17.533899999999999</v>
      </c>
      <c r="F16" s="11">
        <v>1811736</v>
      </c>
      <c r="G16" s="11">
        <v>2391196</v>
      </c>
      <c r="H16" s="11">
        <v>125281</v>
      </c>
    </row>
    <row r="17" spans="1:8" ht="12" customHeight="1">
      <c r="A17" s="2" t="str">
        <f>"Aug "&amp;RIGHT(A6,4)</f>
        <v>Aug 2011</v>
      </c>
      <c r="B17" s="11">
        <v>150615300</v>
      </c>
      <c r="C17" s="11">
        <v>217483168</v>
      </c>
      <c r="D17" s="11">
        <v>18242321</v>
      </c>
      <c r="E17" s="16">
        <v>11.921900000000001</v>
      </c>
      <c r="F17" s="11">
        <v>6670928</v>
      </c>
      <c r="G17" s="11">
        <v>7489406</v>
      </c>
      <c r="H17" s="11">
        <v>565074</v>
      </c>
    </row>
    <row r="18" spans="1:8" ht="12" customHeight="1">
      <c r="A18" s="2" t="str">
        <f>"Sep "&amp;RIGHT(A6,4)</f>
        <v>Sep 2011</v>
      </c>
      <c r="B18" s="11">
        <v>381154892</v>
      </c>
      <c r="C18" s="11">
        <v>606318797</v>
      </c>
      <c r="D18" s="11">
        <v>29469991</v>
      </c>
      <c r="E18" s="16">
        <v>20.574100000000001</v>
      </c>
      <c r="F18" s="11">
        <v>19307108</v>
      </c>
      <c r="G18" s="11">
        <v>21049685</v>
      </c>
      <c r="H18" s="11">
        <v>1102240</v>
      </c>
    </row>
    <row r="19" spans="1:8" ht="12" customHeight="1">
      <c r="A19" s="12" t="s">
        <v>58</v>
      </c>
      <c r="B19" s="13">
        <v>3113819154</v>
      </c>
      <c r="C19" s="13">
        <v>5276340227</v>
      </c>
      <c r="D19" s="13">
        <v>29493409</v>
      </c>
      <c r="E19" s="17">
        <v>176.69759999999999</v>
      </c>
      <c r="F19" s="13">
        <v>209545598</v>
      </c>
      <c r="G19" s="13">
        <v>226249216</v>
      </c>
      <c r="H19" s="13">
        <v>1337804.4443999999</v>
      </c>
    </row>
    <row r="20" spans="1:8" ht="12" customHeight="1">
      <c r="A20" s="14" t="s">
        <v>397</v>
      </c>
      <c r="B20" s="15">
        <v>879119633</v>
      </c>
      <c r="C20" s="15">
        <v>1532541173</v>
      </c>
      <c r="D20" s="15">
        <v>29786604</v>
      </c>
      <c r="E20" s="18">
        <v>51.389400000000002</v>
      </c>
      <c r="F20" s="15">
        <v>59742582</v>
      </c>
      <c r="G20" s="15">
        <v>64374509</v>
      </c>
      <c r="H20" s="15">
        <v>1320322.3333000001</v>
      </c>
    </row>
    <row r="21" spans="1:8" ht="12" customHeight="1">
      <c r="A21" s="3" t="str">
        <f>"FY "&amp;RIGHT(A6,4)+1</f>
        <v>FY 2012</v>
      </c>
    </row>
    <row r="22" spans="1:8" ht="12" customHeight="1">
      <c r="A22" s="2" t="str">
        <f>"Oct "&amp;RIGHT(A6,4)</f>
        <v>Oct 2011</v>
      </c>
      <c r="B22" s="11">
        <v>372247451</v>
      </c>
      <c r="C22" s="11">
        <v>584849358</v>
      </c>
      <c r="D22" s="11">
        <v>29857377</v>
      </c>
      <c r="E22" s="16">
        <v>19.588100000000001</v>
      </c>
      <c r="F22" s="11">
        <v>23053222</v>
      </c>
      <c r="G22" s="11">
        <v>24948775</v>
      </c>
      <c r="H22" s="11">
        <v>1348348</v>
      </c>
    </row>
    <row r="23" spans="1:8" ht="12" customHeight="1">
      <c r="A23" s="2" t="str">
        <f>"Nov "&amp;RIGHT(A6,4)</f>
        <v>Nov 2011</v>
      </c>
      <c r="B23" s="11">
        <v>337324086</v>
      </c>
      <c r="C23" s="11">
        <v>535264616</v>
      </c>
      <c r="D23" s="11">
        <v>29965932</v>
      </c>
      <c r="E23" s="16">
        <v>17.862400000000001</v>
      </c>
      <c r="F23" s="11">
        <v>22347280</v>
      </c>
      <c r="G23" s="11">
        <v>24305289</v>
      </c>
      <c r="H23" s="11">
        <v>1416162</v>
      </c>
    </row>
    <row r="24" spans="1:8" ht="12" customHeight="1">
      <c r="A24" s="2" t="str">
        <f>"Dec "&amp;RIGHT(A6,4)</f>
        <v>Dec 2011</v>
      </c>
      <c r="B24" s="11">
        <v>258658455</v>
      </c>
      <c r="C24" s="11">
        <v>420434094</v>
      </c>
      <c r="D24" s="11">
        <v>29395289</v>
      </c>
      <c r="E24" s="16">
        <v>14.3028</v>
      </c>
      <c r="F24" s="11">
        <v>16957155</v>
      </c>
      <c r="G24" s="11">
        <v>18619791</v>
      </c>
      <c r="H24" s="11">
        <v>1344305</v>
      </c>
    </row>
    <row r="25" spans="1:8" ht="12" customHeight="1">
      <c r="A25" s="2" t="str">
        <f>"Jan "&amp;RIGHT(A6,4)+1</f>
        <v>Jan 2012</v>
      </c>
      <c r="B25" s="11" t="s">
        <v>396</v>
      </c>
      <c r="C25" s="11" t="s">
        <v>396</v>
      </c>
      <c r="D25" s="11" t="s">
        <v>396</v>
      </c>
      <c r="E25" s="16" t="s">
        <v>396</v>
      </c>
      <c r="F25" s="11" t="s">
        <v>396</v>
      </c>
      <c r="G25" s="11" t="s">
        <v>396</v>
      </c>
      <c r="H25" s="11" t="s">
        <v>396</v>
      </c>
    </row>
    <row r="26" spans="1:8" ht="12" customHeight="1">
      <c r="A26" s="2" t="str">
        <f>"Feb "&amp;RIGHT(A6,4)+1</f>
        <v>Feb 2012</v>
      </c>
      <c r="B26" s="11" t="s">
        <v>396</v>
      </c>
      <c r="C26" s="11" t="s">
        <v>396</v>
      </c>
      <c r="D26" s="11" t="s">
        <v>396</v>
      </c>
      <c r="E26" s="16" t="s">
        <v>396</v>
      </c>
      <c r="F26" s="11" t="s">
        <v>396</v>
      </c>
      <c r="G26" s="11" t="s">
        <v>396</v>
      </c>
      <c r="H26" s="11" t="s">
        <v>396</v>
      </c>
    </row>
    <row r="27" spans="1:8" ht="12" customHeight="1">
      <c r="A27" s="2" t="str">
        <f>"Mar "&amp;RIGHT(A6,4)+1</f>
        <v>Mar 2012</v>
      </c>
      <c r="B27" s="11" t="s">
        <v>396</v>
      </c>
      <c r="C27" s="11" t="s">
        <v>396</v>
      </c>
      <c r="D27" s="11" t="s">
        <v>396</v>
      </c>
      <c r="E27" s="16" t="s">
        <v>396</v>
      </c>
      <c r="F27" s="11" t="s">
        <v>396</v>
      </c>
      <c r="G27" s="11" t="s">
        <v>396</v>
      </c>
      <c r="H27" s="11" t="s">
        <v>396</v>
      </c>
    </row>
    <row r="28" spans="1:8" ht="12" customHeight="1">
      <c r="A28" s="2" t="str">
        <f>"Apr "&amp;RIGHT(A6,4)+1</f>
        <v>Apr 2012</v>
      </c>
      <c r="B28" s="11" t="s">
        <v>396</v>
      </c>
      <c r="C28" s="11" t="s">
        <v>396</v>
      </c>
      <c r="D28" s="11" t="s">
        <v>396</v>
      </c>
      <c r="E28" s="16" t="s">
        <v>396</v>
      </c>
      <c r="F28" s="11" t="s">
        <v>396</v>
      </c>
      <c r="G28" s="11" t="s">
        <v>396</v>
      </c>
      <c r="H28" s="11" t="s">
        <v>396</v>
      </c>
    </row>
    <row r="29" spans="1:8" ht="12" customHeight="1">
      <c r="A29" s="2" t="str">
        <f>"May "&amp;RIGHT(A6,4)+1</f>
        <v>May 2012</v>
      </c>
      <c r="B29" s="11" t="s">
        <v>396</v>
      </c>
      <c r="C29" s="11" t="s">
        <v>396</v>
      </c>
      <c r="D29" s="11" t="s">
        <v>396</v>
      </c>
      <c r="E29" s="16" t="s">
        <v>396</v>
      </c>
      <c r="F29" s="11" t="s">
        <v>396</v>
      </c>
      <c r="G29" s="11" t="s">
        <v>396</v>
      </c>
      <c r="H29" s="11" t="s">
        <v>396</v>
      </c>
    </row>
    <row r="30" spans="1:8" ht="12" customHeight="1">
      <c r="A30" s="2" t="str">
        <f>"Jun "&amp;RIGHT(A6,4)+1</f>
        <v>Jun 2012</v>
      </c>
      <c r="B30" s="11" t="s">
        <v>396</v>
      </c>
      <c r="C30" s="11" t="s">
        <v>396</v>
      </c>
      <c r="D30" s="11" t="s">
        <v>396</v>
      </c>
      <c r="E30" s="16" t="s">
        <v>396</v>
      </c>
      <c r="F30" s="11" t="s">
        <v>396</v>
      </c>
      <c r="G30" s="11" t="s">
        <v>396</v>
      </c>
      <c r="H30" s="11" t="s">
        <v>396</v>
      </c>
    </row>
    <row r="31" spans="1:8" ht="12" customHeight="1">
      <c r="A31" s="2" t="str">
        <f>"Jul "&amp;RIGHT(A6,4)+1</f>
        <v>Jul 2012</v>
      </c>
      <c r="B31" s="11" t="s">
        <v>396</v>
      </c>
      <c r="C31" s="11" t="s">
        <v>396</v>
      </c>
      <c r="D31" s="11" t="s">
        <v>396</v>
      </c>
      <c r="E31" s="16" t="s">
        <v>396</v>
      </c>
      <c r="F31" s="11" t="s">
        <v>396</v>
      </c>
      <c r="G31" s="11" t="s">
        <v>396</v>
      </c>
      <c r="H31" s="11" t="s">
        <v>396</v>
      </c>
    </row>
    <row r="32" spans="1:8" ht="12" customHeight="1">
      <c r="A32" s="2" t="str">
        <f>"Aug "&amp;RIGHT(A6,4)+1</f>
        <v>Aug 2012</v>
      </c>
      <c r="B32" s="11" t="s">
        <v>396</v>
      </c>
      <c r="C32" s="11" t="s">
        <v>396</v>
      </c>
      <c r="D32" s="11" t="s">
        <v>396</v>
      </c>
      <c r="E32" s="16" t="s">
        <v>396</v>
      </c>
      <c r="F32" s="11" t="s">
        <v>396</v>
      </c>
      <c r="G32" s="11" t="s">
        <v>396</v>
      </c>
      <c r="H32" s="11" t="s">
        <v>396</v>
      </c>
    </row>
    <row r="33" spans="1:8" ht="12" customHeight="1">
      <c r="A33" s="2" t="str">
        <f>"Sep "&amp;RIGHT(A6,4)+1</f>
        <v>Sep 2012</v>
      </c>
      <c r="B33" s="11" t="s">
        <v>396</v>
      </c>
      <c r="C33" s="11" t="s">
        <v>396</v>
      </c>
      <c r="D33" s="11" t="s">
        <v>396</v>
      </c>
      <c r="E33" s="16" t="s">
        <v>396</v>
      </c>
      <c r="F33" s="11" t="s">
        <v>396</v>
      </c>
      <c r="G33" s="11" t="s">
        <v>396</v>
      </c>
      <c r="H33" s="11" t="s">
        <v>396</v>
      </c>
    </row>
    <row r="34" spans="1:8" ht="12" customHeight="1">
      <c r="A34" s="12" t="s">
        <v>58</v>
      </c>
      <c r="B34" s="13">
        <v>968229992</v>
      </c>
      <c r="C34" s="13">
        <v>1540548068</v>
      </c>
      <c r="D34" s="13">
        <v>29739532.666700002</v>
      </c>
      <c r="E34" s="17">
        <v>51.753300000000003</v>
      </c>
      <c r="F34" s="13">
        <v>62357657</v>
      </c>
      <c r="G34" s="13">
        <v>67873855</v>
      </c>
      <c r="H34" s="13">
        <v>1369605</v>
      </c>
    </row>
    <row r="35" spans="1:8" ht="12" customHeight="1">
      <c r="A35" s="14" t="str">
        <f>"Total "&amp;MID(A20,7,LEN(A20)-13)&amp;" Months"</f>
        <v>Total 3 Months</v>
      </c>
      <c r="B35" s="15">
        <v>968229992</v>
      </c>
      <c r="C35" s="15">
        <v>1540548068</v>
      </c>
      <c r="D35" s="15">
        <v>29739532.666700002</v>
      </c>
      <c r="E35" s="18">
        <v>51.753300000000003</v>
      </c>
      <c r="F35" s="15">
        <v>62357657</v>
      </c>
      <c r="G35" s="15">
        <v>67873855</v>
      </c>
      <c r="H35" s="15">
        <v>1369605</v>
      </c>
    </row>
    <row r="36" spans="1:8" ht="12" customHeight="1">
      <c r="A36" s="34"/>
      <c r="B36" s="34"/>
      <c r="C36" s="34"/>
      <c r="D36" s="34"/>
      <c r="E36" s="34"/>
      <c r="F36" s="34"/>
      <c r="G36" s="34"/>
      <c r="H36" s="34"/>
    </row>
    <row r="37" spans="1:8" ht="69.95" customHeight="1">
      <c r="A37" s="52" t="s">
        <v>89</v>
      </c>
      <c r="B37" s="52"/>
      <c r="C37" s="52"/>
      <c r="D37" s="52"/>
      <c r="E37" s="52"/>
      <c r="F37" s="52"/>
      <c r="G37" s="52"/>
      <c r="H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3">
    <mergeCell ref="A36:H36"/>
    <mergeCell ref="A37:H37"/>
    <mergeCell ref="A1:G1"/>
    <mergeCell ref="A2:G2"/>
    <mergeCell ref="A3:A4"/>
    <mergeCell ref="B3:B4"/>
    <mergeCell ref="C3:C4"/>
    <mergeCell ref="D3:D4"/>
    <mergeCell ref="E3:E4"/>
    <mergeCell ref="F3:F4"/>
    <mergeCell ref="G3:G4"/>
    <mergeCell ref="H3:H4"/>
    <mergeCell ref="B5:H5"/>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J200"/>
  <sheetViews>
    <sheetView showGridLines="0" workbookViewId="0">
      <pane activePane="bottomRight" state="frozen"/>
      <selection sqref="A1:I1"/>
    </sheetView>
  </sheetViews>
  <sheetFormatPr defaultRowHeight="12.75"/>
  <cols>
    <col min="1" max="10" width="11.42578125" customWidth="1"/>
  </cols>
  <sheetData>
    <row r="1" spans="1:10" ht="12" customHeight="1">
      <c r="A1" s="42" t="s">
        <v>393</v>
      </c>
      <c r="B1" s="42"/>
      <c r="C1" s="42"/>
      <c r="D1" s="42"/>
      <c r="E1" s="42"/>
      <c r="F1" s="42"/>
      <c r="G1" s="42"/>
      <c r="H1" s="42"/>
      <c r="I1" s="42"/>
      <c r="J1" s="2" t="s">
        <v>394</v>
      </c>
    </row>
    <row r="2" spans="1:10" ht="12" customHeight="1">
      <c r="A2" s="44" t="s">
        <v>90</v>
      </c>
      <c r="B2" s="44"/>
      <c r="C2" s="44"/>
      <c r="D2" s="44"/>
      <c r="E2" s="44"/>
      <c r="F2" s="44"/>
      <c r="G2" s="44"/>
      <c r="H2" s="44"/>
      <c r="I2" s="44"/>
      <c r="J2" s="1"/>
    </row>
    <row r="3" spans="1:10" ht="24" customHeight="1">
      <c r="A3" s="46" t="s">
        <v>53</v>
      </c>
      <c r="B3" s="48" t="s">
        <v>91</v>
      </c>
      <c r="C3" s="53"/>
      <c r="D3" s="49"/>
      <c r="E3" s="48" t="s">
        <v>218</v>
      </c>
      <c r="F3" s="53"/>
      <c r="G3" s="49"/>
      <c r="H3" s="38" t="s">
        <v>220</v>
      </c>
      <c r="I3" s="38" t="s">
        <v>221</v>
      </c>
      <c r="J3" s="40" t="s">
        <v>61</v>
      </c>
    </row>
    <row r="4" spans="1:10" ht="24" customHeight="1">
      <c r="A4" s="47"/>
      <c r="B4" s="10" t="s">
        <v>82</v>
      </c>
      <c r="C4" s="10" t="s">
        <v>83</v>
      </c>
      <c r="D4" s="10" t="s">
        <v>58</v>
      </c>
      <c r="E4" s="10" t="s">
        <v>92</v>
      </c>
      <c r="F4" s="10" t="s">
        <v>219</v>
      </c>
      <c r="G4" s="10" t="s">
        <v>58</v>
      </c>
      <c r="H4" s="39"/>
      <c r="I4" s="39"/>
      <c r="J4" s="41"/>
    </row>
    <row r="5" spans="1:10" ht="12" customHeight="1">
      <c r="A5" s="1"/>
      <c r="B5" s="34" t="str">
        <f>REPT("-",108)&amp;" Dollars "&amp;REPT("-",108)</f>
        <v>------------------------------------------------------------------------------------------------------------ Dollars ------------------------------------------------------------------------------------------------------------</v>
      </c>
      <c r="C5" s="34"/>
      <c r="D5" s="34"/>
      <c r="E5" s="34"/>
      <c r="F5" s="34"/>
      <c r="G5" s="34"/>
      <c r="H5" s="34"/>
      <c r="I5" s="34"/>
      <c r="J5" s="34"/>
    </row>
    <row r="6" spans="1:10" ht="12" customHeight="1">
      <c r="A6" s="3" t="s">
        <v>395</v>
      </c>
    </row>
    <row r="7" spans="1:10" ht="12" customHeight="1">
      <c r="A7" s="2" t="str">
        <f>"Oct "&amp;RIGHT(A6,4)-1</f>
        <v>Oct 2010</v>
      </c>
      <c r="B7" s="11">
        <v>845822816.29999995</v>
      </c>
      <c r="C7" s="11">
        <v>104137904.04000001</v>
      </c>
      <c r="D7" s="11">
        <v>949960720.34000003</v>
      </c>
      <c r="E7" s="11">
        <v>154309318.18000001</v>
      </c>
      <c r="F7" s="11">
        <v>6886389.6200000001</v>
      </c>
      <c r="G7" s="11">
        <v>161195707.80000001</v>
      </c>
      <c r="H7" s="11">
        <v>1111156428.1400001</v>
      </c>
      <c r="I7" s="11">
        <v>125624935.60250001</v>
      </c>
      <c r="J7" s="11">
        <v>1236781363.7425001</v>
      </c>
    </row>
    <row r="8" spans="1:10" ht="12" customHeight="1">
      <c r="A8" s="2" t="str">
        <f>"Nov "&amp;RIGHT(A6,4)-1</f>
        <v>Nov 2010</v>
      </c>
      <c r="B8" s="11">
        <v>763224762.24000001</v>
      </c>
      <c r="C8" s="11">
        <v>94248667.870000005</v>
      </c>
      <c r="D8" s="11">
        <v>857473430.11000001</v>
      </c>
      <c r="E8" s="11">
        <v>138894559.84</v>
      </c>
      <c r="F8" s="11">
        <v>6106290.4800000004</v>
      </c>
      <c r="G8" s="11">
        <v>145000850.31999999</v>
      </c>
      <c r="H8" s="11">
        <v>1002474280.4299999</v>
      </c>
      <c r="I8" s="11">
        <v>117416775.66</v>
      </c>
      <c r="J8" s="11">
        <v>1119891056.0899999</v>
      </c>
    </row>
    <row r="9" spans="1:10" ht="12" customHeight="1">
      <c r="A9" s="2" t="str">
        <f>"Dec "&amp;RIGHT(A6,4)-1</f>
        <v>Dec 2010</v>
      </c>
      <c r="B9" s="11">
        <v>578901436.92999995</v>
      </c>
      <c r="C9" s="11">
        <v>71868592.159999996</v>
      </c>
      <c r="D9" s="11">
        <v>650770029.09000003</v>
      </c>
      <c r="E9" s="11">
        <v>106229910.17</v>
      </c>
      <c r="F9" s="11">
        <v>4589712.5599999996</v>
      </c>
      <c r="G9" s="11">
        <v>110819622.73</v>
      </c>
      <c r="H9" s="11">
        <v>761589651.82000005</v>
      </c>
      <c r="I9" s="11">
        <v>58598961.032499999</v>
      </c>
      <c r="J9" s="11">
        <v>820188612.85249996</v>
      </c>
    </row>
    <row r="10" spans="1:10" ht="12" customHeight="1">
      <c r="A10" s="2" t="str">
        <f>"Jan "&amp;RIGHT(A6,4)</f>
        <v>Jan 2011</v>
      </c>
      <c r="B10" s="11">
        <v>759699737.34000003</v>
      </c>
      <c r="C10" s="11">
        <v>93106750.489999995</v>
      </c>
      <c r="D10" s="11">
        <v>852806487.83000004</v>
      </c>
      <c r="E10" s="11">
        <v>136662185.06999999</v>
      </c>
      <c r="F10" s="11">
        <v>6065470.7800000003</v>
      </c>
      <c r="G10" s="11">
        <v>142727655.84999999</v>
      </c>
      <c r="H10" s="11">
        <v>995534143.67999995</v>
      </c>
      <c r="I10" s="11">
        <v>75057966.155000001</v>
      </c>
      <c r="J10" s="11">
        <v>1070592109.835</v>
      </c>
    </row>
    <row r="11" spans="1:10" ht="12" customHeight="1">
      <c r="A11" s="2" t="str">
        <f>"Feb "&amp;RIGHT(A6,4)</f>
        <v>Feb 2011</v>
      </c>
      <c r="B11" s="11">
        <v>753423181.75999999</v>
      </c>
      <c r="C11" s="11">
        <v>90842264.359999999</v>
      </c>
      <c r="D11" s="11">
        <v>844265446.12</v>
      </c>
      <c r="E11" s="11">
        <v>134128446.75</v>
      </c>
      <c r="F11" s="11">
        <v>6016553.1600000001</v>
      </c>
      <c r="G11" s="11">
        <v>140144999.91</v>
      </c>
      <c r="H11" s="11">
        <v>984410446.02999997</v>
      </c>
      <c r="I11" s="11">
        <v>78453492.527500004</v>
      </c>
      <c r="J11" s="11">
        <v>1062863938.5575</v>
      </c>
    </row>
    <row r="12" spans="1:10" ht="12" customHeight="1">
      <c r="A12" s="2" t="str">
        <f>"Mar "&amp;RIGHT(A6,4)</f>
        <v>Mar 2011</v>
      </c>
      <c r="B12" s="11">
        <v>895394373.14999998</v>
      </c>
      <c r="C12" s="11">
        <v>107837301.26000001</v>
      </c>
      <c r="D12" s="11">
        <v>1003231674.41</v>
      </c>
      <c r="E12" s="11">
        <v>159512178.78999999</v>
      </c>
      <c r="F12" s="11">
        <v>7065704.3200000003</v>
      </c>
      <c r="G12" s="11">
        <v>166577883.11000001</v>
      </c>
      <c r="H12" s="11">
        <v>1169809557.52</v>
      </c>
      <c r="I12" s="11">
        <v>99391650.887500003</v>
      </c>
      <c r="J12" s="11">
        <v>1269201208.4075</v>
      </c>
    </row>
    <row r="13" spans="1:10" ht="12" customHeight="1">
      <c r="A13" s="2" t="str">
        <f>"Apr "&amp;RIGHT(A6,4)</f>
        <v>Apr 2011</v>
      </c>
      <c r="B13" s="11">
        <v>759207949.80999994</v>
      </c>
      <c r="C13" s="11">
        <v>90814931.200000003</v>
      </c>
      <c r="D13" s="11">
        <v>850022881.00999999</v>
      </c>
      <c r="E13" s="11">
        <v>135527218.41999999</v>
      </c>
      <c r="F13" s="11">
        <v>5977782.5</v>
      </c>
      <c r="G13" s="11">
        <v>141505000.91999999</v>
      </c>
      <c r="H13" s="11">
        <v>991527881.92999995</v>
      </c>
      <c r="I13" s="11">
        <v>58274410.460000001</v>
      </c>
      <c r="J13" s="11">
        <v>1049802292.39</v>
      </c>
    </row>
    <row r="14" spans="1:10" ht="12" customHeight="1">
      <c r="A14" s="2" t="str">
        <f>"May "&amp;RIGHT(A6,4)</f>
        <v>May 2011</v>
      </c>
      <c r="B14" s="11">
        <v>852482002.71000004</v>
      </c>
      <c r="C14" s="11">
        <v>100865351.14</v>
      </c>
      <c r="D14" s="11">
        <v>953347353.85000002</v>
      </c>
      <c r="E14" s="11">
        <v>151393069.63999999</v>
      </c>
      <c r="F14" s="11">
        <v>6701327.0999999996</v>
      </c>
      <c r="G14" s="11">
        <v>158094396.74000001</v>
      </c>
      <c r="H14" s="11">
        <v>1111441750.5899999</v>
      </c>
      <c r="I14" s="11">
        <v>24537438.9725</v>
      </c>
      <c r="J14" s="11">
        <v>1135979189.5625</v>
      </c>
    </row>
    <row r="15" spans="1:10" ht="12" customHeight="1">
      <c r="A15" s="2" t="str">
        <f>"Jun "&amp;RIGHT(A6,4)</f>
        <v>Jun 2011</v>
      </c>
      <c r="B15" s="11">
        <v>242417634.47999999</v>
      </c>
      <c r="C15" s="11">
        <v>24203510.41</v>
      </c>
      <c r="D15" s="11">
        <v>266621144.88999999</v>
      </c>
      <c r="E15" s="11">
        <v>39369152.579999998</v>
      </c>
      <c r="F15" s="11">
        <v>1925428.4</v>
      </c>
      <c r="G15" s="11">
        <v>41294580.979999997</v>
      </c>
      <c r="H15" s="11">
        <v>307915725.87</v>
      </c>
      <c r="I15" s="11">
        <v>20941260.432500001</v>
      </c>
      <c r="J15" s="11">
        <v>328856986.30250001</v>
      </c>
    </row>
    <row r="16" spans="1:10" ht="12" customHeight="1">
      <c r="A16" s="2" t="str">
        <f>"Jul "&amp;RIGHT(A6,4)</f>
        <v>Jul 2011</v>
      </c>
      <c r="B16" s="11">
        <v>40480986.200000003</v>
      </c>
      <c r="C16" s="11">
        <v>1064295.28</v>
      </c>
      <c r="D16" s="11">
        <v>41545281.479999997</v>
      </c>
      <c r="E16" s="11">
        <v>4501135.75</v>
      </c>
      <c r="F16" s="11">
        <v>306320.32</v>
      </c>
      <c r="G16" s="11">
        <v>4807456.07</v>
      </c>
      <c r="H16" s="11">
        <v>46352737.549999997</v>
      </c>
      <c r="I16" s="11">
        <v>78217762.064999998</v>
      </c>
      <c r="J16" s="11">
        <v>124570499.61499999</v>
      </c>
    </row>
    <row r="17" spans="1:10" ht="12" customHeight="1">
      <c r="A17" s="2" t="str">
        <f>"Aug "&amp;RIGHT(A6,4)</f>
        <v>Aug 2011</v>
      </c>
      <c r="B17" s="11">
        <v>342688955.41000003</v>
      </c>
      <c r="C17" s="11">
        <v>36263971.439999998</v>
      </c>
      <c r="D17" s="11">
        <v>378952926.85000002</v>
      </c>
      <c r="E17" s="11">
        <v>56754392.130000003</v>
      </c>
      <c r="F17" s="11">
        <v>3012306</v>
      </c>
      <c r="G17" s="11">
        <v>59766698.130000003</v>
      </c>
      <c r="H17" s="11">
        <v>438719624.98000002</v>
      </c>
      <c r="I17" s="11">
        <v>111820152.14749999</v>
      </c>
      <c r="J17" s="11">
        <v>550539777.12750006</v>
      </c>
    </row>
    <row r="18" spans="1:10" ht="12" customHeight="1">
      <c r="A18" s="2" t="str">
        <f>"Sep "&amp;RIGHT(A6,4)</f>
        <v>Sep 2011</v>
      </c>
      <c r="B18" s="11">
        <v>910755326.90999997</v>
      </c>
      <c r="C18" s="11">
        <v>110385306.8</v>
      </c>
      <c r="D18" s="11">
        <v>1021140633.71</v>
      </c>
      <c r="E18" s="11">
        <v>158111704.06</v>
      </c>
      <c r="F18" s="11">
        <v>7623097.8399999999</v>
      </c>
      <c r="G18" s="11">
        <v>165734801.90000001</v>
      </c>
      <c r="H18" s="11">
        <v>1186875435.6099999</v>
      </c>
      <c r="I18" s="11">
        <v>187293075.15000001</v>
      </c>
      <c r="J18" s="11">
        <v>1374168510.76</v>
      </c>
    </row>
    <row r="19" spans="1:10" ht="12" customHeight="1">
      <c r="A19" s="12" t="s">
        <v>58</v>
      </c>
      <c r="B19" s="13">
        <v>7744499163.2399998</v>
      </c>
      <c r="C19" s="13">
        <v>925638846.45000005</v>
      </c>
      <c r="D19" s="13">
        <v>8670138009.6900005</v>
      </c>
      <c r="E19" s="13">
        <v>1375393271.3800001</v>
      </c>
      <c r="F19" s="13">
        <v>62276383.079999998</v>
      </c>
      <c r="G19" s="13">
        <v>1437669654.46</v>
      </c>
      <c r="H19" s="13">
        <v>10107807664.15</v>
      </c>
      <c r="I19" s="13">
        <v>1035627881.0925</v>
      </c>
      <c r="J19" s="13">
        <v>11143435545.2425</v>
      </c>
    </row>
    <row r="20" spans="1:10" ht="12" customHeight="1">
      <c r="A20" s="14" t="s">
        <v>397</v>
      </c>
      <c r="B20" s="15">
        <v>2187949015.4699998</v>
      </c>
      <c r="C20" s="15">
        <v>270255164.06999999</v>
      </c>
      <c r="D20" s="15">
        <v>2458204179.54</v>
      </c>
      <c r="E20" s="15">
        <v>399433788.19</v>
      </c>
      <c r="F20" s="15">
        <v>17582392.66</v>
      </c>
      <c r="G20" s="15">
        <v>417016180.85000002</v>
      </c>
      <c r="H20" s="15">
        <v>2875220360.3899999</v>
      </c>
      <c r="I20" s="15">
        <v>301640672.29500002</v>
      </c>
      <c r="J20" s="15">
        <v>3176861032.6849999</v>
      </c>
    </row>
    <row r="21" spans="1:10" ht="12" customHeight="1">
      <c r="A21" s="3" t="str">
        <f>"FY "&amp;RIGHT(A6,4)+1</f>
        <v>FY 2012</v>
      </c>
    </row>
    <row r="22" spans="1:10" ht="12" customHeight="1">
      <c r="A22" s="2" t="str">
        <f>"Oct "&amp;RIGHT(A6,4)</f>
        <v>Oct 2011</v>
      </c>
      <c r="B22" s="11">
        <v>874331901.95000005</v>
      </c>
      <c r="C22" s="11">
        <v>107886102.83</v>
      </c>
      <c r="D22" s="11">
        <v>982218004.77999997</v>
      </c>
      <c r="E22" s="11">
        <v>152467820.96000001</v>
      </c>
      <c r="F22" s="11">
        <v>7444949.0199999996</v>
      </c>
      <c r="G22" s="11">
        <v>159912769.97999999</v>
      </c>
      <c r="H22" s="11">
        <v>1142130774.76</v>
      </c>
      <c r="I22" s="11">
        <v>169413922.5325</v>
      </c>
      <c r="J22" s="11">
        <v>1311544697.2925</v>
      </c>
    </row>
    <row r="23" spans="1:10" ht="12" customHeight="1">
      <c r="A23" s="2" t="str">
        <f>"Nov "&amp;RIGHT(A6,4)</f>
        <v>Nov 2011</v>
      </c>
      <c r="B23" s="11">
        <v>804086850.35000002</v>
      </c>
      <c r="C23" s="11">
        <v>99283110.900000006</v>
      </c>
      <c r="D23" s="11">
        <v>903369961.25</v>
      </c>
      <c r="E23" s="11">
        <v>139573841.27000001</v>
      </c>
      <c r="F23" s="11">
        <v>6746481.7199999997</v>
      </c>
      <c r="G23" s="11">
        <v>146320322.99000001</v>
      </c>
      <c r="H23" s="11">
        <v>1049690284.24</v>
      </c>
      <c r="I23" s="11">
        <v>120510093.6725</v>
      </c>
      <c r="J23" s="11">
        <v>1170200377.9124999</v>
      </c>
    </row>
    <row r="24" spans="1:10" ht="12" customHeight="1">
      <c r="A24" s="2" t="str">
        <f>"Dec "&amp;RIGHT(A6,4)</f>
        <v>Dec 2011</v>
      </c>
      <c r="B24" s="11">
        <v>628950826.74000001</v>
      </c>
      <c r="C24" s="11">
        <v>76699958.609999999</v>
      </c>
      <c r="D24" s="11">
        <v>705650785.35000002</v>
      </c>
      <c r="E24" s="11">
        <v>109591508.61</v>
      </c>
      <c r="F24" s="11">
        <v>5173169.0999999996</v>
      </c>
      <c r="G24" s="11">
        <v>114764677.70999999</v>
      </c>
      <c r="H24" s="11">
        <v>820415463.05999994</v>
      </c>
      <c r="I24" s="11">
        <v>141621664.58000001</v>
      </c>
      <c r="J24" s="11">
        <v>962037127.63999999</v>
      </c>
    </row>
    <row r="25" spans="1:10" ht="12" customHeight="1">
      <c r="A25" s="2" t="str">
        <f>"Jan "&amp;RIGHT(A6,4)+1</f>
        <v>Jan 2012</v>
      </c>
      <c r="B25" s="11" t="s">
        <v>396</v>
      </c>
      <c r="C25" s="11" t="s">
        <v>396</v>
      </c>
      <c r="D25" s="11" t="s">
        <v>396</v>
      </c>
      <c r="E25" s="11" t="s">
        <v>396</v>
      </c>
      <c r="F25" s="11" t="s">
        <v>396</v>
      </c>
      <c r="G25" s="11" t="s">
        <v>396</v>
      </c>
      <c r="H25" s="11" t="s">
        <v>396</v>
      </c>
      <c r="I25" s="11" t="s">
        <v>396</v>
      </c>
      <c r="J25" s="11" t="s">
        <v>396</v>
      </c>
    </row>
    <row r="26" spans="1:10" ht="12" customHeight="1">
      <c r="A26" s="2" t="str">
        <f>"Feb "&amp;RIGHT(A6,4)+1</f>
        <v>Feb 2012</v>
      </c>
      <c r="B26" s="11" t="s">
        <v>396</v>
      </c>
      <c r="C26" s="11" t="s">
        <v>396</v>
      </c>
      <c r="D26" s="11" t="s">
        <v>396</v>
      </c>
      <c r="E26" s="11" t="s">
        <v>396</v>
      </c>
      <c r="F26" s="11" t="s">
        <v>396</v>
      </c>
      <c r="G26" s="11" t="s">
        <v>396</v>
      </c>
      <c r="H26" s="11" t="s">
        <v>396</v>
      </c>
      <c r="I26" s="11" t="s">
        <v>396</v>
      </c>
      <c r="J26" s="11" t="s">
        <v>396</v>
      </c>
    </row>
    <row r="27" spans="1:10" ht="12" customHeight="1">
      <c r="A27" s="2" t="str">
        <f>"Mar "&amp;RIGHT(A6,4)+1</f>
        <v>Mar 2012</v>
      </c>
      <c r="B27" s="11" t="s">
        <v>396</v>
      </c>
      <c r="C27" s="11" t="s">
        <v>396</v>
      </c>
      <c r="D27" s="11" t="s">
        <v>396</v>
      </c>
      <c r="E27" s="11" t="s">
        <v>396</v>
      </c>
      <c r="F27" s="11" t="s">
        <v>396</v>
      </c>
      <c r="G27" s="11" t="s">
        <v>396</v>
      </c>
      <c r="H27" s="11" t="s">
        <v>396</v>
      </c>
      <c r="I27" s="11" t="s">
        <v>396</v>
      </c>
      <c r="J27" s="11" t="s">
        <v>396</v>
      </c>
    </row>
    <row r="28" spans="1:10" ht="12" customHeight="1">
      <c r="A28" s="2" t="str">
        <f>"Apr "&amp;RIGHT(A6,4)+1</f>
        <v>Apr 2012</v>
      </c>
      <c r="B28" s="11" t="s">
        <v>396</v>
      </c>
      <c r="C28" s="11" t="s">
        <v>396</v>
      </c>
      <c r="D28" s="11" t="s">
        <v>396</v>
      </c>
      <c r="E28" s="11" t="s">
        <v>396</v>
      </c>
      <c r="F28" s="11" t="s">
        <v>396</v>
      </c>
      <c r="G28" s="11" t="s">
        <v>396</v>
      </c>
      <c r="H28" s="11" t="s">
        <v>396</v>
      </c>
      <c r="I28" s="11" t="s">
        <v>396</v>
      </c>
      <c r="J28" s="11" t="s">
        <v>396</v>
      </c>
    </row>
    <row r="29" spans="1:10" ht="12" customHeight="1">
      <c r="A29" s="2" t="str">
        <f>"May "&amp;RIGHT(A6,4)+1</f>
        <v>May 2012</v>
      </c>
      <c r="B29" s="11" t="s">
        <v>396</v>
      </c>
      <c r="C29" s="11" t="s">
        <v>396</v>
      </c>
      <c r="D29" s="11" t="s">
        <v>396</v>
      </c>
      <c r="E29" s="11" t="s">
        <v>396</v>
      </c>
      <c r="F29" s="11" t="s">
        <v>396</v>
      </c>
      <c r="G29" s="11" t="s">
        <v>396</v>
      </c>
      <c r="H29" s="11" t="s">
        <v>396</v>
      </c>
      <c r="I29" s="11" t="s">
        <v>396</v>
      </c>
      <c r="J29" s="11" t="s">
        <v>396</v>
      </c>
    </row>
    <row r="30" spans="1:10" ht="12" customHeight="1">
      <c r="A30" s="2" t="str">
        <f>"Jun "&amp;RIGHT(A6,4)+1</f>
        <v>Jun 2012</v>
      </c>
      <c r="B30" s="11" t="s">
        <v>396</v>
      </c>
      <c r="C30" s="11" t="s">
        <v>396</v>
      </c>
      <c r="D30" s="11" t="s">
        <v>396</v>
      </c>
      <c r="E30" s="11" t="s">
        <v>396</v>
      </c>
      <c r="F30" s="11" t="s">
        <v>396</v>
      </c>
      <c r="G30" s="11" t="s">
        <v>396</v>
      </c>
      <c r="H30" s="11" t="s">
        <v>396</v>
      </c>
      <c r="I30" s="11" t="s">
        <v>396</v>
      </c>
      <c r="J30" s="11" t="s">
        <v>396</v>
      </c>
    </row>
    <row r="31" spans="1:10" ht="12" customHeight="1">
      <c r="A31" s="2" t="str">
        <f>"Jul "&amp;RIGHT(A6,4)+1</f>
        <v>Jul 2012</v>
      </c>
      <c r="B31" s="11" t="s">
        <v>396</v>
      </c>
      <c r="C31" s="11" t="s">
        <v>396</v>
      </c>
      <c r="D31" s="11" t="s">
        <v>396</v>
      </c>
      <c r="E31" s="11" t="s">
        <v>396</v>
      </c>
      <c r="F31" s="11" t="s">
        <v>396</v>
      </c>
      <c r="G31" s="11" t="s">
        <v>396</v>
      </c>
      <c r="H31" s="11" t="s">
        <v>396</v>
      </c>
      <c r="I31" s="11" t="s">
        <v>396</v>
      </c>
      <c r="J31" s="11" t="s">
        <v>396</v>
      </c>
    </row>
    <row r="32" spans="1:10" ht="12" customHeight="1">
      <c r="A32" s="2" t="str">
        <f>"Aug "&amp;RIGHT(A6,4)+1</f>
        <v>Aug 2012</v>
      </c>
      <c r="B32" s="11" t="s">
        <v>396</v>
      </c>
      <c r="C32" s="11" t="s">
        <v>396</v>
      </c>
      <c r="D32" s="11" t="s">
        <v>396</v>
      </c>
      <c r="E32" s="11" t="s">
        <v>396</v>
      </c>
      <c r="F32" s="11" t="s">
        <v>396</v>
      </c>
      <c r="G32" s="11" t="s">
        <v>396</v>
      </c>
      <c r="H32" s="11" t="s">
        <v>396</v>
      </c>
      <c r="I32" s="11" t="s">
        <v>396</v>
      </c>
      <c r="J32" s="11" t="s">
        <v>396</v>
      </c>
    </row>
    <row r="33" spans="1:10" ht="12" customHeight="1">
      <c r="A33" s="2" t="str">
        <f>"Sep "&amp;RIGHT(A6,4)+1</f>
        <v>Sep 2012</v>
      </c>
      <c r="B33" s="11" t="s">
        <v>396</v>
      </c>
      <c r="C33" s="11" t="s">
        <v>396</v>
      </c>
      <c r="D33" s="11" t="s">
        <v>396</v>
      </c>
      <c r="E33" s="11" t="s">
        <v>396</v>
      </c>
      <c r="F33" s="11" t="s">
        <v>396</v>
      </c>
      <c r="G33" s="11" t="s">
        <v>396</v>
      </c>
      <c r="H33" s="11" t="s">
        <v>396</v>
      </c>
      <c r="I33" s="11" t="s">
        <v>396</v>
      </c>
      <c r="J33" s="11" t="s">
        <v>396</v>
      </c>
    </row>
    <row r="34" spans="1:10" ht="12" customHeight="1">
      <c r="A34" s="12" t="s">
        <v>58</v>
      </c>
      <c r="B34" s="13">
        <v>2307369579.04</v>
      </c>
      <c r="C34" s="13">
        <v>283869172.33999997</v>
      </c>
      <c r="D34" s="13">
        <v>2591238751.3800001</v>
      </c>
      <c r="E34" s="13">
        <v>401633170.83999997</v>
      </c>
      <c r="F34" s="13">
        <v>19364599.84</v>
      </c>
      <c r="G34" s="13">
        <v>420997770.68000001</v>
      </c>
      <c r="H34" s="13">
        <v>3012236522.0599999</v>
      </c>
      <c r="I34" s="13">
        <v>431545680.78500003</v>
      </c>
      <c r="J34" s="13">
        <v>3443782202.8449998</v>
      </c>
    </row>
    <row r="35" spans="1:10" ht="12" customHeight="1">
      <c r="A35" s="14" t="str">
        <f>"Total "&amp;MID(A20,7,LEN(A20)-13)&amp;" Months"</f>
        <v>Total 3 Months</v>
      </c>
      <c r="B35" s="15">
        <v>2307369579.04</v>
      </c>
      <c r="C35" s="15">
        <v>283869172.33999997</v>
      </c>
      <c r="D35" s="15">
        <v>2591238751.3800001</v>
      </c>
      <c r="E35" s="15">
        <v>401633170.83999997</v>
      </c>
      <c r="F35" s="15">
        <v>19364599.84</v>
      </c>
      <c r="G35" s="15">
        <v>420997770.68000001</v>
      </c>
      <c r="H35" s="15">
        <v>3012236522.0599999</v>
      </c>
      <c r="I35" s="15">
        <v>431545680.78500003</v>
      </c>
      <c r="J35" s="15">
        <v>3443782202.8449998</v>
      </c>
    </row>
    <row r="36" spans="1:10" ht="12" customHeight="1">
      <c r="A36" s="34"/>
      <c r="B36" s="34"/>
      <c r="C36" s="34"/>
      <c r="D36" s="34"/>
      <c r="E36" s="34"/>
      <c r="F36" s="34"/>
      <c r="G36" s="34"/>
      <c r="H36" s="34"/>
      <c r="I36" s="34"/>
      <c r="J36" s="34"/>
    </row>
    <row r="37" spans="1:10" ht="69.95" customHeight="1">
      <c r="A37" s="52" t="s">
        <v>382</v>
      </c>
      <c r="B37" s="52"/>
      <c r="C37" s="52"/>
      <c r="D37" s="52"/>
      <c r="E37" s="52"/>
      <c r="F37" s="52"/>
      <c r="G37" s="52"/>
      <c r="H37" s="52"/>
      <c r="I37" s="52"/>
      <c r="J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11">
    <mergeCell ref="A1:I1"/>
    <mergeCell ref="A2:I2"/>
    <mergeCell ref="A3:A4"/>
    <mergeCell ref="B3:D3"/>
    <mergeCell ref="E3:G3"/>
    <mergeCell ref="H3:H4"/>
    <mergeCell ref="I3:I4"/>
    <mergeCell ref="J3:J4"/>
    <mergeCell ref="B5:J5"/>
    <mergeCell ref="A36:J36"/>
    <mergeCell ref="A37:J37"/>
  </mergeCells>
  <phoneticPr fontId="0" type="noConversion"/>
  <pageMargins left="0.75" right="0.5" top="0.75" bottom="0.5" header="0.5" footer="0.25"/>
  <pageSetup orientation="landscape"/>
  <headerFooter alignWithMargins="0">
    <oddHeader>&amp;L&amp;C&amp;R</oddHeader>
    <oddFooter>&amp;L&amp;C&amp;R</oddFooter>
  </headerFooter>
</worksheet>
</file>

<file path=xl/worksheets/sheet9.xml><?xml version="1.0" encoding="utf-8"?>
<worksheet xmlns="http://schemas.openxmlformats.org/spreadsheetml/2006/main" xmlns:r="http://schemas.openxmlformats.org/officeDocument/2006/relationships">
  <sheetPr codeName="Sheet12">
    <pageSetUpPr fitToPage="1"/>
  </sheetPr>
  <dimension ref="A1:I200"/>
  <sheetViews>
    <sheetView showGridLines="0" workbookViewId="0">
      <pane activePane="bottomRight" state="frozen"/>
      <selection sqref="A1:H1"/>
    </sheetView>
  </sheetViews>
  <sheetFormatPr defaultRowHeight="12.75"/>
  <cols>
    <col min="1" max="9" width="11.42578125" customWidth="1"/>
  </cols>
  <sheetData>
    <row r="1" spans="1:9" ht="12" customHeight="1">
      <c r="A1" s="42" t="s">
        <v>393</v>
      </c>
      <c r="B1" s="42"/>
      <c r="C1" s="42"/>
      <c r="D1" s="42"/>
      <c r="E1" s="42"/>
      <c r="F1" s="42"/>
      <c r="G1" s="42"/>
      <c r="H1" s="42"/>
      <c r="I1" s="2" t="s">
        <v>394</v>
      </c>
    </row>
    <row r="2" spans="1:9" ht="12" customHeight="1">
      <c r="A2" s="44" t="s">
        <v>93</v>
      </c>
      <c r="B2" s="44"/>
      <c r="C2" s="44"/>
      <c r="D2" s="44"/>
      <c r="E2" s="44"/>
      <c r="F2" s="44"/>
      <c r="G2" s="44"/>
      <c r="H2" s="44"/>
      <c r="I2" s="1"/>
    </row>
    <row r="3" spans="1:9" ht="24" customHeight="1">
      <c r="A3" s="46" t="s">
        <v>53</v>
      </c>
      <c r="B3" s="48" t="s">
        <v>212</v>
      </c>
      <c r="C3" s="53"/>
      <c r="D3" s="53"/>
      <c r="E3" s="49"/>
      <c r="F3" s="48" t="s">
        <v>94</v>
      </c>
      <c r="G3" s="53"/>
      <c r="H3" s="53"/>
      <c r="I3" s="53"/>
    </row>
    <row r="4" spans="1:9" ht="24" customHeight="1">
      <c r="A4" s="47"/>
      <c r="B4" s="10" t="s">
        <v>82</v>
      </c>
      <c r="C4" s="10" t="s">
        <v>83</v>
      </c>
      <c r="D4" s="10" t="s">
        <v>84</v>
      </c>
      <c r="E4" s="10" t="s">
        <v>58</v>
      </c>
      <c r="F4" s="10" t="s">
        <v>82</v>
      </c>
      <c r="G4" s="10" t="s">
        <v>83</v>
      </c>
      <c r="H4" s="10" t="s">
        <v>84</v>
      </c>
      <c r="I4" s="9" t="s">
        <v>58</v>
      </c>
    </row>
    <row r="5" spans="1:9" ht="12" customHeight="1">
      <c r="A5" s="1"/>
      <c r="B5" s="34" t="str">
        <f>REPT("-",90)&amp;" Number "&amp;REPT("-",90)</f>
        <v>------------------------------------------------------------------------------------------ Number ------------------------------------------------------------------------------------------</v>
      </c>
      <c r="C5" s="34"/>
      <c r="D5" s="34"/>
      <c r="E5" s="34"/>
      <c r="F5" s="34"/>
      <c r="G5" s="34"/>
      <c r="H5" s="34"/>
      <c r="I5" s="34"/>
    </row>
    <row r="6" spans="1:9" ht="12" customHeight="1">
      <c r="A6" s="3" t="s">
        <v>395</v>
      </c>
    </row>
    <row r="7" spans="1:9" ht="12" customHeight="1">
      <c r="A7" s="2" t="str">
        <f>"Oct "&amp;RIGHT(A6,4)-1</f>
        <v>Oct 2010</v>
      </c>
      <c r="B7" s="11">
        <v>9171803.3236999996</v>
      </c>
      <c r="C7" s="11">
        <v>984139.51009999996</v>
      </c>
      <c r="D7" s="11">
        <v>2113268.6009999998</v>
      </c>
      <c r="E7" s="11">
        <v>12269211.434800001</v>
      </c>
      <c r="F7" s="11">
        <v>169105858</v>
      </c>
      <c r="G7" s="11">
        <v>18145151</v>
      </c>
      <c r="H7" s="11">
        <v>38963559</v>
      </c>
      <c r="I7" s="11">
        <v>226214568</v>
      </c>
    </row>
    <row r="8" spans="1:9" ht="12" customHeight="1">
      <c r="A8" s="2" t="str">
        <f>"Nov "&amp;RIGHT(A6,4)-1</f>
        <v>Nov 2010</v>
      </c>
      <c r="B8" s="11">
        <v>9411698.7467999998</v>
      </c>
      <c r="C8" s="11">
        <v>1012518.9847</v>
      </c>
      <c r="D8" s="11">
        <v>2070083.2398000001</v>
      </c>
      <c r="E8" s="11">
        <v>12494300.9713</v>
      </c>
      <c r="F8" s="11">
        <v>156566729</v>
      </c>
      <c r="G8" s="11">
        <v>16843589</v>
      </c>
      <c r="H8" s="11">
        <v>34436521</v>
      </c>
      <c r="I8" s="11">
        <v>207846839</v>
      </c>
    </row>
    <row r="9" spans="1:9" ht="12" customHeight="1">
      <c r="A9" s="2" t="str">
        <f>"Dec "&amp;RIGHT(A6,4)-1</f>
        <v>Dec 2010</v>
      </c>
      <c r="B9" s="11">
        <v>8981218.7486000005</v>
      </c>
      <c r="C9" s="11">
        <v>966145.54890000005</v>
      </c>
      <c r="D9" s="11">
        <v>1961658.3563000001</v>
      </c>
      <c r="E9" s="11">
        <v>11909022.6538</v>
      </c>
      <c r="F9" s="11">
        <v>114536979</v>
      </c>
      <c r="G9" s="11">
        <v>12321200</v>
      </c>
      <c r="H9" s="11">
        <v>25016919</v>
      </c>
      <c r="I9" s="11">
        <v>151875098</v>
      </c>
    </row>
    <row r="10" spans="1:9" ht="12" customHeight="1">
      <c r="A10" s="2" t="str">
        <f>"Jan "&amp;RIGHT(A6,4)</f>
        <v>Jan 2011</v>
      </c>
      <c r="B10" s="11">
        <v>8787598.1373999994</v>
      </c>
      <c r="C10" s="11">
        <v>937498.7</v>
      </c>
      <c r="D10" s="11">
        <v>1866857.8547</v>
      </c>
      <c r="E10" s="11">
        <v>11591954.6921</v>
      </c>
      <c r="F10" s="11">
        <v>146181340</v>
      </c>
      <c r="G10" s="11">
        <v>15595253</v>
      </c>
      <c r="H10" s="11">
        <v>31055105</v>
      </c>
      <c r="I10" s="11">
        <v>192831698</v>
      </c>
    </row>
    <row r="11" spans="1:9" ht="12" customHeight="1">
      <c r="A11" s="2" t="str">
        <f>"Feb "&amp;RIGHT(A6,4)</f>
        <v>Feb 2011</v>
      </c>
      <c r="B11" s="11">
        <v>9012293.9078000002</v>
      </c>
      <c r="C11" s="11">
        <v>954841.9375</v>
      </c>
      <c r="D11" s="11">
        <v>1908791.8785999999</v>
      </c>
      <c r="E11" s="11">
        <v>11875927.7239</v>
      </c>
      <c r="F11" s="11">
        <v>146874703</v>
      </c>
      <c r="G11" s="11">
        <v>15561202</v>
      </c>
      <c r="H11" s="11">
        <v>31107867</v>
      </c>
      <c r="I11" s="11">
        <v>193543772</v>
      </c>
    </row>
    <row r="12" spans="1:9" ht="12" customHeight="1">
      <c r="A12" s="2" t="str">
        <f>"Mar "&amp;RIGHT(A6,4)</f>
        <v>Mar 2011</v>
      </c>
      <c r="B12" s="11">
        <v>9331790.2830999997</v>
      </c>
      <c r="C12" s="11">
        <v>997655.03639999998</v>
      </c>
      <c r="D12" s="11">
        <v>2037864.2811</v>
      </c>
      <c r="E12" s="11">
        <v>12367309.6006</v>
      </c>
      <c r="F12" s="11">
        <v>178777445</v>
      </c>
      <c r="G12" s="11">
        <v>19112969</v>
      </c>
      <c r="H12" s="11">
        <v>39041187</v>
      </c>
      <c r="I12" s="11">
        <v>236931601</v>
      </c>
    </row>
    <row r="13" spans="1:9" ht="12" customHeight="1">
      <c r="A13" s="2" t="str">
        <f>"Apr "&amp;RIGHT(A6,4)</f>
        <v>Apr 2011</v>
      </c>
      <c r="B13" s="11">
        <v>9331150.0053000003</v>
      </c>
      <c r="C13" s="11">
        <v>988786.38740000001</v>
      </c>
      <c r="D13" s="11">
        <v>2035485.3977999999</v>
      </c>
      <c r="E13" s="11">
        <v>12355421.7905</v>
      </c>
      <c r="F13" s="11">
        <v>155725505</v>
      </c>
      <c r="G13" s="11">
        <v>16501638</v>
      </c>
      <c r="H13" s="11">
        <v>33969767</v>
      </c>
      <c r="I13" s="11">
        <v>206196910</v>
      </c>
    </row>
    <row r="14" spans="1:9" ht="12" customHeight="1">
      <c r="A14" s="2" t="str">
        <f>"May "&amp;RIGHT(A6,4)</f>
        <v>May 2011</v>
      </c>
      <c r="B14" s="11">
        <v>9379668.1404999997</v>
      </c>
      <c r="C14" s="11">
        <v>981452.4105</v>
      </c>
      <c r="D14" s="11">
        <v>1985482.4693</v>
      </c>
      <c r="E14" s="11">
        <v>12346603.020300001</v>
      </c>
      <c r="F14" s="11">
        <v>176828898</v>
      </c>
      <c r="G14" s="11">
        <v>18502696</v>
      </c>
      <c r="H14" s="11">
        <v>37431034</v>
      </c>
      <c r="I14" s="11">
        <v>232762628</v>
      </c>
    </row>
    <row r="15" spans="1:9" ht="12" customHeight="1">
      <c r="A15" s="2" t="str">
        <f>"Jun "&amp;RIGHT(A6,4)</f>
        <v>Jun 2011</v>
      </c>
      <c r="B15" s="11">
        <v>4984381.6721999999</v>
      </c>
      <c r="C15" s="11">
        <v>449972.03169999999</v>
      </c>
      <c r="D15" s="11">
        <v>818428.38899999997</v>
      </c>
      <c r="E15" s="11">
        <v>6252782.0928999996</v>
      </c>
      <c r="F15" s="11">
        <v>51069571</v>
      </c>
      <c r="G15" s="11">
        <v>4610377</v>
      </c>
      <c r="H15" s="11">
        <v>8385551</v>
      </c>
      <c r="I15" s="11">
        <v>64065499</v>
      </c>
    </row>
    <row r="16" spans="1:9" ht="12" customHeight="1">
      <c r="A16" s="2" t="str">
        <f>"Jul "&amp;RIGHT(A6,4)</f>
        <v>Jul 2011</v>
      </c>
      <c r="B16" s="11">
        <v>553290.41529999999</v>
      </c>
      <c r="C16" s="11">
        <v>16623.095399999998</v>
      </c>
      <c r="D16" s="11">
        <v>38330.286699999997</v>
      </c>
      <c r="E16" s="11">
        <v>608243.79729999998</v>
      </c>
      <c r="F16" s="11">
        <v>9747914</v>
      </c>
      <c r="G16" s="11">
        <v>292867</v>
      </c>
      <c r="H16" s="11">
        <v>675306</v>
      </c>
      <c r="I16" s="11">
        <v>10716087</v>
      </c>
    </row>
    <row r="17" spans="1:9" ht="12" customHeight="1">
      <c r="A17" s="2" t="str">
        <f>"Aug "&amp;RIGHT(A6,4)</f>
        <v>Aug 2011</v>
      </c>
      <c r="B17" s="11">
        <v>5783002.3468000004</v>
      </c>
      <c r="C17" s="11">
        <v>521393.81410000002</v>
      </c>
      <c r="D17" s="11">
        <v>1235841.1636000001</v>
      </c>
      <c r="E17" s="11">
        <v>7540237.3245000001</v>
      </c>
      <c r="F17" s="11">
        <v>67834169</v>
      </c>
      <c r="G17" s="11">
        <v>6115909</v>
      </c>
      <c r="H17" s="11">
        <v>14496321</v>
      </c>
      <c r="I17" s="11">
        <v>88446399</v>
      </c>
    </row>
    <row r="18" spans="1:9" ht="12" customHeight="1">
      <c r="A18" s="2" t="str">
        <f>"Sep "&amp;RIGHT(A6,4)</f>
        <v>Sep 2011</v>
      </c>
      <c r="B18" s="11">
        <v>9447729.8019999992</v>
      </c>
      <c r="C18" s="11">
        <v>987227.92099999997</v>
      </c>
      <c r="D18" s="11">
        <v>2038077.8758</v>
      </c>
      <c r="E18" s="11">
        <v>12473035.5988</v>
      </c>
      <c r="F18" s="11">
        <v>180566897</v>
      </c>
      <c r="G18" s="11">
        <v>18868097</v>
      </c>
      <c r="H18" s="11">
        <v>38952151</v>
      </c>
      <c r="I18" s="11">
        <v>238387145</v>
      </c>
    </row>
    <row r="19" spans="1:9" ht="12" customHeight="1">
      <c r="A19" s="12" t="s">
        <v>58</v>
      </c>
      <c r="B19" s="13">
        <v>9206105.6772000007</v>
      </c>
      <c r="C19" s="13">
        <v>978918.49289999995</v>
      </c>
      <c r="D19" s="13">
        <v>2001952.2172000001</v>
      </c>
      <c r="E19" s="13">
        <v>12186976.3873</v>
      </c>
      <c r="F19" s="13">
        <v>1553816008</v>
      </c>
      <c r="G19" s="13">
        <v>162470948</v>
      </c>
      <c r="H19" s="13">
        <v>333531288</v>
      </c>
      <c r="I19" s="13">
        <v>2049818244</v>
      </c>
    </row>
    <row r="20" spans="1:9" ht="12" customHeight="1">
      <c r="A20" s="14" t="s">
        <v>397</v>
      </c>
      <c r="B20" s="15">
        <v>9188240.273</v>
      </c>
      <c r="C20" s="15">
        <v>987601.34790000005</v>
      </c>
      <c r="D20" s="15">
        <v>2048336.7324000001</v>
      </c>
      <c r="E20" s="15">
        <v>12224178.3533</v>
      </c>
      <c r="F20" s="15">
        <v>440209566</v>
      </c>
      <c r="G20" s="15">
        <v>47309940</v>
      </c>
      <c r="H20" s="15">
        <v>98416999</v>
      </c>
      <c r="I20" s="15">
        <v>585936505</v>
      </c>
    </row>
    <row r="21" spans="1:9" ht="12" customHeight="1">
      <c r="A21" s="3" t="str">
        <f>"FY "&amp;RIGHT(A6,4)+1</f>
        <v>FY 2012</v>
      </c>
    </row>
    <row r="22" spans="1:9" ht="12" customHeight="1">
      <c r="A22" s="2" t="str">
        <f>"Oct "&amp;RIGHT(A6,4)</f>
        <v>Oct 2011</v>
      </c>
      <c r="B22" s="11">
        <v>9660762.0364999995</v>
      </c>
      <c r="C22" s="11">
        <v>1045896.0965</v>
      </c>
      <c r="D22" s="11">
        <v>2149804.6502</v>
      </c>
      <c r="E22" s="11">
        <v>12856462.783199999</v>
      </c>
      <c r="F22" s="11">
        <v>176698528</v>
      </c>
      <c r="G22" s="11">
        <v>19129785</v>
      </c>
      <c r="H22" s="11">
        <v>39320637</v>
      </c>
      <c r="I22" s="11">
        <v>235148950</v>
      </c>
    </row>
    <row r="23" spans="1:9" ht="12" customHeight="1">
      <c r="A23" s="2" t="str">
        <f>"Nov "&amp;RIGHT(A6,4)</f>
        <v>Nov 2011</v>
      </c>
      <c r="B23" s="11">
        <v>9919471.6958000008</v>
      </c>
      <c r="C23" s="11">
        <v>1079335.054</v>
      </c>
      <c r="D23" s="11">
        <v>2125130.6826999998</v>
      </c>
      <c r="E23" s="11">
        <v>13123937.432499999</v>
      </c>
      <c r="F23" s="11">
        <v>165659199</v>
      </c>
      <c r="G23" s="11">
        <v>18025333</v>
      </c>
      <c r="H23" s="11">
        <v>35490544</v>
      </c>
      <c r="I23" s="11">
        <v>219175076</v>
      </c>
    </row>
    <row r="24" spans="1:9" ht="12" customHeight="1">
      <c r="A24" s="2" t="str">
        <f>"Dec "&amp;RIGHT(A6,4)</f>
        <v>Dec 2011</v>
      </c>
      <c r="B24" s="11">
        <v>9534242.5042000003</v>
      </c>
      <c r="C24" s="11">
        <v>1012529.7947</v>
      </c>
      <c r="D24" s="11">
        <v>1980649.4919</v>
      </c>
      <c r="E24" s="11">
        <v>12527421.7908</v>
      </c>
      <c r="F24" s="11">
        <v>127315671</v>
      </c>
      <c r="G24" s="11">
        <v>13520834</v>
      </c>
      <c r="H24" s="11">
        <v>26448637</v>
      </c>
      <c r="I24" s="11">
        <v>167285142</v>
      </c>
    </row>
    <row r="25" spans="1:9" ht="12" customHeight="1">
      <c r="A25" s="2" t="str">
        <f>"Jan "&amp;RIGHT(A6,4)+1</f>
        <v>Jan 2012</v>
      </c>
      <c r="B25" s="11" t="s">
        <v>396</v>
      </c>
      <c r="C25" s="11" t="s">
        <v>396</v>
      </c>
      <c r="D25" s="11" t="s">
        <v>396</v>
      </c>
      <c r="E25" s="11" t="s">
        <v>396</v>
      </c>
      <c r="F25" s="11" t="s">
        <v>396</v>
      </c>
      <c r="G25" s="11" t="s">
        <v>396</v>
      </c>
      <c r="H25" s="11" t="s">
        <v>396</v>
      </c>
      <c r="I25" s="11" t="s">
        <v>396</v>
      </c>
    </row>
    <row r="26" spans="1:9" ht="12" customHeight="1">
      <c r="A26" s="2" t="str">
        <f>"Feb "&amp;RIGHT(A6,4)+1</f>
        <v>Feb 2012</v>
      </c>
      <c r="B26" s="11" t="s">
        <v>396</v>
      </c>
      <c r="C26" s="11" t="s">
        <v>396</v>
      </c>
      <c r="D26" s="11" t="s">
        <v>396</v>
      </c>
      <c r="E26" s="11" t="s">
        <v>396</v>
      </c>
      <c r="F26" s="11" t="s">
        <v>396</v>
      </c>
      <c r="G26" s="11" t="s">
        <v>396</v>
      </c>
      <c r="H26" s="11" t="s">
        <v>396</v>
      </c>
      <c r="I26" s="11" t="s">
        <v>396</v>
      </c>
    </row>
    <row r="27" spans="1:9" ht="12" customHeight="1">
      <c r="A27" s="2" t="str">
        <f>"Mar "&amp;RIGHT(A6,4)+1</f>
        <v>Mar 2012</v>
      </c>
      <c r="B27" s="11" t="s">
        <v>396</v>
      </c>
      <c r="C27" s="11" t="s">
        <v>396</v>
      </c>
      <c r="D27" s="11" t="s">
        <v>396</v>
      </c>
      <c r="E27" s="11" t="s">
        <v>396</v>
      </c>
      <c r="F27" s="11" t="s">
        <v>396</v>
      </c>
      <c r="G27" s="11" t="s">
        <v>396</v>
      </c>
      <c r="H27" s="11" t="s">
        <v>396</v>
      </c>
      <c r="I27" s="11" t="s">
        <v>396</v>
      </c>
    </row>
    <row r="28" spans="1:9" ht="12" customHeight="1">
      <c r="A28" s="2" t="str">
        <f>"Apr "&amp;RIGHT(A6,4)+1</f>
        <v>Apr 2012</v>
      </c>
      <c r="B28" s="11" t="s">
        <v>396</v>
      </c>
      <c r="C28" s="11" t="s">
        <v>396</v>
      </c>
      <c r="D28" s="11" t="s">
        <v>396</v>
      </c>
      <c r="E28" s="11" t="s">
        <v>396</v>
      </c>
      <c r="F28" s="11" t="s">
        <v>396</v>
      </c>
      <c r="G28" s="11" t="s">
        <v>396</v>
      </c>
      <c r="H28" s="11" t="s">
        <v>396</v>
      </c>
      <c r="I28" s="11" t="s">
        <v>396</v>
      </c>
    </row>
    <row r="29" spans="1:9" ht="12" customHeight="1">
      <c r="A29" s="2" t="str">
        <f>"May "&amp;RIGHT(A6,4)+1</f>
        <v>May 2012</v>
      </c>
      <c r="B29" s="11" t="s">
        <v>396</v>
      </c>
      <c r="C29" s="11" t="s">
        <v>396</v>
      </c>
      <c r="D29" s="11" t="s">
        <v>396</v>
      </c>
      <c r="E29" s="11" t="s">
        <v>396</v>
      </c>
      <c r="F29" s="11" t="s">
        <v>396</v>
      </c>
      <c r="G29" s="11" t="s">
        <v>396</v>
      </c>
      <c r="H29" s="11" t="s">
        <v>396</v>
      </c>
      <c r="I29" s="11" t="s">
        <v>396</v>
      </c>
    </row>
    <row r="30" spans="1:9" ht="12" customHeight="1">
      <c r="A30" s="2" t="str">
        <f>"Jun "&amp;RIGHT(A6,4)+1</f>
        <v>Jun 2012</v>
      </c>
      <c r="B30" s="11" t="s">
        <v>396</v>
      </c>
      <c r="C30" s="11" t="s">
        <v>396</v>
      </c>
      <c r="D30" s="11" t="s">
        <v>396</v>
      </c>
      <c r="E30" s="11" t="s">
        <v>396</v>
      </c>
      <c r="F30" s="11" t="s">
        <v>396</v>
      </c>
      <c r="G30" s="11" t="s">
        <v>396</v>
      </c>
      <c r="H30" s="11" t="s">
        <v>396</v>
      </c>
      <c r="I30" s="11" t="s">
        <v>396</v>
      </c>
    </row>
    <row r="31" spans="1:9" ht="12" customHeight="1">
      <c r="A31" s="2" t="str">
        <f>"Jul "&amp;RIGHT(A6,4)+1</f>
        <v>Jul 2012</v>
      </c>
      <c r="B31" s="11" t="s">
        <v>396</v>
      </c>
      <c r="C31" s="11" t="s">
        <v>396</v>
      </c>
      <c r="D31" s="11" t="s">
        <v>396</v>
      </c>
      <c r="E31" s="11" t="s">
        <v>396</v>
      </c>
      <c r="F31" s="11" t="s">
        <v>396</v>
      </c>
      <c r="G31" s="11" t="s">
        <v>396</v>
      </c>
      <c r="H31" s="11" t="s">
        <v>396</v>
      </c>
      <c r="I31" s="11" t="s">
        <v>396</v>
      </c>
    </row>
    <row r="32" spans="1:9" ht="12" customHeight="1">
      <c r="A32" s="2" t="str">
        <f>"Aug "&amp;RIGHT(A6,4)+1</f>
        <v>Aug 2012</v>
      </c>
      <c r="B32" s="11" t="s">
        <v>396</v>
      </c>
      <c r="C32" s="11" t="s">
        <v>396</v>
      </c>
      <c r="D32" s="11" t="s">
        <v>396</v>
      </c>
      <c r="E32" s="11" t="s">
        <v>396</v>
      </c>
      <c r="F32" s="11" t="s">
        <v>396</v>
      </c>
      <c r="G32" s="11" t="s">
        <v>396</v>
      </c>
      <c r="H32" s="11" t="s">
        <v>396</v>
      </c>
      <c r="I32" s="11" t="s">
        <v>396</v>
      </c>
    </row>
    <row r="33" spans="1:9" ht="12" customHeight="1">
      <c r="A33" s="2" t="str">
        <f>"Sep "&amp;RIGHT(A6,4)+1</f>
        <v>Sep 2012</v>
      </c>
      <c r="B33" s="11" t="s">
        <v>396</v>
      </c>
      <c r="C33" s="11" t="s">
        <v>396</v>
      </c>
      <c r="D33" s="11" t="s">
        <v>396</v>
      </c>
      <c r="E33" s="11" t="s">
        <v>396</v>
      </c>
      <c r="F33" s="11" t="s">
        <v>396</v>
      </c>
      <c r="G33" s="11" t="s">
        <v>396</v>
      </c>
      <c r="H33" s="11" t="s">
        <v>396</v>
      </c>
      <c r="I33" s="11" t="s">
        <v>396</v>
      </c>
    </row>
    <row r="34" spans="1:9" ht="12" customHeight="1">
      <c r="A34" s="12" t="s">
        <v>58</v>
      </c>
      <c r="B34" s="13">
        <v>9704825.4122000001</v>
      </c>
      <c r="C34" s="13">
        <v>1045920.3151</v>
      </c>
      <c r="D34" s="13">
        <v>2085194.9416</v>
      </c>
      <c r="E34" s="13">
        <v>12835940.6688</v>
      </c>
      <c r="F34" s="13">
        <v>469673398</v>
      </c>
      <c r="G34" s="13">
        <v>50675952</v>
      </c>
      <c r="H34" s="13">
        <v>101259818</v>
      </c>
      <c r="I34" s="13">
        <v>621609168</v>
      </c>
    </row>
    <row r="35" spans="1:9" ht="12" customHeight="1">
      <c r="A35" s="14" t="str">
        <f>"Total "&amp;MID(A20,7,LEN(A20)-13)&amp;" Months"</f>
        <v>Total 3 Months</v>
      </c>
      <c r="B35" s="15">
        <v>9704825.4122000001</v>
      </c>
      <c r="C35" s="15">
        <v>1045920.3151</v>
      </c>
      <c r="D35" s="15">
        <v>2085194.9416</v>
      </c>
      <c r="E35" s="15">
        <v>12835940.6688</v>
      </c>
      <c r="F35" s="15">
        <v>469673398</v>
      </c>
      <c r="G35" s="15">
        <v>50675952</v>
      </c>
      <c r="H35" s="15">
        <v>101259818</v>
      </c>
      <c r="I35" s="15">
        <v>621609168</v>
      </c>
    </row>
    <row r="36" spans="1:9" ht="12" customHeight="1">
      <c r="A36" s="34"/>
      <c r="B36" s="34"/>
      <c r="C36" s="34"/>
      <c r="D36" s="34"/>
      <c r="E36" s="34"/>
      <c r="F36" s="34"/>
      <c r="G36" s="34"/>
      <c r="H36" s="34"/>
      <c r="I36" s="34"/>
    </row>
    <row r="37" spans="1:9" ht="69.95" customHeight="1">
      <c r="A37" s="52" t="s">
        <v>95</v>
      </c>
      <c r="B37" s="52"/>
      <c r="C37" s="52"/>
      <c r="D37" s="52"/>
      <c r="E37" s="52"/>
      <c r="F37" s="52"/>
      <c r="G37" s="52"/>
      <c r="H37" s="52"/>
      <c r="I37" s="5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mergeCells count="8">
    <mergeCell ref="B5:I5"/>
    <mergeCell ref="A36:I36"/>
    <mergeCell ref="A37:I37"/>
    <mergeCell ref="A1:H1"/>
    <mergeCell ref="A2:H2"/>
    <mergeCell ref="A3:A4"/>
    <mergeCell ref="B3:E3"/>
    <mergeCell ref="F3:I3"/>
  </mergeCells>
  <phoneticPr fontId="0" type="noConversion"/>
  <pageMargins left="0.75" right="0.5" top="0.75" bottom="0.5" header="0.5" footer="0.25"/>
  <pageSetup orientation="landscape"/>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KDALL</vt:lpstr>
      <vt:lpstr>ToC</vt:lpstr>
      <vt:lpstr>FNS-$</vt:lpstr>
      <vt:lpstr>SNAP-$</vt:lpstr>
      <vt:lpstr>Schools</vt:lpstr>
      <vt:lpstr>NSLP-P</vt:lpstr>
      <vt:lpstr>NSLP-M</vt:lpstr>
      <vt:lpstr>NSLP-$</vt:lpstr>
      <vt:lpstr>SBP-P</vt:lpstr>
      <vt:lpstr>SBP-M</vt:lpstr>
      <vt:lpstr>SBP-$</vt:lpstr>
      <vt:lpstr>CCCDCH-S</vt:lpstr>
      <vt:lpstr>CCC-C</vt:lpstr>
      <vt:lpstr>CCCDCH-M1</vt:lpstr>
      <vt:lpstr>CCCDCH-M2</vt:lpstr>
      <vt:lpstr>CCCDCH-M3</vt:lpstr>
      <vt:lpstr>CCCDCH-M4</vt:lpstr>
      <vt:lpstr>CCCDCH-M5</vt:lpstr>
      <vt:lpstr>CCCDCH-$</vt:lpstr>
      <vt:lpstr>ADC-M</vt:lpstr>
      <vt:lpstr>ADC-$</vt:lpstr>
      <vt:lpstr>CACFP-T</vt:lpstr>
      <vt:lpstr>SFSP-PM</vt:lpstr>
      <vt:lpstr>SFSP-$</vt:lpstr>
      <vt:lpstr>CN-$</vt:lpstr>
      <vt:lpstr>CNFNS-T$</vt:lpstr>
      <vt:lpstr>SMP-M</vt:lpstr>
      <vt:lpstr>SMP-T</vt:lpstr>
      <vt:lpstr>WIC</vt:lpstr>
      <vt:lpstr>CSFP</vt:lpstr>
      <vt:lpstr>FDPIR</vt:lpstr>
      <vt:lpstr>COM-E1</vt:lpstr>
      <vt:lpstr>COM-E2</vt:lpstr>
      <vt:lpstr>COM-ET</vt:lpstr>
      <vt:lpstr>COM-X1</vt:lpstr>
      <vt:lpstr>COM-X2</vt:lpstr>
      <vt:lpstr>COM-T</vt:lpstr>
      <vt:lpstr>USDA-$1</vt:lpstr>
      <vt:lpstr>USDA-$2</vt:lpstr>
      <vt:lpstr>USDA-$3</vt:lpstr>
      <vt:lpstr>ARRA-$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Kreh, Tim - FNS</dc:creator>
  <cp:lastModifiedBy>Thanasak Seriruk - PRIV</cp:lastModifiedBy>
  <cp:lastPrinted>2012-01-23T21:58:05Z</cp:lastPrinted>
  <dcterms:created xsi:type="dcterms:W3CDTF">2003-04-09T21:32:01Z</dcterms:created>
  <dcterms:modified xsi:type="dcterms:W3CDTF">2012-03-01T14:00:05Z</dcterms:modified>
</cp:coreProperties>
</file>