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2295" yWindow="15" windowWidth="15225" windowHeight="9450" tabRatio="952"/>
  </bookViews>
  <sheets>
    <sheet name="INPUTS" sheetId="7" r:id="rId1"/>
    <sheet name="RESULTS" sheetId="51" r:id="rId2"/>
    <sheet name="Air Purifier Calcs" sheetId="71" r:id="rId3"/>
    <sheet name="Clothes Washer Calcs" sheetId="74" r:id="rId4"/>
    <sheet name="Dehumidifer Calcs" sheetId="72" r:id="rId5"/>
    <sheet name="Dishwasher Calcs" sheetId="70" r:id="rId6"/>
    <sheet name="Refrigerator Calcs" sheetId="50" r:id="rId7"/>
    <sheet name="Compact Refrigerator Calcs" sheetId="75" r:id="rId8"/>
    <sheet name="Freezer Calcs" sheetId="76" r:id="rId9"/>
    <sheet name="General Assumptions" sheetId="5" r:id="rId10"/>
    <sheet name="About This Calculator" sheetId="6" r:id="rId11"/>
  </sheets>
  <definedNames>
    <definedName name="_xlnm.Print_Area" localSheetId="0">INPUTS!$A$1:$L$27</definedName>
  </definedNames>
  <calcPr calcId="125725"/>
</workbook>
</file>

<file path=xl/calcChain.xml><?xml version="1.0" encoding="utf-8"?>
<calcChain xmlns="http://schemas.openxmlformats.org/spreadsheetml/2006/main">
  <c r="J21" i="7"/>
  <c r="E4" i="74" l="1"/>
  <c r="E15" i="7" s="1"/>
  <c r="F4" i="70" l="1"/>
  <c r="L6" i="7"/>
  <c r="K14" i="74"/>
  <c r="Q12" i="51"/>
  <c r="Q15"/>
  <c r="K15" i="74"/>
  <c r="E11" i="70" l="1"/>
  <c r="B23" s="1"/>
  <c r="E7"/>
  <c r="H19" i="7" s="1"/>
  <c r="E8" i="70"/>
  <c r="E12"/>
  <c r="J23" i="7"/>
  <c r="H20" i="76" s="1"/>
  <c r="D25"/>
  <c r="D13"/>
  <c r="D5"/>
  <c r="G4"/>
  <c r="H23" i="7" s="1"/>
  <c r="J22"/>
  <c r="H16" i="75" s="1"/>
  <c r="D25"/>
  <c r="D11"/>
  <c r="D5"/>
  <c r="G4"/>
  <c r="D29" i="50"/>
  <c r="D13"/>
  <c r="G4"/>
  <c r="H21" i="7" s="1"/>
  <c r="H4" i="50" s="1"/>
  <c r="G22" s="1"/>
  <c r="D5"/>
  <c r="G22" i="76" l="1"/>
  <c r="G15" s="1"/>
  <c r="H4"/>
  <c r="G17"/>
  <c r="G19"/>
  <c r="H22" i="7"/>
  <c r="H4" i="75" s="1"/>
  <c r="I19" i="7"/>
  <c r="F8" i="70" s="1"/>
  <c r="E22" i="74"/>
  <c r="Q9" i="51" s="1"/>
  <c r="H15" i="7"/>
  <c r="F7" i="74" s="1"/>
  <c r="E14" s="1"/>
  <c r="Q14" i="51"/>
  <c r="Q11"/>
  <c r="Q10"/>
  <c r="Q8"/>
  <c r="C14"/>
  <c r="C12"/>
  <c r="C11"/>
  <c r="C10"/>
  <c r="C15"/>
  <c r="H15" s="1"/>
  <c r="C9"/>
  <c r="C8"/>
  <c r="F13" i="7"/>
  <c r="E5" i="71" s="1"/>
  <c r="E13" i="7"/>
  <c r="E4" i="71" s="1"/>
  <c r="G13" i="7"/>
  <c r="E7" i="71" s="1"/>
  <c r="H13" i="7"/>
  <c r="E6" i="71" s="1"/>
  <c r="E5" i="70"/>
  <c r="F19" i="7" s="1"/>
  <c r="F5" i="70" s="1"/>
  <c r="F4" i="74"/>
  <c r="G28" s="1"/>
  <c r="F6"/>
  <c r="F5"/>
  <c r="I15" i="7"/>
  <c r="F8" i="74" s="1"/>
  <c r="K15" i="7"/>
  <c r="F10" i="74" s="1"/>
  <c r="J15" i="7"/>
  <c r="F9" i="74" s="1"/>
  <c r="F10" i="7"/>
  <c r="F7" i="70"/>
  <c r="E23" s="1"/>
  <c r="E10" i="7"/>
  <c r="C10" i="5"/>
  <c r="E17" i="7"/>
  <c r="E4" i="72" s="1"/>
  <c r="G17" i="7"/>
  <c r="E13" i="72" s="1"/>
  <c r="H17" i="7"/>
  <c r="E14" i="72" s="1"/>
  <c r="I17" i="7"/>
  <c r="E15" i="72" s="1"/>
  <c r="I13" i="7"/>
  <c r="E8" i="71" s="1"/>
  <c r="F6" i="70"/>
  <c r="J19" i="7"/>
  <c r="F9" i="70" s="1"/>
  <c r="H20" i="50"/>
  <c r="D3" i="5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G18" i="76" l="1"/>
  <c r="G14"/>
  <c r="G12" s="1"/>
  <c r="I23" i="7" s="1"/>
  <c r="H12" i="76" s="1"/>
  <c r="G16"/>
  <c r="G18" i="75"/>
  <c r="G22" s="1"/>
  <c r="G21"/>
  <c r="E28" i="70"/>
  <c r="C16" i="51"/>
  <c r="J11"/>
  <c r="H33" i="74"/>
  <c r="F33"/>
  <c r="F34"/>
  <c r="H34"/>
  <c r="G29"/>
  <c r="G30"/>
  <c r="O9" i="51"/>
  <c r="F23" i="70"/>
  <c r="E26" s="1"/>
  <c r="H11" i="51" s="1"/>
  <c r="G23" i="70"/>
  <c r="E27" s="1"/>
  <c r="I11" i="51" s="1"/>
  <c r="D23" i="70"/>
  <c r="D27" s="1"/>
  <c r="C23"/>
  <c r="D26" s="1"/>
  <c r="O8" i="51"/>
  <c r="P8" s="1"/>
  <c r="O11"/>
  <c r="E5" i="72"/>
  <c r="D17"/>
  <c r="D18"/>
  <c r="O10" i="51"/>
  <c r="A38" i="5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D7"/>
  <c r="F6" i="7" s="1"/>
  <c r="C9" i="5"/>
  <c r="E9" i="7" s="1"/>
  <c r="C8" i="5"/>
  <c r="E8" i="7" s="1"/>
  <c r="O12" i="51"/>
  <c r="O15"/>
  <c r="O14"/>
  <c r="D6" i="72"/>
  <c r="E19" i="71"/>
  <c r="D19"/>
  <c r="E17"/>
  <c r="E18" s="1"/>
  <c r="D17"/>
  <c r="D18" s="1"/>
  <c r="D28" i="70"/>
  <c r="E15" i="74"/>
  <c r="F40"/>
  <c r="J9" i="51" s="1"/>
  <c r="G23" i="75" l="1"/>
  <c r="G24" s="1"/>
  <c r="G19"/>
  <c r="G20" s="1"/>
  <c r="F17" i="7"/>
  <c r="E6" i="72" s="1"/>
  <c r="O16" i="51"/>
  <c r="J16"/>
  <c r="E39" i="74"/>
  <c r="E28"/>
  <c r="E29" s="1"/>
  <c r="F39"/>
  <c r="I9" i="51" s="1"/>
  <c r="I16" s="1"/>
  <c r="G33" i="74"/>
  <c r="G34"/>
  <c r="G32"/>
  <c r="E30"/>
  <c r="E22" i="71"/>
  <c r="H8" i="51" s="1"/>
  <c r="C29" i="72"/>
  <c r="H10" i="51" s="1"/>
  <c r="B29" i="72"/>
  <c r="E40" i="74"/>
  <c r="G40" s="1"/>
  <c r="F9" i="51" s="1"/>
  <c r="D22" i="71"/>
  <c r="F28" i="70"/>
  <c r="F11" i="51" s="1"/>
  <c r="N11" s="1"/>
  <c r="F27" i="70"/>
  <c r="E11" i="51" s="1"/>
  <c r="M11" s="1"/>
  <c r="G15" i="75" l="1"/>
  <c r="G13"/>
  <c r="G14"/>
  <c r="G12"/>
  <c r="G10" s="1"/>
  <c r="I22" i="7" s="1"/>
  <c r="H10" i="75" s="1"/>
  <c r="D34" s="1"/>
  <c r="G26"/>
  <c r="G25" s="1"/>
  <c r="B34" s="1"/>
  <c r="G29"/>
  <c r="G27"/>
  <c r="G28"/>
  <c r="F16" i="51"/>
  <c r="N16" s="1"/>
  <c r="D29" i="72"/>
  <c r="D10" i="51" s="1"/>
  <c r="L10" s="1"/>
  <c r="E32" i="74"/>
  <c r="E33"/>
  <c r="E34"/>
  <c r="F38"/>
  <c r="H9" i="51" s="1"/>
  <c r="F22" i="71"/>
  <c r="D8" i="51" s="1"/>
  <c r="K8" s="1"/>
  <c r="L8"/>
  <c r="G39" i="74"/>
  <c r="E9" i="51" s="1"/>
  <c r="N9"/>
  <c r="F26" i="70"/>
  <c r="D11" i="51" s="1"/>
  <c r="L11" s="1"/>
  <c r="E34" i="75" l="1"/>
  <c r="D15" i="51" s="1"/>
  <c r="G10"/>
  <c r="P10" s="1"/>
  <c r="K10"/>
  <c r="M9"/>
  <c r="E16"/>
  <c r="M16" s="1"/>
  <c r="G8"/>
  <c r="E38" i="74"/>
  <c r="G38" s="1"/>
  <c r="D9" i="51" s="1"/>
  <c r="L9" s="1"/>
  <c r="R10"/>
  <c r="S10" s="1"/>
  <c r="G11"/>
  <c r="K11"/>
  <c r="G9"/>
  <c r="R9" s="1"/>
  <c r="S9" s="1"/>
  <c r="R11" l="1"/>
  <c r="S11" s="1"/>
  <c r="P11"/>
  <c r="K9"/>
  <c r="R8"/>
  <c r="P9"/>
  <c r="L15"/>
  <c r="G15"/>
  <c r="K15"/>
  <c r="S8" l="1"/>
  <c r="P15"/>
  <c r="R15"/>
  <c r="S15" l="1"/>
  <c r="G25" i="50" l="1"/>
  <c r="G26"/>
  <c r="G23" i="76"/>
  <c r="G24" s="1"/>
  <c r="G27" i="50" l="1"/>
  <c r="G28" s="1"/>
  <c r="G31" s="1"/>
  <c r="G30" i="76"/>
  <c r="G28"/>
  <c r="G26"/>
  <c r="G31"/>
  <c r="G29"/>
  <c r="G27"/>
  <c r="G23" i="50"/>
  <c r="G24" s="1"/>
  <c r="G30"/>
  <c r="G34" l="1"/>
  <c r="G35"/>
  <c r="G32"/>
  <c r="G33"/>
  <c r="G19"/>
  <c r="G17"/>
  <c r="G15"/>
  <c r="G18"/>
  <c r="G16"/>
  <c r="G14"/>
  <c r="G29"/>
  <c r="B40" s="1"/>
  <c r="G25" i="76" l="1"/>
  <c r="B36" s="1"/>
  <c r="D36"/>
  <c r="H12" i="51" s="1"/>
  <c r="E36" i="76" l="1"/>
  <c r="D12" i="51" s="1"/>
  <c r="L12" l="1"/>
  <c r="K12"/>
  <c r="G12"/>
  <c r="R12" l="1"/>
  <c r="P12"/>
  <c r="S12" l="1"/>
  <c r="D14"/>
  <c r="H14"/>
  <c r="H16" s="1"/>
  <c r="G12" i="50"/>
  <c r="I21" i="7" s="1"/>
  <c r="H12" i="50" s="1"/>
  <c r="D40" s="1"/>
  <c r="E40" s="1"/>
  <c r="D16" i="51" l="1"/>
  <c r="L14"/>
  <c r="G14"/>
  <c r="K14"/>
  <c r="K16" s="1"/>
  <c r="D78" i="5" s="1"/>
  <c r="G78" s="1"/>
  <c r="D79" l="1"/>
  <c r="G79" s="1"/>
  <c r="R14" i="51"/>
  <c r="G16"/>
  <c r="P16" s="1"/>
  <c r="P14"/>
  <c r="L16"/>
  <c r="B3" l="1"/>
  <c r="S14"/>
  <c r="S16" s="1"/>
  <c r="R16"/>
</calcChain>
</file>

<file path=xl/sharedStrings.xml><?xml version="1.0" encoding="utf-8"?>
<sst xmlns="http://schemas.openxmlformats.org/spreadsheetml/2006/main" count="719" uniqueCount="363">
  <si>
    <t>Total</t>
  </si>
  <si>
    <t>Quantity</t>
  </si>
  <si>
    <t>Simple payback period for additional initial cost (years)</t>
  </si>
  <si>
    <t>Assumed equipment lifetime (years)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</si>
  <si>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</si>
  <si>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</si>
  <si>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</si>
  <si>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</si>
  <si>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</si>
  <si>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</si>
  <si>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</si>
  <si>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</si>
  <si>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</si>
  <si>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</si>
  <si>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</si>
  <si>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</si>
  <si>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</si>
  <si>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</si>
  <si>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</si>
  <si>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</si>
  <si>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</si>
  <si>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</si>
  <si>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</si>
  <si>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</si>
  <si>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</si>
  <si>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</si>
  <si>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</si>
  <si>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</si>
  <si>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</si>
  <si>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</si>
  <si>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</si>
  <si>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</si>
  <si>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</si>
  <si>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</si>
  <si>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</si>
  <si>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</si>
  <si>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</si>
  <si>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</si>
  <si>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</si>
  <si>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</si>
  <si>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</si>
  <si>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</si>
  <si>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</si>
  <si>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</si>
  <si>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</si>
  <si>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</si>
  <si>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</si>
  <si>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</si>
  <si>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</si>
  <si>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</si>
  <si>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</si>
  <si>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</si>
  <si>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</si>
  <si>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</si>
  <si>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</si>
  <si>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</si>
  <si>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</si>
  <si>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Version of ENERGY STAR Specification</t>
  </si>
  <si>
    <t>Specification Effective Date</t>
  </si>
  <si>
    <t>Product Type</t>
  </si>
  <si>
    <t>Water rate:</t>
  </si>
  <si>
    <t>Discount rate:</t>
  </si>
  <si>
    <t>CO2 emissions factor:</t>
  </si>
  <si>
    <t>CO2 equivalents: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</si>
  <si>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</si>
  <si>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</si>
  <si>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</si>
  <si>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</si>
  <si>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</si>
  <si>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Refrigerator</t>
  </si>
  <si>
    <t>Freezer</t>
  </si>
  <si>
    <t>Dishwasher</t>
  </si>
  <si>
    <t>Gas rate ($/therm)</t>
  </si>
  <si>
    <t>Building hot water fuel type</t>
  </si>
  <si>
    <t>Net cost savings</t>
  </si>
  <si>
    <t>Commercial electric rate ($/kWh)</t>
  </si>
  <si>
    <t xml:space="preserve"> References</t>
  </si>
  <si>
    <t>Conventional</t>
  </si>
  <si>
    <t>ENERGY STAR</t>
  </si>
  <si>
    <t>Savings</t>
  </si>
  <si>
    <t>years</t>
  </si>
  <si>
    <t>Type</t>
  </si>
  <si>
    <t>kWh</t>
  </si>
  <si>
    <t>Btu</t>
  </si>
  <si>
    <t>Gas</t>
  </si>
  <si>
    <t>days</t>
  </si>
  <si>
    <t>therms</t>
  </si>
  <si>
    <t>-</t>
  </si>
  <si>
    <t>1 therm =</t>
  </si>
  <si>
    <t>1 kWh =</t>
  </si>
  <si>
    <t>per 1,000 gallons</t>
  </si>
  <si>
    <t>New ENERGY STAR qualified products are compared to the average available non-qualified new products.  Actual savings may vary based on use and other factors.</t>
  </si>
  <si>
    <t>Water rate ($/thousand gallons)</t>
  </si>
  <si>
    <t>electric</t>
  </si>
  <si>
    <t>ENERGY STAR product page</t>
  </si>
  <si>
    <t>Notes:</t>
  </si>
  <si>
    <t>Life cycle costs are discounted over the product lifetime using a real discount rate of 4%. See General Assumptions tab to adjust the discount rate.</t>
  </si>
  <si>
    <t>Net life cycle cost savings = life cycle cost savings - additional purchase price</t>
  </si>
  <si>
    <t xml:space="preserve"> Dishwasher</t>
  </si>
  <si>
    <t xml:space="preserve"> Refrigerator</t>
  </si>
  <si>
    <t xml:space="preserve"> Freezer</t>
  </si>
  <si>
    <t>% Savings with ENERGY STAR</t>
  </si>
  <si>
    <t>Electricity</t>
  </si>
  <si>
    <t>Electricity (kWh)</t>
  </si>
  <si>
    <t>Gas (therms)</t>
  </si>
  <si>
    <t>Consumption by ENERGY STAR unit(s)</t>
  </si>
  <si>
    <t xml:space="preserve"> Annual</t>
  </si>
  <si>
    <t>Results Overview</t>
  </si>
  <si>
    <t>Incremental cost</t>
  </si>
  <si>
    <t>gallons</t>
  </si>
  <si>
    <t>Annual days of operation</t>
  </si>
  <si>
    <t xml:space="preserve"> Annual energy consumption per refrigerator</t>
  </si>
  <si>
    <t>Additional cost per unit for ENERGY STAR model</t>
  </si>
  <si>
    <t>Equipment lifetime</t>
  </si>
  <si>
    <t xml:space="preserve"> Calculations</t>
  </si>
  <si>
    <t>USER ENTRY</t>
  </si>
  <si>
    <t>DEFAULT</t>
  </si>
  <si>
    <t>natural gas</t>
  </si>
  <si>
    <t>Equipment lifetime:</t>
  </si>
  <si>
    <t>Total cost savings</t>
  </si>
  <si>
    <t>Emissions reduction (pounds of CO2)</t>
  </si>
  <si>
    <t>Water</t>
  </si>
  <si>
    <t xml:space="preserve"> Energy Unit Conversion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</si>
  <si>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</si>
  <si>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sequestration per forested acre</t>
    </r>
  </si>
  <si>
    <t>cars:</t>
  </si>
  <si>
    <t>Display values:</t>
  </si>
  <si>
    <t>trees:</t>
  </si>
  <si>
    <t>acres</t>
  </si>
  <si>
    <r>
      <t>Natural gas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</si>
  <si>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/therm</t>
    </r>
  </si>
  <si>
    <t>per kWh</t>
  </si>
  <si>
    <t>per therm</t>
  </si>
  <si>
    <t>electricity</t>
  </si>
  <si>
    <t>Commercial gas rate ($/therm)</t>
  </si>
  <si>
    <t>District of Columbia</t>
  </si>
  <si>
    <t>Electric rates:</t>
  </si>
  <si>
    <t>Gas rates:</t>
  </si>
  <si>
    <t>Commercial or residential use</t>
  </si>
  <si>
    <t>Commercial</t>
  </si>
  <si>
    <t>Residential</t>
  </si>
  <si>
    <t xml:space="preserve">  What appliances are you planning to purchase?  Enter quantities below, then either fill in product information or use the defaults.</t>
  </si>
  <si>
    <t xml:space="preserve"> Savings Calculator for ENERGY STAR Qualified Appliances</t>
  </si>
  <si>
    <t>This calculator was developed by U.S. EPA and DOE to estimate the energy consumption and operating costs of appliances and the savings with ENERGY STAR.</t>
  </si>
  <si>
    <t>Clothes Washer</t>
  </si>
  <si>
    <t>Compact Refrigerator</t>
  </si>
  <si>
    <t>Dehumidifier</t>
  </si>
  <si>
    <t>Type of dryer</t>
  </si>
  <si>
    <t xml:space="preserve">  Where will your appliances be used?</t>
  </si>
  <si>
    <t xml:space="preserve"> Clothes Washer</t>
  </si>
  <si>
    <t xml:space="preserve"> Dehumidifier</t>
  </si>
  <si>
    <t>selected model</t>
  </si>
  <si>
    <t>cubic feet</t>
  </si>
  <si>
    <t>kWh/year</t>
  </si>
  <si>
    <t>total</t>
  </si>
  <si>
    <t>refrigerator</t>
  </si>
  <si>
    <t>freezer</t>
  </si>
  <si>
    <t>adjusted</t>
  </si>
  <si>
    <t xml:space="preserve"> Annual energy consumption per freezer</t>
  </si>
  <si>
    <t>Average number of loads per week</t>
  </si>
  <si>
    <t>See www.energystar.gov for information on other ENERGY STAR products, including commercial kitchen appliances.</t>
  </si>
  <si>
    <t>weeks</t>
  </si>
  <si>
    <t>Electricity consumption</t>
  </si>
  <si>
    <t>Gas consumption</t>
  </si>
  <si>
    <t>Water consumption</t>
  </si>
  <si>
    <t>Average number of cycles per week</t>
  </si>
  <si>
    <t xml:space="preserve"> Annual energy &amp; water consumption per dishwasher</t>
  </si>
  <si>
    <t>Refrigerator Calculations for the ENERGY STAR Appliance Calculator</t>
  </si>
  <si>
    <t>Freezer Calculations for the ENERGY STAR Appliance Calculator</t>
  </si>
  <si>
    <t>Clothes Washer Calculations for the ENERGY STAR Appliance Calculator</t>
  </si>
  <si>
    <t>Dishwasher Calculations for the ENERGY STAR Appliance Calculator</t>
  </si>
  <si>
    <t>General Assumptions for the ENERGY STAR Appliance Calculator</t>
  </si>
  <si>
    <t>CADR/Watt</t>
  </si>
  <si>
    <t>Average hours of operation per day</t>
  </si>
  <si>
    <t>Average days of operation per year</t>
  </si>
  <si>
    <t xml:space="preserve"> Annual energy consumption per air cleaner</t>
  </si>
  <si>
    <t xml:space="preserve"> Annual energy consumption per dehumidifier</t>
  </si>
  <si>
    <t>1-25 Pints/day</t>
  </si>
  <si>
    <t>25-35 Pints/day</t>
  </si>
  <si>
    <t>35-45 Pints/day</t>
  </si>
  <si>
    <t>45-54 Pints/day</t>
  </si>
  <si>
    <t>54-75 Pints/day</t>
  </si>
  <si>
    <t>75-185 Pints/day</t>
  </si>
  <si>
    <t>therm/kWh</t>
  </si>
  <si>
    <t>Energy conversion (constant)</t>
  </si>
  <si>
    <t>Volume conversion (constant)</t>
  </si>
  <si>
    <t>liters/kWh</t>
  </si>
  <si>
    <t>liters/pint</t>
  </si>
  <si>
    <t>Residential electric rate ($/kWh)</t>
  </si>
  <si>
    <t>Residential gas rate ($/therm)</t>
  </si>
  <si>
    <t>Chest</t>
  </si>
  <si>
    <t>Compact chest</t>
  </si>
  <si>
    <t>- EPA research on available models, 2010</t>
  </si>
  <si>
    <t>http://www.energystar.gov/index.cfm?fuseaction=find_a_product.showProductGroup&amp;pgw_code=FRZ</t>
  </si>
  <si>
    <t>Incremental cost:</t>
  </si>
  <si>
    <t>http://www.energystar.gov/index.cfm?fuseaction=find_a_product.showProductGroup&amp;pgw_code=CW</t>
  </si>
  <si>
    <t>http://www.energystar.gov/index.cfm?fuseaction=find_a_product.showProductGroup&amp;pgw_code=DE</t>
  </si>
  <si>
    <t>http://www.energystar.gov/index.cfm?fuseaction=find_a_product.showProductGroup&amp;pgw_code=DW</t>
  </si>
  <si>
    <t>http://www.energystar.gov/index.cfm?fuseaction=find_a_product.showProductGroup&amp;pgw_code=RAC</t>
  </si>
  <si>
    <t>http://www.energystar.gov/index.cfm?fuseaction=find_a_product.showProductGroup&amp;pgw_code=RF</t>
  </si>
  <si>
    <t>Top-mounted freezer or refrigerator only (automatic defrost)</t>
  </si>
  <si>
    <t>Side-by-side (automatic defrost)</t>
  </si>
  <si>
    <t>Side-by-side with through-the-door ice (automatic defrost)</t>
  </si>
  <si>
    <t>Bottom-mounted freezer (automatic defrost)</t>
  </si>
  <si>
    <t>Bottom-mounted freezer with through-the-door ice (automatic defrost)</t>
  </si>
  <si>
    <t>selected model: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</si>
  <si>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</si>
  <si>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r>
      <t xml:space="preserve"> Assumptions </t>
    </r>
    <r>
      <rPr>
        <i/>
        <sz val="11"/>
        <rFont val="Arial"/>
        <family val="2"/>
      </rPr>
      <t>- users can edit the highlighted values to modify the assumptions</t>
    </r>
  </si>
  <si>
    <t>ENERGY STAR type &amp; unit energy consumption</t>
  </si>
  <si>
    <t>Conventional type &amp; unit energy consumption</t>
  </si>
  <si>
    <t>Compact upright (manual defrost)</t>
  </si>
  <si>
    <t>Compact upright (auto defrost)</t>
  </si>
  <si>
    <t>Upright (manual defrost)</t>
  </si>
  <si>
    <t>Upright (auto defrost)</t>
  </si>
  <si>
    <t>ENERGY STAR model volume</t>
  </si>
  <si>
    <t>Conventional model volume</t>
  </si>
  <si>
    <t>ENERGY STAR model energy factor</t>
  </si>
  <si>
    <t>pints/day</t>
  </si>
  <si>
    <t>ENERGY STAR model capacity</t>
  </si>
  <si>
    <t>Average annual days of operation</t>
  </si>
  <si>
    <t>hours</t>
  </si>
  <si>
    <t>Conventional model energy factor</t>
  </si>
  <si>
    <t>Conventional model capacity</t>
  </si>
  <si>
    <t>liters/day</t>
  </si>
  <si>
    <t>If you have questions, comments or suggestions, please write to calculators@energystar.gov</t>
  </si>
  <si>
    <t>U.S. average water &amp; sewer rate</t>
  </si>
  <si>
    <t>water</t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</si>
  <si>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</si>
  <si>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</si>
  <si>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Annual emissions totals for selected equipment</t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</si>
  <si>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</si>
  <si>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Facility Type </t>
    </r>
    <r>
      <rPr>
        <i/>
        <sz val="11"/>
        <rFont val="Arial"/>
        <family val="2"/>
      </rPr>
      <t>- to edit this value go to the INPUTS tab</t>
    </r>
  </si>
  <si>
    <t>Compact Refrigerator Calculations for the ENERGY STAR Appliance Calculator</t>
  </si>
  <si>
    <t>Compact refrigerator-freezer (partial automatic defrost)</t>
  </si>
  <si>
    <t>Compact refrigerator or compact refrigerator-freezer (manual defrost)</t>
  </si>
  <si>
    <t>Compact top-mounted freezer or refrigerator only (automatic defrost)</t>
  </si>
  <si>
    <t>Compact bottom-mounted freezer (automatic defrost)</t>
  </si>
  <si>
    <t>Results Detail</t>
  </si>
  <si>
    <t>Life Cycle</t>
  </si>
  <si>
    <t>Savings Estimate for ENERGY STAR Qualified Appliances</t>
  </si>
  <si>
    <t>About the Savings Calculator for ENERGY STAR Qualified Appliances</t>
  </si>
  <si>
    <t>- EPA research on available models, 2011</t>
  </si>
  <si>
    <t>Cycles per year:</t>
  </si>
  <si>
    <t>Gas water heater efficiency:</t>
  </si>
  <si>
    <t>Default cycles per year</t>
  </si>
  <si>
    <r>
      <t xml:space="preserve">Rated unit electricity consumption </t>
    </r>
    <r>
      <rPr>
        <sz val="9"/>
        <rFont val="Arial"/>
        <family val="2"/>
      </rPr>
      <t>(kWh/year)</t>
    </r>
  </si>
  <si>
    <t>Energy &amp; water consumption:</t>
  </si>
  <si>
    <t>Annual weeks of use</t>
  </si>
  <si>
    <t xml:space="preserve"> Annual energy &amp; water consumption per clothes washer system</t>
  </si>
  <si>
    <t>Loads per year:</t>
  </si>
  <si>
    <t>Optional: utility incentive amount</t>
  </si>
  <si>
    <t>Click here to go to the RESULTS tab and see your savings.</t>
  </si>
  <si>
    <t>To see detail on the formulas and values used in this calculator or to modify assumptions, click on the grey tabs at bottom of the screen.</t>
  </si>
  <si>
    <t>Refrigerator-freezer or refrigerator only (manual or partial-auto defrost)</t>
  </si>
  <si>
    <t>Rated unit electricity consumption</t>
  </si>
  <si>
    <t>Capacity</t>
  </si>
  <si>
    <t>Modified energy factor (MEF)</t>
  </si>
  <si>
    <t>Water factor (WF)</t>
  </si>
  <si>
    <t>1.2</t>
  </si>
  <si>
    <t>Gas water heater efficiency</t>
  </si>
  <si>
    <t>Operating hours:</t>
  </si>
  <si>
    <t>Dehumidifier Calculations for the ENERGY STAR Appliance Calculator</t>
  </si>
  <si>
    <t>Air Cleaner/Purifier</t>
  </si>
  <si>
    <t>Loads per week</t>
  </si>
  <si>
    <t>Capacity - clean air delivery rate (CADR)</t>
  </si>
  <si>
    <t>Efficiency
(Dust CADR/Watt)</t>
  </si>
  <si>
    <t>Water factor 
(WF)</t>
  </si>
  <si>
    <t>Modified energy factor 
(MEF)</t>
  </si>
  <si>
    <t>Capacity 
(cubic feet)</t>
  </si>
  <si>
    <t>Capacity 
(pints/day)</t>
  </si>
  <si>
    <t>Total volume 
(cubic feet)</t>
  </si>
  <si>
    <t>Average daily operation 
(hours/day)</t>
  </si>
  <si>
    <t>Average annual days of operation 
(days/year)</t>
  </si>
  <si>
    <t>Energy factor 
(l/kWh)</t>
  </si>
  <si>
    <t>Standby power</t>
  </si>
  <si>
    <t>W</t>
  </si>
  <si>
    <t>Efficiency</t>
  </si>
  <si>
    <t>CADR</t>
  </si>
  <si>
    <t>Standby energy</t>
  </si>
  <si>
    <t>kW</t>
  </si>
  <si>
    <t>Operating energy</t>
  </si>
  <si>
    <t>Operating power</t>
  </si>
  <si>
    <t>Percentage of washer loads dried in machine</t>
  </si>
  <si>
    <t>Total additional purchase price</t>
  </si>
  <si>
    <t>ENERGY STAR efficiency:</t>
  </si>
  <si>
    <t>Conventional efficiency:</t>
  </si>
  <si>
    <t>5.1</t>
  </si>
  <si>
    <t>2.1</t>
  </si>
  <si>
    <t>4.1</t>
  </si>
  <si>
    <t>ENERGY STAR model total volume</t>
  </si>
  <si>
    <t xml:space="preserve"> Annual energy consumption per compact refrigerator</t>
  </si>
  <si>
    <t>Energy &amp; water efficiency &amp; consumption:</t>
  </si>
  <si>
    <t>Facility type</t>
  </si>
  <si>
    <t>Multifamily</t>
  </si>
  <si>
    <t>Laundromat</t>
  </si>
  <si>
    <t>- Appliance Magazine, Market Research Report, January 2011</t>
  </si>
  <si>
    <t>- Electricity Consumption by Small End Uses in Residential Buildings, Report to Office of Building Equipment, U.S. Department of Energy, 1998</t>
  </si>
  <si>
    <t>Adjusted rated unit electricity consumption</t>
  </si>
  <si>
    <t>Loads per year</t>
  </si>
  <si>
    <t>DOE Technical Support Document, 2009</t>
  </si>
  <si>
    <t>EPA research on available models, 2011</t>
  </si>
  <si>
    <t>- ENERGY STAR -</t>
  </si>
  <si>
    <t>- Conventional -</t>
  </si>
  <si>
    <t>Energy consumption:</t>
  </si>
  <si>
    <t>Volume:</t>
  </si>
  <si>
    <t>- DOE Federal Test Procedure, Code of Federal Regulations, Title 10, Part 430, Subpart B, Appendix C</t>
  </si>
  <si>
    <t>- DOE Federal Test Procedure, Code of Federal Regulations, Title 10, Part 430, Subpart B, Appendix J</t>
  </si>
  <si>
    <t>Federal standard, Code of Federal Regulations, Title 10, Part 430, Subpart C</t>
  </si>
  <si>
    <t>DOE Federal Test Procedure, Code of Federal Regulations, Title 10, Part 430, Subpart B, Appendix J</t>
  </si>
  <si>
    <t>Energy factors:</t>
  </si>
  <si>
    <t>- Commercial -</t>
  </si>
  <si>
    <t>multifamily</t>
  </si>
  <si>
    <t>- Appliance Magazine, Portrait of the U.S. Appliance Industry 1998</t>
  </si>
  <si>
    <t>5.0</t>
  </si>
  <si>
    <t>Type of dishwasher</t>
  </si>
  <si>
    <t>standard</t>
  </si>
  <si>
    <t>Rated water consumption (gallons/cycle)</t>
  </si>
  <si>
    <t>Rated electricity consumption (kWh/year)</t>
  </si>
  <si>
    <t>Rated electricity consumption 
(kWh/year)</t>
  </si>
  <si>
    <r>
      <t xml:space="preserve">Rated water consumption </t>
    </r>
    <r>
      <rPr>
        <sz val="9"/>
        <rFont val="Arial"/>
        <family val="2"/>
      </rPr>
      <t>(gallons/cycle)</t>
    </r>
  </si>
  <si>
    <t>EPA research on available models, 2012</t>
  </si>
  <si>
    <t>gallons/cycle</t>
  </si>
  <si>
    <t>Portion of dishwasher energy used for water heating</t>
  </si>
  <si>
    <t>Rated water consumption</t>
  </si>
  <si>
    <t>Conventional model</t>
  </si>
  <si>
    <t>Machine energy (kWh)</t>
  </si>
  <si>
    <t>Water heater energy (kWh)</t>
  </si>
  <si>
    <t>Water heater energy (therm)</t>
  </si>
  <si>
    <t>Conventional use per cycle</t>
  </si>
  <si>
    <t>ENERGY STAR use per cycle</t>
  </si>
  <si>
    <t>ENERGY STAR model rated unit electricity consumption</t>
  </si>
  <si>
    <t>ENERGY STAR model standby power</t>
  </si>
  <si>
    <t>Total electricity (based on electric dryer)</t>
  </si>
  <si>
    <t>Portion of rated unit electricity consumption</t>
  </si>
  <si>
    <t>Water heating</t>
  </si>
  <si>
    <t>Machine</t>
  </si>
  <si>
    <t>Dryer energy</t>
  </si>
  <si>
    <t>Water heating energy</t>
  </si>
  <si>
    <t>Machine energy</t>
  </si>
  <si>
    <t>- 2010 Water and Wastewater Rate Survey, American Water Works Association &amp; Raftelis Consulting</t>
  </si>
  <si>
    <t>- EPA Greenhouse Gas Equivalencies Calculator, 2012</t>
  </si>
  <si>
    <t>- EPA, 2012</t>
  </si>
  <si>
    <t>- National average: US Department of Energy, Annual Energy Outlook 2012 (Early Release), (converted from 2010 to 2011 dollars)</t>
  </si>
  <si>
    <t>- State rates: US Department of Energy, Electric Power Monthly, Table 5.6B, November 2011 edition (with data through August 2011)</t>
  </si>
  <si>
    <t>- State rates: US Department of Energy, Natural Gas Monthly, Tables 18 &amp; 19, October 2011 edition (with data through August 2011)</t>
  </si>
  <si>
    <t>Default loads per year</t>
  </si>
  <si>
    <t>Reference loads per year</t>
  </si>
  <si>
    <t>Default/reference loads per year</t>
  </si>
  <si>
    <t>- Res. Default -</t>
  </si>
  <si>
    <t>- Res. Reference -</t>
  </si>
  <si>
    <t>Air Purifier (Cleaner)</t>
  </si>
  <si>
    <t xml:space="preserve"> Air Purifier (Cleaner)</t>
  </si>
  <si>
    <t>Air Purifier (Cleaner) Calculations for the ENERGY STAR Appliance Calculator</t>
  </si>
  <si>
    <t>- EPA research, 2012</t>
  </si>
  <si>
    <t>Refrigerator - Compact</t>
  </si>
  <si>
    <t>Federal standard, Technical Support Document, Table 3.2.9</t>
  </si>
  <si>
    <t>DOE Federal Test procedure, Federal Register, 77 FR 13888</t>
  </si>
  <si>
    <t>Calculator last updated July 2012</t>
  </si>
  <si>
    <t>- EPA research on available models, 2012</t>
  </si>
  <si>
    <t>Water (gallons)</t>
  </si>
  <si>
    <t>If every appliance purchased in the United States this year earned the ENERGY STAR, we would save $360 million in annual energy costs, prevent greenhouse gas emissions equivalent to the emissions from 215,000 cars, and save more than 20 billion gallons of water per year.</t>
  </si>
  <si>
    <t>- Standard</t>
  </si>
  <si>
    <t>- Compact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</si>
</sst>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&quot;$&quot;#,##0.00"/>
    <numFmt numFmtId="167" formatCode="0.0%"/>
    <numFmt numFmtId="168" formatCode="&quot;$&quot;#,##0.000"/>
    <numFmt numFmtId="169" formatCode="&quot;$&quot;#,##0.0000"/>
    <numFmt numFmtId="170" formatCode="#,##0.000"/>
    <numFmt numFmtId="171" formatCode="[$-409]mmmm\ d\,\ yyyy;@"/>
    <numFmt numFmtId="172" formatCode="#,##0.0_);[Red]\(#,##0.0\)"/>
    <numFmt numFmtId="173" formatCode="0.0000"/>
    <numFmt numFmtId="174" formatCode="0.0"/>
  </numFmts>
  <fonts count="83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8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4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11"/>
      <name val="Arial"/>
      <family val="2"/>
    </font>
    <font>
      <sz val="8"/>
      <color indexed="45"/>
      <name val="Arial"/>
      <family val="2"/>
    </font>
    <font>
      <sz val="9"/>
      <color indexed="45"/>
      <name val="Arial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0"/>
      <color indexed="48"/>
      <name val="Arial"/>
      <family val="2"/>
    </font>
    <font>
      <sz val="9"/>
      <color indexed="22"/>
      <name val="Arial"/>
      <family val="2"/>
    </font>
    <font>
      <b/>
      <sz val="23"/>
      <name val="Arial"/>
      <family val="2"/>
    </font>
    <font>
      <sz val="6"/>
      <name val="Arial"/>
      <family val="2"/>
    </font>
    <font>
      <u/>
      <sz val="9"/>
      <color indexed="12"/>
      <name val="Arial"/>
      <family val="2"/>
    </font>
    <font>
      <sz val="8"/>
      <color indexed="48"/>
      <name val="Arial"/>
      <family val="2"/>
    </font>
    <font>
      <u/>
      <sz val="8"/>
      <color indexed="12"/>
      <name val="Arial"/>
      <family val="2"/>
    </font>
    <font>
      <b/>
      <sz val="13"/>
      <color indexed="4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2"/>
      <color indexed="33"/>
      <name val="Arial"/>
      <family val="2"/>
    </font>
    <font>
      <sz val="8"/>
      <color indexed="23"/>
      <name val="Arial"/>
      <family val="2"/>
    </font>
    <font>
      <sz val="12"/>
      <color indexed="40"/>
      <name val="Arial"/>
      <family val="2"/>
    </font>
    <font>
      <b/>
      <sz val="13"/>
      <color indexed="10"/>
      <name val="Arial"/>
      <family val="2"/>
    </font>
    <font>
      <sz val="8"/>
      <color indexed="10"/>
      <name val="Arial"/>
      <family val="2"/>
    </font>
    <font>
      <sz val="10"/>
      <color indexed="40"/>
      <name val="Arial Narrow"/>
      <family val="2"/>
    </font>
    <font>
      <b/>
      <u/>
      <sz val="8"/>
      <color indexed="40"/>
      <name val="Arial"/>
      <family val="2"/>
    </font>
    <font>
      <b/>
      <sz val="10"/>
      <color indexed="40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Symbol"/>
      <family val="1"/>
      <charset val="2"/>
    </font>
    <font>
      <sz val="12"/>
      <name val="Courier New"/>
      <family val="3"/>
    </font>
    <font>
      <i/>
      <sz val="11"/>
      <name val="Arial"/>
      <family val="2"/>
    </font>
    <font>
      <i/>
      <sz val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9"/>
      <color indexed="18"/>
      <name val="Arial"/>
      <family val="2"/>
    </font>
    <font>
      <b/>
      <i/>
      <u/>
      <sz val="13"/>
      <color indexed="12"/>
      <name val="Arial"/>
      <family val="2"/>
    </font>
    <font>
      <b/>
      <i/>
      <sz val="11.5"/>
      <color indexed="63"/>
      <name val="Arial"/>
      <family val="2"/>
    </font>
    <font>
      <b/>
      <sz val="11.5"/>
      <name val="Arial"/>
      <family val="2"/>
    </font>
    <font>
      <i/>
      <sz val="11"/>
      <color indexed="48"/>
      <name val="Arial"/>
      <family val="2"/>
    </font>
    <font>
      <b/>
      <sz val="9"/>
      <color rgb="FFCD259D"/>
      <name val="Arial"/>
      <family val="2"/>
    </font>
    <font>
      <sz val="10"/>
      <color theme="5" tint="0.3999755851924192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14999847407452621"/>
      <name val="Arial"/>
      <family val="2"/>
    </font>
    <font>
      <sz val="8"/>
      <color theme="0" tint="-0.249977111117893"/>
      <name val="Arial"/>
      <family val="2"/>
    </font>
    <font>
      <sz val="12"/>
      <color rgb="FFFF0000"/>
      <name val="Symbol"/>
      <family val="1"/>
      <charset val="2"/>
    </font>
    <font>
      <sz val="10"/>
      <color rgb="FFFF0000"/>
      <name val="Times New Roman"/>
      <family val="1"/>
    </font>
    <font>
      <u/>
      <sz val="10"/>
      <color rgb="FFFF0000"/>
      <name val="Arial"/>
      <family val="2"/>
    </font>
    <font>
      <sz val="9"/>
      <color rgb="FFB54BB0"/>
      <name val="Arial"/>
      <family val="2"/>
    </font>
    <font>
      <sz val="10"/>
      <color theme="0"/>
      <name val="Arial"/>
      <family val="2"/>
    </font>
    <font>
      <sz val="14"/>
      <color indexed="45"/>
      <name val="Arial"/>
      <family val="2"/>
    </font>
    <font>
      <b/>
      <sz val="10"/>
      <color rgb="FFFF3399"/>
      <name val="Arial"/>
      <family val="2"/>
    </font>
    <font>
      <sz val="8.5"/>
      <name val="Arial"/>
      <family val="2"/>
    </font>
    <font>
      <sz val="8"/>
      <color rgb="FFFF0000"/>
      <name val="Arial"/>
      <family val="2"/>
    </font>
    <font>
      <i/>
      <sz val="12"/>
      <color rgb="FF00B0F0"/>
      <name val="Arial"/>
      <family val="2"/>
    </font>
    <font>
      <b/>
      <sz val="21"/>
      <name val="Arial"/>
      <family val="2"/>
    </font>
    <font>
      <sz val="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2" fillId="0" borderId="0" xfId="0" applyFont="1" applyProtection="1"/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6" fillId="0" borderId="0" xfId="0" applyFont="1"/>
    <xf numFmtId="0" fontId="5" fillId="0" borderId="0" xfId="0" applyFont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3" xfId="0" applyFont="1" applyBorder="1" applyAlignment="1" applyProtection="1">
      <alignment horizontal="left" indent="1"/>
    </xf>
    <xf numFmtId="0" fontId="17" fillId="0" borderId="4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169" fontId="18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quotePrefix="1" applyFont="1" applyFill="1" applyBorder="1" applyAlignment="1" applyProtection="1">
      <alignment horizontal="left" vertical="center"/>
    </xf>
    <xf numFmtId="0" fontId="4" fillId="0" borderId="0" xfId="7" applyFont="1" applyProtection="1"/>
    <xf numFmtId="0" fontId="4" fillId="0" borderId="0" xfId="7" applyFont="1" applyFill="1" applyBorder="1" applyProtection="1"/>
    <xf numFmtId="0" fontId="4" fillId="0" borderId="0" xfId="7" applyFont="1" applyBorder="1" applyProtection="1"/>
    <xf numFmtId="0" fontId="4" fillId="0" borderId="0" xfId="7" applyFont="1" applyFill="1" applyProtection="1"/>
    <xf numFmtId="0" fontId="4" fillId="0" borderId="0" xfId="7" applyFont="1" applyFill="1" applyBorder="1" applyAlignment="1" applyProtection="1">
      <alignment horizontal="left" indent="7"/>
    </xf>
    <xf numFmtId="0" fontId="20" fillId="0" borderId="0" xfId="7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center" wrapText="1"/>
    </xf>
    <xf numFmtId="0" fontId="4" fillId="0" borderId="0" xfId="7" applyFont="1" applyBorder="1" applyAlignment="1" applyProtection="1">
      <alignment horizontal="left"/>
    </xf>
    <xf numFmtId="0" fontId="23" fillId="0" borderId="0" xfId="7" applyFont="1" applyFill="1" applyBorder="1" applyAlignment="1" applyProtection="1">
      <alignment horizontal="left" indent="3"/>
    </xf>
    <xf numFmtId="0" fontId="20" fillId="0" borderId="0" xfId="7" applyFont="1" applyFill="1" applyBorder="1" applyProtection="1"/>
    <xf numFmtId="6" fontId="4" fillId="2" borderId="1" xfId="8" applyNumberFormat="1" applyFont="1" applyFill="1" applyBorder="1" applyAlignment="1" applyProtection="1">
      <alignment horizontal="center"/>
      <protection locked="0"/>
    </xf>
    <xf numFmtId="3" fontId="4" fillId="2" borderId="1" xfId="7" applyNumberFormat="1" applyFont="1" applyFill="1" applyBorder="1" applyAlignment="1" applyProtection="1">
      <alignment horizontal="center"/>
      <protection locked="0"/>
    </xf>
    <xf numFmtId="9" fontId="4" fillId="2" borderId="1" xfId="8" applyFont="1" applyFill="1" applyBorder="1" applyAlignment="1" applyProtection="1">
      <alignment horizontal="center"/>
      <protection locked="0"/>
    </xf>
    <xf numFmtId="3" fontId="4" fillId="2" borderId="1" xfId="8" applyNumberFormat="1" applyFont="1" applyFill="1" applyBorder="1" applyAlignment="1" applyProtection="1">
      <alignment horizontal="center"/>
      <protection locked="0"/>
    </xf>
    <xf numFmtId="166" fontId="4" fillId="2" borderId="1" xfId="7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horizontal="left"/>
    </xf>
    <xf numFmtId="3" fontId="16" fillId="0" borderId="1" xfId="0" applyNumberFormat="1" applyFont="1" applyBorder="1" applyAlignment="1" applyProtection="1">
      <alignment horizontal="center" vertical="center"/>
    </xf>
    <xf numFmtId="38" fontId="16" fillId="3" borderId="1" xfId="8" applyNumberFormat="1" applyFont="1" applyFill="1" applyBorder="1" applyAlignment="1" applyProtection="1">
      <alignment horizontal="center" vertical="center"/>
    </xf>
    <xf numFmtId="9" fontId="16" fillId="3" borderId="1" xfId="8" applyNumberFormat="1" applyFont="1" applyFill="1" applyBorder="1" applyAlignment="1" applyProtection="1">
      <alignment horizontal="center" vertical="center"/>
    </xf>
    <xf numFmtId="0" fontId="23" fillId="0" borderId="0" xfId="7" applyFont="1" applyFill="1" applyBorder="1" applyAlignment="1" applyProtection="1"/>
    <xf numFmtId="0" fontId="4" fillId="0" borderId="0" xfId="0" applyFont="1"/>
    <xf numFmtId="0" fontId="2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/>
    </xf>
    <xf numFmtId="0" fontId="20" fillId="0" borderId="0" xfId="7" applyFont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171" fontId="4" fillId="0" borderId="0" xfId="0" quotePrefix="1" applyNumberFormat="1" applyFont="1" applyAlignment="1">
      <alignment horizontal="center" vertical="top" wrapText="1"/>
    </xf>
    <xf numFmtId="171" fontId="4" fillId="0" borderId="0" xfId="0" applyNumberFormat="1" applyFont="1"/>
    <xf numFmtId="0" fontId="4" fillId="0" borderId="0" xfId="0" applyFont="1" applyProtection="1"/>
    <xf numFmtId="0" fontId="20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3" fillId="0" borderId="0" xfId="0" applyFont="1" applyProtection="1"/>
    <xf numFmtId="0" fontId="23" fillId="0" borderId="0" xfId="0" applyFont="1" applyProtection="1"/>
    <xf numFmtId="0" fontId="30" fillId="0" borderId="0" xfId="0" applyFont="1" applyProtection="1"/>
    <xf numFmtId="0" fontId="10" fillId="0" borderId="0" xfId="0" applyFont="1" applyProtection="1"/>
    <xf numFmtId="0" fontId="10" fillId="0" borderId="0" xfId="0" applyFont="1" applyFill="1" applyBorder="1" applyProtection="1"/>
    <xf numFmtId="0" fontId="32" fillId="0" borderId="0" xfId="0" applyFont="1" applyProtection="1"/>
    <xf numFmtId="0" fontId="2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 horizontal="left" vertical="top" indent="1"/>
    </xf>
    <xf numFmtId="3" fontId="41" fillId="0" borderId="0" xfId="0" applyNumberFormat="1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horizontal="right" vertical="top"/>
    </xf>
    <xf numFmtId="3" fontId="16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9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6" fillId="3" borderId="1" xfId="8" quotePrefix="1" applyNumberFormat="1" applyFont="1" applyFill="1" applyBorder="1" applyAlignment="1" applyProtection="1">
      <alignment horizontal="center" vertical="center"/>
    </xf>
    <xf numFmtId="164" fontId="16" fillId="3" borderId="1" xfId="8" applyNumberFormat="1" applyFont="1" applyFill="1" applyBorder="1" applyAlignment="1" applyProtection="1">
      <alignment horizontal="center" vertical="center"/>
    </xf>
    <xf numFmtId="172" fontId="16" fillId="3" borderId="1" xfId="8" applyNumberFormat="1" applyFont="1" applyFill="1" applyBorder="1" applyAlignment="1" applyProtection="1">
      <alignment horizontal="center" vertical="center"/>
    </xf>
    <xf numFmtId="169" fontId="4" fillId="2" borderId="1" xfId="7" applyNumberFormat="1" applyFont="1" applyFill="1" applyBorder="1" applyAlignment="1" applyProtection="1">
      <alignment horizontal="center"/>
      <protection locked="0"/>
    </xf>
    <xf numFmtId="0" fontId="42" fillId="0" borderId="0" xfId="7" applyFont="1" applyBorder="1" applyProtection="1"/>
    <xf numFmtId="0" fontId="42" fillId="0" borderId="0" xfId="7" applyFont="1" applyProtection="1"/>
    <xf numFmtId="0" fontId="43" fillId="0" borderId="0" xfId="7" applyFont="1" applyAlignment="1" applyProtection="1">
      <alignment horizontal="left" vertical="center"/>
    </xf>
    <xf numFmtId="0" fontId="42" fillId="0" borderId="0" xfId="7" applyFont="1" applyFill="1" applyProtection="1"/>
    <xf numFmtId="0" fontId="17" fillId="0" borderId="11" xfId="0" applyFont="1" applyBorder="1" applyAlignment="1" applyProtection="1">
      <alignment horizontal="left" indent="1"/>
    </xf>
    <xf numFmtId="0" fontId="17" fillId="0" borderId="13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23" fillId="0" borderId="0" xfId="7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horizontal="left" indent="1"/>
    </xf>
    <xf numFmtId="9" fontId="2" fillId="0" borderId="0" xfId="6" applyNumberFormat="1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left" indent="2"/>
    </xf>
    <xf numFmtId="0" fontId="25" fillId="0" borderId="5" xfId="7" applyFont="1" applyFill="1" applyBorder="1" applyAlignment="1" applyProtection="1">
      <alignment horizontal="left"/>
    </xf>
    <xf numFmtId="0" fontId="16" fillId="0" borderId="0" xfId="5" applyFont="1" applyFill="1" applyProtection="1"/>
    <xf numFmtId="0" fontId="31" fillId="0" borderId="0" xfId="4" applyFont="1" applyFill="1" applyBorder="1" applyAlignment="1" applyProtection="1">
      <alignment horizontal="left" indent="2"/>
    </xf>
    <xf numFmtId="0" fontId="16" fillId="0" borderId="0" xfId="5" applyFont="1" applyFill="1" applyBorder="1" applyProtection="1"/>
    <xf numFmtId="0" fontId="16" fillId="0" borderId="5" xfId="5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29" fillId="0" borderId="0" xfId="5" applyFont="1" applyFill="1" applyAlignment="1" applyProtection="1">
      <alignment horizontal="left" vertical="center"/>
    </xf>
    <xf numFmtId="0" fontId="29" fillId="0" borderId="0" xfId="5" applyFont="1" applyFill="1" applyBorder="1" applyAlignment="1" applyProtection="1">
      <alignment vertical="top"/>
    </xf>
    <xf numFmtId="0" fontId="29" fillId="0" borderId="0" xfId="5" applyFont="1" applyFill="1" applyAlignment="1" applyProtection="1">
      <alignment horizontal="left" vertical="top"/>
    </xf>
    <xf numFmtId="0" fontId="29" fillId="0" borderId="0" xfId="5" applyFont="1" applyFill="1" applyProtection="1"/>
    <xf numFmtId="0" fontId="29" fillId="0" borderId="0" xfId="5" applyFont="1" applyFill="1" applyBorder="1" applyProtection="1"/>
    <xf numFmtId="0" fontId="29" fillId="0" borderId="0" xfId="5" applyFont="1" applyFill="1" applyAlignment="1" applyProtection="1">
      <alignment horizontal="right" vertical="top"/>
    </xf>
    <xf numFmtId="165" fontId="4" fillId="2" borderId="1" xfId="8" applyNumberFormat="1" applyFont="1" applyFill="1" applyBorder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left"/>
    </xf>
    <xf numFmtId="0" fontId="25" fillId="0" borderId="5" xfId="7" applyFont="1" applyFill="1" applyBorder="1" applyAlignment="1" applyProtection="1">
      <alignment horizontal="center" vertical="center" wrapText="1"/>
    </xf>
    <xf numFmtId="0" fontId="25" fillId="0" borderId="6" xfId="7" applyFont="1" applyFill="1" applyBorder="1" applyAlignment="1" applyProtection="1">
      <alignment horizontal="center" vertical="center" wrapText="1"/>
    </xf>
    <xf numFmtId="0" fontId="25" fillId="0" borderId="0" xfId="7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3" fontId="16" fillId="0" borderId="5" xfId="5" applyNumberFormat="1" applyFont="1" applyFill="1" applyBorder="1" applyAlignment="1" applyProtection="1">
      <alignment horizontal="left"/>
    </xf>
    <xf numFmtId="0" fontId="26" fillId="0" borderId="0" xfId="5" applyFont="1" applyFill="1" applyBorder="1" applyProtection="1"/>
    <xf numFmtId="0" fontId="26" fillId="0" borderId="0" xfId="5" applyFont="1" applyFill="1" applyProtection="1"/>
    <xf numFmtId="3" fontId="16" fillId="0" borderId="5" xfId="0" applyNumberFormat="1" applyFont="1" applyFill="1" applyBorder="1" applyAlignment="1" applyProtection="1">
      <alignment horizontal="center" vertical="center"/>
    </xf>
    <xf numFmtId="4" fontId="16" fillId="0" borderId="5" xfId="0" applyNumberFormat="1" applyFont="1" applyFill="1" applyBorder="1" applyAlignment="1" applyProtection="1">
      <alignment horizontal="center" vertical="center"/>
    </xf>
    <xf numFmtId="173" fontId="16" fillId="0" borderId="5" xfId="0" applyNumberFormat="1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vertical="top"/>
    </xf>
    <xf numFmtId="0" fontId="16" fillId="0" borderId="0" xfId="5" applyFont="1" applyFill="1" applyAlignment="1" applyProtection="1">
      <alignment horizontal="right" vertical="top"/>
    </xf>
    <xf numFmtId="0" fontId="16" fillId="0" borderId="0" xfId="5" applyFont="1" applyFill="1" applyAlignment="1" applyProtection="1">
      <alignment horizontal="left" vertical="top"/>
    </xf>
    <xf numFmtId="0" fontId="22" fillId="0" borderId="0" xfId="7" applyNumberFormat="1" applyFont="1" applyFill="1" applyBorder="1" applyAlignment="1" applyProtection="1"/>
    <xf numFmtId="0" fontId="4" fillId="0" borderId="11" xfId="0" applyFont="1" applyFill="1" applyBorder="1" applyAlignment="1" applyProtection="1">
      <alignment horizontal="left" vertical="top"/>
    </xf>
    <xf numFmtId="49" fontId="4" fillId="0" borderId="5" xfId="0" applyNumberFormat="1" applyFont="1" applyBorder="1" applyAlignment="1">
      <alignment horizontal="center" vertical="top"/>
    </xf>
    <xf numFmtId="171" fontId="4" fillId="0" borderId="5" xfId="0" quotePrefix="1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left" indent="2"/>
    </xf>
    <xf numFmtId="0" fontId="55" fillId="0" borderId="0" xfId="0" applyFont="1" applyAlignment="1">
      <alignment horizontal="left" indent="4"/>
    </xf>
    <xf numFmtId="0" fontId="6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center"/>
    </xf>
    <xf numFmtId="2" fontId="16" fillId="0" borderId="5" xfId="1" applyNumberFormat="1" applyFont="1" applyFill="1" applyBorder="1" applyAlignment="1" applyProtection="1">
      <alignment horizontal="center"/>
    </xf>
    <xf numFmtId="3" fontId="45" fillId="0" borderId="5" xfId="1" applyNumberFormat="1" applyFont="1" applyFill="1" applyBorder="1" applyAlignment="1" applyProtection="1">
      <alignment horizont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0" fontId="28" fillId="0" borderId="5" xfId="0" applyFont="1" applyFill="1" applyBorder="1" applyProtection="1"/>
    <xf numFmtId="0" fontId="10" fillId="0" borderId="0" xfId="0" applyFont="1" applyFill="1" applyProtection="1"/>
    <xf numFmtId="0" fontId="16" fillId="0" borderId="0" xfId="0" applyFont="1" applyFill="1" applyAlignment="1" applyProtection="1">
      <alignment horizontal="left" indent="2"/>
    </xf>
    <xf numFmtId="0" fontId="16" fillId="0" borderId="0" xfId="0" applyFont="1" applyProtection="1"/>
    <xf numFmtId="0" fontId="16" fillId="0" borderId="0" xfId="0" quotePrefix="1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/>
    </xf>
    <xf numFmtId="0" fontId="16" fillId="0" borderId="5" xfId="0" applyFont="1" applyFill="1" applyBorder="1" applyAlignment="1" applyProtection="1">
      <alignment vertical="center"/>
    </xf>
    <xf numFmtId="3" fontId="16" fillId="0" borderId="5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Border="1" applyAlignment="1" applyProtection="1">
      <alignment horizontal="center"/>
    </xf>
    <xf numFmtId="169" fontId="17" fillId="0" borderId="0" xfId="0" applyNumberFormat="1" applyFont="1" applyFill="1" applyBorder="1" applyAlignment="1" applyProtection="1">
      <alignment horizontal="center"/>
    </xf>
    <xf numFmtId="4" fontId="16" fillId="2" borderId="5" xfId="7" applyNumberFormat="1" applyFont="1" applyFill="1" applyBorder="1" applyAlignment="1" applyProtection="1">
      <alignment horizontal="center"/>
      <protection locked="0"/>
    </xf>
    <xf numFmtId="3" fontId="16" fillId="2" borderId="5" xfId="7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vertical="center" indent="1"/>
    </xf>
    <xf numFmtId="0" fontId="45" fillId="0" borderId="5" xfId="0" applyFont="1" applyFill="1" applyBorder="1" applyAlignment="1" applyProtection="1">
      <alignment horizontal="center" vertical="center"/>
    </xf>
    <xf numFmtId="4" fontId="4" fillId="2" borderId="1" xfId="8" applyNumberFormat="1" applyFont="1" applyFill="1" applyBorder="1" applyAlignment="1" applyProtection="1">
      <alignment horizontal="center"/>
      <protection locked="0"/>
    </xf>
    <xf numFmtId="166" fontId="17" fillId="0" borderId="2" xfId="0" applyNumberFormat="1" applyFont="1" applyFill="1" applyBorder="1" applyAlignment="1" applyProtection="1">
      <alignment horizontal="center"/>
    </xf>
    <xf numFmtId="168" fontId="17" fillId="0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15" fillId="0" borderId="0" xfId="0" applyFont="1" applyAlignment="1" applyProtection="1"/>
    <xf numFmtId="0" fontId="10" fillId="0" borderId="0" xfId="0" applyFont="1" applyAlignment="1" applyProtection="1">
      <alignment horizontal="left"/>
    </xf>
    <xf numFmtId="166" fontId="10" fillId="0" borderId="0" xfId="0" applyNumberFormat="1" applyFont="1" applyBorder="1" applyAlignment="1" applyProtection="1">
      <alignment horizontal="center"/>
    </xf>
    <xf numFmtId="167" fontId="16" fillId="2" borderId="0" xfId="0" applyNumberFormat="1" applyFont="1" applyFill="1" applyBorder="1" applyAlignment="1" applyProtection="1">
      <alignment horizontal="center" vertical="center"/>
      <protection locked="0"/>
    </xf>
    <xf numFmtId="167" fontId="10" fillId="0" borderId="0" xfId="1" applyNumberFormat="1" applyFont="1" applyBorder="1" applyAlignment="1" applyProtection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4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left" indent="1"/>
    </xf>
    <xf numFmtId="3" fontId="16" fillId="2" borderId="5" xfId="7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46" fillId="0" borderId="0" xfId="0" applyFont="1" applyFill="1" applyProtection="1"/>
    <xf numFmtId="0" fontId="0" fillId="0" borderId="0" xfId="0" applyFill="1" applyAlignment="1" applyProtection="1">
      <alignment horizontal="center"/>
    </xf>
    <xf numFmtId="3" fontId="16" fillId="0" borderId="0" xfId="5" applyNumberFormat="1" applyFont="1" applyFill="1" applyAlignment="1" applyProtection="1">
      <alignment horizontal="center"/>
    </xf>
    <xf numFmtId="0" fontId="31" fillId="0" borderId="0" xfId="6" applyFont="1" applyFill="1" applyBorder="1" applyAlignment="1" applyProtection="1">
      <alignment horizontal="left"/>
    </xf>
    <xf numFmtId="166" fontId="10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8" fillId="0" borderId="2" xfId="0" applyFont="1" applyFill="1" applyBorder="1" applyProtection="1"/>
    <xf numFmtId="0" fontId="28" fillId="0" borderId="2" xfId="0" applyFont="1" applyFill="1" applyBorder="1" applyAlignment="1" applyProtection="1">
      <alignment horizontal="left"/>
    </xf>
    <xf numFmtId="0" fontId="28" fillId="0" borderId="2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0" fillId="0" borderId="0" xfId="0" applyProtection="1"/>
    <xf numFmtId="0" fontId="29" fillId="0" borderId="0" xfId="5" applyFont="1" applyFill="1" applyBorder="1" applyAlignment="1" applyProtection="1">
      <alignment horizontal="left" vertical="center"/>
    </xf>
    <xf numFmtId="0" fontId="50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left"/>
    </xf>
    <xf numFmtId="0" fontId="49" fillId="0" borderId="0" xfId="0" applyFont="1" applyBorder="1" applyAlignment="1" applyProtection="1">
      <alignment horizontal="left" indent="1"/>
    </xf>
    <xf numFmtId="0" fontId="51" fillId="0" borderId="0" xfId="0" applyFont="1" applyBorder="1" applyAlignment="1" applyProtection="1">
      <alignment horizontal="left"/>
    </xf>
    <xf numFmtId="0" fontId="49" fillId="0" borderId="0" xfId="0" applyFont="1" applyBorder="1" applyAlignment="1" applyProtection="1">
      <alignment horizontal="left"/>
    </xf>
    <xf numFmtId="0" fontId="49" fillId="0" borderId="0" xfId="0" applyFont="1" applyBorder="1" applyAlignment="1" applyProtection="1">
      <alignment horizontal="left" wrapText="1" indent="1"/>
    </xf>
    <xf numFmtId="0" fontId="16" fillId="0" borderId="0" xfId="0" applyFont="1" applyFill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/>
    <xf numFmtId="165" fontId="16" fillId="0" borderId="5" xfId="0" applyNumberFormat="1" applyFont="1" applyFill="1" applyBorder="1" applyAlignment="1" applyProtection="1">
      <alignment horizontal="center" vertical="center"/>
    </xf>
    <xf numFmtId="9" fontId="16" fillId="2" borderId="5" xfId="7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indent="1"/>
    </xf>
    <xf numFmtId="0" fontId="8" fillId="0" borderId="0" xfId="2" applyAlignment="1" applyProtection="1">
      <alignment horizontal="left"/>
    </xf>
    <xf numFmtId="165" fontId="16" fillId="2" borderId="5" xfId="7" applyNumberFormat="1" applyFont="1" applyFill="1" applyBorder="1" applyAlignment="1" applyProtection="1">
      <alignment horizontal="center"/>
      <protection locked="0"/>
    </xf>
    <xf numFmtId="3" fontId="16" fillId="0" borderId="5" xfId="0" applyNumberFormat="1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center" wrapText="1"/>
    </xf>
    <xf numFmtId="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165" fontId="45" fillId="0" borderId="5" xfId="1" applyNumberFormat="1" applyFont="1" applyFill="1" applyBorder="1" applyAlignment="1" applyProtection="1">
      <alignment horizontal="center"/>
    </xf>
    <xf numFmtId="0" fontId="16" fillId="0" borderId="5" xfId="5" quotePrefix="1" applyFont="1" applyFill="1" applyBorder="1" applyAlignment="1" applyProtection="1">
      <alignment horizontal="left"/>
    </xf>
    <xf numFmtId="3" fontId="16" fillId="0" borderId="5" xfId="7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left"/>
    </xf>
    <xf numFmtId="0" fontId="73" fillId="0" borderId="0" xfId="2" applyFont="1" applyAlignment="1" applyProtection="1">
      <alignment horizontal="left" vertical="top" indent="2"/>
    </xf>
    <xf numFmtId="0" fontId="1" fillId="0" borderId="0" xfId="0" applyFont="1"/>
    <xf numFmtId="0" fontId="8" fillId="0" borderId="0" xfId="2" applyAlignment="1" applyProtection="1"/>
    <xf numFmtId="0" fontId="16" fillId="0" borderId="0" xfId="0" quotePrefix="1" applyFont="1" applyFill="1" applyAlignment="1" applyProtection="1">
      <alignment horizontal="left" indent="1"/>
    </xf>
    <xf numFmtId="0" fontId="16" fillId="0" borderId="0" xfId="0" quotePrefix="1" applyFont="1" applyFill="1" applyAlignment="1" applyProtection="1">
      <alignment horizontal="left" indent="2"/>
    </xf>
    <xf numFmtId="0" fontId="74" fillId="0" borderId="0" xfId="0" applyFont="1" applyFill="1" applyAlignment="1" applyProtection="1">
      <alignment horizontal="left" vertical="center"/>
    </xf>
    <xf numFmtId="0" fontId="75" fillId="0" borderId="0" xfId="7" applyFont="1" applyProtection="1"/>
    <xf numFmtId="49" fontId="1" fillId="0" borderId="5" xfId="0" applyNumberFormat="1" applyFont="1" applyBorder="1" applyAlignment="1">
      <alignment horizontal="center" vertical="top"/>
    </xf>
    <xf numFmtId="0" fontId="25" fillId="0" borderId="5" xfId="0" applyFont="1" applyFill="1" applyBorder="1" applyAlignment="1" applyProtection="1">
      <alignment horizontal="center" vertical="center" wrapText="1"/>
    </xf>
    <xf numFmtId="3" fontId="4" fillId="2" borderId="18" xfId="7" applyNumberFormat="1" applyFont="1" applyFill="1" applyBorder="1" applyAlignment="1" applyProtection="1">
      <alignment horizontal="center"/>
      <protection locked="0"/>
    </xf>
    <xf numFmtId="9" fontId="16" fillId="0" borderId="5" xfId="0" applyNumberFormat="1" applyFont="1" applyFill="1" applyBorder="1" applyAlignment="1" applyProtection="1">
      <alignment horizontal="center" vertical="center"/>
    </xf>
    <xf numFmtId="0" fontId="21" fillId="0" borderId="0" xfId="7" applyFont="1" applyFill="1" applyBorder="1" applyAlignment="1" applyProtection="1">
      <alignment wrapText="1"/>
    </xf>
    <xf numFmtId="0" fontId="22" fillId="0" borderId="0" xfId="7" applyFont="1" applyFill="1" applyBorder="1" applyAlignment="1" applyProtection="1"/>
    <xf numFmtId="0" fontId="2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0" fontId="25" fillId="2" borderId="5" xfId="7" applyNumberFormat="1" applyFont="1" applyFill="1" applyBorder="1" applyAlignment="1" applyProtection="1">
      <alignment horizontal="left"/>
      <protection locked="0"/>
    </xf>
    <xf numFmtId="0" fontId="25" fillId="2" borderId="11" xfId="7" applyNumberFormat="1" applyFont="1" applyFill="1" applyBorder="1" applyAlignment="1" applyProtection="1">
      <alignment horizontal="left"/>
      <protection locked="0"/>
    </xf>
    <xf numFmtId="0" fontId="25" fillId="0" borderId="5" xfId="0" applyFont="1" applyFill="1" applyBorder="1" applyAlignment="1" applyProtection="1">
      <alignment horizontal="center" vertical="center"/>
    </xf>
    <xf numFmtId="0" fontId="37" fillId="0" borderId="0" xfId="2" quotePrefix="1" applyFont="1" applyFill="1" applyAlignment="1" applyProtection="1">
      <alignment horizontal="left"/>
    </xf>
    <xf numFmtId="0" fontId="37" fillId="0" borderId="0" xfId="2" applyFont="1" applyAlignment="1" applyProtection="1"/>
    <xf numFmtId="0" fontId="0" fillId="0" borderId="0" xfId="0" applyAlignment="1"/>
    <xf numFmtId="0" fontId="16" fillId="0" borderId="5" xfId="0" applyFont="1" applyFill="1" applyBorder="1" applyAlignment="1" applyProtection="1">
      <alignment horizontal="left" vertical="center"/>
    </xf>
    <xf numFmtId="0" fontId="57" fillId="0" borderId="5" xfId="0" applyFont="1" applyFill="1" applyBorder="1" applyAlignment="1" applyProtection="1">
      <alignment horizontal="center" vertical="center"/>
    </xf>
    <xf numFmtId="0" fontId="16" fillId="0" borderId="6" xfId="7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/>
    <xf numFmtId="0" fontId="0" fillId="0" borderId="0" xfId="0" applyFill="1" applyAlignment="1" applyProtection="1"/>
    <xf numFmtId="0" fontId="25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/>
    <xf numFmtId="0" fontId="37" fillId="0" borderId="0" xfId="2" quotePrefix="1" applyFont="1" applyFill="1" applyBorder="1" applyAlignment="1" applyProtection="1">
      <alignment horizontal="left" vertical="center"/>
    </xf>
    <xf numFmtId="0" fontId="37" fillId="0" borderId="0" xfId="2" applyFont="1" applyAlignment="1" applyProtection="1">
      <alignment horizontal="left"/>
    </xf>
    <xf numFmtId="165" fontId="16" fillId="2" borderId="5" xfId="7" applyNumberFormat="1" applyFont="1" applyFill="1" applyBorder="1" applyAlignment="1" applyProtection="1">
      <alignment horizontal="center" vertical="center"/>
      <protection locked="0"/>
    </xf>
    <xf numFmtId="170" fontId="16" fillId="0" borderId="5" xfId="0" applyNumberFormat="1" applyFont="1" applyFill="1" applyBorder="1" applyAlignment="1" applyProtection="1">
      <alignment horizontal="center" vertical="center"/>
    </xf>
    <xf numFmtId="0" fontId="78" fillId="0" borderId="0" xfId="0" applyFont="1" applyFill="1" applyBorder="1" applyProtection="1"/>
    <xf numFmtId="0" fontId="37" fillId="0" borderId="0" xfId="2" applyFont="1" applyAlignment="1" applyProtection="1">
      <alignment horizontal="left" vertical="center" indent="1"/>
    </xf>
    <xf numFmtId="0" fontId="37" fillId="0" borderId="0" xfId="2" applyFont="1" applyAlignment="1" applyProtection="1">
      <alignment horizontal="left" vertical="center"/>
    </xf>
    <xf numFmtId="174" fontId="16" fillId="3" borderId="1" xfId="8" quotePrefix="1" applyNumberFormat="1" applyFont="1" applyFill="1" applyBorder="1" applyAlignment="1" applyProtection="1">
      <alignment horizontal="center" vertical="center"/>
    </xf>
    <xf numFmtId="174" fontId="16" fillId="3" borderId="1" xfId="8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6" fillId="0" borderId="7" xfId="0" applyFont="1" applyBorder="1" applyAlignment="1" applyProtection="1">
      <alignment horizontal="right" indent="1"/>
    </xf>
    <xf numFmtId="0" fontId="16" fillId="0" borderId="8" xfId="0" applyFont="1" applyBorder="1" applyAlignment="1" applyProtection="1">
      <alignment horizontal="right" indent="1"/>
    </xf>
    <xf numFmtId="0" fontId="16" fillId="0" borderId="0" xfId="0" applyFont="1" applyBorder="1" applyAlignment="1" applyProtection="1">
      <alignment horizontal="left" indent="1"/>
    </xf>
    <xf numFmtId="0" fontId="25" fillId="0" borderId="0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left"/>
    </xf>
    <xf numFmtId="0" fontId="16" fillId="0" borderId="0" xfId="0" applyFont="1" applyFill="1" applyBorder="1" applyAlignment="1" applyProtection="1">
      <alignment horizontal="left" wrapText="1" indent="1"/>
    </xf>
    <xf numFmtId="169" fontId="16" fillId="0" borderId="0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166" fontId="16" fillId="0" borderId="0" xfId="1" applyNumberFormat="1" applyFont="1" applyBorder="1" applyAlignment="1" applyProtection="1">
      <alignment horizontal="center"/>
    </xf>
    <xf numFmtId="0" fontId="34" fillId="0" borderId="0" xfId="0" applyFont="1" applyProtection="1"/>
    <xf numFmtId="3" fontId="16" fillId="0" borderId="0" xfId="0" applyNumberFormat="1" applyFont="1" applyAlignment="1" applyProtection="1">
      <alignment horizontal="left"/>
    </xf>
    <xf numFmtId="0" fontId="9" fillId="0" borderId="2" xfId="0" applyFont="1" applyBorder="1" applyProtection="1"/>
    <xf numFmtId="0" fontId="10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/>
    </xf>
    <xf numFmtId="0" fontId="10" fillId="0" borderId="2" xfId="0" applyFont="1" applyBorder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60" fillId="0" borderId="0" xfId="0" applyFont="1" applyProtection="1"/>
    <xf numFmtId="0" fontId="16" fillId="0" borderId="0" xfId="0" applyFont="1" applyAlignment="1" applyProtection="1">
      <alignment horizontal="left"/>
    </xf>
    <xf numFmtId="0" fontId="76" fillId="0" borderId="0" xfId="0" applyFont="1" applyFill="1" applyProtection="1"/>
    <xf numFmtId="0" fontId="68" fillId="0" borderId="0" xfId="0" applyFont="1" applyProtection="1"/>
    <xf numFmtId="0" fontId="67" fillId="0" borderId="0" xfId="0" quotePrefix="1" applyNumberFormat="1" applyFont="1" applyFill="1" applyBorder="1" applyAlignment="1" applyProtection="1">
      <alignment horizontal="center" vertical="center"/>
    </xf>
    <xf numFmtId="0" fontId="77" fillId="0" borderId="0" xfId="0" applyFont="1" applyFill="1" applyProtection="1"/>
    <xf numFmtId="0" fontId="66" fillId="0" borderId="0" xfId="0" applyFont="1" applyAlignment="1" applyProtection="1">
      <alignment horizontal="left" indent="1"/>
    </xf>
    <xf numFmtId="0" fontId="66" fillId="0" borderId="0" xfId="0" applyFont="1" applyAlignment="1" applyProtection="1">
      <alignment horizontal="left"/>
    </xf>
    <xf numFmtId="0" fontId="0" fillId="0" borderId="0" xfId="0" applyAlignment="1" applyProtection="1"/>
    <xf numFmtId="3" fontId="16" fillId="0" borderId="11" xfId="0" quotePrefix="1" applyNumberFormat="1" applyFont="1" applyFill="1" applyBorder="1" applyAlignment="1" applyProtection="1">
      <alignment horizontal="center" vertical="center"/>
    </xf>
    <xf numFmtId="3" fontId="16" fillId="0" borderId="5" xfId="0" quotePrefix="1" applyNumberFormat="1" applyFont="1" applyFill="1" applyBorder="1" applyAlignment="1" applyProtection="1">
      <alignment horizontal="center" vertical="center"/>
    </xf>
    <xf numFmtId="165" fontId="16" fillId="0" borderId="11" xfId="0" quotePrefix="1" applyNumberFormat="1" applyFont="1" applyFill="1" applyBorder="1" applyAlignment="1" applyProtection="1">
      <alignment horizontal="center" vertical="center"/>
    </xf>
    <xf numFmtId="165" fontId="16" fillId="0" borderId="5" xfId="0" quotePrefix="1" applyNumberFormat="1" applyFont="1" applyFill="1" applyBorder="1" applyAlignment="1" applyProtection="1">
      <alignment horizontal="center" vertical="center"/>
    </xf>
    <xf numFmtId="164" fontId="16" fillId="0" borderId="11" xfId="0" applyNumberFormat="1" applyFont="1" applyFill="1" applyBorder="1" applyAlignment="1" applyProtection="1">
      <alignment horizontal="center"/>
    </xf>
    <xf numFmtId="164" fontId="16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65" fontId="16" fillId="0" borderId="0" xfId="0" quotePrefix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/>
    </xf>
    <xf numFmtId="0" fontId="65" fillId="0" borderId="0" xfId="0" applyFont="1" applyFill="1" applyProtection="1"/>
    <xf numFmtId="4" fontId="16" fillId="0" borderId="11" xfId="0" quotePrefix="1" applyNumberFormat="1" applyFont="1" applyFill="1" applyBorder="1" applyAlignment="1" applyProtection="1">
      <alignment horizontal="center" vertical="center"/>
    </xf>
    <xf numFmtId="4" fontId="16" fillId="0" borderId="5" xfId="0" quotePrefix="1" applyNumberFormat="1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173" fontId="16" fillId="0" borderId="5" xfId="0" applyNumberFormat="1" applyFont="1" applyFill="1" applyBorder="1" applyAlignment="1" applyProtection="1">
      <alignment horizontal="left" vertical="center"/>
    </xf>
    <xf numFmtId="0" fontId="74" fillId="0" borderId="0" xfId="0" applyFont="1" applyAlignment="1" applyProtection="1">
      <alignment horizontal="left"/>
    </xf>
    <xf numFmtId="0" fontId="16" fillId="0" borderId="5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vertical="center" indent="1"/>
    </xf>
    <xf numFmtId="0" fontId="25" fillId="6" borderId="11" xfId="0" applyFont="1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47" fillId="0" borderId="0" xfId="0" applyFont="1" applyFill="1" applyAlignment="1" applyProtection="1">
      <alignment vertical="center"/>
    </xf>
    <xf numFmtId="0" fontId="16" fillId="0" borderId="5" xfId="0" applyFont="1" applyFill="1" applyBorder="1" applyProtection="1"/>
    <xf numFmtId="0" fontId="48" fillId="0" borderId="0" xfId="0" applyFont="1" applyFill="1" applyProtection="1"/>
    <xf numFmtId="0" fontId="59" fillId="0" borderId="5" xfId="0" applyFont="1" applyFill="1" applyBorder="1" applyAlignment="1" applyProtection="1">
      <alignment horizontal="left" vertical="center"/>
    </xf>
    <xf numFmtId="4" fontId="69" fillId="0" borderId="5" xfId="0" applyNumberFormat="1" applyFont="1" applyFill="1" applyBorder="1" applyAlignment="1" applyProtection="1">
      <alignment horizontal="center" vertical="center"/>
    </xf>
    <xf numFmtId="0" fontId="48" fillId="0" borderId="5" xfId="0" applyFont="1" applyFill="1" applyBorder="1" applyProtection="1"/>
    <xf numFmtId="4" fontId="70" fillId="0" borderId="5" xfId="0" applyNumberFormat="1" applyFont="1" applyFill="1" applyBorder="1" applyAlignment="1" applyProtection="1">
      <alignment horizontal="center" vertical="center"/>
    </xf>
    <xf numFmtId="9" fontId="16" fillId="0" borderId="5" xfId="0" applyNumberFormat="1" applyFont="1" applyFill="1" applyBorder="1" applyAlignment="1" applyProtection="1">
      <alignment horizontal="center"/>
    </xf>
    <xf numFmtId="0" fontId="68" fillId="0" borderId="0" xfId="0" applyFont="1" applyAlignment="1" applyProtection="1">
      <alignment horizontal="left"/>
    </xf>
    <xf numFmtId="0" fontId="71" fillId="0" borderId="0" xfId="0" applyFont="1" applyAlignment="1" applyProtection="1">
      <alignment horizontal="left" indent="2"/>
    </xf>
    <xf numFmtId="0" fontId="72" fillId="0" borderId="0" xfId="0" applyFont="1" applyProtection="1"/>
    <xf numFmtId="0" fontId="0" fillId="0" borderId="0" xfId="0" applyBorder="1" applyAlignment="1" applyProtection="1">
      <alignment horizontal="left" vertical="top" wrapText="1"/>
    </xf>
    <xf numFmtId="3" fontId="57" fillId="0" borderId="0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/>
    <xf numFmtId="0" fontId="68" fillId="0" borderId="0" xfId="0" applyFont="1" applyAlignment="1" applyProtection="1"/>
    <xf numFmtId="0" fontId="0" fillId="0" borderId="0" xfId="0" applyAlignment="1" applyProtection="1">
      <alignment vertical="center" wrapText="1"/>
    </xf>
    <xf numFmtId="4" fontId="25" fillId="0" borderId="5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vertical="center"/>
    </xf>
    <xf numFmtId="0" fontId="65" fillId="0" borderId="0" xfId="0" applyFont="1" applyFill="1" applyAlignment="1" applyProtection="1">
      <alignment horizontal="left" indent="1"/>
    </xf>
    <xf numFmtId="0" fontId="0" fillId="0" borderId="0" xfId="0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31" fillId="0" borderId="5" xfId="6" applyFont="1" applyFill="1" applyBorder="1" applyAlignment="1" applyProtection="1">
      <alignment horizontal="left" vertical="center"/>
    </xf>
    <xf numFmtId="0" fontId="25" fillId="0" borderId="5" xfId="0" applyFont="1" applyBorder="1" applyAlignment="1" applyProtection="1">
      <alignment vertical="top" wrapText="1"/>
    </xf>
    <xf numFmtId="0" fontId="64" fillId="0" borderId="0" xfId="0" applyFont="1" applyAlignment="1" applyProtection="1"/>
    <xf numFmtId="4" fontId="16" fillId="0" borderId="5" xfId="7" applyNumberFormat="1" applyFont="1" applyFill="1" applyBorder="1" applyAlignment="1" applyProtection="1">
      <alignment horizontal="center"/>
      <protection locked="0"/>
    </xf>
    <xf numFmtId="171" fontId="39" fillId="0" borderId="6" xfId="2" applyNumberFormat="1" applyFont="1" applyBorder="1" applyAlignment="1" applyProtection="1">
      <alignment horizontal="center" vertical="center" wrapText="1"/>
    </xf>
    <xf numFmtId="171" fontId="39" fillId="0" borderId="5" xfId="2" applyNumberFormat="1" applyFont="1" applyBorder="1" applyAlignment="1" applyProtection="1">
      <alignment horizontal="center" vertical="center" wrapText="1"/>
    </xf>
    <xf numFmtId="9" fontId="4" fillId="2" borderId="26" xfId="8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4" fillId="0" borderId="15" xfId="7" applyFont="1" applyFill="1" applyBorder="1" applyAlignment="1" applyProtection="1">
      <alignment horizontal="center" wrapText="1"/>
    </xf>
    <xf numFmtId="0" fontId="0" fillId="0" borderId="15" xfId="0" applyBorder="1" applyAlignment="1" applyProtection="1"/>
    <xf numFmtId="9" fontId="53" fillId="0" borderId="16" xfId="8" applyFont="1" applyFill="1" applyBorder="1" applyAlignment="1" applyProtection="1">
      <alignment horizontal="center"/>
      <protection locked="0"/>
    </xf>
    <xf numFmtId="9" fontId="53" fillId="0" borderId="17" xfId="8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9" fontId="4" fillId="0" borderId="16" xfId="8" applyFont="1" applyFill="1" applyBorder="1" applyAlignment="1" applyProtection="1">
      <alignment horizontal="center"/>
      <protection locked="0"/>
    </xf>
    <xf numFmtId="9" fontId="4" fillId="0" borderId="17" xfId="8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62" fillId="5" borderId="11" xfId="7" applyFont="1" applyFill="1" applyBorder="1" applyAlignment="1" applyProtection="1">
      <alignment horizontal="left" vertical="center" wrapText="1" indent="1"/>
    </xf>
    <xf numFmtId="0" fontId="63" fillId="0" borderId="12" xfId="0" applyFont="1" applyBorder="1" applyAlignment="1" applyProtection="1">
      <alignment horizontal="left" indent="1"/>
    </xf>
    <xf numFmtId="0" fontId="0" fillId="0" borderId="12" xfId="0" applyBorder="1" applyAlignment="1" applyProtection="1">
      <alignment horizontal="left" indent="1"/>
    </xf>
    <xf numFmtId="0" fontId="0" fillId="0" borderId="13" xfId="0" applyBorder="1" applyAlignment="1" applyProtection="1">
      <alignment horizontal="left" indent="1"/>
    </xf>
    <xf numFmtId="0" fontId="61" fillId="4" borderId="11" xfId="2" applyFont="1" applyFill="1" applyBorder="1" applyAlignment="1" applyProtection="1">
      <alignment horizontal="left" vertical="center" indent="1"/>
    </xf>
    <xf numFmtId="0" fontId="61" fillId="0" borderId="12" xfId="2" applyFont="1" applyBorder="1" applyAlignment="1" applyProtection="1">
      <alignment horizontal="left" indent="1"/>
    </xf>
    <xf numFmtId="0" fontId="35" fillId="0" borderId="0" xfId="7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1" fillId="0" borderId="0" xfId="7" applyFont="1" applyFill="1" applyBorder="1" applyAlignment="1" applyProtection="1">
      <alignment wrapText="1"/>
    </xf>
    <xf numFmtId="0" fontId="22" fillId="0" borderId="0" xfId="7" applyFont="1" applyFill="1" applyBorder="1" applyAlignment="1" applyProtection="1">
      <alignment wrapText="1"/>
    </xf>
    <xf numFmtId="0" fontId="21" fillId="0" borderId="0" xfId="7" applyFont="1" applyFill="1" applyBorder="1" applyAlignment="1" applyProtection="1"/>
    <xf numFmtId="0" fontId="22" fillId="0" borderId="0" xfId="7" applyFont="1" applyFill="1" applyBorder="1" applyAlignment="1" applyProtection="1"/>
    <xf numFmtId="0" fontId="4" fillId="0" borderId="0" xfId="7" applyFont="1" applyFill="1" applyBorder="1" applyAlignment="1" applyProtection="1">
      <alignment horizontal="left" wrapText="1" indent="1"/>
    </xf>
    <xf numFmtId="0" fontId="1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7" applyFont="1" applyFill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2" applyAlignment="1" applyProtection="1">
      <alignment horizontal="left" vertical="center" wrapText="1" indent="1"/>
    </xf>
    <xf numFmtId="0" fontId="20" fillId="0" borderId="0" xfId="7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  <xf numFmtId="0" fontId="27" fillId="0" borderId="0" xfId="0" applyFont="1" applyBorder="1" applyAlignment="1" applyProtection="1">
      <alignment horizontal="left" vertical="top" wrapText="1"/>
    </xf>
    <xf numFmtId="0" fontId="27" fillId="0" borderId="0" xfId="0" applyFont="1" applyAlignment="1">
      <alignment horizontal="left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5" fillId="0" borderId="21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8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left" indent="1"/>
    </xf>
    <xf numFmtId="0" fontId="25" fillId="0" borderId="11" xfId="0" applyFont="1" applyFill="1" applyBorder="1" applyAlignment="1" applyProtection="1">
      <alignment horizontal="left"/>
    </xf>
    <xf numFmtId="0" fontId="25" fillId="0" borderId="13" xfId="0" applyFont="1" applyBorder="1" applyAlignment="1" applyProtection="1">
      <alignment horizontal="left"/>
    </xf>
    <xf numFmtId="0" fontId="25" fillId="2" borderId="3" xfId="7" applyNumberFormat="1" applyFont="1" applyFill="1" applyBorder="1" applyAlignment="1" applyProtection="1">
      <alignment horizontal="left" vertical="center" wrapText="1"/>
      <protection locked="0"/>
    </xf>
    <xf numFmtId="0" fontId="25" fillId="2" borderId="8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25" fillId="2" borderId="11" xfId="7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5" fillId="2" borderId="5" xfId="7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25" fillId="0" borderId="3" xfId="0" applyFont="1" applyFill="1" applyBorder="1" applyAlignment="1" applyProtection="1">
      <alignment vertical="top" wrapText="1"/>
    </xf>
    <xf numFmtId="0" fontId="16" fillId="0" borderId="8" xfId="0" applyFont="1" applyBorder="1" applyAlignment="1" applyProtection="1">
      <alignment wrapText="1"/>
    </xf>
    <xf numFmtId="0" fontId="16" fillId="0" borderId="11" xfId="5" applyFont="1" applyFill="1" applyBorder="1" applyAlignment="1" applyProtection="1">
      <alignment horizontal="left"/>
    </xf>
    <xf numFmtId="0" fontId="16" fillId="0" borderId="13" xfId="5" quotePrefix="1" applyFont="1" applyFill="1" applyBorder="1" applyAlignment="1" applyProtection="1">
      <alignment horizontal="left"/>
    </xf>
    <xf numFmtId="0" fontId="25" fillId="2" borderId="6" xfId="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25" fillId="0" borderId="12" xfId="0" applyFont="1" applyFill="1" applyBorder="1" applyAlignment="1" applyProtection="1">
      <alignment horizontal="left"/>
    </xf>
    <xf numFmtId="0" fontId="23" fillId="0" borderId="13" xfId="0" applyFont="1" applyBorder="1" applyAlignment="1" applyProtection="1">
      <alignment horizontal="left"/>
    </xf>
    <xf numFmtId="0" fontId="16" fillId="0" borderId="4" xfId="0" applyFont="1" applyFill="1" applyBorder="1" applyAlignment="1" applyProtection="1">
      <alignment vertical="top" wrapText="1"/>
    </xf>
    <xf numFmtId="0" fontId="1" fillId="0" borderId="10" xfId="0" applyFont="1" applyBorder="1" applyAlignment="1" applyProtection="1"/>
    <xf numFmtId="3" fontId="16" fillId="0" borderId="1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3" fontId="1" fillId="0" borderId="13" xfId="0" applyNumberFormat="1" applyFont="1" applyBorder="1" applyAlignment="1" applyProtection="1"/>
    <xf numFmtId="0" fontId="25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/>
    <xf numFmtId="0" fontId="37" fillId="0" borderId="0" xfId="2" applyFont="1" applyFill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  <xf numFmtId="0" fontId="37" fillId="0" borderId="0" xfId="2" quotePrefix="1" applyFont="1" applyFill="1" applyAlignment="1" applyProtection="1">
      <alignment horizontal="left"/>
    </xf>
    <xf numFmtId="0" fontId="37" fillId="0" borderId="0" xfId="2" applyFont="1" applyAlignment="1" applyProtection="1"/>
    <xf numFmtId="0" fontId="25" fillId="0" borderId="5" xfId="0" applyFont="1" applyFill="1" applyBorder="1" applyAlignment="1" applyProtection="1">
      <alignment vertical="center"/>
    </xf>
    <xf numFmtId="0" fontId="37" fillId="0" borderId="0" xfId="2" applyFont="1" applyAlignment="1" applyProtection="1">
      <alignment horizontal="left"/>
    </xf>
    <xf numFmtId="0" fontId="25" fillId="0" borderId="3" xfId="0" applyFont="1" applyFill="1" applyBorder="1" applyAlignment="1" applyProtection="1">
      <alignment vertical="center" wrapText="1"/>
    </xf>
    <xf numFmtId="0" fontId="25" fillId="0" borderId="4" xfId="0" applyFont="1" applyFill="1" applyBorder="1" applyAlignment="1" applyProtection="1">
      <alignment vertical="center" wrapText="1"/>
    </xf>
    <xf numFmtId="0" fontId="25" fillId="0" borderId="8" xfId="0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vertical="center" wrapText="1"/>
    </xf>
    <xf numFmtId="0" fontId="0" fillId="0" borderId="13" xfId="0" applyBorder="1" applyProtection="1"/>
    <xf numFmtId="0" fontId="10" fillId="0" borderId="13" xfId="0" applyFont="1" applyFill="1" applyBorder="1" applyAlignment="1" applyProtection="1">
      <alignment horizontal="left"/>
    </xf>
    <xf numFmtId="0" fontId="16" fillId="0" borderId="6" xfId="0" applyFont="1" applyFill="1" applyBorder="1" applyAlignment="1" applyProtection="1">
      <alignment vertical="center"/>
    </xf>
    <xf numFmtId="0" fontId="0" fillId="0" borderId="24" xfId="0" applyBorder="1" applyAlignment="1" applyProtection="1"/>
    <xf numFmtId="0" fontId="25" fillId="0" borderId="6" xfId="0" applyFont="1" applyFill="1" applyBorder="1" applyAlignment="1" applyProtection="1">
      <alignment vertical="top" wrapText="1"/>
    </xf>
    <xf numFmtId="0" fontId="0" fillId="0" borderId="24" xfId="0" applyBorder="1" applyAlignment="1" applyProtection="1">
      <alignment vertical="top" wrapText="1"/>
    </xf>
    <xf numFmtId="0" fontId="0" fillId="0" borderId="25" xfId="0" applyBorder="1" applyAlignment="1" applyProtection="1">
      <alignment vertical="top" wrapText="1"/>
    </xf>
    <xf numFmtId="0" fontId="25" fillId="0" borderId="11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</xf>
    <xf numFmtId="0" fontId="8" fillId="0" borderId="0" xfId="2" applyAlignment="1" applyProtection="1"/>
    <xf numFmtId="0" fontId="25" fillId="2" borderId="13" xfId="7" applyNumberFormat="1" applyFont="1" applyFill="1" applyBorder="1" applyAlignment="1" applyProtection="1">
      <alignment horizontal="left"/>
      <protection locked="0"/>
    </xf>
    <xf numFmtId="0" fontId="58" fillId="0" borderId="6" xfId="0" quotePrefix="1" applyFont="1" applyFill="1" applyBorder="1" applyAlignment="1" applyProtection="1">
      <alignment horizontal="center" vertical="center"/>
    </xf>
    <xf numFmtId="0" fontId="58" fillId="0" borderId="2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5" fillId="2" borderId="24" xfId="7" applyNumberFormat="1" applyFont="1" applyFill="1" applyBorder="1" applyAlignment="1" applyProtection="1">
      <alignment horizontal="left" vertical="top" wrapText="1"/>
      <protection locked="0"/>
    </xf>
    <xf numFmtId="0" fontId="25" fillId="2" borderId="25" xfId="7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5" fillId="0" borderId="12" xfId="0" applyFont="1" applyFill="1" applyBorder="1" applyAlignment="1" applyProtection="1">
      <alignment vertical="center"/>
    </xf>
    <xf numFmtId="0" fontId="0" fillId="0" borderId="12" xfId="0" applyBorder="1" applyProtection="1"/>
    <xf numFmtId="0" fontId="0" fillId="0" borderId="0" xfId="0" applyAlignment="1" applyProtection="1"/>
    <xf numFmtId="0" fontId="25" fillId="0" borderId="11" xfId="5" applyFont="1" applyFill="1" applyBorder="1" applyAlignment="1" applyProtection="1"/>
    <xf numFmtId="0" fontId="25" fillId="0" borderId="13" xfId="5" applyFont="1" applyFill="1" applyBorder="1" applyAlignment="1" applyProtection="1"/>
    <xf numFmtId="0" fontId="25" fillId="0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0" borderId="13" xfId="0" applyBorder="1" applyAlignment="1" applyProtection="1"/>
    <xf numFmtId="0" fontId="16" fillId="0" borderId="11" xfId="5" applyFont="1" applyFill="1" applyBorder="1" applyAlignment="1" applyProtection="1"/>
    <xf numFmtId="0" fontId="16" fillId="0" borderId="13" xfId="5" applyFont="1" applyFill="1" applyBorder="1" applyAlignment="1" applyProtection="1"/>
    <xf numFmtId="0" fontId="25" fillId="0" borderId="13" xfId="0" applyFont="1" applyFill="1" applyBorder="1" applyAlignment="1" applyProtection="1">
      <alignment horizontal="center" vertical="center"/>
    </xf>
    <xf numFmtId="3" fontId="16" fillId="0" borderId="11" xfId="1" applyNumberFormat="1" applyFont="1" applyFill="1" applyBorder="1" applyAlignment="1" applyProtection="1">
      <alignment horizontal="center"/>
    </xf>
    <xf numFmtId="3" fontId="16" fillId="0" borderId="13" xfId="1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/>
    <xf numFmtId="0" fontId="16" fillId="2" borderId="11" xfId="7" applyNumberFormat="1" applyFont="1" applyFill="1" applyBorder="1" applyAlignment="1" applyProtection="1">
      <alignment horizontal="left"/>
      <protection locked="0"/>
    </xf>
    <xf numFmtId="0" fontId="16" fillId="2" borderId="12" xfId="7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45" fillId="0" borderId="5" xfId="0" applyFont="1" applyFill="1" applyBorder="1" applyAlignment="1" applyProtection="1">
      <alignment horizontal="left" vertical="center"/>
    </xf>
    <xf numFmtId="0" fontId="25" fillId="0" borderId="5" xfId="0" applyFont="1" applyBorder="1" applyAlignment="1" applyProtection="1">
      <alignment vertical="top" wrapText="1"/>
    </xf>
    <xf numFmtId="0" fontId="25" fillId="2" borderId="12" xfId="7" applyNumberFormat="1" applyFont="1" applyFill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 horizontal="left" vertical="center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25" fillId="0" borderId="5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7" fillId="0" borderId="5" xfId="0" applyFont="1" applyFill="1" applyBorder="1" applyAlignment="1" applyProtection="1">
      <alignment horizontal="center" vertical="center"/>
    </xf>
    <xf numFmtId="3" fontId="16" fillId="0" borderId="25" xfId="1" applyNumberFormat="1" applyFont="1" applyFill="1" applyBorder="1" applyAlignment="1" applyProtection="1">
      <alignment horizontal="left"/>
    </xf>
    <xf numFmtId="0" fontId="16" fillId="0" borderId="6" xfId="7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/>
    <xf numFmtId="0" fontId="0" fillId="0" borderId="0" xfId="0" applyFill="1" applyAlignment="1" applyProtection="1"/>
    <xf numFmtId="165" fontId="16" fillId="0" borderId="5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1" fillId="0" borderId="5" xfId="6" applyFont="1" applyFill="1" applyBorder="1" applyAlignment="1" applyProtection="1">
      <alignment horizontal="left" vertical="center"/>
    </xf>
    <xf numFmtId="0" fontId="0" fillId="0" borderId="5" xfId="0" quotePrefix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1" fillId="0" borderId="6" xfId="6" applyFont="1" applyFill="1" applyBorder="1" applyAlignment="1" applyProtection="1">
      <alignment horizontal="left" vertical="center"/>
    </xf>
    <xf numFmtId="0" fontId="31" fillId="0" borderId="24" xfId="6" applyFont="1" applyFill="1" applyBorder="1" applyAlignment="1" applyProtection="1">
      <alignment horizontal="left" vertical="center"/>
    </xf>
    <xf numFmtId="0" fontId="31" fillId="0" borderId="25" xfId="6" applyFont="1" applyFill="1" applyBorder="1" applyAlignment="1" applyProtection="1">
      <alignment horizontal="left" vertical="center"/>
    </xf>
    <xf numFmtId="3" fontId="16" fillId="0" borderId="5" xfId="7" applyNumberFormat="1" applyFont="1" applyFill="1" applyBorder="1" applyAlignment="1" applyProtection="1">
      <alignment horizontal="center" vertical="center"/>
    </xf>
    <xf numFmtId="165" fontId="16" fillId="0" borderId="5" xfId="7" applyNumberFormat="1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vertical="top" wrapText="1"/>
    </xf>
    <xf numFmtId="0" fontId="25" fillId="0" borderId="25" xfId="0" applyFont="1" applyFill="1" applyBorder="1" applyAlignment="1" applyProtection="1">
      <alignment vertical="top" wrapText="1"/>
    </xf>
    <xf numFmtId="0" fontId="57" fillId="0" borderId="5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center"/>
    </xf>
    <xf numFmtId="0" fontId="16" fillId="0" borderId="13" xfId="0" applyFont="1" applyFill="1" applyBorder="1" applyAlignment="1" applyProtection="1">
      <alignment horizontal="left" vertical="center"/>
    </xf>
    <xf numFmtId="0" fontId="45" fillId="0" borderId="11" xfId="0" applyFont="1" applyFill="1" applyBorder="1" applyAlignment="1" applyProtection="1">
      <alignment horizontal="left" vertical="center"/>
    </xf>
    <xf numFmtId="0" fontId="45" fillId="0" borderId="12" xfId="0" applyFont="1" applyFill="1" applyBorder="1" applyAlignment="1" applyProtection="1">
      <alignment horizontal="left" vertical="center"/>
    </xf>
    <xf numFmtId="0" fontId="45" fillId="0" borderId="13" xfId="0" applyFont="1" applyFill="1" applyBorder="1" applyAlignment="1" applyProtection="1">
      <alignment horizontal="left" vertical="center"/>
    </xf>
    <xf numFmtId="0" fontId="37" fillId="0" borderId="0" xfId="2" quotePrefix="1" applyFont="1" applyFill="1" applyBorder="1" applyAlignment="1" applyProtection="1">
      <alignment horizontal="left" vertical="center"/>
    </xf>
    <xf numFmtId="0" fontId="16" fillId="0" borderId="0" xfId="0" applyFont="1" applyAlignment="1" applyProtection="1"/>
    <xf numFmtId="0" fontId="80" fillId="0" borderId="0" xfId="0" applyFont="1" applyFill="1" applyBorder="1" applyAlignment="1" applyProtection="1">
      <alignment horizontal="center" wrapText="1"/>
    </xf>
    <xf numFmtId="0" fontId="25" fillId="7" borderId="1" xfId="0" applyFont="1" applyFill="1" applyBorder="1" applyAlignment="1" applyProtection="1">
      <alignment horizontal="left" vertical="center"/>
    </xf>
    <xf numFmtId="3" fontId="16" fillId="7" borderId="1" xfId="0" applyNumberFormat="1" applyFont="1" applyFill="1" applyBorder="1" applyAlignment="1" applyProtection="1">
      <alignment horizontal="center" vertical="center"/>
    </xf>
    <xf numFmtId="174" fontId="16" fillId="7" borderId="1" xfId="0" applyNumberFormat="1" applyFont="1" applyFill="1" applyBorder="1" applyAlignment="1" applyProtection="1">
      <alignment horizontal="center" vertical="center"/>
    </xf>
    <xf numFmtId="164" fontId="16" fillId="7" borderId="1" xfId="0" applyNumberFormat="1" applyFont="1" applyFill="1" applyBorder="1" applyAlignment="1" applyProtection="1">
      <alignment horizontal="center" vertical="center"/>
    </xf>
    <xf numFmtId="9" fontId="16" fillId="7" borderId="1" xfId="0" applyNumberFormat="1" applyFont="1" applyFill="1" applyBorder="1" applyAlignment="1" applyProtection="1">
      <alignment horizontal="center" vertical="center"/>
    </xf>
    <xf numFmtId="165" fontId="16" fillId="7" borderId="1" xfId="0" applyNumberFormat="1" applyFont="1" applyFill="1" applyBorder="1" applyAlignment="1" applyProtection="1">
      <alignment horizontal="center" vertical="center"/>
    </xf>
    <xf numFmtId="0" fontId="81" fillId="0" borderId="0" xfId="0" applyFont="1" applyBorder="1" applyAlignment="1" applyProtection="1">
      <alignment horizontal="left" vertical="center"/>
    </xf>
    <xf numFmtId="0" fontId="82" fillId="0" borderId="0" xfId="0" applyFont="1" applyAlignment="1" applyProtection="1">
      <alignment horizontal="left" vertical="center"/>
    </xf>
    <xf numFmtId="0" fontId="80" fillId="0" borderId="0" xfId="0" applyFont="1" applyFill="1" applyBorder="1" applyAlignment="1" applyProtection="1">
      <alignment horizontal="center" wrapText="1"/>
    </xf>
    <xf numFmtId="0" fontId="78" fillId="0" borderId="0" xfId="0" applyFont="1" applyFill="1" applyBorder="1" applyAlignment="1" applyProtection="1">
      <alignment horizontal="right" indent="1"/>
    </xf>
    <xf numFmtId="0" fontId="78" fillId="0" borderId="0" xfId="0" applyFont="1" applyFill="1" applyBorder="1" applyAlignment="1" applyProtection="1">
      <alignment horizontal="left"/>
    </xf>
    <xf numFmtId="0" fontId="25" fillId="0" borderId="1" xfId="0" quotePrefix="1" applyFont="1" applyFill="1" applyBorder="1" applyAlignment="1" applyProtection="1">
      <alignment horizontal="left" vertical="center"/>
    </xf>
    <xf numFmtId="0" fontId="25" fillId="0" borderId="1" xfId="0" quotePrefix="1" applyFont="1" applyFill="1" applyBorder="1" applyAlignment="1" applyProtection="1">
      <alignment horizontal="left" vertical="center" indent="1"/>
    </xf>
    <xf numFmtId="0" fontId="25" fillId="0" borderId="16" xfId="0" quotePrefix="1" applyFont="1" applyFill="1" applyBorder="1" applyAlignment="1" applyProtection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wrapText="1"/>
    </xf>
    <xf numFmtId="0" fontId="16" fillId="0" borderId="0" xfId="7" applyFont="1" applyFill="1" applyBorder="1" applyAlignment="1" applyProtection="1">
      <alignment horizontal="left" indent="1"/>
    </xf>
    <xf numFmtId="0" fontId="37" fillId="0" borderId="0" xfId="2" applyFont="1" applyAlignment="1" applyProtection="1">
      <alignment horizontal="left" indent="1"/>
    </xf>
  </cellXfs>
  <cellStyles count="9">
    <cellStyle name="Currency" xfId="1" builtinId="4"/>
    <cellStyle name="Hyperlink" xfId="2" builtinId="8"/>
    <cellStyle name="Normal" xfId="0" builtinId="0"/>
    <cellStyle name="Normal 2" xfId="3"/>
    <cellStyle name="Normal_Calc_Com Gas Fryer_product_04-29-09" xfId="4"/>
    <cellStyle name="Normal_Calc_Computer_product" xfId="5"/>
    <cellStyle name="Normal_Commercial Electric Fryer calculator_product_092909" xfId="6"/>
    <cellStyle name="Normal_office equipment calculator - rough draft 110909" xfId="7"/>
    <cellStyle name="Percent" xfId="8" builtinId="5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strike val="0"/>
        <condense val="0"/>
        <extend val="0"/>
        <color indexed="22"/>
      </font>
      <fill>
        <patternFill patternType="gray125">
          <fgColor indexed="23"/>
          <bgColor indexed="9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 style="thin">
          <color theme="1" tint="0.499984740745262"/>
        </right>
        <top/>
        <bottom/>
        <vertical/>
        <horizontal/>
      </border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39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FF99"/>
      <color rgb="FFFF3399"/>
      <color rgb="FFCCFFFF"/>
      <color rgb="FFB54B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7" fmlaRange="'General Assumptions'!$B$12:$B$62" val="0"/>
</file>

<file path=xl/ctrlProps/ctrlProp2.xml><?xml version="1.0" encoding="utf-8"?>
<formControlPr xmlns="http://schemas.microsoft.com/office/spreadsheetml/2009/9/main" objectType="Drop" dropLines="2" dropStyle="combo" dx="16" fmlaLink="'General Assumptions'!$C$3" fmlaRange="'General Assumptions'!$B$4:$B$5" sel="2" val="0"/>
</file>

<file path=xl/ctrlProps/ctrlProp3.xml><?xml version="1.0" encoding="utf-8"?>
<formControlPr xmlns="http://schemas.microsoft.com/office/spreadsheetml/2009/9/main" objectType="Drop" dropLines="6" dropStyle="combo" dx="16" fmlaLink="'Refrigerator Calcs'!$C$4" fmlaRange="'Refrigerator Calcs'!$D$14:$D$19" sel="3" val="0"/>
</file>

<file path=xl/ctrlProps/ctrlProp4.xml><?xml version="1.0" encoding="utf-8"?>
<formControlPr xmlns="http://schemas.microsoft.com/office/spreadsheetml/2009/9/main" objectType="Drop" dropLines="4" dropStyle="combo" dx="16" fmlaLink="'Compact Refrigerator Calcs'!$C$4" fmlaRange="'Compact Refrigerator Calcs'!$D$6:$F$9" val="0"/>
</file>

<file path=xl/ctrlProps/ctrlProp5.xml><?xml version="1.0" encoding="utf-8"?>
<formControlPr xmlns="http://schemas.microsoft.com/office/spreadsheetml/2009/9/main" objectType="Drop" dropLines="6" dropStyle="combo" dx="16" fmlaLink="'Freezer Calcs'!$C$4" fmlaRange="'Freezer Calcs'!$D$6:$F$1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144120</xdr:colOff>
      <xdr:row>0</xdr:row>
      <xdr:rowOff>0</xdr:rowOff>
    </xdr:from>
    <xdr:to>
      <xdr:col>12</xdr:col>
      <xdr:colOff>48869</xdr:colOff>
      <xdr:row>2</xdr:row>
      <xdr:rowOff>28575</xdr:rowOff>
    </xdr:to>
    <xdr:pic>
      <xdr:nvPicPr>
        <xdr:cNvPr id="1083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3250" y="0"/>
          <a:ext cx="2265293" cy="6911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390525</xdr:colOff>
      <xdr:row>0</xdr:row>
      <xdr:rowOff>0</xdr:rowOff>
    </xdr:from>
    <xdr:to>
      <xdr:col>19</xdr:col>
      <xdr:colOff>28575</xdr:colOff>
      <xdr:row>1</xdr:row>
      <xdr:rowOff>197668</xdr:rowOff>
    </xdr:to>
    <xdr:pic>
      <xdr:nvPicPr>
        <xdr:cNvPr id="4143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0"/>
          <a:ext cx="2171700" cy="657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ystar.gov/index.cfm?c=products.pr_find_es_product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www.eia.doe.gov/oil_gas/natural_gas/data_publications/natural_gas_monthly/ngm.html" TargetMode="External"/><Relationship Id="rId7" Type="http://schemas.openxmlformats.org/officeDocument/2006/relationships/hyperlink" Target="http://www.eia.gov/naturalgas/monthly/" TargetMode="External"/><Relationship Id="rId2" Type="http://schemas.openxmlformats.org/officeDocument/2006/relationships/hyperlink" Target="http://www.eia.doe.gov/cneaf/electricity/epm/epm_sum.html" TargetMode="External"/><Relationship Id="rId1" Type="http://schemas.openxmlformats.org/officeDocument/2006/relationships/hyperlink" Target="http://www.epa.gov/cleanenergy/energy-resources/calculator.html" TargetMode="External"/><Relationship Id="rId6" Type="http://schemas.openxmlformats.org/officeDocument/2006/relationships/hyperlink" Target="http://www.eia.gov/electricity/monthly/" TargetMode="External"/><Relationship Id="rId5" Type="http://schemas.openxmlformats.org/officeDocument/2006/relationships/hyperlink" Target="http://www.eia.gov/forecasts/aeo/er/" TargetMode="External"/><Relationship Id="rId4" Type="http://schemas.openxmlformats.org/officeDocument/2006/relationships/hyperlink" Target="http://www.eia.gov/forecasts/aeo/er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://www.energystar.gov/index.cfm?fuseaction=find_a_product.showProductGroup&amp;pgw_code=DE" TargetMode="External"/><Relationship Id="rId7" Type="http://schemas.openxmlformats.org/officeDocument/2006/relationships/hyperlink" Target="http://www.energystar.gov/index.cfm?fuseaction=find_a_product.showProductGroup&amp;pgw_code=RF" TargetMode="External"/><Relationship Id="rId2" Type="http://schemas.openxmlformats.org/officeDocument/2006/relationships/hyperlink" Target="http://www.energystar.gov/index.cfm?fuseaction=find_a_product.showProductGroup&amp;pgw_code=CW" TargetMode="External"/><Relationship Id="rId1" Type="http://schemas.openxmlformats.org/officeDocument/2006/relationships/hyperlink" Target="http://www.energystar.gov/index.cfm?fuseaction=find_a_product.showProductGroup&amp;pgw_code=RAC" TargetMode="External"/><Relationship Id="rId6" Type="http://schemas.openxmlformats.org/officeDocument/2006/relationships/hyperlink" Target="http://www.energystar.gov/index.cfm?fuseaction=find_a_product.showProductGroup&amp;pgw_code=RF" TargetMode="External"/><Relationship Id="rId5" Type="http://schemas.openxmlformats.org/officeDocument/2006/relationships/hyperlink" Target="http://www.energystar.gov/index.cfm?fuseaction=find_a_product.showProductGroup&amp;pgw_code=FRZ" TargetMode="External"/><Relationship Id="rId4" Type="http://schemas.openxmlformats.org/officeDocument/2006/relationships/hyperlink" Target="http://www.energystar.gov/index.cfm?fuseaction=find_a_product.showProductGroup&amp;pgw_code=D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index.cfm?c=products.pr_find_es_produc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fr.gpoaccess.gov/cgi/t/text/text-idx?c=ecfr&amp;sid=61b33caa9460da7b2e875b478972dfdc&amp;rgn=div6&amp;view=text&amp;node=10:3.0.1.4.18.3&amp;idno=1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fr.gpoaccess.gov/cgi/t/text/text-idx?c=ecfr&amp;sid=3772727b97d4c72981fe6b26b962cff5&amp;rgn=div9&amp;view=text&amp;node=10:3.0.1.4.18.2.9.6.18&amp;idno=10" TargetMode="External"/><Relationship Id="rId2" Type="http://schemas.openxmlformats.org/officeDocument/2006/relationships/hyperlink" Target="http://ecfr.gpoaccess.gov/cgi/t/text/text-idx?c=ecfr&amp;sid=61b33caa9460da7b2e875b478972dfdc&amp;rgn=div6&amp;view=text&amp;node=10:3.0.1.4.18.3&amp;idno=10" TargetMode="External"/><Relationship Id="rId1" Type="http://schemas.openxmlformats.org/officeDocument/2006/relationships/hyperlink" Target="http://ecfr.gpoaccess.gov/cgi/t/text/text-idx?c=ecfr&amp;sid=3772727b97d4c72981fe6b26b962cff5&amp;rgn=div9&amp;view=text&amp;node=10:3.0.1.4.18.2.9.6.18&amp;idno=10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1.eere.energy.gov/buildings/appliance_standards/residential/clwash_0900_r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fr.gpoaccess.gov/cgi/t/text/text-idx?c=ecfr&amp;sid=61b33caa9460da7b2e875b478972dfdc&amp;rgn=div6&amp;view=text&amp;node=10:3.0.1.4.18.3&amp;idno=1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fr.gpoaccess.gov/cgi/t/text/text-idx?c=ecfr&amp;sid=61b33caa9460da7b2e875b478972dfdc&amp;rgn=div6&amp;view=text&amp;node=10:3.0.1.4.18.3&amp;idno=10" TargetMode="External"/><Relationship Id="rId2" Type="http://schemas.openxmlformats.org/officeDocument/2006/relationships/hyperlink" Target="http://ecfr.gpoaccess.gov/cgi/t/text/text-idx?c=ecfr&amp;sid=3772727b97d4c72981fe6b26b962cff5&amp;rgn=div9&amp;view=text&amp;node=10:3.0.1.4.18.2.9.6.10&amp;idno=10" TargetMode="External"/><Relationship Id="rId1" Type="http://schemas.openxmlformats.org/officeDocument/2006/relationships/hyperlink" Target="http://ecfr.gpoaccess.gov/cgi/t/text/text-idx?c=ecfr&amp;sid=3772727b97d4c72981fe6b26b962cff5&amp;rgn=div9&amp;view=text&amp;node=10:3.0.1.4.18.2.9.6.10&amp;idno=10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1.eere.energy.gov/buildings/appliance_standards/residential/pdfs/refrig_nopr_tsd_2010-09-23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1.eere.energy.gov/buildings/appliance_standards/residential/pdfs/refrig_nopr_tsd_2010-09-23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1.eere.energy.gov/buildings/appliance_standards/residential/pdfs/refrig_nopr_tsd_2010-09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N628"/>
  <sheetViews>
    <sheetView showGridLines="0" showRowColHeaders="0" tabSelected="1" zoomScale="92" zoomScaleNormal="92" zoomScalePageLayoutView="84" workbookViewId="0">
      <selection activeCell="E8" sqref="E8"/>
    </sheetView>
  </sheetViews>
  <sheetFormatPr defaultColWidth="18.85546875" defaultRowHeight="12.75"/>
  <cols>
    <col min="1" max="1" width="2.7109375" style="18" customWidth="1"/>
    <col min="2" max="2" width="16.7109375" style="18" customWidth="1"/>
    <col min="3" max="3" width="12.7109375" style="18" customWidth="1"/>
    <col min="4" max="4" width="10.7109375" style="18" customWidth="1"/>
    <col min="5" max="13" width="17.7109375" style="18" customWidth="1"/>
    <col min="14" max="16384" width="18.85546875" style="18"/>
  </cols>
  <sheetData>
    <row r="1" spans="1:14" ht="35.1" customHeight="1">
      <c r="A1" s="340" t="s">
        <v>142</v>
      </c>
      <c r="B1" s="341"/>
      <c r="C1" s="341"/>
      <c r="D1" s="341"/>
      <c r="E1" s="341"/>
      <c r="F1" s="341"/>
      <c r="G1" s="341"/>
      <c r="H1" s="341"/>
      <c r="I1" s="341"/>
      <c r="J1" s="341"/>
      <c r="K1" s="312"/>
      <c r="N1" s="77"/>
    </row>
    <row r="2" spans="1:14" s="44" customFormat="1" ht="18" customHeight="1">
      <c r="A2" s="346" t="s">
        <v>143</v>
      </c>
      <c r="B2" s="346"/>
      <c r="C2" s="346"/>
      <c r="D2" s="346"/>
      <c r="E2" s="346"/>
      <c r="F2" s="346"/>
      <c r="G2" s="346"/>
      <c r="H2" s="346"/>
      <c r="I2" s="347"/>
      <c r="J2" s="347"/>
      <c r="K2" s="347"/>
      <c r="L2" s="348"/>
      <c r="N2" s="78"/>
    </row>
    <row r="3" spans="1:14" s="44" customFormat="1" ht="18" customHeight="1">
      <c r="A3" s="349" t="s">
        <v>91</v>
      </c>
      <c r="B3" s="349"/>
      <c r="C3" s="349"/>
      <c r="D3" s="349"/>
      <c r="E3" s="349"/>
      <c r="F3" s="349"/>
      <c r="G3" s="349"/>
      <c r="H3" s="349"/>
      <c r="I3" s="350"/>
      <c r="J3" s="350"/>
      <c r="K3" s="350"/>
      <c r="L3" s="351"/>
      <c r="N3" s="78"/>
    </row>
    <row r="4" spans="1:14" s="44" customFormat="1" ht="13.5" customHeight="1">
      <c r="A4" s="352" t="s">
        <v>160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1"/>
      <c r="N4" s="78"/>
    </row>
    <row r="5" spans="1:14" ht="33.75" customHeight="1">
      <c r="A5" s="344" t="s">
        <v>148</v>
      </c>
      <c r="B5" s="344"/>
      <c r="C5" s="344"/>
      <c r="D5" s="345"/>
      <c r="E5" s="345"/>
      <c r="F5" s="345"/>
      <c r="G5" s="345"/>
      <c r="H5" s="345"/>
      <c r="I5" s="345"/>
      <c r="J5" s="345"/>
      <c r="K5" s="117"/>
      <c r="N5" s="77"/>
    </row>
    <row r="6" spans="1:14" ht="16.5" customHeight="1">
      <c r="B6" s="39" t="s">
        <v>138</v>
      </c>
      <c r="C6" s="39"/>
      <c r="D6" s="19"/>
      <c r="E6" s="213"/>
      <c r="F6" s="353" t="str">
        <f>IF('General Assumptions'!C7=1," "," Average ")&amp;'General Assumptions'!D7&amp;IF('General Assumptions'!C3=1," commercial "," residential ")&amp;"rates are $"&amp;VLOOKUP('General Assumptions'!C7,'General Assumptions'!A12:F63,IF('General Assumptions'!C3=1,3,5))&amp;"/kWh and $"&amp;VLOOKUP('General Assumptions'!C7,'General Assumptions'!A12:F63,IF('General Assumptions'!C3=1,4,6))&amp;"/therm.  If you know your own rates, enter them below."</f>
        <v xml:space="preserve"> U.S. average residential rates are $0.1151/kWh and $1.079/therm.  If you know your own rates, enter them below.</v>
      </c>
      <c r="G6" s="354"/>
      <c r="H6" s="354"/>
      <c r="I6" s="354"/>
      <c r="J6" s="354"/>
      <c r="K6" s="354"/>
      <c r="L6" s="207">
        <f>'General Assumptions'!C3</f>
        <v>2</v>
      </c>
      <c r="N6" s="77"/>
    </row>
    <row r="7" spans="1:14" ht="16.5" customHeight="1">
      <c r="A7" s="22"/>
      <c r="B7" s="39" t="s">
        <v>55</v>
      </c>
      <c r="C7" s="39"/>
      <c r="E7" s="20"/>
      <c r="F7" s="354"/>
      <c r="G7" s="354"/>
      <c r="H7" s="354"/>
      <c r="I7" s="354"/>
      <c r="J7" s="354"/>
      <c r="K7" s="354"/>
      <c r="L7" s="23"/>
      <c r="N7" s="77"/>
    </row>
    <row r="8" spans="1:14" ht="16.5" customHeight="1">
      <c r="A8" s="22"/>
      <c r="B8" s="39" t="s">
        <v>64</v>
      </c>
      <c r="C8" s="39"/>
      <c r="E8" s="75">
        <f>'General Assumptions'!C8</f>
        <v>0.11509999999999999</v>
      </c>
      <c r="F8" s="19"/>
      <c r="G8" s="19"/>
      <c r="H8" s="19"/>
      <c r="I8" s="19"/>
      <c r="J8" s="19"/>
      <c r="K8" s="19"/>
      <c r="L8" s="19"/>
      <c r="N8" s="77"/>
    </row>
    <row r="9" spans="1:14" ht="16.5" customHeight="1">
      <c r="A9" s="22"/>
      <c r="B9" s="39" t="s">
        <v>72</v>
      </c>
      <c r="C9" s="39"/>
      <c r="E9" s="33">
        <f>'General Assumptions'!C9</f>
        <v>1.079</v>
      </c>
      <c r="F9" s="19"/>
      <c r="G9" s="19"/>
      <c r="H9" s="19"/>
      <c r="I9" s="19"/>
      <c r="J9" s="19"/>
      <c r="K9" s="19"/>
      <c r="L9" s="19"/>
      <c r="N9" s="77"/>
    </row>
    <row r="10" spans="1:14" ht="16.5" customHeight="1">
      <c r="A10" s="22"/>
      <c r="B10" s="39" t="s">
        <v>92</v>
      </c>
      <c r="C10" s="39"/>
      <c r="E10" s="33">
        <f>IF('General Assumptions'!C3=1,'General Assumptions'!D66,'General Assumptions'!E66)</f>
        <v>8.3699999999999992</v>
      </c>
      <c r="F10" s="161" t="str">
        <f>" U.S. average "&amp;IF('General Assumptions'!C3=1,"commercial","residential")&amp;" water and sewer rate is $"&amp;IF('General Assumptions'!C3=1,'General Assumptions'!D66,'General Assumptions'!E66)&amp;"/thousand gallons.  If you know your own rate, enter it here."</f>
        <v xml:space="preserve"> U.S. average residential water and sewer rate is $8.37/thousand gallons.  If you know your own rate, enter it here.</v>
      </c>
      <c r="G10" s="23"/>
      <c r="H10" s="19"/>
      <c r="I10" s="19"/>
      <c r="J10" s="19"/>
      <c r="K10" s="19"/>
      <c r="L10" s="19"/>
      <c r="N10" s="77"/>
    </row>
    <row r="11" spans="1:14" s="21" customFormat="1" ht="38.1" customHeight="1">
      <c r="A11" s="342" t="s">
        <v>141</v>
      </c>
      <c r="B11" s="342"/>
      <c r="C11" s="342"/>
      <c r="D11" s="342"/>
      <c r="E11" s="343"/>
      <c r="F11" s="343"/>
      <c r="G11" s="343"/>
      <c r="H11" s="343"/>
      <c r="I11" s="343"/>
      <c r="J11" s="343"/>
      <c r="K11" s="343"/>
      <c r="L11" s="343"/>
      <c r="N11" s="79"/>
    </row>
    <row r="12" spans="1:14" s="20" customFormat="1" ht="51.95" customHeight="1">
      <c r="B12" s="24"/>
      <c r="C12" s="24"/>
      <c r="D12" s="25" t="s">
        <v>1</v>
      </c>
      <c r="E12" s="25" t="s">
        <v>264</v>
      </c>
      <c r="F12" s="25" t="s">
        <v>265</v>
      </c>
      <c r="G12" s="25" t="s">
        <v>272</v>
      </c>
      <c r="H12" s="25" t="s">
        <v>271</v>
      </c>
      <c r="I12" s="25" t="s">
        <v>112</v>
      </c>
      <c r="J12" s="25" t="s">
        <v>250</v>
      </c>
      <c r="N12" s="76"/>
    </row>
    <row r="13" spans="1:14" s="20" customFormat="1" ht="16.5" customHeight="1">
      <c r="B13" s="84" t="s">
        <v>350</v>
      </c>
      <c r="C13" s="84"/>
      <c r="D13" s="30">
        <v>0</v>
      </c>
      <c r="E13" s="32">
        <f>'Air Purifier Calcs'!D4</f>
        <v>100</v>
      </c>
      <c r="F13" s="102">
        <f>'Air Purifier Calcs'!D5</f>
        <v>3</v>
      </c>
      <c r="G13" s="32">
        <f>'Air Purifier Calcs'!D7</f>
        <v>365</v>
      </c>
      <c r="H13" s="32">
        <f>'Air Purifier Calcs'!D6</f>
        <v>16</v>
      </c>
      <c r="I13" s="29">
        <f>'Air Purifier Calcs'!D8</f>
        <v>0</v>
      </c>
      <c r="J13" s="29">
        <v>0</v>
      </c>
      <c r="N13" s="76"/>
    </row>
    <row r="14" spans="1:14" s="21" customFormat="1" ht="51.95" customHeight="1">
      <c r="A14" s="212"/>
      <c r="B14" s="27"/>
      <c r="C14" s="25" t="s">
        <v>292</v>
      </c>
      <c r="D14" s="25" t="s">
        <v>1</v>
      </c>
      <c r="E14" s="25" t="s">
        <v>159</v>
      </c>
      <c r="F14" s="25" t="s">
        <v>73</v>
      </c>
      <c r="G14" s="25" t="s">
        <v>147</v>
      </c>
      <c r="H14" s="25" t="s">
        <v>268</v>
      </c>
      <c r="I14" s="25" t="s">
        <v>267</v>
      </c>
      <c r="J14" s="25" t="s">
        <v>266</v>
      </c>
      <c r="K14" s="25" t="s">
        <v>112</v>
      </c>
      <c r="L14" s="25" t="s">
        <v>250</v>
      </c>
      <c r="M14" s="266"/>
      <c r="N14" s="79"/>
    </row>
    <row r="15" spans="1:14" s="21" customFormat="1" ht="16.5" customHeight="1">
      <c r="A15" s="212"/>
      <c r="B15" s="84" t="s">
        <v>144</v>
      </c>
      <c r="C15" s="323" t="s">
        <v>311</v>
      </c>
      <c r="D15" s="210">
        <v>0</v>
      </c>
      <c r="E15" s="102">
        <f>'Clothes Washer Calcs'!E4</f>
        <v>6</v>
      </c>
      <c r="F15" s="31" t="s">
        <v>93</v>
      </c>
      <c r="G15" s="31" t="s">
        <v>93</v>
      </c>
      <c r="H15" s="146">
        <f>'Clothes Washer Calcs'!E7</f>
        <v>3.64</v>
      </c>
      <c r="I15" s="146">
        <f>'Clothes Washer Calcs'!E8</f>
        <v>2.4300000000000002</v>
      </c>
      <c r="J15" s="146">
        <f>'Clothes Washer Calcs'!E9</f>
        <v>4.0199999999999996</v>
      </c>
      <c r="K15" s="29">
        <f>'Clothes Washer Calcs'!E10</f>
        <v>150</v>
      </c>
      <c r="L15" s="29">
        <v>0</v>
      </c>
      <c r="M15" s="266"/>
      <c r="N15" s="79"/>
    </row>
    <row r="16" spans="1:14" s="20" customFormat="1" ht="51.95" customHeight="1">
      <c r="B16" s="84"/>
      <c r="C16" s="84"/>
      <c r="D16" s="25" t="s">
        <v>1</v>
      </c>
      <c r="E16" s="25" t="s">
        <v>269</v>
      </c>
      <c r="F16" s="25" t="s">
        <v>273</v>
      </c>
      <c r="G16" s="25" t="s">
        <v>272</v>
      </c>
      <c r="H16" s="25" t="s">
        <v>271</v>
      </c>
      <c r="I16" s="25" t="s">
        <v>112</v>
      </c>
      <c r="J16" s="25" t="s">
        <v>250</v>
      </c>
      <c r="N16" s="313"/>
    </row>
    <row r="17" spans="1:14" s="20" customFormat="1" ht="16.5" customHeight="1">
      <c r="B17" s="84" t="s">
        <v>146</v>
      </c>
      <c r="C17" s="84"/>
      <c r="D17" s="30">
        <v>0</v>
      </c>
      <c r="E17" s="32">
        <f>'Dehumidifer Calcs'!D4</f>
        <v>50</v>
      </c>
      <c r="F17" s="146">
        <f>'Dehumidifer Calcs'!D6</f>
        <v>1.66</v>
      </c>
      <c r="G17" s="32">
        <f>'Dehumidifer Calcs'!D13</f>
        <v>68</v>
      </c>
      <c r="H17" s="32">
        <f>'Dehumidifer Calcs'!D14</f>
        <v>24</v>
      </c>
      <c r="I17" s="29">
        <f>'Dehumidifer Calcs'!D15</f>
        <v>20</v>
      </c>
      <c r="J17" s="29">
        <v>0</v>
      </c>
      <c r="M17" s="319"/>
      <c r="N17" s="313"/>
    </row>
    <row r="18" spans="1:14" s="26" customFormat="1" ht="51.95" customHeight="1">
      <c r="A18" s="27"/>
      <c r="D18" s="25" t="s">
        <v>1</v>
      </c>
      <c r="E18" s="25" t="s">
        <v>314</v>
      </c>
      <c r="F18" s="25" t="s">
        <v>165</v>
      </c>
      <c r="G18" s="25" t="s">
        <v>73</v>
      </c>
      <c r="H18" s="25" t="s">
        <v>317</v>
      </c>
      <c r="I18" s="25" t="s">
        <v>316</v>
      </c>
      <c r="J18" s="25" t="s">
        <v>112</v>
      </c>
      <c r="K18" s="25" t="s">
        <v>250</v>
      </c>
      <c r="M18" s="316"/>
      <c r="N18" s="313"/>
    </row>
    <row r="19" spans="1:14" s="20" customFormat="1" ht="16.5" customHeight="1">
      <c r="B19" s="84" t="s">
        <v>71</v>
      </c>
      <c r="C19" s="84"/>
      <c r="D19" s="30">
        <v>0</v>
      </c>
      <c r="E19" s="31" t="s">
        <v>315</v>
      </c>
      <c r="F19" s="102">
        <f>'Dishwasher Calcs'!E5</f>
        <v>4</v>
      </c>
      <c r="G19" s="31" t="s">
        <v>117</v>
      </c>
      <c r="H19" s="32">
        <f>'Dishwasher Calcs'!E7</f>
        <v>273</v>
      </c>
      <c r="I19" s="146">
        <f>'Dishwasher Calcs'!E8</f>
        <v>3.75</v>
      </c>
      <c r="J19" s="29">
        <f>'Dishwasher Calcs'!E9</f>
        <v>10</v>
      </c>
      <c r="K19" s="29">
        <v>0</v>
      </c>
      <c r="N19" s="76"/>
    </row>
    <row r="20" spans="1:14" s="21" customFormat="1" ht="51.95" customHeight="1">
      <c r="A20" s="212"/>
      <c r="B20" s="24"/>
      <c r="C20" s="24"/>
      <c r="D20" s="25" t="s">
        <v>1</v>
      </c>
      <c r="E20" s="326" t="s">
        <v>81</v>
      </c>
      <c r="F20" s="327"/>
      <c r="G20" s="327"/>
      <c r="H20" s="25" t="s">
        <v>270</v>
      </c>
      <c r="I20" s="25" t="s">
        <v>318</v>
      </c>
      <c r="J20" s="25" t="s">
        <v>112</v>
      </c>
      <c r="K20" s="25" t="s">
        <v>250</v>
      </c>
      <c r="N20" s="79"/>
    </row>
    <row r="21" spans="1:14" s="21" customFormat="1" ht="16.5" customHeight="1">
      <c r="A21" s="212"/>
      <c r="B21" s="84" t="s">
        <v>69</v>
      </c>
      <c r="C21" s="84"/>
      <c r="D21" s="30">
        <v>0</v>
      </c>
      <c r="E21" s="328"/>
      <c r="F21" s="329"/>
      <c r="G21" s="330"/>
      <c r="H21" s="102">
        <f>'Refrigerator Calcs'!G4</f>
        <v>22.7</v>
      </c>
      <c r="I21" s="32">
        <f>'Refrigerator Calcs'!G12</f>
        <v>500.00066150814001</v>
      </c>
      <c r="J21" s="29">
        <f>'Refrigerator Calcs'!G20</f>
        <v>40</v>
      </c>
      <c r="K21" s="29">
        <v>0</v>
      </c>
      <c r="N21" s="79"/>
    </row>
    <row r="22" spans="1:14" s="21" customFormat="1" ht="16.5" customHeight="1">
      <c r="A22" s="212"/>
      <c r="B22" s="84" t="s">
        <v>354</v>
      </c>
      <c r="C22" s="84"/>
      <c r="D22" s="30">
        <v>0</v>
      </c>
      <c r="E22" s="328"/>
      <c r="F22" s="329"/>
      <c r="G22" s="330"/>
      <c r="H22" s="102">
        <f>'Compact Refrigerator Calcs'!G4</f>
        <v>3.3</v>
      </c>
      <c r="I22" s="32">
        <f>'Compact Refrigerator Calcs'!G10</f>
        <v>262.80230729829998</v>
      </c>
      <c r="J22" s="29">
        <f>'Compact Refrigerator Calcs'!G16</f>
        <v>10</v>
      </c>
      <c r="K22" s="29">
        <v>0</v>
      </c>
      <c r="N22" s="79"/>
    </row>
    <row r="23" spans="1:14" s="21" customFormat="1" ht="16.5" customHeight="1">
      <c r="A23" s="212"/>
      <c r="B23" s="84" t="s">
        <v>70</v>
      </c>
      <c r="C23" s="84"/>
      <c r="D23" s="30">
        <v>0</v>
      </c>
      <c r="E23" s="331"/>
      <c r="F23" s="332"/>
      <c r="G23" s="333"/>
      <c r="H23" s="102">
        <f>'Freezer Calcs'!G4</f>
        <v>15.4</v>
      </c>
      <c r="I23" s="32">
        <f>'Freezer Calcs'!G12</f>
        <v>358.09220479999999</v>
      </c>
      <c r="J23" s="29">
        <f>'Freezer Calcs'!G20</f>
        <v>10</v>
      </c>
      <c r="K23" s="29">
        <v>0</v>
      </c>
      <c r="N23" s="79"/>
    </row>
    <row r="24" spans="1:14" s="20" customFormat="1" ht="35.1" customHeight="1">
      <c r="A24" s="27"/>
      <c r="B24" s="27"/>
      <c r="C24" s="27"/>
      <c r="D24" s="28"/>
      <c r="E24" s="25"/>
      <c r="F24" s="25"/>
      <c r="G24" s="25"/>
      <c r="H24" s="25"/>
      <c r="I24" s="25"/>
      <c r="J24" s="25"/>
      <c r="K24" s="25"/>
      <c r="L24" s="25"/>
      <c r="N24" s="76"/>
    </row>
    <row r="25" spans="1:14" ht="24" customHeight="1">
      <c r="A25" s="19"/>
      <c r="D25" s="338" t="s">
        <v>251</v>
      </c>
      <c r="E25" s="339"/>
      <c r="F25" s="339"/>
      <c r="G25" s="339"/>
      <c r="H25" s="339"/>
      <c r="I25" s="339"/>
      <c r="J25" s="339"/>
      <c r="K25" s="336"/>
      <c r="L25" s="337"/>
      <c r="N25" s="77"/>
    </row>
    <row r="26" spans="1:14" ht="12" customHeight="1">
      <c r="K26" s="19"/>
      <c r="L26" s="19"/>
      <c r="M26" s="19"/>
      <c r="N26" s="77"/>
    </row>
    <row r="27" spans="1:14" ht="24" customHeight="1">
      <c r="A27" s="19"/>
      <c r="D27" s="334" t="s">
        <v>252</v>
      </c>
      <c r="E27" s="335"/>
      <c r="F27" s="335"/>
      <c r="G27" s="335"/>
      <c r="H27" s="335"/>
      <c r="I27" s="335"/>
      <c r="J27" s="335"/>
      <c r="K27" s="336"/>
      <c r="L27" s="337"/>
      <c r="N27" s="77"/>
    </row>
    <row r="28" spans="1:14" ht="17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77"/>
    </row>
    <row r="29" spans="1:14" ht="17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77"/>
    </row>
    <row r="30" spans="1:14" ht="17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77"/>
    </row>
    <row r="31" spans="1:14" ht="17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77"/>
    </row>
    <row r="32" spans="1:14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77"/>
    </row>
    <row r="33" spans="1:14" ht="17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77"/>
    </row>
    <row r="34" spans="1:14" ht="17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77"/>
    </row>
    <row r="35" spans="1:14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77"/>
    </row>
    <row r="36" spans="1:14" ht="17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77"/>
    </row>
    <row r="37" spans="1:14" ht="17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77"/>
    </row>
    <row r="38" spans="1:14" ht="17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77"/>
    </row>
    <row r="39" spans="1:14" ht="17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77"/>
    </row>
    <row r="40" spans="1:14" ht="17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77"/>
    </row>
    <row r="41" spans="1:14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77"/>
    </row>
    <row r="42" spans="1:14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77"/>
    </row>
    <row r="43" spans="1:14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77"/>
    </row>
    <row r="44" spans="1:14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77"/>
    </row>
    <row r="45" spans="1:14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77"/>
    </row>
    <row r="46" spans="1:14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77"/>
    </row>
    <row r="47" spans="1:14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77"/>
    </row>
    <row r="48" spans="1:14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77"/>
    </row>
    <row r="49" spans="1:14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77"/>
    </row>
    <row r="50" spans="1:14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77"/>
    </row>
    <row r="51" spans="1:14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77"/>
    </row>
    <row r="52" spans="1:14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77"/>
    </row>
    <row r="53" spans="1:14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N53" s="77"/>
    </row>
    <row r="54" spans="1:14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N54" s="77"/>
    </row>
    <row r="55" spans="1:14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N55" s="77"/>
    </row>
    <row r="56" spans="1:14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77"/>
    </row>
    <row r="57" spans="1:14" ht="17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N57" s="77"/>
    </row>
    <row r="58" spans="1:14" ht="17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N58" s="77"/>
    </row>
    <row r="59" spans="1:14" ht="17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N59" s="77"/>
    </row>
    <row r="60" spans="1:14" ht="17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N60" s="77"/>
    </row>
    <row r="61" spans="1:14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N61" s="77"/>
    </row>
    <row r="62" spans="1:14" ht="17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N62" s="77"/>
    </row>
    <row r="63" spans="1:14" ht="17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N63" s="77"/>
    </row>
    <row r="64" spans="1:14" ht="17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N64" s="77"/>
    </row>
    <row r="65" spans="1:14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N65" s="77"/>
    </row>
    <row r="66" spans="1:14" ht="17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N66" s="77"/>
    </row>
    <row r="67" spans="1:14" ht="17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N67" s="77"/>
    </row>
    <row r="68" spans="1:14" ht="17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N68" s="77"/>
    </row>
    <row r="69" spans="1:14" ht="17.2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N69" s="77"/>
    </row>
    <row r="70" spans="1:14" ht="17.2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N70" s="77"/>
    </row>
    <row r="71" spans="1:14" ht="17.2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N71" s="77"/>
    </row>
    <row r="72" spans="1:14" ht="17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N72" s="77"/>
    </row>
    <row r="73" spans="1:14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N73" s="77"/>
    </row>
    <row r="74" spans="1:14" ht="17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77"/>
    </row>
    <row r="75" spans="1:14" ht="17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N75" s="77"/>
    </row>
    <row r="76" spans="1:14" ht="17.2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N76" s="77"/>
    </row>
    <row r="77" spans="1:14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N77" s="77"/>
    </row>
    <row r="78" spans="1:14" ht="17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N78" s="77"/>
    </row>
    <row r="79" spans="1:14" ht="17.25" customHeight="1">
      <c r="N79" s="77"/>
    </row>
    <row r="80" spans="1:14" ht="17.25" customHeight="1">
      <c r="N80" s="77"/>
    </row>
    <row r="81" spans="14:14" ht="17.25" customHeight="1">
      <c r="N81" s="77"/>
    </row>
    <row r="82" spans="14:14" ht="17.25" customHeight="1">
      <c r="N82" s="77"/>
    </row>
    <row r="83" spans="14:14" ht="17.25" customHeight="1">
      <c r="N83" s="77"/>
    </row>
    <row r="84" spans="14:14" ht="17.25" customHeight="1">
      <c r="N84" s="77"/>
    </row>
    <row r="85" spans="14:14" ht="17.25" customHeight="1">
      <c r="N85" s="77"/>
    </row>
    <row r="86" spans="14:14" ht="17.25" customHeight="1">
      <c r="N86" s="77"/>
    </row>
    <row r="87" spans="14:14" ht="17.25" customHeight="1">
      <c r="N87" s="77"/>
    </row>
    <row r="88" spans="14:14" ht="17.25" customHeight="1">
      <c r="N88" s="77"/>
    </row>
    <row r="89" spans="14:14" ht="17.25" customHeight="1">
      <c r="N89" s="77"/>
    </row>
    <row r="90" spans="14:14" ht="17.25" customHeight="1">
      <c r="N90" s="77"/>
    </row>
    <row r="91" spans="14:14" ht="17.25" customHeight="1">
      <c r="N91" s="77"/>
    </row>
    <row r="92" spans="14:14" ht="17.25" customHeight="1">
      <c r="N92" s="77"/>
    </row>
    <row r="93" spans="14:14" ht="17.25" customHeight="1">
      <c r="N93" s="77"/>
    </row>
    <row r="94" spans="14:14" ht="17.25" customHeight="1">
      <c r="N94" s="77"/>
    </row>
    <row r="95" spans="14:14" ht="17.25" customHeight="1">
      <c r="N95" s="77"/>
    </row>
    <row r="96" spans="14:14" ht="17.25" customHeight="1">
      <c r="N96" s="77"/>
    </row>
    <row r="97" spans="14:14" ht="17.25" customHeight="1">
      <c r="N97" s="77"/>
    </row>
    <row r="98" spans="14:14" ht="17.25" customHeight="1">
      <c r="N98" s="77"/>
    </row>
    <row r="99" spans="14:14" ht="17.25" customHeight="1">
      <c r="N99" s="77"/>
    </row>
    <row r="100" spans="14:14" ht="17.25" customHeight="1">
      <c r="N100" s="77"/>
    </row>
    <row r="101" spans="14:14" ht="17.25" customHeight="1">
      <c r="N101" s="77"/>
    </row>
    <row r="102" spans="14:14" ht="17.25" customHeight="1">
      <c r="N102" s="77"/>
    </row>
    <row r="103" spans="14:14" ht="17.25" customHeight="1">
      <c r="N103" s="77"/>
    </row>
    <row r="104" spans="14:14" ht="17.25" customHeight="1">
      <c r="N104" s="77"/>
    </row>
    <row r="105" spans="14:14" ht="17.25" customHeight="1">
      <c r="N105" s="77"/>
    </row>
    <row r="106" spans="14:14" ht="17.25" customHeight="1">
      <c r="N106" s="77"/>
    </row>
    <row r="107" spans="14:14" ht="17.25" customHeight="1">
      <c r="N107" s="77"/>
    </row>
    <row r="108" spans="14:14" ht="17.25" customHeight="1">
      <c r="N108" s="77"/>
    </row>
    <row r="109" spans="14:14" ht="17.25" customHeight="1">
      <c r="N109" s="77"/>
    </row>
    <row r="110" spans="14:14" ht="17.25" customHeight="1">
      <c r="N110" s="77"/>
    </row>
    <row r="111" spans="14:14" ht="17.25" customHeight="1">
      <c r="N111" s="77"/>
    </row>
    <row r="112" spans="14:14" ht="17.25" customHeight="1">
      <c r="N112" s="77"/>
    </row>
    <row r="113" spans="14:14" ht="17.25" customHeight="1">
      <c r="N113" s="77"/>
    </row>
    <row r="114" spans="14:14" ht="17.25" customHeight="1">
      <c r="N114" s="77"/>
    </row>
    <row r="115" spans="14:14" ht="17.25" customHeight="1">
      <c r="N115" s="77"/>
    </row>
    <row r="116" spans="14:14" ht="17.25" customHeight="1">
      <c r="N116" s="77"/>
    </row>
    <row r="117" spans="14:14" ht="17.25" customHeight="1">
      <c r="N117" s="77"/>
    </row>
    <row r="118" spans="14:14" ht="17.25" customHeight="1">
      <c r="N118" s="77"/>
    </row>
    <row r="119" spans="14:14" ht="17.25" customHeight="1">
      <c r="N119" s="77"/>
    </row>
    <row r="120" spans="14:14" ht="17.25" customHeight="1">
      <c r="N120" s="77"/>
    </row>
    <row r="121" spans="14:14" ht="17.25" customHeight="1">
      <c r="N121" s="77"/>
    </row>
    <row r="122" spans="14:14" ht="17.25" customHeight="1">
      <c r="N122" s="77"/>
    </row>
    <row r="123" spans="14:14" ht="17.25" customHeight="1">
      <c r="N123" s="77"/>
    </row>
    <row r="124" spans="14:14" ht="17.25" customHeight="1">
      <c r="N124" s="77"/>
    </row>
    <row r="125" spans="14:14" ht="17.25" customHeight="1">
      <c r="N125" s="77"/>
    </row>
    <row r="126" spans="14:14" ht="17.25" customHeight="1">
      <c r="N126" s="77"/>
    </row>
    <row r="127" spans="14:14" ht="17.25" customHeight="1">
      <c r="N127" s="77"/>
    </row>
    <row r="128" spans="14:14" ht="17.25" customHeight="1">
      <c r="N128" s="77"/>
    </row>
    <row r="129" spans="14:14" ht="17.25" customHeight="1">
      <c r="N129" s="77"/>
    </row>
    <row r="130" spans="14:14" ht="17.25" customHeight="1">
      <c r="N130" s="77"/>
    </row>
    <row r="131" spans="14:14" ht="17.25" customHeight="1">
      <c r="N131" s="77"/>
    </row>
    <row r="132" spans="14:14" ht="17.25" customHeight="1">
      <c r="N132" s="77"/>
    </row>
    <row r="133" spans="14:14" ht="17.25" customHeight="1">
      <c r="N133" s="77"/>
    </row>
    <row r="134" spans="14:14" ht="17.25" customHeight="1">
      <c r="N134" s="77"/>
    </row>
    <row r="135" spans="14:14" ht="17.25" customHeight="1">
      <c r="N135" s="77"/>
    </row>
    <row r="136" spans="14:14" ht="17.25" customHeight="1">
      <c r="N136" s="77"/>
    </row>
    <row r="137" spans="14:14" ht="17.25" customHeight="1">
      <c r="N137" s="77"/>
    </row>
    <row r="138" spans="14:14" ht="17.25" customHeight="1">
      <c r="N138" s="77"/>
    </row>
    <row r="139" spans="14:14" ht="17.25" customHeight="1">
      <c r="N139" s="77"/>
    </row>
    <row r="140" spans="14:14" ht="17.25" customHeight="1">
      <c r="N140" s="77"/>
    </row>
    <row r="141" spans="14:14" ht="17.25" customHeight="1">
      <c r="N141" s="77"/>
    </row>
    <row r="142" spans="14:14" ht="17.25" customHeight="1">
      <c r="N142" s="77"/>
    </row>
    <row r="143" spans="14:14" ht="17.25" customHeight="1">
      <c r="N143" s="77"/>
    </row>
    <row r="144" spans="14:14" ht="17.25" customHeight="1">
      <c r="N144" s="77"/>
    </row>
    <row r="145" spans="14:14" ht="17.25" customHeight="1">
      <c r="N145" s="77"/>
    </row>
    <row r="146" spans="14:14" ht="17.25" customHeight="1">
      <c r="N146" s="77"/>
    </row>
    <row r="147" spans="14:14" ht="17.25" customHeight="1">
      <c r="N147" s="77"/>
    </row>
    <row r="148" spans="14:14" ht="17.25" customHeight="1">
      <c r="N148" s="77"/>
    </row>
    <row r="149" spans="14:14" ht="17.25" customHeight="1">
      <c r="N149" s="77"/>
    </row>
    <row r="150" spans="14:14" ht="17.25" customHeight="1">
      <c r="N150" s="77"/>
    </row>
    <row r="151" spans="14:14" ht="17.25" customHeight="1">
      <c r="N151" s="77"/>
    </row>
    <row r="152" spans="14:14" ht="17.25" customHeight="1">
      <c r="N152" s="77"/>
    </row>
    <row r="153" spans="14:14" ht="17.25" customHeight="1">
      <c r="N153" s="77"/>
    </row>
    <row r="154" spans="14:14" ht="17.25" customHeight="1">
      <c r="N154" s="77"/>
    </row>
    <row r="155" spans="14:14" ht="17.25" customHeight="1">
      <c r="N155" s="77"/>
    </row>
    <row r="156" spans="14:14" ht="17.25" customHeight="1">
      <c r="N156" s="77"/>
    </row>
    <row r="157" spans="14:14" ht="17.25" customHeight="1">
      <c r="N157" s="77"/>
    </row>
    <row r="158" spans="14:14" ht="17.25" customHeight="1">
      <c r="N158" s="77"/>
    </row>
    <row r="159" spans="14:14" ht="17.25" customHeight="1">
      <c r="N159" s="77"/>
    </row>
    <row r="160" spans="14:14" ht="17.25" customHeight="1">
      <c r="N160" s="77"/>
    </row>
    <row r="161" spans="14:14" ht="17.25" customHeight="1">
      <c r="N161" s="77"/>
    </row>
    <row r="162" spans="14:14" ht="17.25" customHeight="1">
      <c r="N162" s="77"/>
    </row>
    <row r="163" spans="14:14" ht="17.25" customHeight="1">
      <c r="N163" s="77"/>
    </row>
    <row r="164" spans="14:14" ht="17.25" customHeight="1">
      <c r="N164" s="77"/>
    </row>
    <row r="165" spans="14:14" ht="17.25" customHeight="1">
      <c r="N165" s="77"/>
    </row>
    <row r="166" spans="14:14" ht="17.25" customHeight="1">
      <c r="N166" s="77"/>
    </row>
    <row r="167" spans="14:14" ht="17.25" customHeight="1">
      <c r="N167" s="77"/>
    </row>
    <row r="168" spans="14:14" ht="17.25" customHeight="1">
      <c r="N168" s="77"/>
    </row>
    <row r="169" spans="14:14" ht="17.25" customHeight="1">
      <c r="N169" s="77"/>
    </row>
    <row r="170" spans="14:14" ht="17.25" customHeight="1">
      <c r="N170" s="77"/>
    </row>
    <row r="171" spans="14:14" ht="17.25" customHeight="1">
      <c r="N171" s="77"/>
    </row>
    <row r="172" spans="14:14" ht="17.25" customHeight="1">
      <c r="N172" s="77"/>
    </row>
    <row r="173" spans="14:14" ht="17.25" customHeight="1">
      <c r="N173" s="77"/>
    </row>
    <row r="174" spans="14:14" ht="17.25" customHeight="1">
      <c r="N174" s="77"/>
    </row>
    <row r="175" spans="14:14" ht="17.25" customHeight="1">
      <c r="N175" s="77"/>
    </row>
    <row r="176" spans="14:14" ht="17.25" customHeight="1">
      <c r="N176" s="77"/>
    </row>
    <row r="177" spans="14:14" ht="17.25" customHeight="1">
      <c r="N177" s="77"/>
    </row>
    <row r="178" spans="14:14" ht="17.25" customHeight="1">
      <c r="N178" s="77"/>
    </row>
    <row r="179" spans="14:14" ht="17.25" customHeight="1">
      <c r="N179" s="77"/>
    </row>
    <row r="180" spans="14:14" ht="17.25" customHeight="1">
      <c r="N180" s="77"/>
    </row>
    <row r="181" spans="14:14" ht="17.25" customHeight="1">
      <c r="N181" s="77"/>
    </row>
    <row r="182" spans="14:14" ht="17.25" customHeight="1">
      <c r="N182" s="77"/>
    </row>
    <row r="183" spans="14:14" ht="17.25" customHeight="1">
      <c r="N183" s="77"/>
    </row>
    <row r="184" spans="14:14" ht="17.25" customHeight="1">
      <c r="N184" s="77"/>
    </row>
    <row r="185" spans="14:14" ht="17.25" customHeight="1">
      <c r="N185" s="77"/>
    </row>
    <row r="186" spans="14:14" ht="17.25" customHeight="1">
      <c r="N186" s="77"/>
    </row>
    <row r="187" spans="14:14" ht="17.25" customHeight="1">
      <c r="N187" s="77"/>
    </row>
    <row r="188" spans="14:14" ht="17.25" customHeight="1">
      <c r="N188" s="77"/>
    </row>
    <row r="189" spans="14:14" ht="17.25" customHeight="1">
      <c r="N189" s="77"/>
    </row>
    <row r="190" spans="14:14" ht="17.25" customHeight="1">
      <c r="N190" s="77"/>
    </row>
    <row r="191" spans="14:14" ht="17.25" customHeight="1">
      <c r="N191" s="77"/>
    </row>
    <row r="192" spans="14:14" ht="17.25" customHeight="1">
      <c r="N192" s="77"/>
    </row>
    <row r="193" spans="14:14" ht="17.25" customHeight="1">
      <c r="N193" s="77"/>
    </row>
    <row r="194" spans="14:14" ht="17.25" customHeight="1">
      <c r="N194" s="77"/>
    </row>
    <row r="195" spans="14:14" ht="17.25" customHeight="1">
      <c r="N195" s="77"/>
    </row>
    <row r="196" spans="14:14" ht="17.25" customHeight="1">
      <c r="N196" s="77"/>
    </row>
    <row r="197" spans="14:14" ht="17.25" customHeight="1">
      <c r="N197" s="77"/>
    </row>
    <row r="198" spans="14:14" ht="17.25" customHeight="1">
      <c r="N198" s="77"/>
    </row>
    <row r="199" spans="14:14" ht="17.25" customHeight="1">
      <c r="N199" s="77"/>
    </row>
    <row r="200" spans="14:14" ht="17.25" customHeight="1">
      <c r="N200" s="77"/>
    </row>
    <row r="201" spans="14:14" ht="17.25" customHeight="1">
      <c r="N201" s="77"/>
    </row>
    <row r="202" spans="14:14" ht="17.25" customHeight="1">
      <c r="N202" s="77"/>
    </row>
    <row r="203" spans="14:14" ht="17.25" customHeight="1">
      <c r="N203" s="77"/>
    </row>
    <row r="204" spans="14:14" ht="17.25" customHeight="1">
      <c r="N204" s="77"/>
    </row>
    <row r="205" spans="14:14" ht="17.25" customHeight="1">
      <c r="N205" s="77"/>
    </row>
    <row r="206" spans="14:14" ht="17.25" customHeight="1">
      <c r="N206" s="77"/>
    </row>
    <row r="207" spans="14:14" ht="17.25" customHeight="1">
      <c r="N207" s="77"/>
    </row>
    <row r="208" spans="14:14" ht="17.25" customHeight="1">
      <c r="N208" s="77"/>
    </row>
    <row r="209" spans="14:14" ht="17.25" customHeight="1">
      <c r="N209" s="77"/>
    </row>
    <row r="210" spans="14:14" ht="17.25" customHeight="1">
      <c r="N210" s="77"/>
    </row>
    <row r="211" spans="14:14" ht="17.25" customHeight="1">
      <c r="N211" s="77"/>
    </row>
    <row r="212" spans="14:14" ht="17.25" customHeight="1">
      <c r="N212" s="77"/>
    </row>
    <row r="213" spans="14:14" ht="17.25" customHeight="1">
      <c r="N213" s="77"/>
    </row>
    <row r="214" spans="14:14" ht="17.25" customHeight="1">
      <c r="N214" s="77"/>
    </row>
    <row r="215" spans="14:14" ht="17.25" customHeight="1">
      <c r="N215" s="77"/>
    </row>
    <row r="216" spans="14:14" ht="17.25" customHeight="1">
      <c r="N216" s="77"/>
    </row>
    <row r="217" spans="14:14" ht="17.25" customHeight="1">
      <c r="N217" s="77"/>
    </row>
    <row r="218" spans="14:14" ht="17.25" customHeight="1">
      <c r="N218" s="77"/>
    </row>
    <row r="219" spans="14:14" ht="17.25" customHeight="1">
      <c r="N219" s="77"/>
    </row>
    <row r="220" spans="14:14" ht="17.25" customHeight="1">
      <c r="N220" s="77"/>
    </row>
    <row r="221" spans="14:14" ht="17.25" customHeight="1">
      <c r="N221" s="77"/>
    </row>
    <row r="222" spans="14:14" ht="17.25" customHeight="1">
      <c r="N222" s="77"/>
    </row>
    <row r="223" spans="14:14" ht="17.25" customHeight="1">
      <c r="N223" s="77"/>
    </row>
    <row r="224" spans="14:14" ht="17.25" customHeight="1">
      <c r="N224" s="77"/>
    </row>
    <row r="225" spans="14:14" ht="17.25" customHeight="1">
      <c r="N225" s="77"/>
    </row>
    <row r="226" spans="14:14" ht="17.25" customHeight="1">
      <c r="N226" s="77"/>
    </row>
    <row r="227" spans="14:14" ht="17.25" customHeight="1">
      <c r="N227" s="77"/>
    </row>
    <row r="228" spans="14:14" ht="17.25" customHeight="1">
      <c r="N228" s="77"/>
    </row>
    <row r="229" spans="14:14" ht="17.25" customHeight="1">
      <c r="N229" s="77"/>
    </row>
    <row r="230" spans="14:14" ht="17.25" customHeight="1">
      <c r="N230" s="77"/>
    </row>
    <row r="231" spans="14:14" ht="17.25" customHeight="1">
      <c r="N231" s="77"/>
    </row>
    <row r="232" spans="14:14" ht="17.25" customHeight="1">
      <c r="N232" s="77"/>
    </row>
    <row r="233" spans="14:14" ht="17.25" customHeight="1">
      <c r="N233" s="77"/>
    </row>
    <row r="234" spans="14:14" ht="17.25" customHeight="1">
      <c r="N234" s="77"/>
    </row>
    <row r="235" spans="14:14" ht="17.25" customHeight="1">
      <c r="N235" s="77"/>
    </row>
    <row r="236" spans="14:14" ht="17.25" customHeight="1">
      <c r="N236" s="77"/>
    </row>
    <row r="237" spans="14:14" ht="17.25" customHeight="1">
      <c r="N237" s="77"/>
    </row>
    <row r="238" spans="14:14" ht="17.25" customHeight="1">
      <c r="N238" s="77"/>
    </row>
    <row r="239" spans="14:14" ht="17.25" customHeight="1">
      <c r="N239" s="77"/>
    </row>
    <row r="240" spans="14:14" ht="17.25" customHeight="1">
      <c r="N240" s="77"/>
    </row>
    <row r="241" spans="14:14" ht="17.25" customHeight="1">
      <c r="N241" s="77"/>
    </row>
    <row r="242" spans="14:14" ht="17.25" customHeight="1">
      <c r="N242" s="77"/>
    </row>
    <row r="243" spans="14:14" ht="17.25" customHeight="1">
      <c r="N243" s="77"/>
    </row>
    <row r="244" spans="14:14" ht="17.25" customHeight="1">
      <c r="N244" s="77"/>
    </row>
    <row r="245" spans="14:14" ht="17.25" customHeight="1">
      <c r="N245" s="77"/>
    </row>
    <row r="246" spans="14:14" ht="17.25" customHeight="1">
      <c r="N246" s="77"/>
    </row>
    <row r="247" spans="14:14" ht="17.25" customHeight="1">
      <c r="N247" s="77"/>
    </row>
    <row r="248" spans="14:14" ht="17.25" customHeight="1">
      <c r="N248" s="77"/>
    </row>
    <row r="249" spans="14:14" ht="17.25" customHeight="1">
      <c r="N249" s="77"/>
    </row>
    <row r="250" spans="14:14" ht="17.25" customHeight="1">
      <c r="N250" s="77"/>
    </row>
    <row r="251" spans="14:14" ht="17.25" customHeight="1">
      <c r="N251" s="77"/>
    </row>
    <row r="252" spans="14:14" ht="17.25" customHeight="1">
      <c r="N252" s="77"/>
    </row>
    <row r="253" spans="14:14" ht="17.25" customHeight="1">
      <c r="N253" s="77"/>
    </row>
    <row r="254" spans="14:14" ht="17.25" customHeight="1">
      <c r="N254" s="77"/>
    </row>
    <row r="255" spans="14:14" ht="17.25" customHeight="1">
      <c r="N255" s="77"/>
    </row>
    <row r="256" spans="14:14" ht="17.25" customHeight="1">
      <c r="N256" s="77"/>
    </row>
    <row r="257" spans="14:14" ht="17.25" customHeight="1">
      <c r="N257" s="77"/>
    </row>
    <row r="258" spans="14:14" ht="17.25" customHeight="1">
      <c r="N258" s="77"/>
    </row>
    <row r="259" spans="14:14" ht="17.25" customHeight="1">
      <c r="N259" s="77"/>
    </row>
    <row r="260" spans="14:14" ht="17.25" customHeight="1">
      <c r="N260" s="77"/>
    </row>
    <row r="261" spans="14:14" ht="17.25" customHeight="1">
      <c r="N261" s="77"/>
    </row>
    <row r="262" spans="14:14" ht="17.25" customHeight="1">
      <c r="N262" s="77"/>
    </row>
    <row r="263" spans="14:14" ht="17.25" customHeight="1">
      <c r="N263" s="77"/>
    </row>
    <row r="264" spans="14:14" ht="17.25" customHeight="1">
      <c r="N264" s="77"/>
    </row>
    <row r="265" spans="14:14" ht="17.25" customHeight="1">
      <c r="N265" s="77"/>
    </row>
    <row r="266" spans="14:14" ht="17.25" customHeight="1">
      <c r="N266" s="77"/>
    </row>
    <row r="267" spans="14:14" ht="17.25" customHeight="1">
      <c r="N267" s="77"/>
    </row>
    <row r="268" spans="14:14" ht="17.25" customHeight="1">
      <c r="N268" s="77"/>
    </row>
    <row r="269" spans="14:14" ht="17.25" customHeight="1">
      <c r="N269" s="77"/>
    </row>
    <row r="270" spans="14:14" ht="17.25" customHeight="1">
      <c r="N270" s="77"/>
    </row>
    <row r="271" spans="14:14" ht="17.25" customHeight="1">
      <c r="N271" s="77"/>
    </row>
    <row r="272" spans="14:14" ht="17.25" customHeight="1">
      <c r="N272" s="77"/>
    </row>
    <row r="273" spans="14:14" ht="17.25" customHeight="1">
      <c r="N273" s="77"/>
    </row>
    <row r="274" spans="14:14" ht="17.25" customHeight="1">
      <c r="N274" s="77"/>
    </row>
    <row r="275" spans="14:14" ht="17.25" customHeight="1">
      <c r="N275" s="77"/>
    </row>
    <row r="276" spans="14:14" ht="17.25" customHeight="1">
      <c r="N276" s="77"/>
    </row>
    <row r="277" spans="14:14" ht="17.25" customHeight="1">
      <c r="N277" s="77"/>
    </row>
    <row r="278" spans="14:14" ht="17.25" customHeight="1">
      <c r="N278" s="77"/>
    </row>
    <row r="279" spans="14:14" ht="17.25" customHeight="1">
      <c r="N279" s="77"/>
    </row>
    <row r="280" spans="14:14" ht="17.25" customHeight="1">
      <c r="N280" s="77"/>
    </row>
    <row r="281" spans="14:14" ht="17.25" customHeight="1">
      <c r="N281" s="77"/>
    </row>
    <row r="282" spans="14:14" ht="17.25" customHeight="1">
      <c r="N282" s="77"/>
    </row>
    <row r="283" spans="14:14" ht="17.25" customHeight="1">
      <c r="N283" s="77"/>
    </row>
    <row r="284" spans="14:14" ht="17.25" customHeight="1">
      <c r="N284" s="77"/>
    </row>
    <row r="285" spans="14:14" ht="17.25" customHeight="1">
      <c r="N285" s="77"/>
    </row>
    <row r="286" spans="14:14" ht="17.25" customHeight="1">
      <c r="N286" s="77"/>
    </row>
    <row r="287" spans="14:14" ht="17.25" customHeight="1">
      <c r="N287" s="77"/>
    </row>
    <row r="288" spans="14:14" ht="17.25" customHeight="1">
      <c r="N288" s="77"/>
    </row>
    <row r="289" spans="14:14" ht="17.25" customHeight="1">
      <c r="N289" s="77"/>
    </row>
    <row r="290" spans="14:14" ht="17.25" customHeight="1">
      <c r="N290" s="77"/>
    </row>
    <row r="291" spans="14:14" ht="17.25" customHeight="1">
      <c r="N291" s="77"/>
    </row>
    <row r="292" spans="14:14" ht="17.25" customHeight="1">
      <c r="N292" s="77"/>
    </row>
    <row r="293" spans="14:14" ht="17.25" customHeight="1">
      <c r="N293" s="77"/>
    </row>
    <row r="294" spans="14:14" ht="17.25" customHeight="1">
      <c r="N294" s="77"/>
    </row>
    <row r="295" spans="14:14" ht="17.25" customHeight="1">
      <c r="N295" s="77"/>
    </row>
    <row r="296" spans="14:14" ht="17.25" customHeight="1">
      <c r="N296" s="77"/>
    </row>
    <row r="297" spans="14:14" ht="17.25" customHeight="1">
      <c r="N297" s="77"/>
    </row>
    <row r="298" spans="14:14" ht="17.25" customHeight="1">
      <c r="N298" s="77"/>
    </row>
    <row r="299" spans="14:14" ht="17.25" customHeight="1">
      <c r="N299" s="77"/>
    </row>
    <row r="300" spans="14:14" ht="17.25" customHeight="1">
      <c r="N300" s="77"/>
    </row>
    <row r="301" spans="14:14" ht="17.25" customHeight="1">
      <c r="N301" s="77"/>
    </row>
    <row r="302" spans="14:14" ht="17.25" customHeight="1">
      <c r="N302" s="77"/>
    </row>
    <row r="303" spans="14:14" ht="17.25" customHeight="1">
      <c r="N303" s="77"/>
    </row>
    <row r="304" spans="14:14" ht="17.25" customHeight="1">
      <c r="N304" s="77"/>
    </row>
    <row r="305" spans="14:14" ht="17.25" customHeight="1">
      <c r="N305" s="77"/>
    </row>
    <row r="306" spans="14:14" ht="17.25" customHeight="1">
      <c r="N306" s="77"/>
    </row>
    <row r="307" spans="14:14" ht="17.25" customHeight="1">
      <c r="N307" s="77"/>
    </row>
    <row r="308" spans="14:14" ht="17.25" customHeight="1">
      <c r="N308" s="77"/>
    </row>
    <row r="309" spans="14:14" ht="17.25" customHeight="1">
      <c r="N309" s="77"/>
    </row>
    <row r="310" spans="14:14" ht="17.25" customHeight="1">
      <c r="N310" s="77"/>
    </row>
    <row r="311" spans="14:14" ht="17.25" customHeight="1">
      <c r="N311" s="77"/>
    </row>
    <row r="312" spans="14:14" ht="17.25" customHeight="1">
      <c r="N312" s="77"/>
    </row>
    <row r="313" spans="14:14" ht="17.25" customHeight="1">
      <c r="N313" s="77"/>
    </row>
    <row r="314" spans="14:14" ht="17.25" customHeight="1">
      <c r="N314" s="77"/>
    </row>
    <row r="315" spans="14:14" ht="17.25" customHeight="1">
      <c r="N315" s="77"/>
    </row>
    <row r="316" spans="14:14" ht="17.25" customHeight="1">
      <c r="N316" s="77"/>
    </row>
    <row r="317" spans="14:14" ht="17.25" customHeight="1">
      <c r="N317" s="77"/>
    </row>
    <row r="318" spans="14:14" ht="17.25" customHeight="1">
      <c r="N318" s="77"/>
    </row>
    <row r="319" spans="14:14" ht="17.25" customHeight="1">
      <c r="N319" s="77"/>
    </row>
    <row r="320" spans="14:14" ht="17.25" customHeight="1">
      <c r="N320" s="77"/>
    </row>
    <row r="321" spans="14:14" ht="17.25" customHeight="1">
      <c r="N321" s="77"/>
    </row>
    <row r="322" spans="14:14" ht="17.25" customHeight="1">
      <c r="N322" s="77"/>
    </row>
    <row r="323" spans="14:14" ht="17.25" customHeight="1">
      <c r="N323" s="77"/>
    </row>
    <row r="324" spans="14:14" ht="17.25" customHeight="1">
      <c r="N324" s="77"/>
    </row>
    <row r="325" spans="14:14" ht="17.25" customHeight="1">
      <c r="N325" s="77"/>
    </row>
    <row r="326" spans="14:14" ht="17.25" customHeight="1">
      <c r="N326" s="77"/>
    </row>
    <row r="327" spans="14:14" ht="17.25" customHeight="1">
      <c r="N327" s="77"/>
    </row>
    <row r="328" spans="14:14" ht="17.25" customHeight="1">
      <c r="N328" s="77"/>
    </row>
    <row r="329" spans="14:14" ht="17.25" customHeight="1">
      <c r="N329" s="77"/>
    </row>
    <row r="330" spans="14:14" ht="17.25" customHeight="1">
      <c r="N330" s="77"/>
    </row>
    <row r="331" spans="14:14">
      <c r="N331" s="77"/>
    </row>
    <row r="332" spans="14:14">
      <c r="N332" s="77"/>
    </row>
    <row r="333" spans="14:14">
      <c r="N333" s="77"/>
    </row>
    <row r="334" spans="14:14">
      <c r="N334" s="77"/>
    </row>
    <row r="335" spans="14:14">
      <c r="N335" s="77"/>
    </row>
    <row r="336" spans="14:14">
      <c r="N336" s="77"/>
    </row>
    <row r="337" spans="14:14">
      <c r="N337" s="77"/>
    </row>
    <row r="338" spans="14:14">
      <c r="N338" s="77"/>
    </row>
    <row r="339" spans="14:14">
      <c r="N339" s="77"/>
    </row>
    <row r="340" spans="14:14">
      <c r="N340" s="77"/>
    </row>
    <row r="341" spans="14:14">
      <c r="N341" s="77"/>
    </row>
    <row r="342" spans="14:14">
      <c r="N342" s="77"/>
    </row>
    <row r="343" spans="14:14">
      <c r="N343" s="77"/>
    </row>
    <row r="344" spans="14:14">
      <c r="N344" s="77"/>
    </row>
    <row r="345" spans="14:14">
      <c r="N345" s="77"/>
    </row>
    <row r="346" spans="14:14">
      <c r="N346" s="77"/>
    </row>
    <row r="347" spans="14:14">
      <c r="N347" s="77"/>
    </row>
    <row r="348" spans="14:14">
      <c r="N348" s="77"/>
    </row>
    <row r="349" spans="14:14">
      <c r="N349" s="77"/>
    </row>
    <row r="350" spans="14:14">
      <c r="N350" s="77"/>
    </row>
    <row r="351" spans="14:14">
      <c r="N351" s="77"/>
    </row>
    <row r="352" spans="14:14">
      <c r="N352" s="77"/>
    </row>
    <row r="353" spans="14:14">
      <c r="N353" s="77"/>
    </row>
    <row r="354" spans="14:14">
      <c r="N354" s="77"/>
    </row>
    <row r="355" spans="14:14">
      <c r="N355" s="77"/>
    </row>
    <row r="356" spans="14:14">
      <c r="N356" s="77"/>
    </row>
    <row r="357" spans="14:14">
      <c r="N357" s="77"/>
    </row>
    <row r="358" spans="14:14">
      <c r="N358" s="77"/>
    </row>
    <row r="359" spans="14:14">
      <c r="N359" s="77"/>
    </row>
    <row r="360" spans="14:14">
      <c r="N360" s="77"/>
    </row>
    <row r="361" spans="14:14">
      <c r="N361" s="77"/>
    </row>
    <row r="362" spans="14:14">
      <c r="N362" s="77"/>
    </row>
    <row r="363" spans="14:14">
      <c r="N363" s="77"/>
    </row>
    <row r="364" spans="14:14">
      <c r="N364" s="77"/>
    </row>
    <row r="365" spans="14:14">
      <c r="N365" s="77"/>
    </row>
    <row r="366" spans="14:14">
      <c r="N366" s="77"/>
    </row>
    <row r="367" spans="14:14">
      <c r="N367" s="77"/>
    </row>
    <row r="368" spans="14:14">
      <c r="N368" s="77"/>
    </row>
    <row r="369" spans="14:14">
      <c r="N369" s="77"/>
    </row>
    <row r="370" spans="14:14">
      <c r="N370" s="77"/>
    </row>
    <row r="371" spans="14:14">
      <c r="N371" s="77"/>
    </row>
    <row r="372" spans="14:14">
      <c r="N372" s="77"/>
    </row>
    <row r="373" spans="14:14">
      <c r="N373" s="77"/>
    </row>
    <row r="374" spans="14:14">
      <c r="N374" s="77"/>
    </row>
    <row r="375" spans="14:14">
      <c r="N375" s="77"/>
    </row>
    <row r="376" spans="14:14">
      <c r="N376" s="77"/>
    </row>
    <row r="377" spans="14:14">
      <c r="N377" s="77"/>
    </row>
    <row r="378" spans="14:14">
      <c r="N378" s="77"/>
    </row>
    <row r="379" spans="14:14">
      <c r="N379" s="77"/>
    </row>
    <row r="380" spans="14:14">
      <c r="N380" s="77"/>
    </row>
    <row r="381" spans="14:14">
      <c r="N381" s="77"/>
    </row>
    <row r="382" spans="14:14">
      <c r="N382" s="77"/>
    </row>
    <row r="383" spans="14:14">
      <c r="N383" s="77"/>
    </row>
    <row r="384" spans="14:14">
      <c r="N384" s="77"/>
    </row>
    <row r="385" spans="14:14">
      <c r="N385" s="77"/>
    </row>
    <row r="386" spans="14:14">
      <c r="N386" s="77"/>
    </row>
    <row r="387" spans="14:14">
      <c r="N387" s="77"/>
    </row>
    <row r="388" spans="14:14">
      <c r="N388" s="77"/>
    </row>
    <row r="389" spans="14:14">
      <c r="N389" s="77"/>
    </row>
    <row r="390" spans="14:14">
      <c r="N390" s="77"/>
    </row>
    <row r="391" spans="14:14">
      <c r="N391" s="77"/>
    </row>
    <row r="392" spans="14:14">
      <c r="N392" s="77"/>
    </row>
    <row r="393" spans="14:14">
      <c r="N393" s="77"/>
    </row>
    <row r="394" spans="14:14">
      <c r="N394" s="77"/>
    </row>
    <row r="395" spans="14:14">
      <c r="N395" s="77"/>
    </row>
    <row r="396" spans="14:14">
      <c r="N396" s="77"/>
    </row>
    <row r="397" spans="14:14">
      <c r="N397" s="77"/>
    </row>
    <row r="398" spans="14:14">
      <c r="N398" s="77"/>
    </row>
    <row r="399" spans="14:14">
      <c r="N399" s="77"/>
    </row>
    <row r="400" spans="14:14">
      <c r="N400" s="77"/>
    </row>
    <row r="401" spans="14:14">
      <c r="N401" s="77"/>
    </row>
    <row r="402" spans="14:14">
      <c r="N402" s="77"/>
    </row>
    <row r="403" spans="14:14">
      <c r="N403" s="77"/>
    </row>
    <row r="404" spans="14:14">
      <c r="N404" s="77"/>
    </row>
    <row r="405" spans="14:14">
      <c r="N405" s="77"/>
    </row>
    <row r="406" spans="14:14">
      <c r="N406" s="77"/>
    </row>
    <row r="407" spans="14:14">
      <c r="N407" s="77"/>
    </row>
    <row r="408" spans="14:14">
      <c r="N408" s="77"/>
    </row>
    <row r="409" spans="14:14">
      <c r="N409" s="77"/>
    </row>
    <row r="410" spans="14:14">
      <c r="N410" s="77"/>
    </row>
    <row r="411" spans="14:14">
      <c r="N411" s="77"/>
    </row>
    <row r="412" spans="14:14">
      <c r="N412" s="77"/>
    </row>
    <row r="413" spans="14:14">
      <c r="N413" s="77"/>
    </row>
    <row r="414" spans="14:14">
      <c r="N414" s="77"/>
    </row>
    <row r="415" spans="14:14">
      <c r="N415" s="77"/>
    </row>
    <row r="416" spans="14:14">
      <c r="N416" s="77"/>
    </row>
    <row r="417" spans="14:14">
      <c r="N417" s="77"/>
    </row>
    <row r="418" spans="14:14">
      <c r="N418" s="77"/>
    </row>
    <row r="419" spans="14:14">
      <c r="N419" s="77"/>
    </row>
    <row r="420" spans="14:14">
      <c r="N420" s="77"/>
    </row>
    <row r="421" spans="14:14">
      <c r="N421" s="77"/>
    </row>
    <row r="422" spans="14:14">
      <c r="N422" s="77"/>
    </row>
    <row r="423" spans="14:14">
      <c r="N423" s="77"/>
    </row>
    <row r="424" spans="14:14">
      <c r="N424" s="77"/>
    </row>
    <row r="425" spans="14:14">
      <c r="N425" s="77"/>
    </row>
    <row r="426" spans="14:14">
      <c r="N426" s="77"/>
    </row>
    <row r="427" spans="14:14">
      <c r="N427" s="77"/>
    </row>
    <row r="428" spans="14:14">
      <c r="N428" s="77"/>
    </row>
    <row r="429" spans="14:14">
      <c r="N429" s="77"/>
    </row>
    <row r="430" spans="14:14">
      <c r="N430" s="77"/>
    </row>
    <row r="431" spans="14:14">
      <c r="N431" s="77"/>
    </row>
    <row r="432" spans="14:14">
      <c r="N432" s="77"/>
    </row>
    <row r="433" spans="14:14">
      <c r="N433" s="77"/>
    </row>
    <row r="434" spans="14:14">
      <c r="N434" s="77"/>
    </row>
    <row r="435" spans="14:14">
      <c r="N435" s="77"/>
    </row>
    <row r="436" spans="14:14">
      <c r="N436" s="77"/>
    </row>
    <row r="437" spans="14:14">
      <c r="N437" s="77"/>
    </row>
    <row r="438" spans="14:14">
      <c r="N438" s="77"/>
    </row>
    <row r="439" spans="14:14">
      <c r="N439" s="77"/>
    </row>
    <row r="440" spans="14:14">
      <c r="N440" s="77"/>
    </row>
    <row r="441" spans="14:14">
      <c r="N441" s="77"/>
    </row>
    <row r="442" spans="14:14">
      <c r="N442" s="77"/>
    </row>
    <row r="443" spans="14:14">
      <c r="N443" s="77"/>
    </row>
    <row r="444" spans="14:14">
      <c r="N444" s="77"/>
    </row>
    <row r="445" spans="14:14">
      <c r="N445" s="77"/>
    </row>
    <row r="446" spans="14:14">
      <c r="N446" s="77"/>
    </row>
    <row r="447" spans="14:14">
      <c r="N447" s="77"/>
    </row>
    <row r="448" spans="14:14">
      <c r="N448" s="77"/>
    </row>
    <row r="449" spans="14:14">
      <c r="N449" s="77"/>
    </row>
    <row r="450" spans="14:14">
      <c r="N450" s="77"/>
    </row>
    <row r="451" spans="14:14">
      <c r="N451" s="77"/>
    </row>
    <row r="452" spans="14:14">
      <c r="N452" s="77"/>
    </row>
    <row r="453" spans="14:14">
      <c r="N453" s="77"/>
    </row>
    <row r="454" spans="14:14">
      <c r="N454" s="77"/>
    </row>
    <row r="455" spans="14:14">
      <c r="N455" s="77"/>
    </row>
    <row r="456" spans="14:14">
      <c r="N456" s="77"/>
    </row>
    <row r="457" spans="14:14">
      <c r="N457" s="77"/>
    </row>
    <row r="458" spans="14:14">
      <c r="N458" s="77"/>
    </row>
    <row r="459" spans="14:14">
      <c r="N459" s="77"/>
    </row>
    <row r="460" spans="14:14">
      <c r="N460" s="77"/>
    </row>
    <row r="461" spans="14:14">
      <c r="N461" s="77"/>
    </row>
    <row r="462" spans="14:14">
      <c r="N462" s="77"/>
    </row>
    <row r="463" spans="14:14">
      <c r="N463" s="77"/>
    </row>
    <row r="464" spans="14:14">
      <c r="N464" s="77"/>
    </row>
    <row r="465" spans="14:14">
      <c r="N465" s="77"/>
    </row>
    <row r="466" spans="14:14">
      <c r="N466" s="77"/>
    </row>
    <row r="467" spans="14:14">
      <c r="N467" s="77"/>
    </row>
    <row r="468" spans="14:14">
      <c r="N468" s="77"/>
    </row>
    <row r="469" spans="14:14">
      <c r="N469" s="77"/>
    </row>
    <row r="470" spans="14:14">
      <c r="N470" s="77"/>
    </row>
    <row r="471" spans="14:14">
      <c r="N471" s="77"/>
    </row>
    <row r="472" spans="14:14">
      <c r="N472" s="77"/>
    </row>
    <row r="473" spans="14:14">
      <c r="N473" s="77"/>
    </row>
    <row r="474" spans="14:14">
      <c r="N474" s="77"/>
    </row>
    <row r="475" spans="14:14">
      <c r="N475" s="77"/>
    </row>
    <row r="476" spans="14:14">
      <c r="N476" s="77"/>
    </row>
    <row r="477" spans="14:14">
      <c r="N477" s="77"/>
    </row>
    <row r="478" spans="14:14">
      <c r="N478" s="77"/>
    </row>
    <row r="479" spans="14:14">
      <c r="N479" s="77"/>
    </row>
    <row r="480" spans="14:14">
      <c r="N480" s="77"/>
    </row>
    <row r="481" spans="14:14">
      <c r="N481" s="77"/>
    </row>
    <row r="482" spans="14:14">
      <c r="N482" s="77"/>
    </row>
    <row r="483" spans="14:14">
      <c r="N483" s="77"/>
    </row>
    <row r="484" spans="14:14">
      <c r="N484" s="77"/>
    </row>
    <row r="485" spans="14:14">
      <c r="N485" s="77"/>
    </row>
    <row r="486" spans="14:14">
      <c r="N486" s="77"/>
    </row>
    <row r="487" spans="14:14">
      <c r="N487" s="77"/>
    </row>
    <row r="488" spans="14:14">
      <c r="N488" s="77"/>
    </row>
    <row r="489" spans="14:14">
      <c r="N489" s="77"/>
    </row>
    <row r="490" spans="14:14">
      <c r="N490" s="77"/>
    </row>
    <row r="491" spans="14:14">
      <c r="N491" s="77"/>
    </row>
    <row r="492" spans="14:14">
      <c r="N492" s="77"/>
    </row>
    <row r="493" spans="14:14">
      <c r="N493" s="77"/>
    </row>
    <row r="494" spans="14:14">
      <c r="N494" s="77"/>
    </row>
    <row r="495" spans="14:14">
      <c r="N495" s="77"/>
    </row>
    <row r="496" spans="14:14">
      <c r="N496" s="77"/>
    </row>
    <row r="497" spans="14:14">
      <c r="N497" s="77"/>
    </row>
    <row r="498" spans="14:14">
      <c r="N498" s="77"/>
    </row>
    <row r="499" spans="14:14">
      <c r="N499" s="77"/>
    </row>
    <row r="500" spans="14:14">
      <c r="N500" s="77"/>
    </row>
    <row r="501" spans="14:14">
      <c r="N501" s="77"/>
    </row>
    <row r="502" spans="14:14">
      <c r="N502" s="77"/>
    </row>
    <row r="503" spans="14:14">
      <c r="N503" s="77"/>
    </row>
    <row r="504" spans="14:14">
      <c r="N504" s="77"/>
    </row>
    <row r="505" spans="14:14">
      <c r="N505" s="77"/>
    </row>
    <row r="506" spans="14:14">
      <c r="N506" s="77"/>
    </row>
    <row r="507" spans="14:14">
      <c r="N507" s="77"/>
    </row>
    <row r="508" spans="14:14">
      <c r="N508" s="77"/>
    </row>
    <row r="509" spans="14:14">
      <c r="N509" s="77"/>
    </row>
    <row r="510" spans="14:14">
      <c r="N510" s="77"/>
    </row>
    <row r="511" spans="14:14">
      <c r="N511" s="77"/>
    </row>
    <row r="512" spans="14:14">
      <c r="N512" s="77"/>
    </row>
    <row r="513" spans="14:14">
      <c r="N513" s="77"/>
    </row>
    <row r="514" spans="14:14">
      <c r="N514" s="77"/>
    </row>
    <row r="515" spans="14:14">
      <c r="N515" s="77"/>
    </row>
    <row r="516" spans="14:14">
      <c r="N516" s="77"/>
    </row>
    <row r="517" spans="14:14">
      <c r="N517" s="77"/>
    </row>
    <row r="518" spans="14:14">
      <c r="N518" s="77"/>
    </row>
    <row r="519" spans="14:14">
      <c r="N519" s="77"/>
    </row>
    <row r="520" spans="14:14">
      <c r="N520" s="77"/>
    </row>
    <row r="521" spans="14:14">
      <c r="N521" s="77"/>
    </row>
    <row r="522" spans="14:14">
      <c r="N522" s="77"/>
    </row>
    <row r="523" spans="14:14">
      <c r="N523" s="77"/>
    </row>
    <row r="524" spans="14:14">
      <c r="N524" s="77"/>
    </row>
    <row r="525" spans="14:14">
      <c r="N525" s="77"/>
    </row>
    <row r="526" spans="14:14">
      <c r="N526" s="77"/>
    </row>
    <row r="527" spans="14:14">
      <c r="N527" s="77"/>
    </row>
    <row r="528" spans="14:14">
      <c r="N528" s="77"/>
    </row>
    <row r="529" spans="14:14">
      <c r="N529" s="77"/>
    </row>
    <row r="530" spans="14:14">
      <c r="N530" s="77"/>
    </row>
    <row r="531" spans="14:14">
      <c r="N531" s="77"/>
    </row>
    <row r="532" spans="14:14">
      <c r="N532" s="77"/>
    </row>
    <row r="533" spans="14:14">
      <c r="N533" s="77"/>
    </row>
    <row r="534" spans="14:14">
      <c r="N534" s="77"/>
    </row>
    <row r="535" spans="14:14">
      <c r="N535" s="77"/>
    </row>
    <row r="536" spans="14:14">
      <c r="N536" s="77"/>
    </row>
    <row r="537" spans="14:14">
      <c r="N537" s="77"/>
    </row>
    <row r="538" spans="14:14">
      <c r="N538" s="77"/>
    </row>
    <row r="539" spans="14:14">
      <c r="N539" s="77"/>
    </row>
    <row r="540" spans="14:14">
      <c r="N540" s="77"/>
    </row>
    <row r="541" spans="14:14">
      <c r="N541" s="77"/>
    </row>
    <row r="542" spans="14:14">
      <c r="N542" s="77"/>
    </row>
    <row r="543" spans="14:14">
      <c r="N543" s="77"/>
    </row>
    <row r="544" spans="14:14">
      <c r="N544" s="77"/>
    </row>
    <row r="545" spans="14:14">
      <c r="N545" s="77"/>
    </row>
    <row r="546" spans="14:14">
      <c r="N546" s="77"/>
    </row>
    <row r="547" spans="14:14">
      <c r="N547" s="77"/>
    </row>
    <row r="548" spans="14:14">
      <c r="N548" s="77"/>
    </row>
    <row r="549" spans="14:14">
      <c r="N549" s="77"/>
    </row>
    <row r="550" spans="14:14">
      <c r="N550" s="77"/>
    </row>
    <row r="551" spans="14:14">
      <c r="N551" s="77"/>
    </row>
    <row r="552" spans="14:14">
      <c r="N552" s="77"/>
    </row>
    <row r="553" spans="14:14">
      <c r="N553" s="77"/>
    </row>
    <row r="554" spans="14:14">
      <c r="N554" s="77"/>
    </row>
    <row r="555" spans="14:14">
      <c r="N555" s="77"/>
    </row>
    <row r="556" spans="14:14">
      <c r="N556" s="77"/>
    </row>
    <row r="557" spans="14:14">
      <c r="N557" s="77"/>
    </row>
    <row r="558" spans="14:14">
      <c r="N558" s="77"/>
    </row>
    <row r="559" spans="14:14">
      <c r="N559" s="77"/>
    </row>
    <row r="560" spans="14:14">
      <c r="N560" s="77"/>
    </row>
    <row r="561" spans="14:14">
      <c r="N561" s="77"/>
    </row>
    <row r="562" spans="14:14">
      <c r="N562" s="77"/>
    </row>
    <row r="563" spans="14:14">
      <c r="N563" s="77"/>
    </row>
    <row r="564" spans="14:14">
      <c r="N564" s="77"/>
    </row>
    <row r="565" spans="14:14">
      <c r="N565" s="77"/>
    </row>
    <row r="566" spans="14:14">
      <c r="N566" s="77"/>
    </row>
    <row r="567" spans="14:14">
      <c r="N567" s="77"/>
    </row>
    <row r="568" spans="14:14">
      <c r="N568" s="77"/>
    </row>
    <row r="569" spans="14:14">
      <c r="N569" s="77"/>
    </row>
    <row r="570" spans="14:14">
      <c r="N570" s="77"/>
    </row>
    <row r="571" spans="14:14">
      <c r="N571" s="77"/>
    </row>
    <row r="572" spans="14:14">
      <c r="N572" s="77"/>
    </row>
    <row r="573" spans="14:14">
      <c r="N573" s="77"/>
    </row>
    <row r="574" spans="14:14">
      <c r="N574" s="77"/>
    </row>
    <row r="575" spans="14:14">
      <c r="N575" s="77"/>
    </row>
    <row r="576" spans="14:14">
      <c r="N576" s="77"/>
    </row>
    <row r="577" spans="14:14">
      <c r="N577" s="77"/>
    </row>
    <row r="578" spans="14:14">
      <c r="N578" s="77"/>
    </row>
    <row r="579" spans="14:14">
      <c r="N579" s="77"/>
    </row>
    <row r="580" spans="14:14">
      <c r="N580" s="77"/>
    </row>
    <row r="581" spans="14:14">
      <c r="N581" s="77"/>
    </row>
    <row r="582" spans="14:14">
      <c r="N582" s="77"/>
    </row>
    <row r="583" spans="14:14">
      <c r="N583" s="77"/>
    </row>
    <row r="584" spans="14:14">
      <c r="N584" s="77"/>
    </row>
    <row r="585" spans="14:14">
      <c r="N585" s="77"/>
    </row>
    <row r="586" spans="14:14">
      <c r="N586" s="77"/>
    </row>
    <row r="587" spans="14:14">
      <c r="N587" s="77"/>
    </row>
    <row r="588" spans="14:14">
      <c r="N588" s="77"/>
    </row>
    <row r="589" spans="14:14">
      <c r="N589" s="77"/>
    </row>
    <row r="590" spans="14:14">
      <c r="N590" s="77"/>
    </row>
    <row r="591" spans="14:14">
      <c r="N591" s="77"/>
    </row>
    <row r="592" spans="14:14">
      <c r="N592" s="77"/>
    </row>
    <row r="593" spans="14:14">
      <c r="N593" s="77"/>
    </row>
    <row r="594" spans="14:14">
      <c r="N594" s="77"/>
    </row>
    <row r="595" spans="14:14">
      <c r="N595" s="77"/>
    </row>
    <row r="596" spans="14:14">
      <c r="N596" s="77"/>
    </row>
    <row r="597" spans="14:14">
      <c r="N597" s="77"/>
    </row>
    <row r="598" spans="14:14">
      <c r="N598" s="77"/>
    </row>
    <row r="599" spans="14:14">
      <c r="N599" s="77"/>
    </row>
    <row r="600" spans="14:14">
      <c r="N600" s="77"/>
    </row>
    <row r="601" spans="14:14">
      <c r="N601" s="77"/>
    </row>
    <row r="602" spans="14:14">
      <c r="N602" s="77"/>
    </row>
    <row r="603" spans="14:14">
      <c r="N603" s="77"/>
    </row>
    <row r="604" spans="14:14">
      <c r="N604" s="77"/>
    </row>
    <row r="605" spans="14:14">
      <c r="N605" s="77"/>
    </row>
    <row r="606" spans="14:14">
      <c r="N606" s="77"/>
    </row>
    <row r="607" spans="14:14">
      <c r="N607" s="77"/>
    </row>
    <row r="608" spans="14:14">
      <c r="N608" s="77"/>
    </row>
    <row r="609" spans="14:14">
      <c r="N609" s="77"/>
    </row>
    <row r="610" spans="14:14">
      <c r="N610" s="77"/>
    </row>
    <row r="611" spans="14:14">
      <c r="N611" s="77"/>
    </row>
    <row r="612" spans="14:14">
      <c r="N612" s="77"/>
    </row>
    <row r="613" spans="14:14">
      <c r="N613" s="77"/>
    </row>
    <row r="614" spans="14:14">
      <c r="N614" s="77"/>
    </row>
    <row r="615" spans="14:14">
      <c r="N615" s="77"/>
    </row>
    <row r="616" spans="14:14">
      <c r="N616" s="77"/>
    </row>
    <row r="617" spans="14:14">
      <c r="N617" s="77"/>
    </row>
    <row r="618" spans="14:14">
      <c r="N618" s="77"/>
    </row>
    <row r="619" spans="14:14">
      <c r="N619" s="77"/>
    </row>
    <row r="620" spans="14:14">
      <c r="N620" s="77"/>
    </row>
    <row r="621" spans="14:14">
      <c r="N621" s="77"/>
    </row>
    <row r="622" spans="14:14">
      <c r="N622" s="77"/>
    </row>
    <row r="623" spans="14:14">
      <c r="N623" s="77"/>
    </row>
    <row r="624" spans="14:14">
      <c r="N624" s="77"/>
    </row>
    <row r="625" spans="14:14">
      <c r="N625" s="77"/>
    </row>
    <row r="626" spans="14:14">
      <c r="N626" s="77"/>
    </row>
    <row r="627" spans="14:14">
      <c r="N627" s="77"/>
    </row>
    <row r="628" spans="14:14">
      <c r="N628" s="77"/>
    </row>
  </sheetData>
  <sheetProtection sheet="1" objects="1" scenarios="1"/>
  <mergeCells count="13">
    <mergeCell ref="A1:J1"/>
    <mergeCell ref="A11:L11"/>
    <mergeCell ref="A5:J5"/>
    <mergeCell ref="A2:L2"/>
    <mergeCell ref="A3:L3"/>
    <mergeCell ref="A4:L4"/>
    <mergeCell ref="F6:K7"/>
    <mergeCell ref="E20:G20"/>
    <mergeCell ref="E21:G21"/>
    <mergeCell ref="E22:G22"/>
    <mergeCell ref="E23:G23"/>
    <mergeCell ref="D27:L27"/>
    <mergeCell ref="D25:L25"/>
  </mergeCells>
  <phoneticPr fontId="0" type="noConversion"/>
  <conditionalFormatting sqref="E13:J13">
    <cfRule type="expression" dxfId="20" priority="3" stopIfTrue="1">
      <formula>$D13=0</formula>
    </cfRule>
  </conditionalFormatting>
  <conditionalFormatting sqref="C15 E15:L15">
    <cfRule type="expression" dxfId="19" priority="4" stopIfTrue="1">
      <formula>$D15=0</formula>
    </cfRule>
  </conditionalFormatting>
  <conditionalFormatting sqref="E17:J17">
    <cfRule type="expression" dxfId="18" priority="7" stopIfTrue="1">
      <formula>$D17=0</formula>
    </cfRule>
  </conditionalFormatting>
  <conditionalFormatting sqref="H21:K21">
    <cfRule type="expression" dxfId="17" priority="11" stopIfTrue="1">
      <formula>$D21=0</formula>
    </cfRule>
  </conditionalFormatting>
  <conditionalFormatting sqref="H22:K22">
    <cfRule type="expression" dxfId="16" priority="12" stopIfTrue="1">
      <formula>$D22=0</formula>
    </cfRule>
  </conditionalFormatting>
  <conditionalFormatting sqref="H23:K23">
    <cfRule type="expression" dxfId="15" priority="92" stopIfTrue="1">
      <formula>$D23=0</formula>
    </cfRule>
  </conditionalFormatting>
  <conditionalFormatting sqref="C15">
    <cfRule type="expression" dxfId="14" priority="2" stopIfTrue="1">
      <formula>$L$6=2</formula>
    </cfRule>
  </conditionalFormatting>
  <conditionalFormatting sqref="E19:K19">
    <cfRule type="expression" dxfId="13" priority="10" stopIfTrue="1">
      <formula>$D19=0</formula>
    </cfRule>
  </conditionalFormatting>
  <conditionalFormatting sqref="C14">
    <cfRule type="expression" dxfId="12" priority="1">
      <formula>$L$6=2</formula>
    </cfRule>
  </conditionalFormatting>
  <dataValidations xWindow="568" yWindow="615" count="38">
    <dataValidation type="whole" allowBlank="1" showErrorMessage="1" error="Entry must be a whole number greater than 0." sqref="K23">
      <formula1>0</formula1>
      <formula2>5000</formula2>
    </dataValidation>
    <dataValidation type="decimal" allowBlank="1" showInputMessage="1" showErrorMessage="1" error="Entry must be a whole number." sqref="F19 H13">
      <formula1>1</formula1>
      <formula2>500</formula2>
    </dataValidation>
    <dataValidation type="decimal" allowBlank="1" showErrorMessage="1" error="Only dishwashers with water consumption of 4.25 gallons/cycle or lower are eligible to earn the ENERGY STAR." sqref="I19">
      <formula1>1</formula1>
      <formula2>4.25</formula2>
    </dataValidation>
    <dataValidation type="list" allowBlank="1" showErrorMessage="1" error="You must select an option from the pull-down list." sqref="G19 F15">
      <formula1>"electric, natural gas"</formula1>
    </dataValidation>
    <dataValidation type="decimal" allowBlank="1" showErrorMessage="1" error="Enter a value between 2 and 30 cubic feet." sqref="H23">
      <formula1>2</formula1>
      <formula2>30</formula2>
    </dataValidation>
    <dataValidation type="decimal" allowBlank="1" showInputMessage="1" showErrorMessage="1" error="Enter a value between 100 and 800." sqref="I23">
      <formula1>100</formula1>
      <formula2>800</formula2>
    </dataValidation>
    <dataValidation type="decimal" allowBlank="1" showErrorMessage="1" error="Enter a value between 100 and 700." sqref="I21">
      <formula1>100</formula1>
      <formula2>700</formula2>
    </dataValidation>
    <dataValidation type="whole" operator="greaterThanOrEqual" allowBlank="1" showErrorMessage="1" error="The quantity must be a whole number greater than 0." sqref="D23">
      <formula1>0</formula1>
    </dataValidation>
    <dataValidation allowBlank="1" showInputMessage="1" showErrorMessage="1" prompt="This calculator appliances only to residential-type refrigerators.  For information on commercial refrigerators see the commercial kitchen equipment calculator on the ENERGY STAR website." sqref="B22:C22"/>
    <dataValidation allowBlank="1" showInputMessage="1" showErrorMessage="1" prompt="This calculator appliances only to residential-type freezers.  For information on commercial freezers see the commercial kitchen equipment calculator on the ENERGY STAR website." sqref="B23:C23"/>
    <dataValidation allowBlank="1" showInputMessage="1" showErrorMessage="1" prompt="This calculator applies only to residential-type refrigerators.  For information on commercial refrigerators see the commercial kitchen equipment calculator on the ENERGY STAR website." sqref="B21:C21"/>
    <dataValidation type="list" allowBlank="1" showInputMessage="1" showErrorMessage="1" error="You must select an option from the pull-down list." prompt="Clothes dryers are not included in the ENERGY STAR program, but this calculator will include dryer energy unless you select &quot;none&quot; for dryer type." sqref="G15">
      <formula1>"electric, natural gas, none"</formula1>
    </dataValidation>
    <dataValidation allowBlank="1" showInputMessage="1" showErrorMessage="1" prompt="This calculator appliances only to residential-type dishwashers.  For information on commercial dishwashers see the commercial kitchen equipment calculator on the ENERGY STAR website." sqref="B19:C19"/>
    <dataValidation type="decimal" allowBlank="1" showErrorMessage="1" error="Only clothes washers with capacity of greater than 1.6 cubic feet are eligible to earn the ENERGY STAR." sqref="H15">
      <formula1>1.6</formula1>
      <formula2>10</formula2>
    </dataValidation>
    <dataValidation type="decimal" allowBlank="1" showErrorMessage="1" error="Entry must be between 0 and $25." sqref="E10">
      <formula1>0</formula1>
      <formula2>25</formula2>
    </dataValidation>
    <dataValidation type="decimal" allowBlank="1" showErrorMessage="1" error="Entry must be between 0 and $0.50" sqref="E8">
      <formula1>0</formula1>
      <formula2>0.5</formula2>
    </dataValidation>
    <dataValidation type="decimal" allowBlank="1" showErrorMessage="1" error="Entry must be between 0 and $3" sqref="E9">
      <formula1>0</formula1>
      <formula2>3</formula2>
    </dataValidation>
    <dataValidation allowBlank="1" showInputMessage="1" showErrorMessage="1" prompt="This calculator appliances only to residential-type appliances, but they may be used in homes or businesses.  For information on commercial appliances see the commercial kitchen equipment calculator on the ENERGY STAR website." sqref="B6:C6"/>
    <dataValidation type="list" allowBlank="1" showErrorMessage="1" error="You must select an option from the pull-down list." sqref="C15">
      <formula1>"multifamily, laundromat"</formula1>
    </dataValidation>
    <dataValidation type="list" allowBlank="1" showErrorMessage="1" error="You must select an option from the pull-down list." sqref="E19">
      <formula1>"standard, compact"</formula1>
    </dataValidation>
    <dataValidation type="decimal" allowBlank="1" showInputMessage="1" showErrorMessage="1" error="Entry must be between 1 and 150." sqref="E15">
      <formula1>1</formula1>
      <formula2>150</formula2>
    </dataValidation>
    <dataValidation type="decimal" allowBlank="1" showErrorMessage="1" error="Only air purifiers with efficiency of 2 CADR/Watt or higher are eligible to earn the ENERGY STAR." sqref="F13">
      <formula1>2</formula1>
      <formula2>15</formula2>
    </dataValidation>
    <dataValidation type="whole" allowBlank="1" showInputMessage="1" showErrorMessage="1" error="Days per year must be a whole number between 1 and 365." sqref="G13">
      <formula1>1</formula1>
      <formula2>365</formula2>
    </dataValidation>
    <dataValidation type="whole" allowBlank="1" showInputMessage="1" showErrorMessage="1" error="Days per year must be a whole number between 1 and 365." sqref="G17">
      <formula1>1</formula1>
      <formula2>365</formula2>
    </dataValidation>
    <dataValidation type="decimal" allowBlank="1" showInputMessage="1" showErrorMessage="1" error="Hours per day must be between 1 and 24." sqref="H17">
      <formula1>1</formula1>
      <formula2>24</formula2>
    </dataValidation>
    <dataValidation type="whole" operator="greaterThanOrEqual" allowBlank="1" showErrorMessage="1" error="The quantity must be a whole number greater than 0." sqref="D22">
      <formula1>0</formula1>
    </dataValidation>
    <dataValidation type="decimal" allowBlank="1" showErrorMessage="1" error="Entry must be a whole number." sqref="E13">
      <formula1>1</formula1>
      <formula2>500</formula2>
    </dataValidation>
    <dataValidation type="whole" operator="greaterThanOrEqual" allowBlank="1" showErrorMessage="1" error="The quantity must be a whole number greater than 0." sqref="D13 D15 D17 D19 D21">
      <formula1>0</formula1>
    </dataValidation>
    <dataValidation type="whole" allowBlank="1" showErrorMessage="1" error="Entry must be a whole number greater than 0." sqref="I13 K15 L15 I17 J17 J19 K19 J21 J22 J23 K21 K22">
      <formula1>0</formula1>
      <formula2>5000</formula2>
    </dataValidation>
    <dataValidation type="whole" allowBlank="1" showErrorMessage="1" error="Entry must be a whole number greater than 0." sqref="J13">
      <formula1>0</formula1>
      <formula2>5000</formula2>
    </dataValidation>
    <dataValidation type="decimal" allowBlank="1" showErrorMessage="1" error="Only clothes washers with MEF of 2 or higher are eligible to earn the ENERGY STAR." sqref="I15">
      <formula1>2</formula1>
      <formula2>20</formula2>
    </dataValidation>
    <dataValidation type="decimal" allowBlank="1" showErrorMessage="1" error="Only clothes washers with WF of 6 or lower are eligible to earn the ENERGY STAR." sqref="J15">
      <formula1>0</formula1>
      <formula2>6</formula2>
    </dataValidation>
    <dataValidation type="decimal" allowBlank="1" showInputMessage="1" showErrorMessage="1" error="Only dehumidifiers with EF of 1.2 or higher are eligible to earn the ENERGY STAR.  For more information on the EF requirement for each size range, see energystar.gov." sqref="F17">
      <formula1>1.2</formula1>
      <formula2>10</formula2>
    </dataValidation>
    <dataValidation type="decimal" allowBlank="1" showErrorMessage="1" error="Only dishwashers with rated electricity consumption of 295 kWh/year or lower are eligible to earn the ENERGY STAR." sqref="H19">
      <formula1>100</formula1>
      <formula2>295</formula2>
    </dataValidation>
    <dataValidation type="decimal" allowBlank="1" showErrorMessage="1" error="Standard refrigerators are 7.75 cubic feet or larger." sqref="H21">
      <formula1>7.75</formula1>
      <formula2>40</formula2>
    </dataValidation>
    <dataValidation type="decimal" allowBlank="1" showErrorMessage="1" error="Compact refrigerators are less than 7.75 cubic feet." sqref="H22">
      <formula1>1</formula1>
      <formula2>7.74</formula2>
    </dataValidation>
    <dataValidation type="decimal" allowBlank="1" showErrorMessage="1" error="Enter a value between 100 and 400." sqref="I22">
      <formula1>100</formula1>
      <formula2>400</formula2>
    </dataValidation>
    <dataValidation type="decimal" allowBlank="1" showInputMessage="1" showErrorMessage="1" error="Entry must be a whole number." prompt="Units with an adjustable humidistat may remove less than their maximum capacity each day. Enter your actual water removal rate here for the most accurate results." sqref="E17">
      <formula1>1</formula1>
      <formula2>500</formula2>
    </dataValidation>
  </dataValidations>
  <hyperlinks>
    <hyperlink ref="A4:J4" r:id="rId1" display="See www.energystar.gov for information on other ENERGY STAR products."/>
    <hyperlink ref="D25:J25" location="RESULTS!A1" display="Click here to go to the RESULTS tab and see your savings."/>
  </hyperlinks>
  <printOptions horizontalCentered="1"/>
  <pageMargins left="0.4" right="0.4" top="0.5" bottom="0.5" header="0.25" footer="0.25"/>
  <pageSetup scale="71" orientation="landscape" r:id="rId2"/>
  <headerFooter alignWithMargins="0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22"/>
    <pageSetUpPr fitToPage="1"/>
  </sheetPr>
  <dimension ref="A1:O90"/>
  <sheetViews>
    <sheetView showGridLines="0" zoomScaleNormal="100" workbookViewId="0">
      <selection activeCell="B3" sqref="B3"/>
    </sheetView>
  </sheetViews>
  <sheetFormatPr defaultColWidth="14.28515625" defaultRowHeight="12.75" customHeight="1"/>
  <cols>
    <col min="1" max="1" width="3.5703125" style="248" customWidth="1"/>
    <col min="2" max="2" width="20.7109375" style="152" customWidth="1"/>
    <col min="3" max="3" width="14.7109375" style="239" customWidth="1"/>
    <col min="4" max="4" width="17.140625" style="239" customWidth="1"/>
    <col min="5" max="16384" width="14.28515625" style="55"/>
  </cols>
  <sheetData>
    <row r="1" spans="1:15" ht="30" customHeight="1">
      <c r="A1" s="238" t="s">
        <v>171</v>
      </c>
    </row>
    <row r="2" spans="1:15" ht="23.25" customHeight="1">
      <c r="A2" s="43" t="s">
        <v>231</v>
      </c>
      <c r="C2" s="156"/>
      <c r="D2" s="153"/>
      <c r="E2" s="4"/>
      <c r="G2" s="3"/>
      <c r="H2" s="3"/>
      <c r="I2" s="3"/>
    </row>
    <row r="3" spans="1:15" ht="12.75" customHeight="1">
      <c r="A3" s="6"/>
      <c r="B3" s="80" t="s">
        <v>4</v>
      </c>
      <c r="C3" s="314">
        <v>2</v>
      </c>
      <c r="D3" s="81" t="str">
        <f>IF(C3=1,B4,B5)</f>
        <v>Residential</v>
      </c>
      <c r="E3" s="240"/>
      <c r="G3" s="82"/>
      <c r="H3" s="82"/>
      <c r="I3" s="82"/>
      <c r="J3" s="82"/>
      <c r="K3" s="82"/>
      <c r="L3" s="82"/>
      <c r="M3" s="82"/>
      <c r="N3" s="82"/>
      <c r="O3" s="82"/>
    </row>
    <row r="4" spans="1:15" ht="12.75" customHeight="1">
      <c r="A4" s="83">
        <v>1</v>
      </c>
      <c r="B4" s="8" t="s">
        <v>139</v>
      </c>
      <c r="C4" s="9"/>
      <c r="D4" s="10"/>
      <c r="E4" s="4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>
      <c r="A5" s="83">
        <v>2</v>
      </c>
      <c r="B5" s="8" t="s">
        <v>140</v>
      </c>
      <c r="C5" s="10"/>
      <c r="D5" s="10"/>
      <c r="E5" s="4"/>
      <c r="G5" s="3"/>
      <c r="H5" s="3"/>
      <c r="I5" s="3"/>
      <c r="J5" s="3"/>
      <c r="K5" s="3"/>
      <c r="L5" s="3"/>
      <c r="M5" s="3"/>
      <c r="N5" s="3"/>
      <c r="O5" s="3"/>
    </row>
    <row r="6" spans="1:15" ht="23.25" customHeight="1">
      <c r="A6" s="43" t="s">
        <v>230</v>
      </c>
      <c r="C6" s="156"/>
      <c r="D6" s="153"/>
      <c r="E6" s="4"/>
      <c r="G6" s="3"/>
      <c r="H6" s="3"/>
      <c r="I6" s="3"/>
    </row>
    <row r="7" spans="1:15" ht="12.75" customHeight="1">
      <c r="A7" s="6"/>
      <c r="B7" s="11" t="s">
        <v>4</v>
      </c>
      <c r="C7" s="315">
        <v>1</v>
      </c>
      <c r="D7" s="12" t="str">
        <f>VLOOKUP($C$7,$A$12:$D$63,2)</f>
        <v>U.S. average</v>
      </c>
      <c r="E7" s="13"/>
      <c r="G7" s="3"/>
      <c r="H7" s="3"/>
      <c r="I7" s="3"/>
    </row>
    <row r="8" spans="1:15" ht="12.75" customHeight="1">
      <c r="A8" s="6"/>
      <c r="B8" s="241" t="s">
        <v>133</v>
      </c>
      <c r="C8" s="139">
        <f>VLOOKUP($C$7,$A$12:$F$63,IF(C3=1,3,5))</f>
        <v>0.11509999999999999</v>
      </c>
      <c r="D8" s="70" t="s">
        <v>131</v>
      </c>
      <c r="E8" s="13"/>
      <c r="G8" s="3"/>
      <c r="H8" s="3"/>
      <c r="I8" s="3"/>
    </row>
    <row r="9" spans="1:15" ht="12.75" customHeight="1">
      <c r="A9" s="6"/>
      <c r="B9" s="241" t="s">
        <v>117</v>
      </c>
      <c r="C9" s="148">
        <f>VLOOKUP($C$7,$A$12:$F$63,IF(C3=1,4,6))</f>
        <v>1.079</v>
      </c>
      <c r="D9" s="70" t="s">
        <v>132</v>
      </c>
      <c r="E9" s="13"/>
      <c r="G9" s="3"/>
      <c r="H9" s="3"/>
      <c r="I9" s="3"/>
    </row>
    <row r="10" spans="1:15" ht="12.75" customHeight="1">
      <c r="A10" s="6"/>
      <c r="B10" s="242" t="s">
        <v>226</v>
      </c>
      <c r="C10" s="147">
        <f>IF(C3=1,D66,E66)</f>
        <v>8.3699999999999992</v>
      </c>
      <c r="D10" s="71" t="s">
        <v>90</v>
      </c>
      <c r="E10" s="13"/>
      <c r="G10" s="3"/>
      <c r="H10" s="3"/>
      <c r="I10" s="3"/>
    </row>
    <row r="11" spans="1:15" ht="36">
      <c r="A11" s="6"/>
      <c r="B11" s="243"/>
      <c r="C11" s="244" t="s">
        <v>75</v>
      </c>
      <c r="D11" s="244" t="s">
        <v>134</v>
      </c>
      <c r="E11" s="244" t="s">
        <v>188</v>
      </c>
      <c r="F11" s="244" t="s">
        <v>189</v>
      </c>
      <c r="G11" s="3"/>
      <c r="H11" s="3"/>
      <c r="I11" s="3"/>
    </row>
    <row r="12" spans="1:15" ht="12.75" customHeight="1">
      <c r="A12" s="245">
        <v>1</v>
      </c>
      <c r="B12" s="246" t="s">
        <v>56</v>
      </c>
      <c r="C12" s="247">
        <v>9.9699999999999997E-2</v>
      </c>
      <c r="D12" s="247">
        <v>0.89100000000000001</v>
      </c>
      <c r="E12" s="247">
        <v>0.11509999999999999</v>
      </c>
      <c r="F12" s="247">
        <v>1.079</v>
      </c>
    </row>
    <row r="13" spans="1:15" ht="12.75" customHeight="1">
      <c r="A13" s="245">
        <f>A12+1</f>
        <v>2</v>
      </c>
      <c r="B13" s="246" t="s">
        <v>5</v>
      </c>
      <c r="C13" s="247">
        <v>0.10390000000000001</v>
      </c>
      <c r="D13" s="247">
        <v>1.3340000000000001</v>
      </c>
      <c r="E13" s="247">
        <v>0.1118</v>
      </c>
      <c r="F13" s="247">
        <v>2.1469999999999998</v>
      </c>
    </row>
    <row r="14" spans="1:15" ht="12.75" customHeight="1">
      <c r="A14" s="245">
        <f t="shared" ref="A14:A63" si="0">A13+1</f>
        <v>3</v>
      </c>
      <c r="B14" s="246" t="s">
        <v>6</v>
      </c>
      <c r="C14" s="247">
        <v>0.15090000000000001</v>
      </c>
      <c r="D14" s="247">
        <v>0.85</v>
      </c>
      <c r="E14" s="247">
        <v>0.17610000000000001</v>
      </c>
      <c r="F14" s="247">
        <v>0.94100000000000006</v>
      </c>
      <c r="G14" s="3"/>
    </row>
    <row r="15" spans="1:15" ht="12.75" customHeight="1">
      <c r="A15" s="245">
        <f t="shared" si="0"/>
        <v>4</v>
      </c>
      <c r="B15" s="246" t="s">
        <v>7</v>
      </c>
      <c r="C15" s="247">
        <v>9.6300000000000011E-2</v>
      </c>
      <c r="D15" s="247">
        <v>1.042</v>
      </c>
      <c r="E15" s="247">
        <v>0.1119</v>
      </c>
      <c r="F15" s="247">
        <v>2.274</v>
      </c>
      <c r="G15" s="3"/>
    </row>
    <row r="16" spans="1:15" ht="12.75" customHeight="1">
      <c r="A16" s="245">
        <f t="shared" si="0"/>
        <v>5</v>
      </c>
      <c r="B16" s="246" t="s">
        <v>8</v>
      </c>
      <c r="C16" s="247">
        <v>7.5399999999999995E-2</v>
      </c>
      <c r="D16" s="247">
        <v>1.145</v>
      </c>
      <c r="E16" s="247">
        <v>8.8599999999999998E-2</v>
      </c>
      <c r="F16" s="247">
        <v>2.1559999999999997</v>
      </c>
      <c r="G16" s="3"/>
    </row>
    <row r="17" spans="1:7" ht="12.75" customHeight="1">
      <c r="A17" s="245">
        <f t="shared" si="0"/>
        <v>6</v>
      </c>
      <c r="B17" s="246" t="s">
        <v>9</v>
      </c>
      <c r="C17" s="247">
        <v>0.14119999999999999</v>
      </c>
      <c r="D17" s="247">
        <v>0.90500000000000003</v>
      </c>
      <c r="E17" s="247">
        <v>0.1527</v>
      </c>
      <c r="F17" s="247">
        <v>1.133</v>
      </c>
      <c r="G17" s="3"/>
    </row>
    <row r="18" spans="1:7" ht="12.75" customHeight="1">
      <c r="A18" s="245">
        <f t="shared" si="0"/>
        <v>7</v>
      </c>
      <c r="B18" s="246" t="s">
        <v>10</v>
      </c>
      <c r="C18" s="247">
        <v>9.4600000000000004E-2</v>
      </c>
      <c r="D18" s="247">
        <v>0.92100000000000004</v>
      </c>
      <c r="E18" s="247">
        <v>0.1133</v>
      </c>
      <c r="F18" s="247">
        <v>1.3109999999999999</v>
      </c>
      <c r="G18" s="3"/>
    </row>
    <row r="19" spans="1:7" ht="12.75" customHeight="1">
      <c r="A19" s="245">
        <f t="shared" si="0"/>
        <v>8</v>
      </c>
      <c r="B19" s="246" t="s">
        <v>11</v>
      </c>
      <c r="C19" s="247">
        <v>0.1555</v>
      </c>
      <c r="D19" s="247">
        <v>0.91600000000000004</v>
      </c>
      <c r="E19" s="247">
        <v>0.1804</v>
      </c>
      <c r="F19" s="247">
        <v>1.859</v>
      </c>
      <c r="G19" s="3"/>
    </row>
    <row r="20" spans="1:7" ht="12.75" customHeight="1">
      <c r="A20" s="245">
        <f t="shared" si="0"/>
        <v>9</v>
      </c>
      <c r="B20" s="246" t="s">
        <v>12</v>
      </c>
      <c r="C20" s="247">
        <v>0.1072</v>
      </c>
      <c r="D20" s="247">
        <v>1.5009999999999999</v>
      </c>
      <c r="E20" s="247">
        <v>0.1371</v>
      </c>
      <c r="F20" s="247">
        <v>2.206</v>
      </c>
      <c r="G20" s="3"/>
    </row>
    <row r="21" spans="1:7" ht="12.75" customHeight="1">
      <c r="A21" s="245">
        <f t="shared" si="0"/>
        <v>10</v>
      </c>
      <c r="B21" s="246" t="s">
        <v>135</v>
      </c>
      <c r="C21" s="247">
        <v>0.1303</v>
      </c>
      <c r="D21" s="247">
        <v>1.248</v>
      </c>
      <c r="E21" s="247">
        <v>0.13589999999999999</v>
      </c>
      <c r="F21" s="247">
        <v>1.9350000000000001</v>
      </c>
    </row>
    <row r="22" spans="1:7" ht="12.75" customHeight="1">
      <c r="A22" s="245">
        <f t="shared" si="0"/>
        <v>11</v>
      </c>
      <c r="B22" s="246" t="s">
        <v>13</v>
      </c>
      <c r="C22" s="247">
        <v>9.9499999999999991E-2</v>
      </c>
      <c r="D22" s="247">
        <v>1.0489999999999999</v>
      </c>
      <c r="E22" s="247">
        <v>0.1174</v>
      </c>
      <c r="F22" s="247">
        <v>2.3959999999999999</v>
      </c>
      <c r="G22" s="3"/>
    </row>
    <row r="23" spans="1:7" ht="12.75" customHeight="1">
      <c r="A23" s="245">
        <f t="shared" si="0"/>
        <v>12</v>
      </c>
      <c r="B23" s="246" t="s">
        <v>14</v>
      </c>
      <c r="C23" s="247">
        <v>0.1</v>
      </c>
      <c r="D23" s="247">
        <v>1.264</v>
      </c>
      <c r="E23" s="247">
        <v>0.11259999999999999</v>
      </c>
      <c r="F23" s="247">
        <v>2.6949999999999998</v>
      </c>
      <c r="G23" s="3"/>
    </row>
    <row r="24" spans="1:7" ht="12.75" customHeight="1">
      <c r="A24" s="245">
        <f t="shared" si="0"/>
        <v>13</v>
      </c>
      <c r="B24" s="246" t="s">
        <v>15</v>
      </c>
      <c r="C24" s="247">
        <v>0.31769999999999998</v>
      </c>
      <c r="D24" s="247">
        <v>4.5200000000000005</v>
      </c>
      <c r="E24" s="247">
        <v>0.3367</v>
      </c>
      <c r="F24" s="247">
        <v>5.57</v>
      </c>
      <c r="G24" s="3"/>
    </row>
    <row r="25" spans="1:7" ht="12.75" customHeight="1">
      <c r="A25" s="245">
        <f t="shared" si="0"/>
        <v>14</v>
      </c>
      <c r="B25" s="246" t="s">
        <v>16</v>
      </c>
      <c r="C25" s="247">
        <v>6.5000000000000002E-2</v>
      </c>
      <c r="D25" s="247">
        <v>0.83200000000000007</v>
      </c>
      <c r="E25" s="247">
        <v>8.09E-2</v>
      </c>
      <c r="F25" s="247">
        <v>1.0070000000000001</v>
      </c>
      <c r="G25" s="3"/>
    </row>
    <row r="26" spans="1:7" ht="12.75" customHeight="1">
      <c r="A26" s="245">
        <f t="shared" si="0"/>
        <v>15</v>
      </c>
      <c r="B26" s="246" t="s">
        <v>17</v>
      </c>
      <c r="C26" s="247">
        <v>8.6999999999999994E-2</v>
      </c>
      <c r="D26" s="247">
        <v>1.2609999999999999</v>
      </c>
      <c r="E26" s="247">
        <v>0.1164</v>
      </c>
      <c r="F26" s="247">
        <v>1.6160000000000001</v>
      </c>
      <c r="G26" s="3"/>
    </row>
    <row r="27" spans="1:7" ht="12.75" customHeight="1">
      <c r="A27" s="245">
        <f t="shared" si="0"/>
        <v>16</v>
      </c>
      <c r="B27" s="246" t="s">
        <v>18</v>
      </c>
      <c r="C27" s="247">
        <v>8.72E-2</v>
      </c>
      <c r="D27" s="247">
        <v>1.0070000000000001</v>
      </c>
      <c r="E27" s="247">
        <v>9.98E-2</v>
      </c>
      <c r="F27" s="247">
        <v>1.6079999999999999</v>
      </c>
      <c r="G27" s="3"/>
    </row>
    <row r="28" spans="1:7" ht="12.75" customHeight="1">
      <c r="A28" s="245">
        <f t="shared" si="0"/>
        <v>17</v>
      </c>
      <c r="B28" s="246" t="s">
        <v>19</v>
      </c>
      <c r="C28" s="247">
        <v>8.0100000000000005E-2</v>
      </c>
      <c r="D28" s="247">
        <v>0.92300000000000004</v>
      </c>
      <c r="E28" s="247">
        <v>0.10580000000000001</v>
      </c>
      <c r="F28" s="247">
        <v>1.7269999999999999</v>
      </c>
      <c r="G28" s="3"/>
    </row>
    <row r="29" spans="1:7" ht="12.75" customHeight="1">
      <c r="A29" s="245">
        <f t="shared" si="0"/>
        <v>18</v>
      </c>
      <c r="B29" s="246" t="s">
        <v>20</v>
      </c>
      <c r="C29" s="247">
        <v>8.8699999999999987E-2</v>
      </c>
      <c r="D29" s="247">
        <v>1.3130000000000002</v>
      </c>
      <c r="E29" s="247">
        <v>0.106</v>
      </c>
      <c r="F29" s="247">
        <v>1.9750000000000001</v>
      </c>
      <c r="G29" s="3"/>
    </row>
    <row r="30" spans="1:7" ht="12.75" customHeight="1">
      <c r="A30" s="245">
        <f t="shared" si="0"/>
        <v>19</v>
      </c>
      <c r="B30" s="246" t="s">
        <v>21</v>
      </c>
      <c r="C30" s="247">
        <v>8.4199999999999997E-2</v>
      </c>
      <c r="D30" s="247">
        <v>1.1080000000000001</v>
      </c>
      <c r="E30" s="247">
        <v>9.06E-2</v>
      </c>
      <c r="F30" s="247">
        <v>2.069</v>
      </c>
      <c r="G30" s="3"/>
    </row>
    <row r="31" spans="1:7" ht="12.75" customHeight="1">
      <c r="A31" s="245">
        <f t="shared" si="0"/>
        <v>20</v>
      </c>
      <c r="B31" s="246" t="s">
        <v>22</v>
      </c>
      <c r="C31" s="247">
        <v>8.5299999999999987E-2</v>
      </c>
      <c r="D31" s="247">
        <v>0.95199999999999996</v>
      </c>
      <c r="E31" s="247">
        <v>8.9700000000000002E-2</v>
      </c>
      <c r="F31" s="247">
        <v>1.7289999999999999</v>
      </c>
      <c r="G31" s="3"/>
    </row>
    <row r="32" spans="1:7" ht="12.75" customHeight="1">
      <c r="A32" s="245">
        <f t="shared" si="0"/>
        <v>21</v>
      </c>
      <c r="B32" s="246" t="s">
        <v>23</v>
      </c>
      <c r="C32" s="247">
        <v>0.12279999999999999</v>
      </c>
      <c r="D32" s="247">
        <v>1.0539999999999998</v>
      </c>
      <c r="E32" s="247">
        <v>0.1545</v>
      </c>
      <c r="F32" s="247">
        <v>1.6839999999999999</v>
      </c>
      <c r="G32" s="3"/>
    </row>
    <row r="33" spans="1:7" ht="12.75" customHeight="1">
      <c r="A33" s="245">
        <f t="shared" si="0"/>
        <v>22</v>
      </c>
      <c r="B33" s="246" t="s">
        <v>24</v>
      </c>
      <c r="C33" s="247">
        <v>0.115</v>
      </c>
      <c r="D33" s="247">
        <v>1.1869999999999998</v>
      </c>
      <c r="E33" s="247">
        <v>0.13650000000000001</v>
      </c>
      <c r="F33" s="247">
        <v>1.9100000000000001</v>
      </c>
      <c r="G33" s="3"/>
    </row>
    <row r="34" spans="1:7" ht="12.75" customHeight="1">
      <c r="A34" s="245">
        <f t="shared" si="0"/>
        <v>23</v>
      </c>
      <c r="B34" s="246" t="s">
        <v>25</v>
      </c>
      <c r="C34" s="247">
        <v>0.14560000000000001</v>
      </c>
      <c r="D34" s="247">
        <v>1.073</v>
      </c>
      <c r="E34" s="247">
        <v>0.1482</v>
      </c>
      <c r="F34" s="247">
        <v>1.6329999999999998</v>
      </c>
      <c r="G34" s="3"/>
    </row>
    <row r="35" spans="1:7" ht="12.75" customHeight="1">
      <c r="A35" s="245">
        <f t="shared" si="0"/>
        <v>24</v>
      </c>
      <c r="B35" s="246" t="s">
        <v>26</v>
      </c>
      <c r="C35" s="247">
        <v>0.10349999999999999</v>
      </c>
      <c r="D35" s="247">
        <v>1.1400000000000001</v>
      </c>
      <c r="E35" s="247">
        <v>0.13109999999999999</v>
      </c>
      <c r="F35" s="247">
        <v>1.5580000000000001</v>
      </c>
      <c r="G35" s="3"/>
    </row>
    <row r="36" spans="1:7" ht="12.75" customHeight="1">
      <c r="A36" s="245">
        <f t="shared" si="0"/>
        <v>25</v>
      </c>
      <c r="B36" s="246" t="s">
        <v>27</v>
      </c>
      <c r="C36" s="247">
        <v>8.7599999999999997E-2</v>
      </c>
      <c r="D36" s="247">
        <v>0.87100000000000011</v>
      </c>
      <c r="E36" s="247">
        <v>0.11</v>
      </c>
      <c r="F36" s="247">
        <v>1.24</v>
      </c>
      <c r="G36" s="3"/>
    </row>
    <row r="37" spans="1:7" ht="12.75" customHeight="1">
      <c r="A37" s="245">
        <f t="shared" si="0"/>
        <v>26</v>
      </c>
      <c r="B37" s="246" t="s">
        <v>28</v>
      </c>
      <c r="C37" s="247">
        <v>9.5000000000000001E-2</v>
      </c>
      <c r="D37" s="247">
        <v>0.73799999999999999</v>
      </c>
      <c r="E37" s="247">
        <v>0.1023</v>
      </c>
      <c r="F37" s="247">
        <v>1.3919999999999999</v>
      </c>
      <c r="G37" s="3"/>
    </row>
    <row r="38" spans="1:7" ht="12.75" customHeight="1">
      <c r="A38" s="245">
        <f t="shared" si="0"/>
        <v>27</v>
      </c>
      <c r="B38" s="246" t="s">
        <v>29</v>
      </c>
      <c r="C38" s="247">
        <v>8.2500000000000004E-2</v>
      </c>
      <c r="D38" s="247">
        <v>1.3180000000000001</v>
      </c>
      <c r="E38" s="247">
        <v>9.9600000000000008E-2</v>
      </c>
      <c r="F38" s="247">
        <v>2.669</v>
      </c>
      <c r="G38" s="3"/>
    </row>
    <row r="39" spans="1:7" ht="12.75" customHeight="1">
      <c r="A39" s="245">
        <f t="shared" si="0"/>
        <v>28</v>
      </c>
      <c r="B39" s="246" t="s">
        <v>30</v>
      </c>
      <c r="C39" s="247">
        <v>9.1400000000000009E-2</v>
      </c>
      <c r="D39" s="247">
        <v>1.014</v>
      </c>
      <c r="E39" s="247">
        <v>9.6799999999999997E-2</v>
      </c>
      <c r="F39" s="247">
        <v>1.2269999999999999</v>
      </c>
      <c r="G39" s="3"/>
    </row>
    <row r="40" spans="1:7" ht="12.75" customHeight="1">
      <c r="A40" s="245">
        <f t="shared" si="0"/>
        <v>29</v>
      </c>
      <c r="B40" s="246" t="s">
        <v>31</v>
      </c>
      <c r="C40" s="247">
        <v>8.1300000000000011E-2</v>
      </c>
      <c r="D40" s="247">
        <v>0.74</v>
      </c>
      <c r="E40" s="247">
        <v>9.2399999999999996E-2</v>
      </c>
      <c r="F40" s="247">
        <v>1.577</v>
      </c>
      <c r="G40" s="3"/>
    </row>
    <row r="41" spans="1:7" ht="12.75" customHeight="1">
      <c r="A41" s="245">
        <f t="shared" si="0"/>
        <v>30</v>
      </c>
      <c r="B41" s="246" t="s">
        <v>32</v>
      </c>
      <c r="C41" s="247">
        <v>9.0500000000000011E-2</v>
      </c>
      <c r="D41" s="247">
        <v>0.80700000000000005</v>
      </c>
      <c r="E41" s="247">
        <v>0.11689999999999999</v>
      </c>
      <c r="F41" s="247">
        <v>1.403</v>
      </c>
      <c r="G41" s="3"/>
    </row>
    <row r="42" spans="1:7" ht="12.75" customHeight="1">
      <c r="A42" s="245">
        <f t="shared" si="0"/>
        <v>31</v>
      </c>
      <c r="B42" s="246" t="s">
        <v>33</v>
      </c>
      <c r="C42" s="247">
        <v>0.14099999999999999</v>
      </c>
      <c r="D42" s="247">
        <v>1.383</v>
      </c>
      <c r="E42" s="247">
        <v>0.16500000000000001</v>
      </c>
      <c r="F42" s="247">
        <v>1.889</v>
      </c>
      <c r="G42" s="3"/>
    </row>
    <row r="43" spans="1:7" ht="12.75" customHeight="1">
      <c r="A43" s="245">
        <f t="shared" si="0"/>
        <v>32</v>
      </c>
      <c r="B43" s="246" t="s">
        <v>34</v>
      </c>
      <c r="C43" s="247">
        <v>0.13720000000000002</v>
      </c>
      <c r="D43" s="247">
        <v>1.036</v>
      </c>
      <c r="E43" s="247">
        <v>0.16339999999999999</v>
      </c>
      <c r="F43" s="247">
        <v>1.464</v>
      </c>
      <c r="G43" s="3"/>
    </row>
    <row r="44" spans="1:7" ht="12.75" customHeight="1">
      <c r="A44" s="245">
        <f t="shared" si="0"/>
        <v>33</v>
      </c>
      <c r="B44" s="246" t="s">
        <v>35</v>
      </c>
      <c r="C44" s="247">
        <v>8.8800000000000004E-2</v>
      </c>
      <c r="D44" s="247">
        <v>0.89300000000000002</v>
      </c>
      <c r="E44" s="247">
        <v>0.10970000000000001</v>
      </c>
      <c r="F44" s="247">
        <v>1.458</v>
      </c>
      <c r="G44" s="3"/>
    </row>
    <row r="45" spans="1:7" ht="12.75" customHeight="1">
      <c r="A45" s="245">
        <f t="shared" si="0"/>
        <v>34</v>
      </c>
      <c r="B45" s="246" t="s">
        <v>36</v>
      </c>
      <c r="C45" s="247">
        <v>0.161</v>
      </c>
      <c r="D45" s="247">
        <v>0.86099999999999999</v>
      </c>
      <c r="E45" s="247">
        <v>0.18289999999999998</v>
      </c>
      <c r="F45" s="247">
        <v>1.966</v>
      </c>
      <c r="G45" s="3"/>
    </row>
    <row r="46" spans="1:7" ht="12.75" customHeight="1">
      <c r="A46" s="245">
        <f t="shared" si="0"/>
        <v>35</v>
      </c>
      <c r="B46" s="246" t="s">
        <v>37</v>
      </c>
      <c r="C46" s="247">
        <v>8.1199999999999994E-2</v>
      </c>
      <c r="D46" s="247">
        <v>1.0529999999999999</v>
      </c>
      <c r="E46" s="247">
        <v>0.10220000000000001</v>
      </c>
      <c r="F46" s="247">
        <v>1.9989999999999999</v>
      </c>
      <c r="G46" s="3"/>
    </row>
    <row r="47" spans="1:7" ht="12.75" customHeight="1">
      <c r="A47" s="245">
        <f t="shared" si="0"/>
        <v>36</v>
      </c>
      <c r="B47" s="246" t="s">
        <v>38</v>
      </c>
      <c r="C47" s="247">
        <v>7.5600000000000001E-2</v>
      </c>
      <c r="D47" s="247">
        <v>0.85199999999999998</v>
      </c>
      <c r="E47" s="247">
        <v>8.3299999999999999E-2</v>
      </c>
      <c r="F47" s="247">
        <v>1.484</v>
      </c>
      <c r="G47" s="3"/>
    </row>
    <row r="48" spans="1:7" ht="12.75" customHeight="1">
      <c r="A48" s="245">
        <f t="shared" si="0"/>
        <v>37</v>
      </c>
      <c r="B48" s="246" t="s">
        <v>39</v>
      </c>
      <c r="C48" s="247">
        <v>9.6600000000000005E-2</v>
      </c>
      <c r="D48" s="247">
        <v>0.93100000000000005</v>
      </c>
      <c r="E48" s="247">
        <v>0.11349999999999999</v>
      </c>
      <c r="F48" s="247">
        <v>2.3210000000000002</v>
      </c>
      <c r="G48" s="3"/>
    </row>
    <row r="49" spans="1:7" ht="12.75" customHeight="1">
      <c r="A49" s="245">
        <f t="shared" si="0"/>
        <v>38</v>
      </c>
      <c r="B49" s="246" t="s">
        <v>40</v>
      </c>
      <c r="C49" s="247">
        <v>7.7199999999999991E-2</v>
      </c>
      <c r="D49" s="247">
        <v>1.7109999999999999</v>
      </c>
      <c r="E49" s="247">
        <v>9.3299999999999994E-2</v>
      </c>
      <c r="F49" s="247">
        <v>2.694</v>
      </c>
      <c r="G49" s="3"/>
    </row>
    <row r="50" spans="1:7" ht="12.75" customHeight="1">
      <c r="A50" s="245">
        <f t="shared" si="0"/>
        <v>39</v>
      </c>
      <c r="B50" s="246" t="s">
        <v>41</v>
      </c>
      <c r="C50" s="247">
        <v>8.1600000000000006E-2</v>
      </c>
      <c r="D50" s="247">
        <v>1.0489999999999999</v>
      </c>
      <c r="E50" s="247">
        <v>9.4800000000000009E-2</v>
      </c>
      <c r="F50" s="247">
        <v>1.5409999999999999</v>
      </c>
      <c r="G50" s="3"/>
    </row>
    <row r="51" spans="1:7" ht="12.75" customHeight="1">
      <c r="A51" s="245">
        <f t="shared" si="0"/>
        <v>40</v>
      </c>
      <c r="B51" s="246" t="s">
        <v>42</v>
      </c>
      <c r="C51" s="247">
        <v>0.1009</v>
      </c>
      <c r="D51" s="247">
        <v>1.198</v>
      </c>
      <c r="E51" s="247">
        <v>0.1328</v>
      </c>
      <c r="F51" s="247">
        <v>1.988</v>
      </c>
      <c r="G51" s="3"/>
    </row>
    <row r="52" spans="1:7" ht="12.75" customHeight="1">
      <c r="A52" s="245">
        <f t="shared" si="0"/>
        <v>41</v>
      </c>
      <c r="B52" s="246" t="s">
        <v>43</v>
      </c>
      <c r="C52" s="247">
        <v>0.1265</v>
      </c>
      <c r="D52" s="247">
        <v>1.7989999999999999</v>
      </c>
      <c r="E52" s="247">
        <v>0.1482</v>
      </c>
      <c r="F52" s="247">
        <v>2.0270000000000001</v>
      </c>
      <c r="G52" s="3"/>
    </row>
    <row r="53" spans="1:7" ht="12.75" customHeight="1">
      <c r="A53" s="245">
        <f t="shared" si="0"/>
        <v>42</v>
      </c>
      <c r="B53" s="246" t="s">
        <v>44</v>
      </c>
      <c r="C53" s="247">
        <v>9.3399999999999997E-2</v>
      </c>
      <c r="D53" s="247">
        <v>0.94299999999999995</v>
      </c>
      <c r="E53" s="247">
        <v>0.1108</v>
      </c>
      <c r="F53" s="247">
        <v>2.4279999999999999</v>
      </c>
      <c r="G53" s="3"/>
    </row>
    <row r="54" spans="1:7" ht="12.75" customHeight="1">
      <c r="A54" s="245">
        <f t="shared" si="0"/>
        <v>43</v>
      </c>
      <c r="B54" s="246" t="s">
        <v>45</v>
      </c>
      <c r="C54" s="247">
        <v>7.7800000000000008E-2</v>
      </c>
      <c r="D54" s="247">
        <v>0.86199999999999988</v>
      </c>
      <c r="E54" s="247">
        <v>9.0800000000000006E-2</v>
      </c>
      <c r="F54" s="247">
        <v>1.4079999999999999</v>
      </c>
      <c r="G54" s="3"/>
    </row>
    <row r="55" spans="1:7" ht="12.75" customHeight="1">
      <c r="A55" s="245">
        <f t="shared" si="0"/>
        <v>44</v>
      </c>
      <c r="B55" s="246" t="s">
        <v>46</v>
      </c>
      <c r="C55" s="247">
        <v>0.10099999999999999</v>
      </c>
      <c r="D55" s="247">
        <v>1.083</v>
      </c>
      <c r="E55" s="247">
        <v>9.8800000000000013E-2</v>
      </c>
      <c r="F55" s="247">
        <v>1.823</v>
      </c>
      <c r="G55" s="3"/>
    </row>
    <row r="56" spans="1:7" ht="12.75" customHeight="1">
      <c r="A56" s="245">
        <f t="shared" si="0"/>
        <v>45</v>
      </c>
      <c r="B56" s="246" t="s">
        <v>47</v>
      </c>
      <c r="C56" s="247">
        <v>9.0299999999999991E-2</v>
      </c>
      <c r="D56" s="247">
        <v>0.80399999999999994</v>
      </c>
      <c r="E56" s="247">
        <v>0.113</v>
      </c>
      <c r="F56" s="247">
        <v>1.8050000000000002</v>
      </c>
      <c r="G56" s="3"/>
    </row>
    <row r="57" spans="1:7" ht="12.75" customHeight="1">
      <c r="A57" s="245">
        <f t="shared" si="0"/>
        <v>46</v>
      </c>
      <c r="B57" s="246" t="s">
        <v>48</v>
      </c>
      <c r="C57" s="247">
        <v>7.3300000000000004E-2</v>
      </c>
      <c r="D57" s="247">
        <v>0.73099999999999998</v>
      </c>
      <c r="E57" s="247">
        <v>8.8800000000000004E-2</v>
      </c>
      <c r="F57" s="247">
        <v>0.99600000000000011</v>
      </c>
      <c r="G57" s="3"/>
    </row>
    <row r="58" spans="1:7" ht="12.75" customHeight="1">
      <c r="A58" s="245">
        <f t="shared" si="0"/>
        <v>47</v>
      </c>
      <c r="B58" s="246" t="s">
        <v>49</v>
      </c>
      <c r="C58" s="247">
        <v>0.13900000000000001</v>
      </c>
      <c r="D58" s="247">
        <v>1.399</v>
      </c>
      <c r="E58" s="247">
        <v>0.16159999999999999</v>
      </c>
      <c r="F58" s="247">
        <v>2.4989999999999997</v>
      </c>
      <c r="G58" s="3"/>
    </row>
    <row r="59" spans="1:7" ht="12.75" customHeight="1">
      <c r="A59" s="245">
        <f t="shared" si="0"/>
        <v>48</v>
      </c>
      <c r="B59" s="246" t="s">
        <v>50</v>
      </c>
      <c r="C59" s="247">
        <v>7.8700000000000006E-2</v>
      </c>
      <c r="D59" s="247">
        <v>1.0130000000000001</v>
      </c>
      <c r="E59" s="247">
        <v>0.1061</v>
      </c>
      <c r="F59" s="247">
        <v>2.0489999999999999</v>
      </c>
      <c r="G59" s="3"/>
    </row>
    <row r="60" spans="1:7" ht="12.75" customHeight="1">
      <c r="A60" s="245">
        <f t="shared" si="0"/>
        <v>49</v>
      </c>
      <c r="B60" s="246" t="s">
        <v>51</v>
      </c>
      <c r="C60" s="247">
        <v>7.4999999999999997E-2</v>
      </c>
      <c r="D60" s="247">
        <v>1.163</v>
      </c>
      <c r="E60" s="247">
        <v>8.199999999999999E-2</v>
      </c>
      <c r="F60" s="247">
        <v>1.6039999999999999</v>
      </c>
      <c r="G60" s="3"/>
    </row>
    <row r="61" spans="1:7" ht="12.75" customHeight="1">
      <c r="A61" s="245">
        <f t="shared" si="0"/>
        <v>50</v>
      </c>
      <c r="B61" s="246" t="s">
        <v>52</v>
      </c>
      <c r="C61" s="247">
        <v>8.0600000000000005E-2</v>
      </c>
      <c r="D61" s="247">
        <v>1.147</v>
      </c>
      <c r="E61" s="247">
        <v>9.2600000000000002E-2</v>
      </c>
      <c r="F61" s="247">
        <v>1.802</v>
      </c>
      <c r="G61" s="3"/>
    </row>
    <row r="62" spans="1:7" ht="12.75" customHeight="1">
      <c r="A62" s="245">
        <f t="shared" si="0"/>
        <v>51</v>
      </c>
      <c r="B62" s="246" t="s">
        <v>53</v>
      </c>
      <c r="C62" s="247">
        <v>0.1048</v>
      </c>
      <c r="D62" s="247">
        <v>0.82499999999999996</v>
      </c>
      <c r="E62" s="247">
        <v>0.13009999999999999</v>
      </c>
      <c r="F62" s="247">
        <v>1.462</v>
      </c>
      <c r="G62" s="3"/>
    </row>
    <row r="63" spans="1:7" ht="12.75" customHeight="1">
      <c r="A63" s="245">
        <f t="shared" si="0"/>
        <v>52</v>
      </c>
      <c r="B63" s="246" t="s">
        <v>54</v>
      </c>
      <c r="C63" s="247">
        <v>7.6700000000000004E-2</v>
      </c>
      <c r="D63" s="247">
        <v>0.88400000000000001</v>
      </c>
      <c r="E63" s="247">
        <v>8.9399999999999993E-2</v>
      </c>
      <c r="F63" s="247">
        <v>1.542</v>
      </c>
      <c r="G63" s="3"/>
    </row>
    <row r="64" spans="1:7" ht="12.75" customHeight="1">
      <c r="C64" s="14"/>
      <c r="D64" s="15"/>
      <c r="E64" s="132"/>
    </row>
    <row r="65" spans="1:15" ht="12.75" customHeight="1">
      <c r="C65" s="55"/>
      <c r="D65" s="244" t="s">
        <v>139</v>
      </c>
      <c r="E65" s="244" t="s">
        <v>140</v>
      </c>
      <c r="F65" s="132"/>
    </row>
    <row r="66" spans="1:15" ht="12.75" customHeight="1">
      <c r="A66" s="2"/>
      <c r="B66" s="8" t="s">
        <v>225</v>
      </c>
      <c r="C66" s="55"/>
      <c r="D66" s="249">
        <v>6.98</v>
      </c>
      <c r="E66" s="249">
        <v>8.3699999999999992</v>
      </c>
      <c r="F66" s="132" t="s">
        <v>90</v>
      </c>
      <c r="H66" s="3"/>
      <c r="I66" s="3"/>
    </row>
    <row r="67" spans="1:15" ht="33" customHeight="1">
      <c r="A67" s="43" t="s">
        <v>122</v>
      </c>
      <c r="C67" s="155"/>
      <c r="D67" s="153"/>
      <c r="E67" s="4"/>
      <c r="G67" s="3"/>
      <c r="H67" s="3"/>
      <c r="I67" s="3"/>
      <c r="J67" s="3"/>
      <c r="K67" s="3"/>
      <c r="L67" s="3"/>
      <c r="M67" s="3"/>
      <c r="N67" s="3"/>
      <c r="O67" s="3"/>
    </row>
    <row r="68" spans="1:15" s="132" customFormat="1" ht="12.75" customHeight="1">
      <c r="A68" s="250"/>
      <c r="B68" s="8" t="s">
        <v>88</v>
      </c>
      <c r="C68" s="251">
        <v>100000</v>
      </c>
      <c r="D68" s="132" t="s">
        <v>83</v>
      </c>
    </row>
    <row r="69" spans="1:15" s="132" customFormat="1" ht="12.75" customHeight="1">
      <c r="A69" s="250"/>
      <c r="B69" s="8" t="s">
        <v>89</v>
      </c>
      <c r="C69" s="251">
        <v>3413</v>
      </c>
      <c r="D69" s="132" t="s">
        <v>83</v>
      </c>
    </row>
    <row r="70" spans="1:15" ht="33" customHeight="1">
      <c r="A70" s="43" t="s">
        <v>227</v>
      </c>
      <c r="C70" s="55"/>
      <c r="D70" s="153"/>
      <c r="E70" s="4"/>
      <c r="G70" s="3"/>
      <c r="H70" s="3"/>
      <c r="I70" s="3"/>
    </row>
    <row r="71" spans="1:15" ht="14.25" customHeight="1">
      <c r="A71" s="43"/>
      <c r="B71" s="154">
        <v>0.04</v>
      </c>
      <c r="C71" s="155"/>
      <c r="D71" s="153"/>
      <c r="E71" s="4"/>
      <c r="G71" s="3"/>
      <c r="H71" s="3"/>
      <c r="I71" s="3"/>
    </row>
    <row r="72" spans="1:15" ht="33" customHeight="1">
      <c r="A72" s="43" t="s">
        <v>228</v>
      </c>
      <c r="C72" s="156"/>
      <c r="D72" s="153"/>
      <c r="E72" s="4"/>
      <c r="G72" s="3"/>
      <c r="H72" s="3"/>
      <c r="I72" s="3"/>
      <c r="J72" s="3"/>
      <c r="K72" s="3"/>
      <c r="L72" s="3"/>
      <c r="M72" s="3"/>
      <c r="N72" s="3"/>
      <c r="O72" s="3"/>
    </row>
    <row r="73" spans="1:15" s="3" customFormat="1" ht="14.25" customHeight="1">
      <c r="B73" s="13" t="s">
        <v>65</v>
      </c>
      <c r="C73" s="9"/>
      <c r="D73" s="157">
        <v>1.54</v>
      </c>
      <c r="E73" s="13" t="s">
        <v>66</v>
      </c>
    </row>
    <row r="74" spans="1:15" s="3" customFormat="1" ht="14.25" customHeight="1">
      <c r="B74" s="13" t="s">
        <v>129</v>
      </c>
      <c r="C74" s="9"/>
      <c r="D74" s="158">
        <v>11.7</v>
      </c>
      <c r="E74" s="13" t="s">
        <v>130</v>
      </c>
    </row>
    <row r="75" spans="1:15" s="10" customFormat="1" ht="14.25" customHeight="1">
      <c r="B75" s="16" t="s">
        <v>67</v>
      </c>
      <c r="C75" s="9"/>
      <c r="D75" s="159">
        <v>11244</v>
      </c>
      <c r="E75" s="13" t="s">
        <v>123</v>
      </c>
      <c r="F75" s="60"/>
      <c r="G75" s="61"/>
      <c r="H75" s="61"/>
      <c r="I75" s="61"/>
      <c r="J75" s="62"/>
    </row>
    <row r="76" spans="1:15" s="10" customFormat="1" ht="14.25" customHeight="1">
      <c r="B76" s="16" t="s">
        <v>124</v>
      </c>
      <c r="C76" s="9"/>
      <c r="D76" s="159">
        <v>10347</v>
      </c>
      <c r="E76" s="13" t="s">
        <v>123</v>
      </c>
      <c r="F76" s="60"/>
      <c r="G76" s="61"/>
      <c r="H76" s="61"/>
      <c r="I76" s="61"/>
      <c r="J76" s="62"/>
    </row>
    <row r="77" spans="1:15" s="10" customFormat="1" ht="20.100000000000001" customHeight="1">
      <c r="B77" s="160" t="s">
        <v>229</v>
      </c>
      <c r="C77" s="9"/>
      <c r="D77" s="7"/>
      <c r="E77" s="13"/>
      <c r="F77" s="60"/>
      <c r="G77" s="63"/>
      <c r="H77" s="63"/>
      <c r="I77" s="63"/>
      <c r="J77" s="62"/>
    </row>
    <row r="78" spans="1:15" s="64" customFormat="1" ht="14.25" customHeight="1">
      <c r="B78" s="16"/>
      <c r="C78" s="65" t="s">
        <v>125</v>
      </c>
      <c r="D78" s="195">
        <f>RESULTS!K16/D75</f>
        <v>0</v>
      </c>
      <c r="E78" s="16" t="s">
        <v>80</v>
      </c>
      <c r="F78" s="66" t="s">
        <v>126</v>
      </c>
      <c r="G78" s="196" t="str">
        <f>IF(D78&lt;0.95,("reduction of not driving your car for "&amp;IF(D78*365&lt;0.5,"less than 1",ROUND(D78*365,0))&amp;IF(D78*365&lt;1.5," day"," days")),"of "&amp;ROUND(D78,IF(D78&lt;9.5,1,0))&amp;IF(D78&lt;1.05," car"," cars"))</f>
        <v>reduction of not driving your car for less than 1 day</v>
      </c>
      <c r="H78" s="16"/>
      <c r="M78" s="67"/>
      <c r="N78" s="16"/>
    </row>
    <row r="79" spans="1:15" s="64" customFormat="1" ht="14.25" customHeight="1">
      <c r="B79" s="16"/>
      <c r="C79" s="65" t="s">
        <v>127</v>
      </c>
      <c r="D79" s="195">
        <f>RESULTS!K16/D76</f>
        <v>0</v>
      </c>
      <c r="E79" s="16" t="s">
        <v>128</v>
      </c>
      <c r="G79" s="16" t="str">
        <f>"planting "&amp;IF(D79&gt;=1,ROUND(D79,0),IF(D79&gt;=0.1,ROUND(D79,1),IF(D79&gt;=0.01,ROUND(D79,2),ROUND(D79,3))))&amp;" acre(s) of trees"</f>
        <v>planting 0 acre(s) of trees</v>
      </c>
      <c r="I79" s="68"/>
      <c r="J79" s="69"/>
      <c r="L79" s="16"/>
    </row>
    <row r="80" spans="1:15" ht="21" customHeight="1">
      <c r="A80" s="252"/>
      <c r="B80" s="253"/>
      <c r="C80" s="254"/>
      <c r="D80" s="254"/>
      <c r="E80" s="255"/>
      <c r="F80" s="255"/>
      <c r="G80" s="255"/>
      <c r="H80" s="255"/>
      <c r="I80" s="255"/>
      <c r="J80" s="255"/>
      <c r="K80" s="255"/>
      <c r="L80" s="255"/>
      <c r="M80" s="255"/>
      <c r="N80" s="3"/>
      <c r="O80" s="3"/>
    </row>
    <row r="81" spans="1:15" s="256" customFormat="1" ht="21" customHeight="1">
      <c r="A81" s="42" t="s">
        <v>76</v>
      </c>
      <c r="B81" s="152"/>
      <c r="C81" s="239"/>
      <c r="D81" s="239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256" customFormat="1" ht="12.75" customHeight="1">
      <c r="A82" s="55"/>
      <c r="B82" s="149" t="s">
        <v>136</v>
      </c>
      <c r="C82" s="492" t="s">
        <v>342</v>
      </c>
      <c r="D82" s="408"/>
      <c r="E82" s="408"/>
      <c r="F82" s="408"/>
      <c r="G82" s="408"/>
      <c r="H82" s="408"/>
      <c r="I82" s="408"/>
      <c r="J82" s="220"/>
      <c r="K82" s="150"/>
    </row>
    <row r="83" spans="1:15" s="256" customFormat="1" ht="12.75" customHeight="1">
      <c r="A83" s="55"/>
      <c r="B83" s="149"/>
      <c r="C83" s="492" t="s">
        <v>343</v>
      </c>
      <c r="D83" s="408"/>
      <c r="E83" s="408"/>
      <c r="F83" s="408"/>
      <c r="G83" s="408"/>
      <c r="H83" s="408"/>
      <c r="I83" s="408"/>
      <c r="J83" s="408"/>
      <c r="K83" s="150"/>
    </row>
    <row r="84" spans="1:15" s="256" customFormat="1" ht="12.75" customHeight="1">
      <c r="A84" s="55"/>
      <c r="B84" s="149" t="s">
        <v>137</v>
      </c>
      <c r="C84" s="492" t="s">
        <v>342</v>
      </c>
      <c r="D84" s="408"/>
      <c r="E84" s="408"/>
      <c r="F84" s="408"/>
      <c r="G84" s="408"/>
      <c r="H84" s="408"/>
      <c r="I84" s="408"/>
      <c r="J84" s="229"/>
      <c r="K84" s="229"/>
    </row>
    <row r="85" spans="1:15" s="256" customFormat="1" ht="12.75" customHeight="1">
      <c r="A85" s="55"/>
      <c r="B85" s="149"/>
      <c r="C85" s="492" t="s">
        <v>344</v>
      </c>
      <c r="D85" s="408"/>
      <c r="E85" s="408"/>
      <c r="F85" s="408"/>
      <c r="G85" s="408"/>
      <c r="H85" s="408"/>
      <c r="I85" s="408"/>
      <c r="J85" s="408"/>
      <c r="K85" s="151"/>
    </row>
    <row r="86" spans="1:15" s="256" customFormat="1" ht="12.75" customHeight="1">
      <c r="A86" s="55"/>
      <c r="B86" s="149" t="s">
        <v>60</v>
      </c>
      <c r="C86" s="17" t="s">
        <v>339</v>
      </c>
      <c r="D86" s="257"/>
      <c r="E86" s="132"/>
      <c r="F86" s="132"/>
      <c r="G86" s="132"/>
      <c r="H86" s="132"/>
      <c r="I86" s="132"/>
      <c r="J86" s="258"/>
    </row>
    <row r="87" spans="1:15" s="256" customFormat="1" ht="12.75" customHeight="1">
      <c r="A87" s="55"/>
      <c r="B87" s="149" t="s">
        <v>61</v>
      </c>
      <c r="C87" s="17" t="s">
        <v>68</v>
      </c>
      <c r="D87" s="257"/>
      <c r="E87" s="132"/>
      <c r="F87" s="132"/>
      <c r="G87" s="132"/>
      <c r="H87" s="132"/>
      <c r="I87" s="132"/>
      <c r="J87" s="258"/>
    </row>
    <row r="88" spans="1:15" s="256" customFormat="1" ht="12.75" customHeight="1">
      <c r="A88" s="55"/>
      <c r="B88" s="149" t="s">
        <v>62</v>
      </c>
      <c r="C88" s="17" t="s">
        <v>341</v>
      </c>
      <c r="D88" s="257"/>
      <c r="E88" s="132"/>
      <c r="F88" s="132"/>
      <c r="G88" s="132"/>
      <c r="H88" s="132"/>
      <c r="I88" s="132"/>
      <c r="J88" s="258"/>
    </row>
    <row r="89" spans="1:15" s="256" customFormat="1" ht="12.75" customHeight="1">
      <c r="A89" s="55"/>
      <c r="B89" s="149" t="s">
        <v>63</v>
      </c>
      <c r="C89" s="492" t="s">
        <v>340</v>
      </c>
      <c r="D89" s="493"/>
      <c r="E89" s="493"/>
      <c r="F89" s="150"/>
      <c r="G89" s="132"/>
      <c r="H89" s="132"/>
      <c r="I89" s="132"/>
      <c r="J89" s="258"/>
    </row>
    <row r="90" spans="1:15" ht="12.75" customHeight="1">
      <c r="B90" s="259"/>
      <c r="C90" s="257"/>
      <c r="D90" s="257"/>
      <c r="E90" s="132"/>
      <c r="F90" s="132"/>
      <c r="G90" s="132"/>
      <c r="H90" s="132"/>
    </row>
  </sheetData>
  <sheetProtection sheet="1" objects="1" scenarios="1"/>
  <mergeCells count="5">
    <mergeCell ref="C84:I84"/>
    <mergeCell ref="C82:I82"/>
    <mergeCell ref="C83:J83"/>
    <mergeCell ref="C89:E89"/>
    <mergeCell ref="C85:J85"/>
  </mergeCells>
  <phoneticPr fontId="0" type="noConversion"/>
  <hyperlinks>
    <hyperlink ref="C89" r:id="rId1" display="- EPA Greenhouse Gas Equivalencies Calculator, 2010"/>
    <hyperlink ref="C83" r:id="rId2" display="- US Department of Energy, Electric Power Monthly, average retail price of electricity by sector &amp; state, September 2010"/>
    <hyperlink ref="C85" r:id="rId3" display="- US Department of Energy, Natural Gas Monthly, Tables 18 &amp; 19, September 2010"/>
    <hyperlink ref="C82:I82" r:id="rId4" display="- National average: US Department of Energy, Annual Energy Outlook 2012 (Early Release), (converted from 2010 to 2011 dollars)"/>
    <hyperlink ref="C84:I84" r:id="rId5" display="- National average: US Department of Energy, Annual Energy Outlook 2012 (Early Release), (converted from 2010 to 2011 dollars)"/>
    <hyperlink ref="C83:J83" r:id="rId6" display="- State rates: US Department of Energy, Electric Power Monthly, Table 5.6B, November 2011 edition (with data through August 2011)"/>
    <hyperlink ref="C85:J85" r:id="rId7" display="- State rates: US Department of Energy, Natural Gas Monthly, Tables 18 &amp; 19, October 2011 edition (with data through August 2011)"/>
  </hyperlinks>
  <pageMargins left="0.75" right="0.75" top="0.75" bottom="0.75" header="0.5" footer="0.5"/>
  <pageSetup scale="49" fitToHeight="2"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B1:E48"/>
  <sheetViews>
    <sheetView showGridLines="0" showRowColHeaders="0" workbookViewId="0">
      <selection activeCell="B6" sqref="B6"/>
    </sheetView>
  </sheetViews>
  <sheetFormatPr defaultColWidth="25.28515625" defaultRowHeight="12.75"/>
  <cols>
    <col min="1" max="1" width="1.7109375" style="40" customWidth="1"/>
    <col min="2" max="2" width="35.7109375" style="40" customWidth="1"/>
    <col min="3" max="3" width="24" style="40" customWidth="1"/>
    <col min="4" max="4" width="25.5703125" style="40" customWidth="1"/>
    <col min="5" max="5" width="78.7109375" style="40" customWidth="1"/>
    <col min="6" max="16384" width="25.28515625" style="40"/>
  </cols>
  <sheetData>
    <row r="1" spans="2:5" ht="27.95" customHeight="1">
      <c r="B1" s="5" t="s">
        <v>240</v>
      </c>
    </row>
    <row r="2" spans="2:5">
      <c r="B2" s="45"/>
    </row>
    <row r="3" spans="2:5">
      <c r="B3" s="202" t="s">
        <v>357</v>
      </c>
    </row>
    <row r="4" spans="2:5">
      <c r="B4" s="40" t="s">
        <v>224</v>
      </c>
    </row>
    <row r="6" spans="2:5" ht="25.5">
      <c r="B6" s="41" t="s">
        <v>59</v>
      </c>
      <c r="C6" s="41" t="s">
        <v>57</v>
      </c>
      <c r="D6" s="41" t="s">
        <v>58</v>
      </c>
      <c r="E6" s="41" t="s">
        <v>94</v>
      </c>
    </row>
    <row r="7" spans="2:5">
      <c r="B7" s="118" t="s">
        <v>262</v>
      </c>
      <c r="C7" s="119" t="s">
        <v>258</v>
      </c>
      <c r="D7" s="120">
        <v>38169</v>
      </c>
      <c r="E7" s="321" t="s">
        <v>198</v>
      </c>
    </row>
    <row r="8" spans="2:5">
      <c r="B8" s="118" t="s">
        <v>144</v>
      </c>
      <c r="C8" s="119" t="s">
        <v>286</v>
      </c>
      <c r="D8" s="120">
        <v>40544</v>
      </c>
      <c r="E8" s="322" t="s">
        <v>195</v>
      </c>
    </row>
    <row r="9" spans="2:5">
      <c r="B9" s="118" t="s">
        <v>146</v>
      </c>
      <c r="C9" s="119" t="s">
        <v>287</v>
      </c>
      <c r="D9" s="120">
        <v>39600</v>
      </c>
      <c r="E9" s="322" t="s">
        <v>196</v>
      </c>
    </row>
    <row r="10" spans="2:5">
      <c r="B10" s="118" t="s">
        <v>71</v>
      </c>
      <c r="C10" s="208" t="s">
        <v>313</v>
      </c>
      <c r="D10" s="120">
        <v>40928</v>
      </c>
      <c r="E10" s="322" t="s">
        <v>197</v>
      </c>
    </row>
    <row r="11" spans="2:5">
      <c r="B11" s="118" t="s">
        <v>70</v>
      </c>
      <c r="C11" s="119" t="s">
        <v>288</v>
      </c>
      <c r="D11" s="120">
        <v>39566</v>
      </c>
      <c r="E11" s="322" t="s">
        <v>193</v>
      </c>
    </row>
    <row r="12" spans="2:5">
      <c r="B12" s="118" t="s">
        <v>69</v>
      </c>
      <c r="C12" s="119" t="s">
        <v>288</v>
      </c>
      <c r="D12" s="120">
        <v>39566</v>
      </c>
      <c r="E12" s="322" t="s">
        <v>199</v>
      </c>
    </row>
    <row r="13" spans="2:5">
      <c r="B13" s="118" t="s">
        <v>145</v>
      </c>
      <c r="C13" s="119" t="s">
        <v>288</v>
      </c>
      <c r="D13" s="120">
        <v>39566</v>
      </c>
      <c r="E13" s="322" t="s">
        <v>199</v>
      </c>
    </row>
    <row r="14" spans="2:5">
      <c r="B14" s="46"/>
      <c r="C14" s="46"/>
      <c r="D14" s="47"/>
    </row>
    <row r="15" spans="2:5">
      <c r="B15" s="46"/>
      <c r="C15" s="46"/>
      <c r="D15" s="48"/>
    </row>
    <row r="16" spans="2:5">
      <c r="C16" s="46"/>
      <c r="D16" s="48"/>
    </row>
    <row r="17" spans="2:4">
      <c r="C17" s="46"/>
      <c r="D17" s="48"/>
    </row>
    <row r="18" spans="2:4">
      <c r="C18" s="46"/>
      <c r="D18" s="48"/>
    </row>
    <row r="19" spans="2:4">
      <c r="C19" s="46"/>
      <c r="D19" s="48"/>
    </row>
    <row r="20" spans="2:4">
      <c r="C20" s="46"/>
    </row>
    <row r="21" spans="2:4">
      <c r="C21" s="46"/>
    </row>
    <row r="22" spans="2:4">
      <c r="C22" s="46"/>
    </row>
    <row r="23" spans="2:4">
      <c r="C23" s="46"/>
    </row>
    <row r="24" spans="2:4">
      <c r="C24" s="46"/>
    </row>
    <row r="25" spans="2:4">
      <c r="B25" s="46"/>
      <c r="C25" s="46"/>
    </row>
    <row r="26" spans="2:4">
      <c r="B26" s="46"/>
      <c r="C26" s="46"/>
    </row>
    <row r="27" spans="2:4">
      <c r="B27" s="46"/>
      <c r="C27" s="46"/>
    </row>
    <row r="28" spans="2:4">
      <c r="B28" s="46"/>
      <c r="C28" s="46"/>
    </row>
    <row r="29" spans="2:4">
      <c r="B29" s="46"/>
      <c r="C29" s="46"/>
    </row>
    <row r="30" spans="2:4">
      <c r="B30" s="46"/>
      <c r="C30" s="46"/>
    </row>
    <row r="31" spans="2:4">
      <c r="B31" s="46"/>
      <c r="C31" s="46"/>
    </row>
    <row r="32" spans="2:4">
      <c r="B32" s="46"/>
      <c r="C32" s="46"/>
    </row>
    <row r="33" spans="2:3">
      <c r="B33" s="46"/>
      <c r="C33" s="46"/>
    </row>
    <row r="34" spans="2:3">
      <c r="B34" s="46"/>
      <c r="C34" s="46"/>
    </row>
    <row r="35" spans="2:3">
      <c r="B35" s="46"/>
      <c r="C35" s="46"/>
    </row>
    <row r="36" spans="2:3">
      <c r="B36" s="46"/>
      <c r="C36" s="46"/>
    </row>
    <row r="37" spans="2:3">
      <c r="B37" s="46"/>
      <c r="C37" s="46"/>
    </row>
    <row r="38" spans="2:3">
      <c r="B38" s="46"/>
      <c r="C38" s="46"/>
    </row>
    <row r="39" spans="2:3">
      <c r="B39" s="46"/>
      <c r="C39" s="46"/>
    </row>
    <row r="40" spans="2:3">
      <c r="B40" s="46"/>
      <c r="C40" s="46"/>
    </row>
    <row r="41" spans="2:3">
      <c r="B41" s="46"/>
      <c r="C41" s="46"/>
    </row>
    <row r="42" spans="2:3">
      <c r="B42" s="46"/>
      <c r="C42" s="46"/>
    </row>
    <row r="43" spans="2:3">
      <c r="B43" s="46"/>
      <c r="C43" s="46"/>
    </row>
    <row r="44" spans="2:3">
      <c r="B44" s="46"/>
      <c r="C44" s="46"/>
    </row>
    <row r="45" spans="2:3">
      <c r="B45" s="46"/>
      <c r="C45" s="46"/>
    </row>
    <row r="46" spans="2:3">
      <c r="B46" s="46"/>
      <c r="C46" s="46"/>
    </row>
    <row r="47" spans="2:3">
      <c r="B47" s="46"/>
      <c r="C47" s="46"/>
    </row>
    <row r="48" spans="2:3">
      <c r="B48" s="46"/>
      <c r="C48" s="46"/>
    </row>
  </sheetData>
  <sheetProtection sheet="1" objects="1" scenarios="1"/>
  <phoneticPr fontId="12" type="noConversion"/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</hyperlinks>
  <pageMargins left="0.75" right="0.75" top="0.75" bottom="0.75" header="0.5" footer="0.5"/>
  <pageSetup scale="8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outlinePr summaryBelow="0" summaryRight="0"/>
    <pageSetUpPr fitToPage="1"/>
  </sheetPr>
  <dimension ref="A1:AD3904"/>
  <sheetViews>
    <sheetView showGridLines="0" showRowColHeaders="0" zoomScale="97" zoomScaleNormal="97" workbookViewId="0">
      <selection activeCell="B4" sqref="B4"/>
    </sheetView>
  </sheetViews>
  <sheetFormatPr defaultColWidth="12.42578125" defaultRowHeight="12.75"/>
  <cols>
    <col min="1" max="1" width="0.85546875" style="1" customWidth="1"/>
    <col min="2" max="2" width="19.7109375" style="1" customWidth="1"/>
    <col min="3" max="3" width="9.28515625" style="1" customWidth="1"/>
    <col min="4" max="4" width="9.7109375" style="1" customWidth="1"/>
    <col min="5" max="5" width="9.28515625" style="1" customWidth="1"/>
    <col min="6" max="6" width="10.28515625" style="1" customWidth="1"/>
    <col min="7" max="7" width="8.7109375" style="1" customWidth="1"/>
    <col min="8" max="8" width="9.7109375" style="1" customWidth="1"/>
    <col min="9" max="9" width="9.28515625" style="1" customWidth="1"/>
    <col min="10" max="11" width="10.28515625" style="1" customWidth="1"/>
    <col min="12" max="12" width="9.7109375" style="1" customWidth="1"/>
    <col min="13" max="14" width="9.28515625" style="1" customWidth="1"/>
    <col min="15" max="15" width="9.7109375" style="1" customWidth="1"/>
    <col min="16" max="17" width="10.7109375" style="1" customWidth="1"/>
    <col min="18" max="19" width="8.28515625" style="1" customWidth="1"/>
    <col min="20" max="16384" width="12.42578125" style="1"/>
  </cols>
  <sheetData>
    <row r="1" spans="1:30" ht="36" customHeight="1">
      <c r="A1" s="49"/>
      <c r="B1" s="501" t="s">
        <v>239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2" customFormat="1" ht="30" customHeight="1">
      <c r="A2" s="50"/>
      <c r="B2" s="35" t="s">
        <v>107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51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52" customFormat="1" ht="50.1" customHeight="1">
      <c r="A3" s="50"/>
      <c r="B3" s="355" t="str">
        <f>IF(C16=0,"  -","Each year the ENERGY STAR models of your selected equipment will save approximately "&amp;IF(D16&lt;1,"",TEXT(D16,"#,###")&amp;" kWh of electricity")&amp;IF(D16&lt;1,"",IF(E16&lt;1,"",IF(F16&gt;1,", "," and "))&amp;IF(E16&lt;1,"",TEXT(E16,"#,###")&amp;" therms of natural gas")&amp;IF(F16&lt;1,"",IF(D16&gt;1," and ",IF(E16&lt;1,""," and "))&amp;TEXT(F16,"#,###")&amp;" thousand gallons of water")&amp;", for cost savings of $"&amp;IF(SUM(G7:G14)=0,0,(IF(SUM(G8:G14)&lt;1,TEXT(G16,"0.##"),TEXT(G16,"#,###"))))&amp;".  By choosing ENERGY STAR you will reduce emissions by approximately "&amp;IF(K16=0,0,IF(K16&lt;1,ROUND(K16,1),TEXT(K16,"#,###")))&amp;" pound"&amp;IF(K16&lt;1.5,"","s")&amp;" of carbon dioxide annually, which is equivalent to the emissions "&amp;'General Assumptions'!G78&amp;"."))</f>
        <v xml:space="preserve">  -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s="52" customFormat="1" ht="20.100000000000001" customHeight="1">
      <c r="A4" s="50"/>
      <c r="B4" s="35" t="s">
        <v>237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51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5.95" customHeight="1">
      <c r="A5" s="49"/>
      <c r="B5" s="366"/>
      <c r="C5" s="357" t="s">
        <v>1</v>
      </c>
      <c r="D5" s="370" t="s">
        <v>106</v>
      </c>
      <c r="E5" s="371"/>
      <c r="F5" s="371"/>
      <c r="G5" s="371"/>
      <c r="H5" s="371"/>
      <c r="I5" s="372"/>
      <c r="J5" s="372"/>
      <c r="K5" s="373"/>
      <c r="L5" s="357" t="s">
        <v>101</v>
      </c>
      <c r="M5" s="364"/>
      <c r="N5" s="365"/>
      <c r="O5" s="357" t="s">
        <v>283</v>
      </c>
      <c r="P5" s="357" t="s">
        <v>2</v>
      </c>
      <c r="Q5" s="357" t="s">
        <v>3</v>
      </c>
      <c r="R5" s="368" t="s">
        <v>238</v>
      </c>
      <c r="S5" s="36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26.1" customHeight="1">
      <c r="A6" s="49"/>
      <c r="B6" s="366"/>
      <c r="C6" s="357"/>
      <c r="D6" s="361" t="s">
        <v>79</v>
      </c>
      <c r="E6" s="362"/>
      <c r="F6" s="362"/>
      <c r="G6" s="363"/>
      <c r="H6" s="361" t="s">
        <v>105</v>
      </c>
      <c r="I6" s="362"/>
      <c r="J6" s="362"/>
      <c r="K6" s="357" t="s">
        <v>120</v>
      </c>
      <c r="L6" s="364"/>
      <c r="M6" s="364"/>
      <c r="N6" s="365"/>
      <c r="O6" s="358"/>
      <c r="P6" s="358"/>
      <c r="Q6" s="358"/>
      <c r="R6" s="359" t="s">
        <v>119</v>
      </c>
      <c r="S6" s="359" t="s">
        <v>74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39.950000000000003" customHeight="1">
      <c r="A7" s="49"/>
      <c r="B7" s="358"/>
      <c r="C7" s="367"/>
      <c r="D7" s="214" t="s">
        <v>103</v>
      </c>
      <c r="E7" s="214" t="s">
        <v>104</v>
      </c>
      <c r="F7" s="214" t="s">
        <v>359</v>
      </c>
      <c r="G7" s="214" t="s">
        <v>119</v>
      </c>
      <c r="H7" s="214" t="s">
        <v>103</v>
      </c>
      <c r="I7" s="214" t="s">
        <v>104</v>
      </c>
      <c r="J7" s="325" t="s">
        <v>359</v>
      </c>
      <c r="K7" s="374"/>
      <c r="L7" s="58" t="s">
        <v>102</v>
      </c>
      <c r="M7" s="58" t="s">
        <v>84</v>
      </c>
      <c r="N7" s="58" t="s">
        <v>121</v>
      </c>
      <c r="O7" s="358"/>
      <c r="P7" s="358"/>
      <c r="Q7" s="358"/>
      <c r="R7" s="360"/>
      <c r="S7" s="3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15.95" customHeight="1">
      <c r="A8" s="49"/>
      <c r="B8" s="506" t="s">
        <v>351</v>
      </c>
      <c r="C8" s="36">
        <f>INPUTS!D13</f>
        <v>0</v>
      </c>
      <c r="D8" s="37" t="str">
        <f>IF(C8=0,"",C8*'Air Purifier Calcs'!F22)</f>
        <v/>
      </c>
      <c r="E8" s="236" t="s">
        <v>87</v>
      </c>
      <c r="F8" s="72" t="s">
        <v>87</v>
      </c>
      <c r="G8" s="73" t="str">
        <f>IF(C8=0,"",'General Assumptions'!$C$8*D8)</f>
        <v/>
      </c>
      <c r="H8" s="37" t="str">
        <f>IF(C8=0,"",C8*'Air Purifier Calcs'!E22)</f>
        <v/>
      </c>
      <c r="I8" s="236" t="s">
        <v>87</v>
      </c>
      <c r="J8" s="72" t="s">
        <v>87</v>
      </c>
      <c r="K8" s="37" t="str">
        <f>IF(C8=0,"",D8*'General Assumptions'!$D$73)</f>
        <v/>
      </c>
      <c r="L8" s="38" t="str">
        <f t="shared" ref="L8:L14" si="0">IF(C8=0,"",D8/(H8+D8))</f>
        <v/>
      </c>
      <c r="M8" s="72" t="s">
        <v>87</v>
      </c>
      <c r="N8" s="72" t="s">
        <v>87</v>
      </c>
      <c r="O8" s="73" t="str">
        <f>IF(C8=0,"",(INPUTS!I13-INPUTS!J13)*C8)</f>
        <v/>
      </c>
      <c r="P8" s="74" t="str">
        <f t="shared" ref="P8:P14" si="1">IF(C8=0,"",IF(O8&lt;=0,"immediate",IF(O8/G8&gt;Q8,"more than "&amp;ROUND(Q8,0),ROUND(O8/G8,1))))</f>
        <v/>
      </c>
      <c r="Q8" s="37">
        <f>'Air Purifier Calcs'!D14</f>
        <v>9</v>
      </c>
      <c r="R8" s="73" t="str">
        <f>IF(C8=0,"",PV('General Assumptions'!B$71,Q8,-G8,,0))</f>
        <v/>
      </c>
      <c r="S8" s="73" t="str">
        <f>IF(C8=0,"",R8-O8)</f>
        <v/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15.95" customHeight="1">
      <c r="A9" s="49"/>
      <c r="B9" s="506" t="s">
        <v>149</v>
      </c>
      <c r="C9" s="36">
        <f>INPUTS!D15</f>
        <v>0</v>
      </c>
      <c r="D9" s="37" t="str">
        <f>IF(C9=0,"",C9*'Clothes Washer Calcs'!G38)</f>
        <v/>
      </c>
      <c r="E9" s="237" t="str">
        <f>IF(C9=0,"",C9*'Clothes Washer Calcs'!G39)</f>
        <v/>
      </c>
      <c r="F9" s="37" t="str">
        <f>IF(C9=0,"",C9*'Clothes Washer Calcs'!G40)</f>
        <v/>
      </c>
      <c r="G9" s="73" t="str">
        <f>IF(C9=0,"",'General Assumptions'!$C$8*D9+'General Assumptions'!$C$9*E9+'General Assumptions'!$C$10/1000*F9)</f>
        <v/>
      </c>
      <c r="H9" s="37" t="str">
        <f>IF(C9=0,"",C9*'Clothes Washer Calcs'!F38)</f>
        <v/>
      </c>
      <c r="I9" s="237" t="str">
        <f>IF(C9=0,"",C9*'Clothes Washer Calcs'!F39)</f>
        <v/>
      </c>
      <c r="J9" s="37" t="str">
        <f>IF(C9=0,"",C9*'Clothes Washer Calcs'!F40)</f>
        <v/>
      </c>
      <c r="K9" s="37" t="str">
        <f>IF(C9=0,"",D9*'General Assumptions'!$D$73+E9*'General Assumptions'!$D$74)</f>
        <v/>
      </c>
      <c r="L9" s="38" t="str">
        <f t="shared" si="0"/>
        <v/>
      </c>
      <c r="M9" s="38" t="str">
        <f>IF(C9=0,"",IF(E9=0,"-",E9/(I9+E9)))</f>
        <v/>
      </c>
      <c r="N9" s="38" t="str">
        <f>IF(C9=0,"",IF(F9=0,"-",F9/(J9+F9)))</f>
        <v/>
      </c>
      <c r="O9" s="73" t="str">
        <f>IF(C9=0,"",(INPUTS!K15-INPUTS!L15)*C9)</f>
        <v/>
      </c>
      <c r="P9" s="74" t="str">
        <f t="shared" si="1"/>
        <v/>
      </c>
      <c r="Q9" s="37">
        <f>'Clothes Washer Calcs'!E22</f>
        <v>11</v>
      </c>
      <c r="R9" s="73" t="str">
        <f>IF(C9=0,"",PV('General Assumptions'!B$71,Q9,-G9,,0))</f>
        <v/>
      </c>
      <c r="S9" s="73" t="str">
        <f t="shared" ref="S9:S14" si="2">IF(C9=0,"",R9-O9)</f>
        <v/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ht="15.95" customHeight="1">
      <c r="A10" s="49"/>
      <c r="B10" s="506" t="s">
        <v>150</v>
      </c>
      <c r="C10" s="36">
        <f>INPUTS!D17</f>
        <v>0</v>
      </c>
      <c r="D10" s="37" t="str">
        <f>IF(C10=0,"",C10*'Dehumidifer Calcs'!D29)</f>
        <v/>
      </c>
      <c r="E10" s="236" t="s">
        <v>87</v>
      </c>
      <c r="F10" s="72" t="s">
        <v>87</v>
      </c>
      <c r="G10" s="73" t="str">
        <f>IF(C10=0,"",'General Assumptions'!$C$8*D10)</f>
        <v/>
      </c>
      <c r="H10" s="37" t="str">
        <f>IF(C10=0,"",C10*'Dehumidifer Calcs'!C29)</f>
        <v/>
      </c>
      <c r="I10" s="236" t="s">
        <v>87</v>
      </c>
      <c r="J10" s="72" t="s">
        <v>87</v>
      </c>
      <c r="K10" s="37" t="str">
        <f>IF(C10=0,"",D10*'General Assumptions'!$D$73)</f>
        <v/>
      </c>
      <c r="L10" s="38" t="str">
        <f t="shared" si="0"/>
        <v/>
      </c>
      <c r="M10" s="72" t="s">
        <v>87</v>
      </c>
      <c r="N10" s="72" t="s">
        <v>87</v>
      </c>
      <c r="O10" s="73" t="str">
        <f>IF(C10=0,"",(INPUTS!I17-INPUTS!J17)*C10)</f>
        <v/>
      </c>
      <c r="P10" s="74" t="str">
        <f t="shared" si="1"/>
        <v/>
      </c>
      <c r="Q10" s="37">
        <f>'Dehumidifer Calcs'!D25</f>
        <v>12</v>
      </c>
      <c r="R10" s="73" t="str">
        <f>IF(C10=0,"",PV('General Assumptions'!B$71,Q10,-G10,,0))</f>
        <v/>
      </c>
      <c r="S10" s="73" t="str">
        <f t="shared" si="2"/>
        <v/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ht="15.95" customHeight="1">
      <c r="A11" s="49"/>
      <c r="B11" s="506" t="s">
        <v>98</v>
      </c>
      <c r="C11" s="36">
        <f>INPUTS!D19</f>
        <v>0</v>
      </c>
      <c r="D11" s="37" t="str">
        <f>IF(C11=0,"",C11*'Dishwasher Calcs'!F26)</f>
        <v/>
      </c>
      <c r="E11" s="237" t="str">
        <f>IF(C11=0,"",C11*'Dishwasher Calcs'!F27)</f>
        <v/>
      </c>
      <c r="F11" s="37" t="str">
        <f>IF(C11=0,"",C11*'Dishwasher Calcs'!F28)</f>
        <v/>
      </c>
      <c r="G11" s="73" t="str">
        <f>IF(C11=0,"",'General Assumptions'!$C$8*D11+'General Assumptions'!$C$9*E11+'General Assumptions'!$C$10/1000*F11)</f>
        <v/>
      </c>
      <c r="H11" s="37" t="str">
        <f>IF(C11=0,"",C11*'Dishwasher Calcs'!E26)</f>
        <v/>
      </c>
      <c r="I11" s="237" t="str">
        <f>IF(C11=0,"",C11*'Dishwasher Calcs'!E27)</f>
        <v/>
      </c>
      <c r="J11" s="37" t="str">
        <f>IF(C11=0,"",C11*'Dishwasher Calcs'!E28)</f>
        <v/>
      </c>
      <c r="K11" s="37" t="str">
        <f>IF(C11=0,"",D11*'General Assumptions'!$D$73+E11*'General Assumptions'!$D$74)</f>
        <v/>
      </c>
      <c r="L11" s="38" t="str">
        <f t="shared" si="0"/>
        <v/>
      </c>
      <c r="M11" s="38" t="str">
        <f>IF(C11=0,"",IF(E11=0,"-",E11/(I11+E11)))</f>
        <v/>
      </c>
      <c r="N11" s="38" t="str">
        <f>IF(C11=0,"",IF(F11=0,"-",F11/(J11+F11)))</f>
        <v/>
      </c>
      <c r="O11" s="73" t="str">
        <f>IF(C11=0,"",(INPUTS!J19-INPUTS!K19)*C11)</f>
        <v/>
      </c>
      <c r="P11" s="74" t="str">
        <f t="shared" si="1"/>
        <v/>
      </c>
      <c r="Q11" s="37">
        <f>'Dishwasher Calcs'!E17</f>
        <v>10</v>
      </c>
      <c r="R11" s="73" t="str">
        <f>IF(C11=0,"",PV('General Assumptions'!B$71,Q11,-G11,,0))</f>
        <v/>
      </c>
      <c r="S11" s="73" t="str">
        <f t="shared" si="2"/>
        <v/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5.95" customHeight="1">
      <c r="A12" s="49"/>
      <c r="B12" s="506" t="s">
        <v>100</v>
      </c>
      <c r="C12" s="36">
        <f>INPUTS!D23</f>
        <v>0</v>
      </c>
      <c r="D12" s="37" t="str">
        <f>IF(C12=0,"",C12*'Freezer Calcs'!E36)</f>
        <v/>
      </c>
      <c r="E12" s="236" t="s">
        <v>87</v>
      </c>
      <c r="F12" s="72" t="s">
        <v>87</v>
      </c>
      <c r="G12" s="73" t="str">
        <f>IF(C12=0,"",'General Assumptions'!$C$8*D12)</f>
        <v/>
      </c>
      <c r="H12" s="37" t="str">
        <f>IF(C12=0,"",C12*'Freezer Calcs'!D36)</f>
        <v/>
      </c>
      <c r="I12" s="236" t="s">
        <v>87</v>
      </c>
      <c r="J12" s="72" t="s">
        <v>87</v>
      </c>
      <c r="K12" s="37" t="str">
        <f>IF(C12=0,"",D12*'General Assumptions'!$D$73)</f>
        <v/>
      </c>
      <c r="L12" s="38" t="str">
        <f t="shared" si="0"/>
        <v/>
      </c>
      <c r="M12" s="72" t="s">
        <v>87</v>
      </c>
      <c r="N12" s="72" t="s">
        <v>87</v>
      </c>
      <c r="O12" s="73" t="str">
        <f>IF(C12=0,"",(INPUTS!J23-INPUTS!K23)*C12)</f>
        <v/>
      </c>
      <c r="P12" s="74" t="str">
        <f t="shared" si="1"/>
        <v/>
      </c>
      <c r="Q12" s="37">
        <f>'Freezer Calcs'!G33</f>
        <v>12</v>
      </c>
      <c r="R12" s="73" t="str">
        <f>IF(C12=0,"",PV('General Assumptions'!B$71,Q12,-G12,,0))</f>
        <v/>
      </c>
      <c r="S12" s="73" t="str">
        <f t="shared" si="2"/>
        <v/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ht="15.95" customHeight="1">
      <c r="A13" s="49"/>
      <c r="B13" s="508" t="s">
        <v>99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1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ht="15.95" customHeight="1">
      <c r="A14" s="49"/>
      <c r="B14" s="507" t="s">
        <v>361</v>
      </c>
      <c r="C14" s="36">
        <f>INPUTS!D21</f>
        <v>0</v>
      </c>
      <c r="D14" s="37" t="str">
        <f>IF(C14=0,"",C14*'Refrigerator Calcs'!E40)</f>
        <v/>
      </c>
      <c r="E14" s="236" t="s">
        <v>87</v>
      </c>
      <c r="F14" s="72" t="s">
        <v>87</v>
      </c>
      <c r="G14" s="73" t="str">
        <f>IF(C14=0,"",'General Assumptions'!$C$8*D14)</f>
        <v/>
      </c>
      <c r="H14" s="37" t="str">
        <f>IF(C14=0,"",C14*'Refrigerator Calcs'!D40)</f>
        <v/>
      </c>
      <c r="I14" s="236" t="s">
        <v>87</v>
      </c>
      <c r="J14" s="72" t="s">
        <v>87</v>
      </c>
      <c r="K14" s="37" t="str">
        <f>IF(C14=0,"",D14*'General Assumptions'!$D$73)</f>
        <v/>
      </c>
      <c r="L14" s="38" t="str">
        <f t="shared" si="0"/>
        <v/>
      </c>
      <c r="M14" s="72" t="s">
        <v>87</v>
      </c>
      <c r="N14" s="72" t="s">
        <v>87</v>
      </c>
      <c r="O14" s="73" t="str">
        <f>IF(C14=0,"",(INPUTS!J21-INPUTS!K21)*C14)</f>
        <v/>
      </c>
      <c r="P14" s="74" t="str">
        <f t="shared" si="1"/>
        <v/>
      </c>
      <c r="Q14" s="37">
        <f>'Refrigerator Calcs'!G37</f>
        <v>12</v>
      </c>
      <c r="R14" s="73" t="str">
        <f>IF(C14=0,"",PV('General Assumptions'!B$71,Q14,-G14,,0))</f>
        <v/>
      </c>
      <c r="S14" s="73" t="str">
        <f t="shared" si="2"/>
        <v/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ht="15.95" customHeight="1">
      <c r="A15" s="49"/>
      <c r="B15" s="507" t="s">
        <v>362</v>
      </c>
      <c r="C15" s="36">
        <f>INPUTS!D22</f>
        <v>0</v>
      </c>
      <c r="D15" s="37" t="str">
        <f>IF(C15=0,"",C15*'Compact Refrigerator Calcs'!E34)</f>
        <v/>
      </c>
      <c r="E15" s="236" t="s">
        <v>87</v>
      </c>
      <c r="F15" s="72" t="s">
        <v>87</v>
      </c>
      <c r="G15" s="73" t="str">
        <f>IF(C15=0,"",'General Assumptions'!$C$8*D15)</f>
        <v/>
      </c>
      <c r="H15" s="37" t="str">
        <f>IF(C15=0,"",C15*'Compact Refrigerator Calcs'!D34)</f>
        <v/>
      </c>
      <c r="I15" s="236" t="s">
        <v>87</v>
      </c>
      <c r="J15" s="72" t="s">
        <v>87</v>
      </c>
      <c r="K15" s="37" t="str">
        <f>IF(C15=0,"",D15*'General Assumptions'!$D$73)</f>
        <v/>
      </c>
      <c r="L15" s="38" t="str">
        <f>IF(C15=0,"",D15/(H15+D15))</f>
        <v/>
      </c>
      <c r="M15" s="72" t="s">
        <v>87</v>
      </c>
      <c r="N15" s="72" t="s">
        <v>87</v>
      </c>
      <c r="O15" s="73" t="str">
        <f>IF(C15=0,"",(INPUTS!J22-INPUTS!K22)*C15)</f>
        <v/>
      </c>
      <c r="P15" s="74" t="str">
        <f>IF(C15=0,"",IF(O15&lt;=0,"immediate",IF(O15/G15&gt;Q15,"more than "&amp;ROUND(Q15,0),ROUND(O15/G15,1))))</f>
        <v/>
      </c>
      <c r="Q15" s="37">
        <f>'Compact Refrigerator Calcs'!G31</f>
        <v>12</v>
      </c>
      <c r="R15" s="73" t="str">
        <f>IF(C15=0,"",PV('General Assumptions'!B$71,Q15,-G15,,0))</f>
        <v/>
      </c>
      <c r="S15" s="73" t="str">
        <f>IF(C15=0,"",R15-O15)</f>
        <v/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s="54" customFormat="1" ht="15.95" customHeight="1">
      <c r="A16" s="53"/>
      <c r="B16" s="495" t="s">
        <v>0</v>
      </c>
      <c r="C16" s="496">
        <f t="shared" ref="C16:K16" si="3">SUM(C8:C15)</f>
        <v>0</v>
      </c>
      <c r="D16" s="496">
        <f t="shared" si="3"/>
        <v>0</v>
      </c>
      <c r="E16" s="497">
        <f t="shared" si="3"/>
        <v>0</v>
      </c>
      <c r="F16" s="496">
        <f t="shared" si="3"/>
        <v>0</v>
      </c>
      <c r="G16" s="498">
        <f t="shared" si="3"/>
        <v>0</v>
      </c>
      <c r="H16" s="496">
        <f t="shared" si="3"/>
        <v>0</v>
      </c>
      <c r="I16" s="497">
        <f t="shared" si="3"/>
        <v>0</v>
      </c>
      <c r="J16" s="496">
        <f t="shared" si="3"/>
        <v>0</v>
      </c>
      <c r="K16" s="496">
        <f t="shared" si="3"/>
        <v>0</v>
      </c>
      <c r="L16" s="499" t="str">
        <f>IF(D16=0,"-",D16/(H16+D16))</f>
        <v>-</v>
      </c>
      <c r="M16" s="499" t="str">
        <f>IF(E16=0,"-",E16/(I16+E16))</f>
        <v>-</v>
      </c>
      <c r="N16" s="499" t="str">
        <f>IF(F16=0,"-",F16/(J16+F16))</f>
        <v>-</v>
      </c>
      <c r="O16" s="498">
        <f>SUM(O8:O15)</f>
        <v>0</v>
      </c>
      <c r="P16" s="500" t="str">
        <f>IF(C16=0,"",IF(O16&lt;=0,"immediate",O16/G16))</f>
        <v/>
      </c>
      <c r="Q16" s="499" t="s">
        <v>87</v>
      </c>
      <c r="R16" s="498">
        <f>SUM(R8:R15)</f>
        <v>0</v>
      </c>
      <c r="S16" s="498">
        <f>SUM(S8:S15)</f>
        <v>0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7" customFormat="1" ht="30" customHeight="1">
      <c r="A17" s="55"/>
      <c r="B17" s="504" t="s">
        <v>95</v>
      </c>
      <c r="C17" s="505" t="s">
        <v>96</v>
      </c>
      <c r="D17" s="23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s="57" customFormat="1" ht="12.75" customHeight="1">
      <c r="A18" s="55"/>
      <c r="B18" s="233"/>
      <c r="C18" s="505" t="s">
        <v>97</v>
      </c>
      <c r="D18" s="23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57.95" customHeight="1">
      <c r="A19" s="49"/>
      <c r="D19" s="494" t="s">
        <v>360</v>
      </c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511"/>
      <c r="Q19" s="503"/>
      <c r="R19" s="194"/>
      <c r="S19" s="5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ht="39.950000000000003" customHeight="1">
      <c r="A20" s="512" t="s">
        <v>143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221"/>
      <c r="Q20" s="221"/>
      <c r="R20" s="221"/>
      <c r="S20" s="22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ht="15" customHeight="1">
      <c r="A21" s="512" t="s">
        <v>91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215"/>
      <c r="Q21" s="221"/>
      <c r="R21" s="221"/>
      <c r="S21" s="221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ht="15" customHeight="1">
      <c r="A22" s="513" t="s">
        <v>160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234"/>
      <c r="M22" s="234"/>
      <c r="N22" s="234"/>
      <c r="O22" s="235"/>
      <c r="P22" s="163"/>
      <c r="Q22" s="163"/>
      <c r="R22" s="163"/>
      <c r="S22" s="163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0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:30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5.75">
      <c r="A26" s="49"/>
      <c r="B26" s="49"/>
      <c r="C26" s="12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5.75">
      <c r="A27" s="49"/>
      <c r="B27" s="49"/>
      <c r="C27" s="122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.75">
      <c r="A28" s="49"/>
      <c r="B28" s="49"/>
      <c r="C28" s="122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ht="15.75">
      <c r="A29" s="49"/>
      <c r="B29" s="49"/>
      <c r="C29" s="122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spans="1:30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0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1:30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</row>
    <row r="114" spans="1:30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</row>
    <row r="115" spans="1:30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0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</row>
    <row r="117" spans="1:30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0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</row>
    <row r="119" spans="1:30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</row>
    <row r="120" spans="1:30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</row>
    <row r="121" spans="1:30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</row>
    <row r="122" spans="1:30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</row>
    <row r="123" spans="1:30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</row>
    <row r="124" spans="1:30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</row>
    <row r="125" spans="1:30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</row>
    <row r="126" spans="1:30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</row>
    <row r="127" spans="1:30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</row>
    <row r="128" spans="1:30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</row>
    <row r="129" spans="1:30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</row>
    <row r="130" spans="1:30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</row>
    <row r="131" spans="1:30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</row>
    <row r="132" spans="1:30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</row>
    <row r="133" spans="1:30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</row>
    <row r="134" spans="1:30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</row>
    <row r="135" spans="1:30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</row>
    <row r="136" spans="1:30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</row>
    <row r="137" spans="1:30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</row>
    <row r="138" spans="1:30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</row>
    <row r="139" spans="1:30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</row>
    <row r="140" spans="1:30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</row>
    <row r="141" spans="1:30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</row>
    <row r="142" spans="1:30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</row>
    <row r="143" spans="1:30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</row>
    <row r="144" spans="1:30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</row>
    <row r="145" spans="1:30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</row>
    <row r="146" spans="1:30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</row>
    <row r="147" spans="1:30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</row>
    <row r="148" spans="1:30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</row>
    <row r="149" spans="1:30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</row>
    <row r="150" spans="1:30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</row>
    <row r="151" spans="1:30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</row>
    <row r="152" spans="1:30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</row>
    <row r="153" spans="1:30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</row>
    <row r="154" spans="1:30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</row>
    <row r="155" spans="1:30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</row>
    <row r="156" spans="1:30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</row>
    <row r="157" spans="1:30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</row>
    <row r="158" spans="1:30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</row>
    <row r="159" spans="1:30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</row>
    <row r="160" spans="1:30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</row>
    <row r="161" spans="1:30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</row>
    <row r="162" spans="1:30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</row>
    <row r="163" spans="1:30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</row>
    <row r="164" spans="1:30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</row>
    <row r="165" spans="1:30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</row>
    <row r="166" spans="1:30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</row>
    <row r="167" spans="1:30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</row>
    <row r="168" spans="1:30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</row>
    <row r="169" spans="1:30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</row>
    <row r="170" spans="1:30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</row>
    <row r="171" spans="1:30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</row>
    <row r="172" spans="1:30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</row>
    <row r="173" spans="1:30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</row>
    <row r="174" spans="1:30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</row>
    <row r="175" spans="1:30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</row>
    <row r="176" spans="1:30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</row>
    <row r="177" spans="1:30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</row>
    <row r="178" spans="1:30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</row>
    <row r="179" spans="1:30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</row>
    <row r="180" spans="1:30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</row>
    <row r="181" spans="1:30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</row>
    <row r="182" spans="1:30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</row>
    <row r="183" spans="1:30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</row>
    <row r="184" spans="1:30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</row>
    <row r="185" spans="1:30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</row>
    <row r="186" spans="1:30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</row>
    <row r="187" spans="1:30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</row>
    <row r="188" spans="1:30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</row>
    <row r="189" spans="1:30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</row>
    <row r="190" spans="1:30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</row>
    <row r="191" spans="1:30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</row>
    <row r="192" spans="1:30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</row>
    <row r="193" spans="1:30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</row>
    <row r="194" spans="1:30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</row>
    <row r="195" spans="1:30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</row>
    <row r="196" spans="1:30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</row>
    <row r="197" spans="1:30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</row>
    <row r="198" spans="1:30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</row>
    <row r="199" spans="1:30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</row>
    <row r="200" spans="1:30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</row>
    <row r="201" spans="1:30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</row>
    <row r="202" spans="1:30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</row>
    <row r="203" spans="1:30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</row>
    <row r="204" spans="1:30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</row>
    <row r="205" spans="1:30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</row>
    <row r="206" spans="1:30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</row>
    <row r="207" spans="1:30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</row>
    <row r="208" spans="1:30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</row>
    <row r="209" spans="1:30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</row>
    <row r="210" spans="1:30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</row>
    <row r="211" spans="1:30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</row>
    <row r="212" spans="1:30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</row>
    <row r="213" spans="1:30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</row>
    <row r="214" spans="1:30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</row>
    <row r="215" spans="1:30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</row>
    <row r="216" spans="1:30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</row>
    <row r="217" spans="1:30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</row>
    <row r="218" spans="1:30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</row>
    <row r="219" spans="1:30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</row>
    <row r="220" spans="1:30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</row>
    <row r="221" spans="1:30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</row>
    <row r="222" spans="1:30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</row>
    <row r="223" spans="1:30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</row>
    <row r="224" spans="1:30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</row>
    <row r="225" spans="1:30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</row>
    <row r="226" spans="1:30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</row>
    <row r="227" spans="1:30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</row>
    <row r="228" spans="1:30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</row>
    <row r="229" spans="1:30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</row>
    <row r="230" spans="1:30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</row>
    <row r="231" spans="1:30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</row>
    <row r="232" spans="1:30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</row>
    <row r="233" spans="1:30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</row>
    <row r="234" spans="1:30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</row>
    <row r="235" spans="1:30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</row>
    <row r="236" spans="1:30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</row>
    <row r="237" spans="1:30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</row>
    <row r="238" spans="1:30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</row>
    <row r="239" spans="1:30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</row>
    <row r="240" spans="1:30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</row>
    <row r="241" spans="1:30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</row>
    <row r="242" spans="1:30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</row>
    <row r="243" spans="1:30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</row>
    <row r="244" spans="1:30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</row>
    <row r="245" spans="1:30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</row>
    <row r="246" spans="1:30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</row>
    <row r="247" spans="1:30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</row>
    <row r="248" spans="1:30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</row>
    <row r="249" spans="1:30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</row>
    <row r="250" spans="1:30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</row>
    <row r="251" spans="1:30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</row>
    <row r="252" spans="1:30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</row>
    <row r="253" spans="1:30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</row>
    <row r="254" spans="1:30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</row>
    <row r="255" spans="1:30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</row>
    <row r="256" spans="1:30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</row>
    <row r="257" spans="1:30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</row>
    <row r="258" spans="1:30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</row>
    <row r="259" spans="1:30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</row>
    <row r="260" spans="1:30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</row>
    <row r="261" spans="1:30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</row>
    <row r="262" spans="1:30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</row>
    <row r="263" spans="1:30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</row>
    <row r="264" spans="1:30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</row>
    <row r="265" spans="1:30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</row>
    <row r="266" spans="1:30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</row>
    <row r="267" spans="1:30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</row>
    <row r="268" spans="1:30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</row>
    <row r="269" spans="1:30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</row>
    <row r="270" spans="1:30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</row>
    <row r="271" spans="1:30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</row>
    <row r="272" spans="1:30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</row>
    <row r="273" spans="1:30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</row>
    <row r="274" spans="1:30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</row>
    <row r="275" spans="1:30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</row>
    <row r="276" spans="1:30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</row>
    <row r="277" spans="1:30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</row>
    <row r="278" spans="1:30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</row>
    <row r="279" spans="1:30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</row>
    <row r="280" spans="1:30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</row>
    <row r="281" spans="1:30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</row>
    <row r="282" spans="1:30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</row>
    <row r="283" spans="1:30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</row>
    <row r="284" spans="1:30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</row>
    <row r="285" spans="1:30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</row>
    <row r="286" spans="1:30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</row>
    <row r="287" spans="1:30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</row>
    <row r="288" spans="1:30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</row>
    <row r="289" spans="1:30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</row>
    <row r="290" spans="1:3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</row>
    <row r="291" spans="1:30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</row>
    <row r="292" spans="1:30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</row>
    <row r="293" spans="1:30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</row>
    <row r="294" spans="1:30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</row>
    <row r="295" spans="1:30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</row>
    <row r="296" spans="1:30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</row>
    <row r="297" spans="1:30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</row>
    <row r="298" spans="1:30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</row>
    <row r="299" spans="1:30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</row>
    <row r="300" spans="1:3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</row>
    <row r="301" spans="1:30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</row>
    <row r="302" spans="1:30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</row>
    <row r="303" spans="1:30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</row>
    <row r="304" spans="1:30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</row>
    <row r="305" spans="1:30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</row>
    <row r="306" spans="1:30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</row>
    <row r="307" spans="1:30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</row>
    <row r="308" spans="1:30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</row>
    <row r="309" spans="1:30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</row>
    <row r="310" spans="1:3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</row>
    <row r="311" spans="1:30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</row>
    <row r="312" spans="1:30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</row>
    <row r="313" spans="1:30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</row>
    <row r="314" spans="1:30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</row>
    <row r="315" spans="1:30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</row>
    <row r="316" spans="1:30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</row>
    <row r="317" spans="1:30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</row>
    <row r="318" spans="1:30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</row>
    <row r="319" spans="1:30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</row>
    <row r="320" spans="1:3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</row>
    <row r="321" spans="1:30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</row>
    <row r="322" spans="1:30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</row>
    <row r="323" spans="1:30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</row>
    <row r="324" spans="1:30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</row>
    <row r="325" spans="1:30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</row>
    <row r="326" spans="1:30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</row>
    <row r="327" spans="1:30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</row>
    <row r="328" spans="1:30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</row>
    <row r="329" spans="1:30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</row>
    <row r="330" spans="1: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</row>
    <row r="331" spans="1:30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</row>
    <row r="332" spans="1:30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</row>
    <row r="333" spans="1:30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</row>
    <row r="334" spans="1:30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</row>
    <row r="335" spans="1:30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</row>
    <row r="336" spans="1:30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</row>
    <row r="337" spans="1:30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</row>
    <row r="338" spans="1:30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</row>
    <row r="339" spans="1:30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</row>
    <row r="340" spans="1:3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</row>
    <row r="341" spans="1:30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</row>
    <row r="342" spans="1:30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</row>
    <row r="343" spans="1:30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</row>
    <row r="344" spans="1:30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</row>
    <row r="345" spans="1:30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</row>
    <row r="346" spans="1:30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</row>
    <row r="347" spans="1:30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</row>
    <row r="348" spans="1:30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</row>
    <row r="349" spans="1:30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</row>
    <row r="350" spans="1:30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</row>
    <row r="351" spans="1:30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</row>
    <row r="352" spans="1:30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</row>
    <row r="353" spans="1:30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</row>
    <row r="354" spans="1:30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</row>
    <row r="355" spans="1:30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</row>
    <row r="356" spans="1:30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</row>
    <row r="357" spans="1:30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</row>
    <row r="358" spans="1:30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</row>
    <row r="359" spans="1:30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</row>
    <row r="360" spans="1:30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</row>
    <row r="361" spans="1:30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</row>
    <row r="362" spans="1:30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</row>
    <row r="363" spans="1:30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</row>
    <row r="364" spans="1:30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</row>
    <row r="365" spans="1:30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</row>
    <row r="366" spans="1:30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</row>
    <row r="367" spans="1:30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</row>
    <row r="368" spans="1:30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</row>
    <row r="369" spans="1:30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</row>
    <row r="370" spans="1:3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</row>
    <row r="371" spans="1:30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</row>
    <row r="372" spans="1:30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</row>
    <row r="373" spans="1:30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</row>
    <row r="374" spans="1:30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</row>
    <row r="375" spans="1:30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</row>
    <row r="376" spans="1:30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</row>
    <row r="377" spans="1:30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</row>
    <row r="378" spans="1:30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</row>
    <row r="379" spans="1:30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</row>
    <row r="380" spans="1:3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</row>
    <row r="381" spans="1:30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</row>
    <row r="382" spans="1:30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</row>
    <row r="383" spans="1:30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</row>
    <row r="384" spans="1:30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</row>
    <row r="385" spans="1:30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</row>
    <row r="386" spans="1:30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</row>
    <row r="387" spans="1:30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</row>
    <row r="388" spans="1:30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</row>
    <row r="389" spans="1:30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</row>
    <row r="390" spans="1:3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</row>
    <row r="391" spans="1:30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</row>
    <row r="392" spans="1:30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</row>
    <row r="393" spans="1:30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</row>
    <row r="394" spans="1:30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</row>
    <row r="395" spans="1:30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</row>
    <row r="396" spans="1:30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</row>
    <row r="397" spans="1:30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</row>
    <row r="398" spans="1:30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</row>
    <row r="399" spans="1:30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</row>
    <row r="400" spans="1:3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</row>
    <row r="401" spans="1:30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</row>
    <row r="402" spans="1:30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</row>
    <row r="403" spans="1:30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</row>
    <row r="404" spans="1:30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</row>
    <row r="405" spans="1:30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</row>
    <row r="406" spans="1:30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</row>
    <row r="407" spans="1:30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</row>
    <row r="408" spans="1:30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</row>
    <row r="409" spans="1:30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</row>
    <row r="410" spans="1:30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</row>
    <row r="411" spans="1:30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</row>
    <row r="412" spans="1:30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</row>
    <row r="413" spans="1:30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</row>
    <row r="414" spans="1:30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</row>
    <row r="415" spans="1:30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</row>
    <row r="416" spans="1:30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</row>
    <row r="417" spans="1:30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</row>
    <row r="418" spans="1:30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</row>
    <row r="419" spans="1:30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</row>
    <row r="420" spans="1:30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</row>
    <row r="421" spans="1:30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</row>
    <row r="422" spans="1:30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</row>
    <row r="423" spans="1:30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</row>
    <row r="424" spans="1:30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</row>
    <row r="425" spans="1:30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</row>
    <row r="426" spans="1:30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</row>
    <row r="427" spans="1:30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</row>
    <row r="428" spans="1:30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</row>
    <row r="429" spans="1:30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</row>
    <row r="430" spans="1:30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</row>
    <row r="431" spans="1:30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</row>
    <row r="432" spans="1:30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</row>
    <row r="433" spans="1:30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</row>
    <row r="434" spans="1:30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</row>
    <row r="435" spans="1:30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</row>
    <row r="436" spans="1:30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</row>
    <row r="437" spans="1:30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</row>
    <row r="438" spans="1:30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</row>
    <row r="439" spans="1:30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</row>
    <row r="440" spans="1:30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</row>
    <row r="441" spans="1:30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</row>
    <row r="442" spans="1:30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</row>
    <row r="443" spans="1:30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</row>
    <row r="444" spans="1:30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</row>
    <row r="445" spans="1:30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</row>
    <row r="446" spans="1:30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</row>
    <row r="447" spans="1:30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</row>
    <row r="448" spans="1:30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</row>
    <row r="449" spans="1:30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</row>
    <row r="450" spans="1:30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</row>
    <row r="451" spans="1:30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</row>
    <row r="452" spans="1:30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</row>
    <row r="453" spans="1:30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</row>
    <row r="454" spans="1:30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</row>
    <row r="455" spans="1:30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</row>
    <row r="456" spans="1:30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</row>
    <row r="457" spans="1:30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</row>
    <row r="458" spans="1:30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</row>
    <row r="459" spans="1:30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</row>
    <row r="460" spans="1:30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</row>
    <row r="461" spans="1:30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</row>
    <row r="462" spans="1:30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</row>
    <row r="463" spans="1:30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</row>
    <row r="464" spans="1:30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</row>
    <row r="465" spans="1:30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</row>
    <row r="466" spans="1:30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</row>
    <row r="467" spans="1:30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</row>
    <row r="468" spans="1:30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</row>
    <row r="469" spans="1:30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</row>
    <row r="470" spans="1:30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</row>
    <row r="471" spans="1:30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</row>
    <row r="472" spans="1:30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</row>
    <row r="473" spans="1:30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</row>
    <row r="474" spans="1:30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</row>
    <row r="475" spans="1:30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</row>
    <row r="476" spans="1:30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</row>
    <row r="477" spans="1:30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</row>
    <row r="478" spans="1:30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</row>
    <row r="479" spans="1:30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</row>
    <row r="480" spans="1:30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</row>
    <row r="481" spans="1:30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</row>
    <row r="482" spans="1:30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</row>
    <row r="483" spans="1:30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</row>
    <row r="484" spans="1:30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</row>
    <row r="485" spans="1:30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</row>
    <row r="486" spans="1:30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</row>
    <row r="487" spans="1:30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</row>
    <row r="488" spans="1:30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</row>
    <row r="489" spans="1:30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</row>
    <row r="490" spans="1:30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</row>
    <row r="491" spans="1:30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</row>
    <row r="492" spans="1:30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</row>
    <row r="493" spans="1:30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</row>
    <row r="494" spans="1:30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</row>
    <row r="495" spans="1:30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</row>
    <row r="496" spans="1:30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</row>
    <row r="497" spans="1:30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</row>
    <row r="498" spans="1:30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</row>
    <row r="499" spans="1:30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</row>
    <row r="500" spans="1:30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</row>
    <row r="501" spans="1:30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</row>
    <row r="502" spans="1:30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</row>
    <row r="503" spans="1:30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</row>
    <row r="504" spans="1:30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</row>
    <row r="505" spans="1:30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</row>
    <row r="506" spans="1:30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</row>
    <row r="507" spans="1:30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</row>
    <row r="508" spans="1:30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</row>
    <row r="509" spans="1:30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</row>
    <row r="510" spans="1:30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</row>
    <row r="511" spans="1:30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</row>
    <row r="512" spans="1:30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</row>
    <row r="513" spans="1:30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</row>
    <row r="514" spans="1:30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</row>
    <row r="515" spans="1:30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</row>
    <row r="516" spans="1:30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</row>
    <row r="517" spans="1:30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</row>
    <row r="518" spans="1:30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</row>
    <row r="519" spans="1:30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</row>
    <row r="520" spans="1:30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</row>
    <row r="521" spans="1:30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</row>
    <row r="522" spans="1:30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</row>
    <row r="523" spans="1:30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</row>
    <row r="524" spans="1:30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</row>
    <row r="525" spans="1:30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</row>
    <row r="526" spans="1:30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</row>
    <row r="527" spans="1:30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</row>
    <row r="528" spans="1:30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</row>
    <row r="529" spans="1:30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</row>
    <row r="530" spans="1:30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</row>
    <row r="531" spans="1:30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</row>
    <row r="532" spans="1:30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</row>
    <row r="533" spans="1:30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</row>
    <row r="534" spans="1:30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</row>
    <row r="535" spans="1:30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</row>
    <row r="536" spans="1:30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</row>
    <row r="537" spans="1:30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</row>
    <row r="538" spans="1:30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</row>
    <row r="539" spans="1:30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</row>
    <row r="540" spans="1:30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</row>
    <row r="541" spans="1:30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</row>
    <row r="542" spans="1:30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</row>
    <row r="543" spans="1:30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</row>
    <row r="544" spans="1:30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</row>
    <row r="545" spans="1:30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</row>
    <row r="546" spans="1:30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</row>
    <row r="547" spans="1:30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</row>
    <row r="548" spans="1:30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</row>
    <row r="549" spans="1:30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</row>
    <row r="550" spans="1:30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</row>
    <row r="551" spans="1:30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</row>
    <row r="552" spans="1:30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</row>
    <row r="553" spans="1:30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</row>
    <row r="554" spans="1:30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</row>
    <row r="555" spans="1:30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</row>
    <row r="556" spans="1:30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</row>
    <row r="557" spans="1:30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</row>
    <row r="558" spans="1:30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</row>
    <row r="559" spans="1:30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</row>
    <row r="560" spans="1:30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</row>
    <row r="561" spans="1:30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</row>
    <row r="562" spans="1:30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</row>
    <row r="563" spans="1:30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</row>
    <row r="564" spans="1:30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</row>
    <row r="565" spans="1:30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</row>
    <row r="566" spans="1:30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</row>
    <row r="567" spans="1:30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</row>
    <row r="568" spans="1:30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</row>
    <row r="569" spans="1:30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</row>
    <row r="570" spans="1:30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</row>
    <row r="571" spans="1:30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</row>
    <row r="572" spans="1:30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</row>
    <row r="573" spans="1:30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</row>
    <row r="574" spans="1:30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</row>
    <row r="575" spans="1:30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</row>
    <row r="576" spans="1:30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</row>
    <row r="577" spans="1:30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</row>
    <row r="578" spans="1:30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</row>
    <row r="579" spans="1:30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</row>
    <row r="580" spans="1:30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</row>
    <row r="581" spans="1:30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</row>
    <row r="582" spans="1:30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</row>
    <row r="583" spans="1:30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</row>
    <row r="584" spans="1:30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</row>
    <row r="585" spans="1:30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</row>
    <row r="586" spans="1:30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</row>
    <row r="587" spans="1:30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</row>
    <row r="588" spans="1:30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</row>
    <row r="589" spans="1:30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</row>
    <row r="590" spans="1:30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</row>
    <row r="591" spans="1:30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</row>
    <row r="592" spans="1:30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</row>
    <row r="593" spans="1:30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</row>
    <row r="594" spans="1:30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</row>
    <row r="595" spans="1:30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</row>
    <row r="596" spans="1:30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</row>
    <row r="597" spans="1:30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</row>
    <row r="598" spans="1:30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</row>
    <row r="599" spans="1:30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</row>
    <row r="600" spans="1:30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</row>
    <row r="601" spans="1:30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</row>
    <row r="602" spans="1:30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</row>
    <row r="603" spans="1:30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</row>
    <row r="604" spans="1:30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</row>
    <row r="605" spans="1:30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</row>
    <row r="606" spans="1:30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</row>
    <row r="607" spans="1:30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</row>
    <row r="608" spans="1:30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</row>
    <row r="609" spans="1:30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</row>
    <row r="610" spans="1:30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</row>
    <row r="611" spans="1:30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</row>
    <row r="612" spans="1:30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</row>
    <row r="613" spans="1:30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</row>
    <row r="614" spans="1:30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</row>
    <row r="615" spans="1:30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</row>
    <row r="616" spans="1:30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</row>
    <row r="617" spans="1:30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</row>
    <row r="618" spans="1:30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</row>
    <row r="619" spans="1:30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</row>
    <row r="620" spans="1:30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</row>
    <row r="621" spans="1:30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</row>
    <row r="622" spans="1:30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</row>
    <row r="623" spans="1:30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</row>
    <row r="624" spans="1:30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</row>
    <row r="625" spans="1:30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</row>
    <row r="626" spans="1:30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</row>
    <row r="627" spans="1:30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</row>
    <row r="628" spans="1:30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</row>
    <row r="629" spans="1:30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</row>
    <row r="630" spans="1:30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</row>
    <row r="631" spans="1:30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</row>
    <row r="632" spans="1:30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</row>
    <row r="633" spans="1:30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</row>
    <row r="634" spans="1:30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</row>
    <row r="635" spans="1:30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</row>
    <row r="636" spans="1:30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</row>
    <row r="637" spans="1:30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</row>
    <row r="638" spans="1:30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</row>
    <row r="639" spans="1:30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</row>
    <row r="640" spans="1:30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</row>
    <row r="641" spans="1:30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</row>
    <row r="642" spans="1:30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</row>
    <row r="643" spans="1:30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</row>
    <row r="644" spans="1:30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</row>
    <row r="645" spans="1:30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</row>
    <row r="646" spans="1:30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</row>
    <row r="647" spans="1:30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</row>
    <row r="648" spans="1:30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</row>
    <row r="649" spans="1:30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</row>
    <row r="650" spans="1:30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</row>
    <row r="651" spans="1:30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</row>
    <row r="652" spans="1:30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</row>
    <row r="653" spans="1:30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</row>
    <row r="654" spans="1:30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</row>
    <row r="655" spans="1:30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</row>
    <row r="656" spans="1:30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</row>
    <row r="657" spans="1:30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</row>
    <row r="658" spans="1:30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</row>
    <row r="659" spans="1:30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</row>
    <row r="660" spans="1:30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</row>
    <row r="661" spans="1:30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</row>
    <row r="662" spans="1:30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</row>
    <row r="663" spans="1:30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</row>
    <row r="664" spans="1:30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</row>
    <row r="665" spans="1:30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</row>
    <row r="666" spans="1:30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</row>
    <row r="667" spans="1:30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</row>
    <row r="668" spans="1:30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</row>
    <row r="669" spans="1:30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</row>
    <row r="670" spans="1:30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</row>
    <row r="671" spans="1:30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</row>
    <row r="672" spans="1:30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</row>
    <row r="673" spans="1:30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</row>
    <row r="674" spans="1:30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</row>
    <row r="675" spans="1:30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</row>
    <row r="676" spans="1:30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</row>
    <row r="677" spans="1:30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</row>
    <row r="678" spans="1:30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</row>
    <row r="679" spans="1:30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</row>
    <row r="680" spans="1:30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</row>
    <row r="681" spans="1:30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</row>
    <row r="682" spans="1:30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</row>
    <row r="683" spans="1:30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</row>
    <row r="684" spans="1:30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</row>
    <row r="685" spans="1:30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</row>
    <row r="686" spans="1:30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</row>
    <row r="687" spans="1:30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</row>
    <row r="688" spans="1:30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</row>
    <row r="689" spans="1:30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</row>
    <row r="690" spans="1:30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</row>
    <row r="691" spans="1:30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</row>
    <row r="692" spans="1:30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</row>
    <row r="693" spans="1:30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</row>
    <row r="694" spans="1:30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</row>
    <row r="695" spans="1:30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</row>
    <row r="696" spans="1:30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</row>
    <row r="697" spans="1:30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</row>
    <row r="698" spans="1:30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</row>
    <row r="699" spans="1:30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</row>
    <row r="700" spans="1:30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</row>
    <row r="701" spans="1:30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</row>
    <row r="702" spans="1:30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</row>
    <row r="703" spans="1:30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</row>
    <row r="704" spans="1:30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</row>
    <row r="705" spans="1:30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</row>
    <row r="706" spans="1:30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</row>
    <row r="707" spans="1:30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</row>
    <row r="708" spans="1:30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</row>
    <row r="709" spans="1:30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</row>
    <row r="710" spans="1:30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</row>
    <row r="711" spans="1:30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</row>
    <row r="712" spans="1:30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</row>
    <row r="713" spans="1:30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</row>
    <row r="714" spans="1:30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</row>
    <row r="715" spans="1:30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</row>
    <row r="716" spans="1:30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</row>
    <row r="717" spans="1:30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</row>
    <row r="718" spans="1:30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</row>
    <row r="719" spans="1:30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</row>
    <row r="720" spans="1:30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</row>
    <row r="721" spans="1:30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</row>
    <row r="722" spans="1:30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</row>
    <row r="723" spans="1:30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</row>
    <row r="724" spans="1:30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</row>
    <row r="725" spans="1:30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</row>
    <row r="726" spans="1:30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</row>
    <row r="727" spans="1:30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</row>
    <row r="728" spans="1:30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</row>
    <row r="729" spans="1:30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</row>
    <row r="730" spans="1:30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</row>
    <row r="731" spans="1:30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</row>
    <row r="732" spans="1:30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</row>
    <row r="733" spans="1:30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</row>
    <row r="734" spans="1:30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</row>
    <row r="735" spans="1:30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</row>
    <row r="736" spans="1:30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</row>
    <row r="737" spans="1:30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</row>
    <row r="738" spans="1:30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</row>
    <row r="739" spans="1:30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</row>
    <row r="740" spans="1:30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</row>
    <row r="741" spans="1:30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</row>
    <row r="742" spans="1:30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</row>
    <row r="743" spans="1:30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</row>
    <row r="744" spans="1:30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</row>
    <row r="745" spans="1:30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</row>
    <row r="746" spans="1:30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</row>
    <row r="747" spans="1:30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</row>
    <row r="748" spans="1:30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</row>
    <row r="749" spans="1:30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</row>
    <row r="750" spans="1:30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</row>
    <row r="751" spans="1:30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</row>
    <row r="752" spans="1:30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</row>
    <row r="753" spans="1:30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</row>
    <row r="754" spans="1:30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</row>
    <row r="755" spans="1:30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</row>
    <row r="756" spans="1:30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</row>
    <row r="757" spans="1:30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</row>
    <row r="758" spans="1:30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</row>
    <row r="759" spans="1:30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</row>
    <row r="760" spans="1:30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</row>
    <row r="761" spans="1:30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</row>
    <row r="762" spans="1:30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</row>
    <row r="763" spans="1:30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</row>
    <row r="764" spans="1:30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</row>
    <row r="765" spans="1:30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</row>
    <row r="766" spans="1:30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</row>
    <row r="767" spans="1:30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</row>
    <row r="768" spans="1:30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</row>
    <row r="769" spans="1:30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</row>
    <row r="770" spans="1:30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</row>
    <row r="771" spans="1:30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</row>
    <row r="772" spans="1:30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</row>
    <row r="773" spans="1:30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</row>
    <row r="774" spans="1:30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</row>
    <row r="775" spans="1:30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</row>
    <row r="776" spans="1:30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</row>
    <row r="777" spans="1:30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</row>
    <row r="778" spans="1:30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</row>
    <row r="779" spans="1:30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</row>
    <row r="780" spans="1:30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</row>
    <row r="781" spans="1:30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</row>
    <row r="782" spans="1:30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</row>
    <row r="783" spans="1:30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</row>
    <row r="784" spans="1:30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</row>
    <row r="785" spans="1:30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</row>
    <row r="786" spans="1:30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</row>
    <row r="787" spans="1:30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</row>
    <row r="788" spans="1:30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</row>
    <row r="789" spans="1:30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</row>
    <row r="790" spans="1:30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</row>
    <row r="791" spans="1:30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</row>
    <row r="792" spans="1:30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</row>
    <row r="793" spans="1:30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</row>
    <row r="794" spans="1:30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</row>
    <row r="795" spans="1:30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</row>
    <row r="796" spans="1:30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</row>
    <row r="797" spans="1:30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</row>
    <row r="798" spans="1:30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</row>
    <row r="799" spans="1:30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</row>
    <row r="800" spans="1:30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</row>
    <row r="801" spans="1:30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</row>
    <row r="802" spans="1:30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</row>
    <row r="803" spans="1:30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</row>
    <row r="804" spans="1:30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</row>
    <row r="805" spans="1:30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</row>
    <row r="806" spans="1:30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</row>
    <row r="807" spans="1:30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</row>
    <row r="808" spans="1:30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</row>
    <row r="809" spans="1:30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</row>
    <row r="810" spans="1:30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</row>
    <row r="811" spans="1:30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</row>
    <row r="812" spans="1:30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</row>
    <row r="813" spans="1:30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</row>
    <row r="814" spans="1:30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</row>
    <row r="815" spans="1:30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</row>
    <row r="816" spans="1:30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</row>
    <row r="817" spans="1:30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</row>
    <row r="818" spans="1:30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</row>
    <row r="819" spans="1:30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</row>
    <row r="820" spans="1:30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</row>
    <row r="821" spans="1:30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</row>
    <row r="822" spans="1:30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</row>
    <row r="823" spans="1:30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</row>
    <row r="824" spans="1:30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</row>
    <row r="825" spans="1:30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</row>
    <row r="826" spans="1:30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</row>
    <row r="827" spans="1:30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</row>
    <row r="828" spans="1:30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</row>
    <row r="829" spans="1:30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</row>
    <row r="830" spans="1:30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</row>
    <row r="831" spans="1:30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</row>
    <row r="832" spans="1:30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</row>
    <row r="833" spans="1:30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</row>
    <row r="834" spans="1:30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</row>
    <row r="835" spans="1:30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</row>
    <row r="836" spans="1:30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</row>
    <row r="837" spans="1:30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</row>
    <row r="838" spans="1:30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</row>
    <row r="839" spans="1:30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</row>
    <row r="840" spans="1:30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</row>
    <row r="841" spans="1:30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</row>
    <row r="842" spans="1:30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</row>
    <row r="843" spans="1:30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</row>
    <row r="844" spans="1:30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</row>
    <row r="845" spans="1:30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</row>
    <row r="846" spans="1:30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</row>
    <row r="847" spans="1:30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</row>
    <row r="848" spans="1:30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</row>
    <row r="849" spans="1:30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</row>
    <row r="850" spans="1:30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</row>
    <row r="851" spans="1:30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</row>
    <row r="852" spans="1:30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</row>
    <row r="853" spans="1:30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</row>
    <row r="854" spans="1:30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</row>
    <row r="855" spans="1:30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</row>
    <row r="856" spans="1:30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</row>
    <row r="857" spans="1:30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</row>
    <row r="858" spans="1:30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</row>
    <row r="859" spans="1:30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</row>
    <row r="860" spans="1:30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</row>
    <row r="861" spans="1:30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</row>
    <row r="862" spans="1:30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</row>
    <row r="863" spans="1:30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</row>
    <row r="864" spans="1:30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</row>
    <row r="865" spans="1:30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</row>
    <row r="866" spans="1:30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</row>
    <row r="867" spans="1:30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</row>
    <row r="868" spans="1:30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</row>
    <row r="869" spans="1:30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</row>
    <row r="870" spans="1:30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</row>
    <row r="871" spans="1:30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</row>
    <row r="872" spans="1:30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</row>
    <row r="873" spans="1:30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</row>
    <row r="874" spans="1:30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</row>
    <row r="875" spans="1:30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</row>
    <row r="876" spans="1:30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</row>
    <row r="877" spans="1:30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</row>
    <row r="878" spans="1:30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</row>
    <row r="879" spans="1:30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</row>
    <row r="880" spans="1:30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</row>
    <row r="881" spans="1:30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</row>
    <row r="882" spans="1:30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</row>
    <row r="883" spans="1:30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</row>
    <row r="884" spans="1:30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</row>
    <row r="885" spans="1:30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</row>
    <row r="886" spans="1:30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</row>
    <row r="887" spans="1:30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</row>
    <row r="888" spans="1:30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</row>
    <row r="889" spans="1:30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</row>
    <row r="890" spans="1:30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</row>
    <row r="891" spans="1:30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</row>
    <row r="892" spans="1:30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</row>
    <row r="893" spans="1:30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</row>
    <row r="894" spans="1:30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</row>
    <row r="895" spans="1:30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</row>
    <row r="896" spans="1:30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</row>
    <row r="897" spans="1:30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</row>
    <row r="898" spans="1:30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</row>
    <row r="899" spans="1:30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</row>
    <row r="900" spans="1:30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</row>
    <row r="901" spans="1:30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</row>
    <row r="902" spans="1:30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</row>
    <row r="903" spans="1:30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</row>
    <row r="904" spans="1:30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</row>
    <row r="905" spans="1:30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</row>
    <row r="906" spans="1:30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</row>
    <row r="907" spans="1:30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</row>
    <row r="908" spans="1:30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</row>
    <row r="909" spans="1:30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</row>
    <row r="910" spans="1:30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</row>
    <row r="911" spans="1:30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</row>
    <row r="912" spans="1:30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</row>
    <row r="913" spans="1:30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</row>
    <row r="914" spans="1:30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</row>
    <row r="915" spans="1:30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</row>
    <row r="916" spans="1:30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</row>
    <row r="917" spans="1:30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</row>
    <row r="918" spans="1:30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</row>
    <row r="919" spans="1:30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</row>
    <row r="920" spans="1:30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</row>
    <row r="921" spans="1:30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</row>
    <row r="922" spans="1:30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</row>
    <row r="923" spans="1:30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</row>
    <row r="924" spans="1:30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</row>
    <row r="925" spans="1:30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</row>
    <row r="926" spans="1:30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</row>
    <row r="927" spans="1:30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</row>
    <row r="928" spans="1:30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</row>
    <row r="929" spans="1:30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</row>
    <row r="930" spans="1:30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</row>
    <row r="931" spans="1:30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</row>
    <row r="932" spans="1:30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</row>
    <row r="933" spans="1:30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</row>
    <row r="934" spans="1:30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</row>
    <row r="935" spans="1:30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</row>
    <row r="936" spans="1:30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</row>
    <row r="937" spans="1:30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</row>
    <row r="938" spans="1:30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</row>
    <row r="939" spans="1:30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</row>
    <row r="940" spans="1:30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</row>
    <row r="941" spans="1:30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</row>
    <row r="942" spans="1:30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</row>
    <row r="943" spans="1:30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</row>
    <row r="944" spans="1:30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</row>
    <row r="945" spans="1:30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</row>
    <row r="946" spans="1:30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</row>
    <row r="947" spans="1:30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</row>
    <row r="948" spans="1:30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</row>
    <row r="949" spans="1:30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</row>
    <row r="950" spans="1:30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</row>
    <row r="951" spans="1:30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</row>
    <row r="952" spans="1:30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</row>
    <row r="953" spans="1:30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</row>
    <row r="954" spans="1:30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</row>
    <row r="955" spans="1:30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</row>
    <row r="956" spans="1:30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</row>
    <row r="957" spans="1:30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</row>
    <row r="958" spans="1:30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</row>
    <row r="959" spans="1:30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</row>
    <row r="960" spans="1:30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</row>
    <row r="961" spans="1:30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</row>
    <row r="962" spans="1:30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</row>
    <row r="963" spans="1:30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</row>
    <row r="964" spans="1:30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</row>
    <row r="965" spans="1:30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</row>
    <row r="966" spans="1:30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</row>
    <row r="967" spans="1:30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</row>
    <row r="968" spans="1:30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</row>
    <row r="969" spans="1:30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</row>
    <row r="970" spans="1:30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</row>
    <row r="971" spans="1:30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</row>
    <row r="972" spans="1:30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</row>
    <row r="973" spans="1:30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</row>
    <row r="974" spans="1:30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</row>
    <row r="975" spans="1:30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</row>
    <row r="976" spans="1:30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</row>
    <row r="977" spans="1:30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</row>
    <row r="978" spans="1:30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</row>
    <row r="979" spans="1:30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</row>
    <row r="980" spans="1:30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</row>
    <row r="981" spans="1:30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</row>
    <row r="982" spans="1:30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</row>
    <row r="983" spans="1:30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</row>
    <row r="984" spans="1:30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</row>
    <row r="985" spans="1:30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</row>
    <row r="986" spans="1:30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</row>
    <row r="987" spans="1:30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</row>
    <row r="988" spans="1:30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</row>
    <row r="989" spans="1:30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</row>
    <row r="990" spans="1:30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</row>
    <row r="991" spans="1:30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</row>
    <row r="992" spans="1:30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</row>
    <row r="993" spans="1:30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</row>
    <row r="994" spans="1:30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</row>
    <row r="995" spans="1:30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</row>
    <row r="996" spans="1:30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</row>
    <row r="997" spans="1:30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</row>
    <row r="998" spans="1:30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</row>
    <row r="999" spans="1:30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</row>
    <row r="1000" spans="1:30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</row>
    <row r="1001" spans="1:30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</row>
    <row r="1002" spans="1:30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</row>
    <row r="1003" spans="1:30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</row>
    <row r="1004" spans="1:30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</row>
    <row r="1005" spans="1:30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</row>
    <row r="1006" spans="1:30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</row>
    <row r="1007" spans="1:30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</row>
    <row r="1008" spans="1:30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</row>
    <row r="1009" spans="1:30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</row>
    <row r="1010" spans="1:30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</row>
    <row r="1011" spans="1:30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</row>
    <row r="1012" spans="1:30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</row>
    <row r="1013" spans="1:30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</row>
    <row r="1014" spans="1:30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</row>
    <row r="1015" spans="1:30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</row>
    <row r="1016" spans="1:30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</row>
    <row r="1017" spans="1:30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</row>
    <row r="1018" spans="1:30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</row>
    <row r="1019" spans="1:30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</row>
    <row r="1020" spans="1:30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</row>
    <row r="1021" spans="1:30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</row>
    <row r="1022" spans="1:30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</row>
    <row r="1023" spans="1:30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</row>
    <row r="1024" spans="1:30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</row>
    <row r="1025" spans="1:30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</row>
    <row r="1026" spans="1:30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</row>
    <row r="1027" spans="1:30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</row>
    <row r="1028" spans="1:30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</row>
    <row r="1029" spans="1:30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</row>
    <row r="1030" spans="1:30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</row>
    <row r="1031" spans="1:30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</row>
    <row r="1032" spans="1:30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</row>
    <row r="1033" spans="1:30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</row>
    <row r="1034" spans="1:30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</row>
    <row r="1035" spans="1:30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</row>
    <row r="1036" spans="1:30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</row>
    <row r="1037" spans="1:30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</row>
    <row r="1038" spans="1:30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</row>
    <row r="1039" spans="1:30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</row>
    <row r="1040" spans="1:30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</row>
    <row r="1041" spans="1:30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</row>
    <row r="1042" spans="1:30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</row>
    <row r="1043" spans="1:30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</row>
    <row r="1044" spans="1:30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</row>
    <row r="1045" spans="1:30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</row>
    <row r="1046" spans="1:30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</row>
    <row r="1047" spans="1:30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</row>
    <row r="1048" spans="1:30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</row>
    <row r="1049" spans="1:30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</row>
    <row r="1050" spans="1:30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</row>
    <row r="1051" spans="1:30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</row>
    <row r="1052" spans="1:30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</row>
    <row r="1053" spans="1:30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</row>
    <row r="1054" spans="1:30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</row>
    <row r="1055" spans="1:30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</row>
    <row r="1056" spans="1:30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</row>
    <row r="1057" spans="1:30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</row>
    <row r="1058" spans="1:30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</row>
    <row r="1059" spans="1:30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</row>
    <row r="1060" spans="1:30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</row>
    <row r="1061" spans="1:30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</row>
    <row r="1062" spans="1:30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</row>
    <row r="1063" spans="1:30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</row>
    <row r="1064" spans="1:30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</row>
    <row r="1065" spans="1:30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</row>
    <row r="1066" spans="1:30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</row>
    <row r="1067" spans="1:30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</row>
    <row r="1068" spans="1:30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</row>
    <row r="1069" spans="1:30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</row>
    <row r="1070" spans="1:30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</row>
    <row r="1071" spans="1:30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</row>
    <row r="1072" spans="1:30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</row>
    <row r="1073" spans="1:30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</row>
    <row r="1074" spans="1:30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</row>
    <row r="1075" spans="1:30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</row>
    <row r="1076" spans="1:30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</row>
    <row r="1077" spans="1:30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</row>
    <row r="1078" spans="1:30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</row>
    <row r="1079" spans="1:30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</row>
    <row r="1080" spans="1:30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</row>
    <row r="1081" spans="1:30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</row>
    <row r="1082" spans="1:30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</row>
    <row r="1083" spans="1:30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</row>
    <row r="1084" spans="1:30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</row>
    <row r="1085" spans="1:30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</row>
    <row r="1086" spans="1:30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</row>
    <row r="1087" spans="1:30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</row>
    <row r="1088" spans="1:30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</row>
    <row r="1089" spans="1:30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</row>
    <row r="1090" spans="1:30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</row>
    <row r="1091" spans="1:30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</row>
    <row r="1092" spans="1:30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</row>
    <row r="1093" spans="1:30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</row>
    <row r="1094" spans="1:30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</row>
    <row r="1095" spans="1:30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</row>
    <row r="1096" spans="1:30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</row>
    <row r="1097" spans="1:30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</row>
    <row r="1098" spans="1:30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</row>
    <row r="1099" spans="1:30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</row>
    <row r="1100" spans="1:30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</row>
    <row r="1101" spans="1:30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</row>
    <row r="1102" spans="1:30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</row>
    <row r="1103" spans="1:30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</row>
    <row r="1104" spans="1:30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</row>
    <row r="1105" spans="1:30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</row>
    <row r="1106" spans="1:30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</row>
    <row r="1107" spans="1:30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</row>
    <row r="1108" spans="1:30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</row>
    <row r="1109" spans="1:30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</row>
    <row r="1110" spans="1:30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</row>
    <row r="1111" spans="1:30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</row>
    <row r="1112" spans="1:30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</row>
    <row r="1113" spans="1:30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</row>
    <row r="1114" spans="1:30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</row>
    <row r="1115" spans="1:30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</row>
    <row r="1116" spans="1:30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</row>
    <row r="1117" spans="1:30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</row>
    <row r="1118" spans="1:30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</row>
    <row r="1119" spans="1:30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</row>
    <row r="1120" spans="1:30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</row>
    <row r="1121" spans="1:30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</row>
    <row r="1122" spans="1:30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</row>
    <row r="1123" spans="1:30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</row>
    <row r="1124" spans="1:30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</row>
    <row r="1125" spans="1:30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</row>
    <row r="1126" spans="1:30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</row>
    <row r="1127" spans="1:30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</row>
    <row r="1128" spans="1:30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</row>
    <row r="1129" spans="1:30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</row>
    <row r="1130" spans="1:30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</row>
    <row r="1131" spans="1:30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</row>
    <row r="1132" spans="1:30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</row>
    <row r="1133" spans="1:30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</row>
    <row r="1134" spans="1:30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</row>
    <row r="1135" spans="1:30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</row>
    <row r="1136" spans="1:30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</row>
    <row r="1137" spans="1:30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</row>
    <row r="1138" spans="1:30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</row>
    <row r="1139" spans="1:30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</row>
    <row r="1140" spans="1:30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</row>
    <row r="1141" spans="1:30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</row>
    <row r="1142" spans="1:30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</row>
    <row r="1143" spans="1:30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</row>
    <row r="1144" spans="1:30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</row>
    <row r="1145" spans="1:30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</row>
    <row r="1146" spans="1:30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</row>
    <row r="1147" spans="1:30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</row>
    <row r="1148" spans="1:30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</row>
    <row r="1149" spans="1:30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</row>
    <row r="1150" spans="1:30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</row>
    <row r="1151" spans="1:30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</row>
    <row r="1152" spans="1:30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</row>
    <row r="1153" spans="1:30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</row>
    <row r="1154" spans="1:30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</row>
    <row r="1155" spans="1:30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</row>
    <row r="1156" spans="1:30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</row>
    <row r="1157" spans="1:30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</row>
    <row r="1158" spans="1:30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</row>
    <row r="1159" spans="1:30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</row>
    <row r="1160" spans="1:30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</row>
    <row r="1161" spans="1:30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</row>
    <row r="1162" spans="1:30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</row>
    <row r="1163" spans="1:30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</row>
    <row r="1164" spans="1:30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</row>
    <row r="1165" spans="1:30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</row>
    <row r="1166" spans="1:30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</row>
    <row r="1167" spans="1:30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</row>
    <row r="1168" spans="1:30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</row>
    <row r="1169" spans="1:30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</row>
    <row r="1170" spans="1:30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</row>
    <row r="1171" spans="1:30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</row>
    <row r="1172" spans="1:30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</row>
    <row r="1173" spans="1:30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</row>
    <row r="1174" spans="1:30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</row>
    <row r="1175" spans="1:30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</row>
    <row r="1176" spans="1:30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</row>
    <row r="1177" spans="1:30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</row>
    <row r="1178" spans="1:30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</row>
    <row r="1179" spans="1:30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</row>
    <row r="1180" spans="1:30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</row>
    <row r="1181" spans="1:30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</row>
    <row r="1182" spans="1:30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</row>
    <row r="1183" spans="1:30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</row>
    <row r="1184" spans="1:30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</row>
    <row r="1185" spans="1:30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</row>
    <row r="1186" spans="1:30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</row>
    <row r="1187" spans="1:30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</row>
    <row r="1188" spans="1:30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</row>
    <row r="1189" spans="1:30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</row>
    <row r="1190" spans="1:30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</row>
    <row r="1191" spans="1:30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</row>
    <row r="1192" spans="1:30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</row>
    <row r="1193" spans="1:30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</row>
    <row r="1194" spans="1:30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</row>
    <row r="1195" spans="1:30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</row>
    <row r="1196" spans="1:30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</row>
    <row r="1197" spans="1:30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</row>
    <row r="1198" spans="1:30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</row>
    <row r="1199" spans="1:30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</row>
    <row r="1200" spans="1:30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</row>
    <row r="1201" spans="1:30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</row>
    <row r="1202" spans="1:30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</row>
    <row r="1203" spans="1:30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</row>
    <row r="1204" spans="1:30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</row>
    <row r="1205" spans="1:30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</row>
    <row r="1206" spans="1:30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</row>
    <row r="1207" spans="1:30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</row>
    <row r="1208" spans="1:30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</row>
    <row r="1209" spans="1:30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</row>
    <row r="1210" spans="1:30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</row>
    <row r="1211" spans="1:30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</row>
    <row r="1212" spans="1:30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</row>
    <row r="1213" spans="1:30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</row>
    <row r="1214" spans="1:30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</row>
    <row r="1215" spans="1:30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</row>
    <row r="1216" spans="1:30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</row>
    <row r="1217" spans="1:30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</row>
    <row r="1218" spans="1:30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</row>
    <row r="1219" spans="1:30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</row>
    <row r="1220" spans="1:30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</row>
    <row r="1221" spans="1:30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</row>
    <row r="1222" spans="1:30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</row>
    <row r="1223" spans="1:30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</row>
    <row r="1224" spans="1:30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</row>
    <row r="1225" spans="1:30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</row>
    <row r="1226" spans="1:30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</row>
    <row r="1227" spans="1:30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</row>
    <row r="1228" spans="1:30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</row>
    <row r="1229" spans="1:30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</row>
    <row r="1230" spans="1:30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</row>
    <row r="1231" spans="1:30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</row>
    <row r="1232" spans="1:30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</row>
    <row r="1233" spans="1:30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</row>
    <row r="1234" spans="1:30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</row>
    <row r="1235" spans="1:30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</row>
    <row r="1236" spans="1:30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</row>
    <row r="1237" spans="1:30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</row>
    <row r="1238" spans="1:30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</row>
    <row r="1239" spans="1:30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</row>
    <row r="1240" spans="1:30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</row>
    <row r="1241" spans="1:30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</row>
    <row r="1242" spans="1:30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</row>
    <row r="1243" spans="1:30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</row>
    <row r="1244" spans="1:30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</row>
    <row r="1245" spans="1:30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</row>
    <row r="1246" spans="1:30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</row>
    <row r="1247" spans="1:30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</row>
    <row r="1248" spans="1:30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</row>
    <row r="1249" spans="1:30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</row>
    <row r="1250" spans="1:30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</row>
    <row r="1251" spans="1:30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</row>
    <row r="1252" spans="1:30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</row>
    <row r="1253" spans="1:30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</row>
    <row r="1254" spans="1:30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</row>
    <row r="1255" spans="1:30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</row>
    <row r="1256" spans="1:30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</row>
    <row r="1257" spans="1:30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</row>
    <row r="1258" spans="1:30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</row>
    <row r="1259" spans="1:30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</row>
    <row r="1260" spans="1:30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</row>
    <row r="1261" spans="1:30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</row>
    <row r="1262" spans="1:30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</row>
    <row r="1263" spans="1:30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</row>
    <row r="1264" spans="1:30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</row>
    <row r="1265" spans="1:30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</row>
    <row r="1266" spans="1:30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</row>
    <row r="1267" spans="1:30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</row>
    <row r="1268" spans="1:30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</row>
    <row r="1269" spans="1:30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</row>
    <row r="1270" spans="1:30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</row>
    <row r="1271" spans="1:30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</row>
    <row r="1272" spans="1:30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</row>
    <row r="1273" spans="1:30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</row>
    <row r="1274" spans="1:30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</row>
    <row r="1275" spans="1:30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</row>
    <row r="1276" spans="1:30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</row>
    <row r="1277" spans="1:30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</row>
    <row r="1278" spans="1:30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</row>
    <row r="1279" spans="1:30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</row>
    <row r="1280" spans="1:30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</row>
    <row r="1281" spans="1:30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</row>
    <row r="1282" spans="1:30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</row>
    <row r="1283" spans="1:30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</row>
    <row r="1284" spans="1:30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</row>
    <row r="1285" spans="1:30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</row>
    <row r="1286" spans="1:30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</row>
    <row r="1287" spans="1:30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</row>
    <row r="1288" spans="1:30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</row>
    <row r="1289" spans="1:30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</row>
    <row r="1290" spans="1:30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</row>
    <row r="1291" spans="1:30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</row>
    <row r="1292" spans="1:30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</row>
    <row r="1293" spans="1:30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</row>
    <row r="1294" spans="1:30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</row>
    <row r="1295" spans="1:30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</row>
    <row r="1296" spans="1:30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</row>
    <row r="1297" spans="1:30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</row>
    <row r="1298" spans="1:30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</row>
    <row r="1299" spans="1:30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</row>
    <row r="1300" spans="1:30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</row>
    <row r="1301" spans="1:30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</row>
    <row r="1302" spans="1:30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</row>
    <row r="1303" spans="1:30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</row>
    <row r="1304" spans="1:30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</row>
    <row r="1305" spans="1:30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</row>
    <row r="1306" spans="1:30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</row>
    <row r="1307" spans="1:30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</row>
    <row r="1308" spans="1:30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</row>
    <row r="1309" spans="1:30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</row>
    <row r="1310" spans="1:30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</row>
    <row r="1311" spans="1:30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</row>
    <row r="1312" spans="1:30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</row>
    <row r="1313" spans="1:30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</row>
    <row r="1314" spans="1:30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</row>
    <row r="1315" spans="1:30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</row>
    <row r="1316" spans="1:30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</row>
    <row r="1317" spans="1:30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</row>
    <row r="1318" spans="1:30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</row>
    <row r="1319" spans="1:30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</row>
    <row r="1320" spans="1:30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</row>
    <row r="1321" spans="1:30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</row>
    <row r="1322" spans="1:30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</row>
    <row r="1323" spans="1:30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</row>
    <row r="1324" spans="1:30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</row>
    <row r="1325" spans="1:30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</row>
    <row r="1326" spans="1:30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</row>
    <row r="1327" spans="1:30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</row>
    <row r="1328" spans="1:30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</row>
    <row r="1329" spans="1:30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</row>
    <row r="1330" spans="1:30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</row>
    <row r="1331" spans="1:30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</row>
    <row r="1332" spans="1:30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</row>
    <row r="1333" spans="1:30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</row>
    <row r="1334" spans="1:30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</row>
    <row r="1335" spans="1:30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</row>
    <row r="1336" spans="1:30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</row>
    <row r="1337" spans="1:30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</row>
    <row r="1338" spans="1:30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</row>
    <row r="1339" spans="1:30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</row>
    <row r="1340" spans="1:30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</row>
    <row r="1341" spans="1:30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</row>
    <row r="1342" spans="1:30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</row>
    <row r="1343" spans="1:30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</row>
    <row r="1344" spans="1:30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</row>
    <row r="1345" spans="1:30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</row>
    <row r="1346" spans="1:30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</row>
    <row r="1347" spans="1:30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</row>
    <row r="1348" spans="1:30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</row>
    <row r="1349" spans="1:30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</row>
    <row r="1350" spans="1:30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</row>
    <row r="1351" spans="1:30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</row>
    <row r="1352" spans="1:30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</row>
    <row r="1353" spans="1:30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</row>
    <row r="1354" spans="1:30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</row>
    <row r="1355" spans="1:30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</row>
    <row r="1356" spans="1:30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</row>
    <row r="1357" spans="1:30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</row>
    <row r="1358" spans="1:30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</row>
    <row r="1359" spans="1:30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</row>
    <row r="1360" spans="1:30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</row>
    <row r="1361" spans="1:30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</row>
    <row r="1362" spans="1:30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</row>
    <row r="1363" spans="1:30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</row>
    <row r="1364" spans="1:30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</row>
    <row r="1365" spans="1:30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</row>
    <row r="1366" spans="1:30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</row>
    <row r="1367" spans="1:30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</row>
    <row r="1368" spans="1:30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</row>
    <row r="1369" spans="1:30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</row>
    <row r="1370" spans="1:30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</row>
    <row r="1371" spans="1:30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</row>
    <row r="1372" spans="1:30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</row>
    <row r="1373" spans="1:30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</row>
    <row r="1374" spans="1:30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</row>
    <row r="1375" spans="1:30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</row>
    <row r="1376" spans="1:30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</row>
    <row r="1377" spans="1:30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</row>
    <row r="1378" spans="1:30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</row>
    <row r="1379" spans="1:30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</row>
    <row r="1380" spans="1:30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</row>
    <row r="1381" spans="1:30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</row>
    <row r="1382" spans="1:30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</row>
    <row r="1383" spans="1:30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</row>
    <row r="1384" spans="1:30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</row>
    <row r="1385" spans="1:30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</row>
    <row r="1386" spans="1:30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</row>
    <row r="1387" spans="1:30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</row>
    <row r="1388" spans="1:30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</row>
    <row r="1389" spans="1:30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</row>
    <row r="1390" spans="1:30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</row>
    <row r="1391" spans="1:30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</row>
    <row r="1392" spans="1:30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</row>
    <row r="1393" spans="1:30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</row>
    <row r="1394" spans="1:30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</row>
    <row r="1395" spans="1:30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</row>
    <row r="1396" spans="1:30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</row>
    <row r="1397" spans="1:30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</row>
    <row r="1398" spans="1:30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</row>
    <row r="1399" spans="1:30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</row>
    <row r="1400" spans="1:30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</row>
    <row r="1401" spans="1:30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</row>
    <row r="1402" spans="1:30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</row>
    <row r="1403" spans="1:30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</row>
    <row r="1404" spans="1:30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</row>
    <row r="1405" spans="1:30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</row>
    <row r="1406" spans="1:30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</row>
    <row r="1407" spans="1:30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</row>
    <row r="1408" spans="1:30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</row>
    <row r="1409" spans="1:30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</row>
    <row r="1410" spans="1:30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</row>
    <row r="1411" spans="1:30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</row>
    <row r="1412" spans="1:30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</row>
    <row r="1413" spans="1:30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</row>
    <row r="1414" spans="1:30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</row>
    <row r="1415" spans="1:30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</row>
    <row r="1416" spans="1:30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</row>
    <row r="1417" spans="1:30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</row>
    <row r="1418" spans="1:30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</row>
    <row r="1419" spans="1:30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</row>
    <row r="1420" spans="1:30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</row>
    <row r="1421" spans="1:30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</row>
    <row r="1422" spans="1:30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</row>
    <row r="1423" spans="1:30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</row>
    <row r="1424" spans="1:30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</row>
    <row r="1425" spans="1:30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</row>
    <row r="1426" spans="1:30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</row>
    <row r="1427" spans="1:30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</row>
    <row r="1428" spans="1:30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</row>
    <row r="1429" spans="1:30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</row>
    <row r="1430" spans="1:30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</row>
    <row r="1431" spans="1:30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</row>
    <row r="1432" spans="1:30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</row>
    <row r="1433" spans="1:30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</row>
    <row r="1434" spans="1:30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</row>
    <row r="1435" spans="1:30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</row>
    <row r="1436" spans="1:30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</row>
    <row r="1437" spans="1:30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</row>
    <row r="1438" spans="1:30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</row>
    <row r="1439" spans="1:30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</row>
    <row r="1440" spans="1:30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</row>
    <row r="1441" spans="1:30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</row>
    <row r="1442" spans="1:30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</row>
    <row r="1443" spans="1:30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</row>
    <row r="1444" spans="1:30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</row>
    <row r="1445" spans="1:30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</row>
    <row r="1446" spans="1:30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</row>
    <row r="1447" spans="1:30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</row>
    <row r="1448" spans="1:30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</row>
    <row r="1449" spans="1:30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</row>
    <row r="1450" spans="1:30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</row>
    <row r="1451" spans="1:30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</row>
    <row r="1452" spans="1:30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</row>
    <row r="1453" spans="1:30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</row>
    <row r="1454" spans="1:30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</row>
    <row r="1455" spans="1:30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</row>
    <row r="1456" spans="1:30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</row>
    <row r="1457" spans="1:30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</row>
    <row r="1458" spans="1:30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</row>
    <row r="1459" spans="1:30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</row>
    <row r="1460" spans="1:30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</row>
    <row r="1461" spans="1:30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</row>
    <row r="1462" spans="1:30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</row>
    <row r="1463" spans="1:30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</row>
    <row r="1464" spans="1:30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</row>
    <row r="1465" spans="1:30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</row>
    <row r="1466" spans="1:30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</row>
    <row r="1467" spans="1:30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</row>
    <row r="1468" spans="1:30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</row>
    <row r="1469" spans="1:30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</row>
    <row r="1470" spans="1:30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</row>
    <row r="1471" spans="1:30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</row>
    <row r="1472" spans="1:30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</row>
    <row r="1473" spans="1:30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</row>
    <row r="1474" spans="1:30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</row>
    <row r="1475" spans="1:30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</row>
    <row r="1476" spans="1:30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</row>
    <row r="1477" spans="1:30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</row>
    <row r="1478" spans="1:30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</row>
    <row r="1479" spans="1:30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</row>
    <row r="1480" spans="1:30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</row>
    <row r="1481" spans="1:30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</row>
    <row r="1482" spans="1:30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</row>
    <row r="1483" spans="1:30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</row>
    <row r="1484" spans="1:30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</row>
    <row r="1485" spans="1:30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</row>
    <row r="1486" spans="1:30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</row>
    <row r="1487" spans="1:30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</row>
    <row r="1488" spans="1:30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</row>
    <row r="1489" spans="1:30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</row>
    <row r="1490" spans="1:30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</row>
    <row r="1491" spans="1:30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</row>
    <row r="1492" spans="1:30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</row>
    <row r="1493" spans="1:30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</row>
    <row r="1494" spans="1:30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</row>
    <row r="1495" spans="1:30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</row>
    <row r="1496" spans="1:30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</row>
    <row r="1497" spans="1:30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</row>
    <row r="1498" spans="1:30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</row>
    <row r="1499" spans="1:30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</row>
    <row r="1500" spans="1:30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</row>
    <row r="1501" spans="1:30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</row>
    <row r="1502" spans="1:30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</row>
    <row r="1503" spans="1:30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</row>
    <row r="1504" spans="1:30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</row>
    <row r="1505" spans="1:30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</row>
    <row r="1506" spans="1:30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</row>
    <row r="1507" spans="1:30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</row>
    <row r="1508" spans="1:30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</row>
    <row r="1509" spans="1:30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</row>
    <row r="1510" spans="1:30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</row>
    <row r="1511" spans="1:30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</row>
    <row r="1512" spans="1:30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</row>
    <row r="1513" spans="1:30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</row>
    <row r="1514" spans="1:30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</row>
    <row r="1515" spans="1:30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</row>
    <row r="1516" spans="1:30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</row>
    <row r="1517" spans="1:30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</row>
    <row r="1518" spans="1:30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</row>
    <row r="1519" spans="1:30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</row>
    <row r="1520" spans="1:30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</row>
    <row r="1521" spans="1:30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</row>
    <row r="1522" spans="1:30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</row>
    <row r="1523" spans="1:30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</row>
    <row r="1524" spans="1:30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</row>
    <row r="1525" spans="1:30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</row>
    <row r="1526" spans="1:30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</row>
    <row r="1527" spans="1:30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</row>
    <row r="1528" spans="1:30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</row>
    <row r="1529" spans="1:30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</row>
    <row r="1530" spans="1:30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</row>
    <row r="1531" spans="1:30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</row>
    <row r="1532" spans="1:30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</row>
    <row r="1533" spans="1:30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</row>
    <row r="1534" spans="1:30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</row>
    <row r="1535" spans="1:30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</row>
    <row r="1536" spans="1:30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</row>
    <row r="1537" spans="1:30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</row>
    <row r="1538" spans="1:30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</row>
    <row r="1539" spans="1:30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</row>
    <row r="1540" spans="1:30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</row>
    <row r="1541" spans="1:30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</row>
    <row r="1542" spans="1:30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</row>
    <row r="1543" spans="1:30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</row>
    <row r="1544" spans="1:30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</row>
    <row r="1545" spans="1:30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</row>
    <row r="1546" spans="1:30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</row>
    <row r="1547" spans="1:30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</row>
    <row r="1548" spans="1:30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</row>
    <row r="1549" spans="1:30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</row>
    <row r="1550" spans="1:30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</row>
    <row r="1551" spans="1:30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</row>
    <row r="1552" spans="1:30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</row>
    <row r="1553" spans="1:30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</row>
    <row r="1554" spans="1:30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</row>
    <row r="1555" spans="1:30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</row>
    <row r="1556" spans="1:30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</row>
    <row r="1557" spans="1:30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</row>
    <row r="1558" spans="1:30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</row>
    <row r="1559" spans="1:30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</row>
    <row r="1560" spans="1:30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</row>
    <row r="1561" spans="1:30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</row>
    <row r="1562" spans="1:30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</row>
    <row r="1563" spans="1:30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</row>
    <row r="1564" spans="1:30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</row>
    <row r="1565" spans="1:30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</row>
    <row r="1566" spans="1:30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</row>
    <row r="1567" spans="1:30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</row>
    <row r="1568" spans="1:30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</row>
    <row r="1569" spans="1:30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</row>
    <row r="1570" spans="1:30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</row>
    <row r="1571" spans="1:30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</row>
    <row r="1572" spans="1:30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</row>
    <row r="1573" spans="1:30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</row>
    <row r="1574" spans="1:30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</row>
    <row r="1575" spans="1:30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</row>
    <row r="1576" spans="1:30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</row>
    <row r="1577" spans="1:30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</row>
    <row r="1578" spans="1:30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</row>
    <row r="1579" spans="1:30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</row>
    <row r="1580" spans="1:30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</row>
    <row r="1581" spans="1:30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</row>
    <row r="1582" spans="1:30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</row>
    <row r="1583" spans="1:30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</row>
    <row r="1584" spans="1:30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</row>
    <row r="1585" spans="1:30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</row>
    <row r="1586" spans="1:30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  <c r="AD1586" s="49"/>
    </row>
    <row r="1587" spans="1:30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  <c r="AD1587" s="49"/>
    </row>
    <row r="1588" spans="1:30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  <c r="AD1588" s="49"/>
    </row>
    <row r="1589" spans="1:30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  <c r="AD1589" s="49"/>
    </row>
    <row r="1590" spans="1:30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  <c r="AD1590" s="49"/>
    </row>
    <row r="1591" spans="1:30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</row>
    <row r="1592" spans="1:30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</row>
    <row r="1593" spans="1:30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</row>
    <row r="1594" spans="1:30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</row>
    <row r="1595" spans="1:30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</row>
    <row r="1596" spans="1:30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</row>
    <row r="1597" spans="1:30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</row>
    <row r="1598" spans="1:30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  <c r="AD1598" s="49"/>
    </row>
    <row r="1599" spans="1:30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  <c r="AD1599" s="49"/>
    </row>
    <row r="1600" spans="1:30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  <c r="AD1600" s="49"/>
    </row>
    <row r="1601" spans="1:30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</row>
    <row r="1602" spans="1:30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  <c r="AD1602" s="49"/>
    </row>
    <row r="1603" spans="1:30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</row>
    <row r="1604" spans="1:30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  <c r="AD1604" s="49"/>
    </row>
    <row r="1605" spans="1:30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  <c r="AC1605" s="49"/>
      <c r="AD1605" s="49"/>
    </row>
    <row r="1606" spans="1:30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  <c r="AD1606" s="49"/>
    </row>
    <row r="1607" spans="1:30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  <c r="AC1607" s="49"/>
      <c r="AD1607" s="49"/>
    </row>
    <row r="1608" spans="1:30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  <c r="AC1608" s="49"/>
      <c r="AD1608" s="49"/>
    </row>
    <row r="1609" spans="1:30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  <c r="AD1609" s="49"/>
    </row>
    <row r="1610" spans="1:30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  <c r="AD1610" s="49"/>
    </row>
    <row r="1611" spans="1:30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  <c r="AD1611" s="49"/>
    </row>
    <row r="1612" spans="1:30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  <c r="AD1612" s="49"/>
    </row>
    <row r="1613" spans="1:30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</row>
    <row r="1614" spans="1:30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  <c r="AD1614" s="49"/>
    </row>
    <row r="1615" spans="1:30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  <c r="AD1615" s="49"/>
    </row>
    <row r="1616" spans="1:30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  <c r="AD1616" s="49"/>
    </row>
    <row r="1617" spans="1:30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  <c r="AC1617" s="49"/>
      <c r="AD1617" s="49"/>
    </row>
    <row r="1618" spans="1:30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  <c r="AC1618" s="49"/>
      <c r="AD1618" s="49"/>
    </row>
    <row r="1619" spans="1:30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  <c r="AC1619" s="49"/>
      <c r="AD1619" s="49"/>
    </row>
    <row r="1620" spans="1:30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  <c r="AC1620" s="49"/>
      <c r="AD1620" s="49"/>
    </row>
    <row r="1621" spans="1:30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  <c r="AC1621" s="49"/>
      <c r="AD1621" s="49"/>
    </row>
    <row r="1622" spans="1:30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  <c r="AC1622" s="49"/>
      <c r="AD1622" s="49"/>
    </row>
    <row r="1623" spans="1:30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  <c r="AC1623" s="49"/>
      <c r="AD1623" s="49"/>
    </row>
    <row r="1624" spans="1:30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  <c r="AC1624" s="49"/>
      <c r="AD1624" s="49"/>
    </row>
    <row r="1625" spans="1:30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  <c r="AC1625" s="49"/>
      <c r="AD1625" s="49"/>
    </row>
    <row r="1626" spans="1:30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  <c r="AC1626" s="49"/>
      <c r="AD1626" s="49"/>
    </row>
    <row r="1627" spans="1:30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  <c r="AC1627" s="49"/>
      <c r="AD1627" s="49"/>
    </row>
    <row r="1628" spans="1:30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  <c r="AC1628" s="49"/>
      <c r="AD1628" s="49"/>
    </row>
    <row r="1629" spans="1:30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  <c r="AC1629" s="49"/>
      <c r="AD1629" s="49"/>
    </row>
    <row r="1630" spans="1:30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  <c r="AC1630" s="49"/>
      <c r="AD1630" s="49"/>
    </row>
    <row r="1631" spans="1:30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  <c r="AC1631" s="49"/>
      <c r="AD1631" s="49"/>
    </row>
    <row r="1632" spans="1:30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  <c r="AC1632" s="49"/>
      <c r="AD1632" s="49"/>
    </row>
    <row r="1633" spans="1:30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  <c r="AC1633" s="49"/>
      <c r="AD1633" s="49"/>
    </row>
    <row r="1634" spans="1:30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  <c r="AC1634" s="49"/>
      <c r="AD1634" s="49"/>
    </row>
    <row r="1635" spans="1:30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  <c r="AC1635" s="49"/>
      <c r="AD1635" s="49"/>
    </row>
    <row r="1636" spans="1:30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  <c r="AC1636" s="49"/>
      <c r="AD1636" s="49"/>
    </row>
    <row r="1637" spans="1:30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  <c r="AC1637" s="49"/>
      <c r="AD1637" s="49"/>
    </row>
    <row r="1638" spans="1:30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  <c r="AC1638" s="49"/>
      <c r="AD1638" s="49"/>
    </row>
    <row r="1639" spans="1:30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  <c r="AC1639" s="49"/>
      <c r="AD1639" s="49"/>
    </row>
    <row r="1640" spans="1:30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  <c r="AC1640" s="49"/>
      <c r="AD1640" s="49"/>
    </row>
    <row r="1641" spans="1:30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  <c r="AC1641" s="49"/>
      <c r="AD1641" s="49"/>
    </row>
    <row r="1642" spans="1:30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  <c r="AC1642" s="49"/>
      <c r="AD1642" s="49"/>
    </row>
    <row r="1643" spans="1:30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  <c r="AC1643" s="49"/>
      <c r="AD1643" s="49"/>
    </row>
    <row r="1644" spans="1:30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  <c r="AC1644" s="49"/>
      <c r="AD1644" s="49"/>
    </row>
    <row r="1645" spans="1:30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  <c r="AC1645" s="49"/>
      <c r="AD1645" s="49"/>
    </row>
    <row r="1646" spans="1:30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  <c r="AC1646" s="49"/>
      <c r="AD1646" s="49"/>
    </row>
    <row r="1647" spans="1:30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  <c r="AC1647" s="49"/>
      <c r="AD1647" s="49"/>
    </row>
    <row r="1648" spans="1:30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  <c r="AC1648" s="49"/>
      <c r="AD1648" s="49"/>
    </row>
    <row r="1649" spans="1:30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  <c r="AC1649" s="49"/>
      <c r="AD1649" s="49"/>
    </row>
    <row r="1650" spans="1:30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  <c r="AC1650" s="49"/>
      <c r="AD1650" s="49"/>
    </row>
    <row r="1651" spans="1:30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  <c r="AC1651" s="49"/>
      <c r="AD1651" s="49"/>
    </row>
    <row r="1652" spans="1:30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  <c r="AC1652" s="49"/>
      <c r="AD1652" s="49"/>
    </row>
    <row r="1653" spans="1:30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  <c r="AC1653" s="49"/>
      <c r="AD1653" s="49"/>
    </row>
    <row r="1654" spans="1:30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  <c r="AC1654" s="49"/>
      <c r="AD1654" s="49"/>
    </row>
    <row r="1655" spans="1:30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  <c r="AC1655" s="49"/>
      <c r="AD1655" s="49"/>
    </row>
    <row r="1656" spans="1:30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  <c r="AC1656" s="49"/>
      <c r="AD1656" s="49"/>
    </row>
    <row r="1657" spans="1:30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  <c r="AC1657" s="49"/>
      <c r="AD1657" s="49"/>
    </row>
    <row r="1658" spans="1:30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  <c r="AC1658" s="49"/>
      <c r="AD1658" s="49"/>
    </row>
    <row r="1659" spans="1:30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  <c r="AC1659" s="49"/>
      <c r="AD1659" s="49"/>
    </row>
    <row r="1660" spans="1:30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  <c r="AC1660" s="49"/>
      <c r="AD1660" s="49"/>
    </row>
    <row r="1661" spans="1:30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  <c r="AC1661" s="49"/>
      <c r="AD1661" s="49"/>
    </row>
    <row r="1662" spans="1:30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  <c r="AC1662" s="49"/>
      <c r="AD1662" s="49"/>
    </row>
    <row r="1663" spans="1:30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  <c r="AC1663" s="49"/>
      <c r="AD1663" s="49"/>
    </row>
    <row r="1664" spans="1:30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  <c r="AC1664" s="49"/>
      <c r="AD1664" s="49"/>
    </row>
    <row r="1665" spans="1:30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  <c r="AC1665" s="49"/>
      <c r="AD1665" s="49"/>
    </row>
    <row r="1666" spans="1:30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  <c r="AC1666" s="49"/>
      <c r="AD1666" s="49"/>
    </row>
    <row r="1667" spans="1:30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  <c r="AC1667" s="49"/>
      <c r="AD1667" s="49"/>
    </row>
    <row r="1668" spans="1:30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  <c r="AC1668" s="49"/>
      <c r="AD1668" s="49"/>
    </row>
    <row r="1669" spans="1:30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  <c r="AC1669" s="49"/>
      <c r="AD1669" s="49"/>
    </row>
    <row r="1670" spans="1:30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  <c r="AC1670" s="49"/>
      <c r="AD1670" s="49"/>
    </row>
    <row r="1671" spans="1:30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  <c r="AC1671" s="49"/>
      <c r="AD1671" s="49"/>
    </row>
    <row r="1672" spans="1:30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  <c r="AC1672" s="49"/>
      <c r="AD1672" s="49"/>
    </row>
    <row r="1673" spans="1:30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  <c r="AC1673" s="49"/>
      <c r="AD1673" s="49"/>
    </row>
    <row r="1674" spans="1:30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  <c r="AC1674" s="49"/>
      <c r="AD1674" s="49"/>
    </row>
    <row r="1675" spans="1:30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  <c r="AC1675" s="49"/>
      <c r="AD1675" s="49"/>
    </row>
    <row r="1676" spans="1:30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  <c r="AC1676" s="49"/>
      <c r="AD1676" s="49"/>
    </row>
    <row r="1677" spans="1:30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  <c r="AC1677" s="49"/>
      <c r="AD1677" s="49"/>
    </row>
    <row r="1678" spans="1:30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  <c r="AC1678" s="49"/>
      <c r="AD1678" s="49"/>
    </row>
    <row r="1679" spans="1:30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  <c r="AC1679" s="49"/>
      <c r="AD1679" s="49"/>
    </row>
    <row r="1680" spans="1:30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  <c r="AC1680" s="49"/>
      <c r="AD1680" s="49"/>
    </row>
    <row r="1681" spans="1:30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  <c r="AC1681" s="49"/>
      <c r="AD1681" s="49"/>
    </row>
    <row r="1682" spans="1:30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  <c r="AC1682" s="49"/>
      <c r="AD1682" s="49"/>
    </row>
    <row r="1683" spans="1:30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  <c r="AC1683" s="49"/>
      <c r="AD1683" s="49"/>
    </row>
    <row r="1684" spans="1:30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  <c r="AC1684" s="49"/>
      <c r="AD1684" s="49"/>
    </row>
    <row r="1685" spans="1:30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  <c r="AC1685" s="49"/>
      <c r="AD1685" s="49"/>
    </row>
    <row r="1686" spans="1:30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  <c r="AC1686" s="49"/>
      <c r="AD1686" s="49"/>
    </row>
    <row r="1687" spans="1:30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  <c r="AC1687" s="49"/>
      <c r="AD1687" s="49"/>
    </row>
    <row r="1688" spans="1:30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  <c r="AC1688" s="49"/>
      <c r="AD1688" s="49"/>
    </row>
    <row r="1689" spans="1:30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  <c r="AC1689" s="49"/>
      <c r="AD1689" s="49"/>
    </row>
    <row r="1690" spans="1:30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  <c r="AC1690" s="49"/>
      <c r="AD1690" s="49"/>
    </row>
    <row r="1691" spans="1:30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  <c r="AC1691" s="49"/>
      <c r="AD1691" s="49"/>
    </row>
    <row r="1692" spans="1:30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  <c r="AC1692" s="49"/>
      <c r="AD1692" s="49"/>
    </row>
    <row r="1693" spans="1:30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  <c r="AC1693" s="49"/>
      <c r="AD1693" s="49"/>
    </row>
    <row r="1694" spans="1:30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  <c r="AC1694" s="49"/>
      <c r="AD1694" s="49"/>
    </row>
    <row r="1695" spans="1:30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  <c r="AC1695" s="49"/>
      <c r="AD1695" s="49"/>
    </row>
    <row r="1696" spans="1:30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  <c r="AC1696" s="49"/>
      <c r="AD1696" s="49"/>
    </row>
    <row r="1697" spans="1:30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  <c r="AC1697" s="49"/>
      <c r="AD1697" s="49"/>
    </row>
    <row r="1698" spans="1:30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  <c r="AC1698" s="49"/>
      <c r="AD1698" s="49"/>
    </row>
    <row r="1699" spans="1:30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  <c r="AC1699" s="49"/>
      <c r="AD1699" s="49"/>
    </row>
    <row r="1700" spans="1:30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  <c r="AC1700" s="49"/>
      <c r="AD1700" s="49"/>
    </row>
    <row r="1701" spans="1:30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  <c r="AC1701" s="49"/>
      <c r="AD1701" s="49"/>
    </row>
    <row r="1702" spans="1:30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  <c r="AC1702" s="49"/>
      <c r="AD1702" s="49"/>
    </row>
    <row r="1703" spans="1:30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  <c r="AC1703" s="49"/>
      <c r="AD1703" s="49"/>
    </row>
    <row r="1704" spans="1:30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  <c r="AC1704" s="49"/>
      <c r="AD1704" s="49"/>
    </row>
    <row r="1705" spans="1:30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  <c r="AC1705" s="49"/>
      <c r="AD1705" s="49"/>
    </row>
    <row r="1706" spans="1:30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  <c r="AC1706" s="49"/>
      <c r="AD1706" s="49"/>
    </row>
    <row r="1707" spans="1:30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  <c r="AC1707" s="49"/>
      <c r="AD1707" s="49"/>
    </row>
    <row r="1708" spans="1:30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  <c r="AC1708" s="49"/>
      <c r="AD1708" s="49"/>
    </row>
    <row r="1709" spans="1:30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  <c r="AC1709" s="49"/>
      <c r="AD1709" s="49"/>
    </row>
    <row r="1710" spans="1:30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  <c r="AC1710" s="49"/>
      <c r="AD1710" s="49"/>
    </row>
    <row r="1711" spans="1:30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  <c r="AC1711" s="49"/>
      <c r="AD1711" s="49"/>
    </row>
    <row r="1712" spans="1:30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  <c r="AC1712" s="49"/>
      <c r="AD1712" s="49"/>
    </row>
    <row r="1713" spans="1:30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  <c r="AC1713" s="49"/>
      <c r="AD1713" s="49"/>
    </row>
    <row r="1714" spans="1:30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  <c r="AC1714" s="49"/>
      <c r="AD1714" s="49"/>
    </row>
    <row r="1715" spans="1:30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  <c r="AC1715" s="49"/>
      <c r="AD1715" s="49"/>
    </row>
    <row r="1716" spans="1:30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  <c r="AC1716" s="49"/>
      <c r="AD1716" s="49"/>
    </row>
    <row r="1717" spans="1:30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  <c r="AD1717" s="49"/>
    </row>
    <row r="1718" spans="1:30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  <c r="AD1718" s="49"/>
    </row>
    <row r="1719" spans="1:30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  <c r="AD1719" s="49"/>
    </row>
    <row r="1720" spans="1:30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  <c r="AC1720" s="49"/>
      <c r="AD1720" s="49"/>
    </row>
    <row r="1721" spans="1:30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  <c r="AC1721" s="49"/>
      <c r="AD1721" s="49"/>
    </row>
    <row r="1722" spans="1:30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  <c r="AD1722" s="49"/>
    </row>
    <row r="1723" spans="1:30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  <c r="AC1723" s="49"/>
      <c r="AD1723" s="49"/>
    </row>
    <row r="1724" spans="1:30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  <c r="AC1724" s="49"/>
      <c r="AD1724" s="49"/>
    </row>
    <row r="1725" spans="1:30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  <c r="AC1725" s="49"/>
      <c r="AD1725" s="49"/>
    </row>
    <row r="1726" spans="1:30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  <c r="AC1726" s="49"/>
      <c r="AD1726" s="49"/>
    </row>
    <row r="1727" spans="1:30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  <c r="AC1727" s="49"/>
      <c r="AD1727" s="49"/>
    </row>
    <row r="1728" spans="1:30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  <c r="AC1728" s="49"/>
      <c r="AD1728" s="49"/>
    </row>
    <row r="1729" spans="1:30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  <c r="AC1729" s="49"/>
      <c r="AD1729" s="49"/>
    </row>
    <row r="1730" spans="1:30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  <c r="AC1730" s="49"/>
      <c r="AD1730" s="49"/>
    </row>
    <row r="1731" spans="1:30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  <c r="AC1731" s="49"/>
      <c r="AD1731" s="49"/>
    </row>
    <row r="1732" spans="1:30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  <c r="AC1732" s="49"/>
      <c r="AD1732" s="49"/>
    </row>
    <row r="1733" spans="1:30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  <c r="AC1733" s="49"/>
      <c r="AD1733" s="49"/>
    </row>
    <row r="1734" spans="1:30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  <c r="AC1734" s="49"/>
      <c r="AD1734" s="49"/>
    </row>
    <row r="1735" spans="1:30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  <c r="AC1735" s="49"/>
      <c r="AD1735" s="49"/>
    </row>
    <row r="1736" spans="1:30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  <c r="AC1736" s="49"/>
      <c r="AD1736" s="49"/>
    </row>
    <row r="1737" spans="1:30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  <c r="AC1737" s="49"/>
      <c r="AD1737" s="49"/>
    </row>
    <row r="1738" spans="1:30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  <c r="AC1738" s="49"/>
      <c r="AD1738" s="49"/>
    </row>
    <row r="1739" spans="1:30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  <c r="AC1739" s="49"/>
      <c r="AD1739" s="49"/>
    </row>
    <row r="1740" spans="1:30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  <c r="AC1740" s="49"/>
      <c r="AD1740" s="49"/>
    </row>
    <row r="1741" spans="1:30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  <c r="AC1741" s="49"/>
      <c r="AD1741" s="49"/>
    </row>
    <row r="1742" spans="1:30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  <c r="AC1742" s="49"/>
      <c r="AD1742" s="49"/>
    </row>
    <row r="1743" spans="1:30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  <c r="AC1743" s="49"/>
      <c r="AD1743" s="49"/>
    </row>
    <row r="1744" spans="1:30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  <c r="AC1744" s="49"/>
      <c r="AD1744" s="49"/>
    </row>
    <row r="1745" spans="1:30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  <c r="AC1745" s="49"/>
      <c r="AD1745" s="49"/>
    </row>
    <row r="1746" spans="1:30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  <c r="AC1746" s="49"/>
      <c r="AD1746" s="49"/>
    </row>
    <row r="1747" spans="1:30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  <c r="AC1747" s="49"/>
      <c r="AD1747" s="49"/>
    </row>
    <row r="1748" spans="1:30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  <c r="AC1748" s="49"/>
      <c r="AD1748" s="49"/>
    </row>
    <row r="1749" spans="1:30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  <c r="AC1749" s="49"/>
      <c r="AD1749" s="49"/>
    </row>
    <row r="1750" spans="1:30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  <c r="AC1750" s="49"/>
      <c r="AD1750" s="49"/>
    </row>
    <row r="1751" spans="1:30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  <c r="AC1751" s="49"/>
      <c r="AD1751" s="49"/>
    </row>
    <row r="1752" spans="1:30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  <c r="AC1752" s="49"/>
      <c r="AD1752" s="49"/>
    </row>
    <row r="1753" spans="1:30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  <c r="AC1753" s="49"/>
      <c r="AD1753" s="49"/>
    </row>
    <row r="1754" spans="1:30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  <c r="AC1754" s="49"/>
      <c r="AD1754" s="49"/>
    </row>
    <row r="1755" spans="1:30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  <c r="AC1755" s="49"/>
      <c r="AD1755" s="49"/>
    </row>
    <row r="1756" spans="1:30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  <c r="AC1756" s="49"/>
      <c r="AD1756" s="49"/>
    </row>
    <row r="1757" spans="1:30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  <c r="AC1757" s="49"/>
      <c r="AD1757" s="49"/>
    </row>
    <row r="1758" spans="1:30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  <c r="AC1758" s="49"/>
      <c r="AD1758" s="49"/>
    </row>
    <row r="1759" spans="1:30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  <c r="AC1759" s="49"/>
      <c r="AD1759" s="49"/>
    </row>
    <row r="1760" spans="1:30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  <c r="AC1760" s="49"/>
      <c r="AD1760" s="49"/>
    </row>
    <row r="1761" spans="1:30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  <c r="AC1761" s="49"/>
      <c r="AD1761" s="49"/>
    </row>
    <row r="1762" spans="1:30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  <c r="AC1762" s="49"/>
      <c r="AD1762" s="49"/>
    </row>
    <row r="1763" spans="1:30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  <c r="AC1763" s="49"/>
      <c r="AD1763" s="49"/>
    </row>
    <row r="1764" spans="1:30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  <c r="AC1764" s="49"/>
      <c r="AD1764" s="49"/>
    </row>
    <row r="1765" spans="1:30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  <c r="AC1765" s="49"/>
      <c r="AD1765" s="49"/>
    </row>
    <row r="1766" spans="1:30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  <c r="AC1766" s="49"/>
      <c r="AD1766" s="49"/>
    </row>
    <row r="1767" spans="1:30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  <c r="AC1767" s="49"/>
      <c r="AD1767" s="49"/>
    </row>
    <row r="1768" spans="1:30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  <c r="AC1768" s="49"/>
      <c r="AD1768" s="49"/>
    </row>
    <row r="1769" spans="1:30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  <c r="AC1769" s="49"/>
      <c r="AD1769" s="49"/>
    </row>
    <row r="1770" spans="1:30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  <c r="AC1770" s="49"/>
      <c r="AD1770" s="49"/>
    </row>
    <row r="1771" spans="1:30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  <c r="AC1771" s="49"/>
      <c r="AD1771" s="49"/>
    </row>
    <row r="1772" spans="1:30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  <c r="AC1772" s="49"/>
      <c r="AD1772" s="49"/>
    </row>
    <row r="1773" spans="1:30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  <c r="AC1773" s="49"/>
      <c r="AD1773" s="49"/>
    </row>
    <row r="1774" spans="1:30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  <c r="AC1774" s="49"/>
      <c r="AD1774" s="49"/>
    </row>
    <row r="1775" spans="1:30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  <c r="AC1775" s="49"/>
      <c r="AD1775" s="49"/>
    </row>
    <row r="1776" spans="1:30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  <c r="AC1776" s="49"/>
      <c r="AD1776" s="49"/>
    </row>
    <row r="1777" spans="1:30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  <c r="AC1777" s="49"/>
      <c r="AD1777" s="49"/>
    </row>
    <row r="1778" spans="1:30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  <c r="AC1778" s="49"/>
      <c r="AD1778" s="49"/>
    </row>
    <row r="1779" spans="1:30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  <c r="AC1779" s="49"/>
      <c r="AD1779" s="49"/>
    </row>
    <row r="1780" spans="1:30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  <c r="AC1780" s="49"/>
      <c r="AD1780" s="49"/>
    </row>
    <row r="1781" spans="1:30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  <c r="AC1781" s="49"/>
      <c r="AD1781" s="49"/>
    </row>
    <row r="1782" spans="1:30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  <c r="AC1782" s="49"/>
      <c r="AD1782" s="49"/>
    </row>
    <row r="1783" spans="1:30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  <c r="AC1783" s="49"/>
      <c r="AD1783" s="49"/>
    </row>
    <row r="1784" spans="1:30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  <c r="AC1784" s="49"/>
      <c r="AD1784" s="49"/>
    </row>
    <row r="1785" spans="1:30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  <c r="AC1785" s="49"/>
      <c r="AD1785" s="49"/>
    </row>
    <row r="1786" spans="1:30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  <c r="AC1786" s="49"/>
      <c r="AD1786" s="49"/>
    </row>
    <row r="1787" spans="1:30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  <c r="AC1787" s="49"/>
      <c r="AD1787" s="49"/>
    </row>
    <row r="1788" spans="1:30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  <c r="AC1788" s="49"/>
      <c r="AD1788" s="49"/>
    </row>
    <row r="1789" spans="1:30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  <c r="AC1789" s="49"/>
      <c r="AD1789" s="49"/>
    </row>
    <row r="1790" spans="1:30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  <c r="AC1790" s="49"/>
      <c r="AD1790" s="49"/>
    </row>
    <row r="1791" spans="1:30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  <c r="AC1791" s="49"/>
      <c r="AD1791" s="49"/>
    </row>
    <row r="1792" spans="1:30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  <c r="AC1792" s="49"/>
      <c r="AD1792" s="49"/>
    </row>
    <row r="1793" spans="1:30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  <c r="AC1793" s="49"/>
      <c r="AD1793" s="49"/>
    </row>
    <row r="1794" spans="1:30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  <c r="AC1794" s="49"/>
      <c r="AD1794" s="49"/>
    </row>
    <row r="1795" spans="1:30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  <c r="AC1795" s="49"/>
      <c r="AD1795" s="49"/>
    </row>
    <row r="1796" spans="1:30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  <c r="AC1796" s="49"/>
      <c r="AD1796" s="49"/>
    </row>
    <row r="1797" spans="1:30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  <c r="AC1797" s="49"/>
      <c r="AD1797" s="49"/>
    </row>
    <row r="1798" spans="1:30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  <c r="AC1798" s="49"/>
      <c r="AD1798" s="49"/>
    </row>
    <row r="1799" spans="1:30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  <c r="AC1799" s="49"/>
      <c r="AD1799" s="49"/>
    </row>
    <row r="1800" spans="1:30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  <c r="AC1800" s="49"/>
      <c r="AD1800" s="49"/>
    </row>
    <row r="1801" spans="1:30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  <c r="AC1801" s="49"/>
      <c r="AD1801" s="49"/>
    </row>
    <row r="1802" spans="1:30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  <c r="AC1802" s="49"/>
      <c r="AD1802" s="49"/>
    </row>
    <row r="1803" spans="1:30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  <c r="AC1803" s="49"/>
      <c r="AD1803" s="49"/>
    </row>
    <row r="1804" spans="1:30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  <c r="AC1804" s="49"/>
      <c r="AD1804" s="49"/>
    </row>
    <row r="1805" spans="1:30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  <c r="AC1805" s="49"/>
      <c r="AD1805" s="49"/>
    </row>
    <row r="1806" spans="1:30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  <c r="AC1806" s="49"/>
      <c r="AD1806" s="49"/>
    </row>
    <row r="1807" spans="1:30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  <c r="AC1807" s="49"/>
      <c r="AD1807" s="49"/>
    </row>
    <row r="1808" spans="1:30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  <c r="AC1808" s="49"/>
      <c r="AD1808" s="49"/>
    </row>
    <row r="1809" spans="1:30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  <c r="AC1809" s="49"/>
      <c r="AD1809" s="49"/>
    </row>
    <row r="1810" spans="1:30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  <c r="AC1810" s="49"/>
      <c r="AD1810" s="49"/>
    </row>
    <row r="1811" spans="1:30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  <c r="AC1811" s="49"/>
      <c r="AD1811" s="49"/>
    </row>
    <row r="1812" spans="1:30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  <c r="AC1812" s="49"/>
      <c r="AD1812" s="49"/>
    </row>
    <row r="1813" spans="1:30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  <c r="AC1813" s="49"/>
      <c r="AD1813" s="49"/>
    </row>
    <row r="1814" spans="1:30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  <c r="AC1814" s="49"/>
      <c r="AD1814" s="49"/>
    </row>
    <row r="1815" spans="1:30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  <c r="AC1815" s="49"/>
      <c r="AD1815" s="49"/>
    </row>
    <row r="1816" spans="1:30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  <c r="AC1816" s="49"/>
      <c r="AD1816" s="49"/>
    </row>
    <row r="1817" spans="1:30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  <c r="AC1817" s="49"/>
      <c r="AD1817" s="49"/>
    </row>
    <row r="1818" spans="1:30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  <c r="AC1818" s="49"/>
      <c r="AD1818" s="49"/>
    </row>
    <row r="1819" spans="1:30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  <c r="AC1819" s="49"/>
      <c r="AD1819" s="49"/>
    </row>
    <row r="1820" spans="1:30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  <c r="AC1820" s="49"/>
      <c r="AD1820" s="49"/>
    </row>
    <row r="1821" spans="1:30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  <c r="AC1821" s="49"/>
      <c r="AD1821" s="49"/>
    </row>
    <row r="1822" spans="1:30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  <c r="AC1822" s="49"/>
      <c r="AD1822" s="49"/>
    </row>
    <row r="1823" spans="1:30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  <c r="AC1823" s="49"/>
      <c r="AD1823" s="49"/>
    </row>
    <row r="1824" spans="1:30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  <c r="AC1824" s="49"/>
      <c r="AD1824" s="49"/>
    </row>
    <row r="1825" spans="1:30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  <c r="AC1825" s="49"/>
      <c r="AD1825" s="49"/>
    </row>
    <row r="1826" spans="1:30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  <c r="AC1826" s="49"/>
      <c r="AD1826" s="49"/>
    </row>
    <row r="1827" spans="1:30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  <c r="AC1827" s="49"/>
      <c r="AD1827" s="49"/>
    </row>
    <row r="1828" spans="1:30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  <c r="AC1828" s="49"/>
      <c r="AD1828" s="49"/>
    </row>
    <row r="1829" spans="1:30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  <c r="AC1829" s="49"/>
      <c r="AD1829" s="49"/>
    </row>
    <row r="1830" spans="1:30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  <c r="AC1830" s="49"/>
      <c r="AD1830" s="49"/>
    </row>
    <row r="1831" spans="1:30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  <c r="AC1831" s="49"/>
      <c r="AD1831" s="49"/>
    </row>
    <row r="1832" spans="1:30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  <c r="AC1832" s="49"/>
      <c r="AD1832" s="49"/>
    </row>
    <row r="1833" spans="1:30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  <c r="AC1833" s="49"/>
      <c r="AD1833" s="49"/>
    </row>
    <row r="1834" spans="1:30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  <c r="AC1834" s="49"/>
      <c r="AD1834" s="49"/>
    </row>
    <row r="1835" spans="1:30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  <c r="AC1835" s="49"/>
      <c r="AD1835" s="49"/>
    </row>
    <row r="1836" spans="1:30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  <c r="AC1836" s="49"/>
      <c r="AD1836" s="49"/>
    </row>
    <row r="1837" spans="1:30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  <c r="AC1837" s="49"/>
      <c r="AD1837" s="49"/>
    </row>
    <row r="1838" spans="1:30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  <c r="AC1838" s="49"/>
      <c r="AD1838" s="49"/>
    </row>
    <row r="1839" spans="1:30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  <c r="AC1839" s="49"/>
      <c r="AD1839" s="49"/>
    </row>
    <row r="1840" spans="1:30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  <c r="AC1840" s="49"/>
      <c r="AD1840" s="49"/>
    </row>
    <row r="1841" spans="1:30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  <c r="AC1841" s="49"/>
      <c r="AD1841" s="49"/>
    </row>
    <row r="1842" spans="1:30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  <c r="AC1842" s="49"/>
      <c r="AD1842" s="49"/>
    </row>
    <row r="1843" spans="1:30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  <c r="AC1843" s="49"/>
      <c r="AD1843" s="49"/>
    </row>
    <row r="1844" spans="1:30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  <c r="AC1844" s="49"/>
      <c r="AD1844" s="49"/>
    </row>
    <row r="1845" spans="1:30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  <c r="AC1845" s="49"/>
      <c r="AD1845" s="49"/>
    </row>
    <row r="1846" spans="1:30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  <c r="AC1846" s="49"/>
      <c r="AD1846" s="49"/>
    </row>
    <row r="1847" spans="1:30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  <c r="AC1847" s="49"/>
      <c r="AD1847" s="49"/>
    </row>
    <row r="1848" spans="1:30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  <c r="AC1848" s="49"/>
      <c r="AD1848" s="49"/>
    </row>
    <row r="1849" spans="1:30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  <c r="AC1849" s="49"/>
      <c r="AD1849" s="49"/>
    </row>
    <row r="1850" spans="1:30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  <c r="AC1850" s="49"/>
      <c r="AD1850" s="49"/>
    </row>
    <row r="1851" spans="1:30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  <c r="AC1851" s="49"/>
      <c r="AD1851" s="49"/>
    </row>
    <row r="1852" spans="1:30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  <c r="AC1852" s="49"/>
      <c r="AD1852" s="49"/>
    </row>
    <row r="1853" spans="1:30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  <c r="AC1853" s="49"/>
      <c r="AD1853" s="49"/>
    </row>
    <row r="1854" spans="1:30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  <c r="AC1854" s="49"/>
      <c r="AD1854" s="49"/>
    </row>
    <row r="1855" spans="1:30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  <c r="AC1855" s="49"/>
      <c r="AD1855" s="49"/>
    </row>
    <row r="1856" spans="1:30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  <c r="AC1856" s="49"/>
      <c r="AD1856" s="49"/>
    </row>
    <row r="1857" spans="1:30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  <c r="AC1857" s="49"/>
      <c r="AD1857" s="49"/>
    </row>
    <row r="1858" spans="1:30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  <c r="AC1858" s="49"/>
      <c r="AD1858" s="49"/>
    </row>
    <row r="1859" spans="1:30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  <c r="AC1859" s="49"/>
      <c r="AD1859" s="49"/>
    </row>
    <row r="1860" spans="1:30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  <c r="AC1860" s="49"/>
      <c r="AD1860" s="49"/>
    </row>
    <row r="1861" spans="1:30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  <c r="AC1861" s="49"/>
      <c r="AD1861" s="49"/>
    </row>
    <row r="1862" spans="1:30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  <c r="AC1862" s="49"/>
      <c r="AD1862" s="49"/>
    </row>
    <row r="1863" spans="1:30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  <c r="AC1863" s="49"/>
      <c r="AD1863" s="49"/>
    </row>
    <row r="1864" spans="1:30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  <c r="AC1864" s="49"/>
      <c r="AD1864" s="49"/>
    </row>
    <row r="1865" spans="1:30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  <c r="AC1865" s="49"/>
      <c r="AD1865" s="49"/>
    </row>
    <row r="1866" spans="1:30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  <c r="AC1866" s="49"/>
      <c r="AD1866" s="49"/>
    </row>
    <row r="1867" spans="1:30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  <c r="AC1867" s="49"/>
      <c r="AD1867" s="49"/>
    </row>
    <row r="1868" spans="1:30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9"/>
      <c r="AD1868" s="49"/>
    </row>
    <row r="1869" spans="1:30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  <c r="AC1869" s="49"/>
      <c r="AD1869" s="49"/>
    </row>
    <row r="1870" spans="1:30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  <c r="AC1870" s="49"/>
      <c r="AD1870" s="49"/>
    </row>
    <row r="1871" spans="1:30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  <c r="AC1871" s="49"/>
      <c r="AD1871" s="49"/>
    </row>
    <row r="1872" spans="1:30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  <c r="AC1872" s="49"/>
      <c r="AD1872" s="49"/>
    </row>
    <row r="1873" spans="1:30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  <c r="AC1873" s="49"/>
      <c r="AD1873" s="49"/>
    </row>
    <row r="1874" spans="1:30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  <c r="AC1874" s="49"/>
      <c r="AD1874" s="49"/>
    </row>
    <row r="1875" spans="1:30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  <c r="AC1875" s="49"/>
      <c r="AD1875" s="49"/>
    </row>
    <row r="1876" spans="1:30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  <c r="AC1876" s="49"/>
      <c r="AD1876" s="49"/>
    </row>
    <row r="1877" spans="1:30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  <c r="AC1877" s="49"/>
      <c r="AD1877" s="49"/>
    </row>
    <row r="1878" spans="1:30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  <c r="AC1878" s="49"/>
      <c r="AD1878" s="49"/>
    </row>
    <row r="1879" spans="1:30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  <c r="AC1879" s="49"/>
      <c r="AD1879" s="49"/>
    </row>
    <row r="1880" spans="1:30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  <c r="AC1880" s="49"/>
      <c r="AD1880" s="49"/>
    </row>
    <row r="1881" spans="1:30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  <c r="AC1881" s="49"/>
      <c r="AD1881" s="49"/>
    </row>
    <row r="1882" spans="1:30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  <c r="AC1882" s="49"/>
      <c r="AD1882" s="49"/>
    </row>
    <row r="1883" spans="1:30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  <c r="AC1883" s="49"/>
      <c r="AD1883" s="49"/>
    </row>
    <row r="1884" spans="1:30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  <c r="AC1884" s="49"/>
      <c r="AD1884" s="49"/>
    </row>
    <row r="1885" spans="1:30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  <c r="AC1885" s="49"/>
      <c r="AD1885" s="49"/>
    </row>
    <row r="1886" spans="1:30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  <c r="AC1886" s="49"/>
      <c r="AD1886" s="49"/>
    </row>
    <row r="1887" spans="1:30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  <c r="AC1887" s="49"/>
      <c r="AD1887" s="49"/>
    </row>
    <row r="1888" spans="1:30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  <c r="AC1888" s="49"/>
      <c r="AD1888" s="49"/>
    </row>
    <row r="1889" spans="1:30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  <c r="AC1889" s="49"/>
      <c r="AD1889" s="49"/>
    </row>
    <row r="1890" spans="1:30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  <c r="AC1890" s="49"/>
      <c r="AD1890" s="49"/>
    </row>
    <row r="1891" spans="1:30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  <c r="AC1891" s="49"/>
      <c r="AD1891" s="49"/>
    </row>
    <row r="1892" spans="1:30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  <c r="AC1892" s="49"/>
      <c r="AD1892" s="49"/>
    </row>
    <row r="1893" spans="1:30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  <c r="AC1893" s="49"/>
      <c r="AD1893" s="49"/>
    </row>
    <row r="1894" spans="1:30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  <c r="AC1894" s="49"/>
      <c r="AD1894" s="49"/>
    </row>
    <row r="1895" spans="1:30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  <c r="AC1895" s="49"/>
      <c r="AD1895" s="49"/>
    </row>
    <row r="1896" spans="1:30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  <c r="AC1896" s="49"/>
      <c r="AD1896" s="49"/>
    </row>
    <row r="1897" spans="1:30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  <c r="AC1897" s="49"/>
      <c r="AD1897" s="49"/>
    </row>
    <row r="1898" spans="1:30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  <c r="AC1898" s="49"/>
      <c r="AD1898" s="49"/>
    </row>
    <row r="1899" spans="1:30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  <c r="AC1899" s="49"/>
      <c r="AD1899" s="49"/>
    </row>
    <row r="1900" spans="1:30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  <c r="AC1900" s="49"/>
      <c r="AD1900" s="49"/>
    </row>
    <row r="1901" spans="1:30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  <c r="AC1901" s="49"/>
      <c r="AD1901" s="49"/>
    </row>
    <row r="1902" spans="1:30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  <c r="AC1902" s="49"/>
      <c r="AD1902" s="49"/>
    </row>
    <row r="1903" spans="1:30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  <c r="AC1903" s="49"/>
      <c r="AD1903" s="49"/>
    </row>
    <row r="1904" spans="1:30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  <c r="AC1904" s="49"/>
      <c r="AD1904" s="49"/>
    </row>
    <row r="1905" spans="1:30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  <c r="AC1905" s="49"/>
      <c r="AD1905" s="49"/>
    </row>
    <row r="1906" spans="1:30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  <c r="AC1906" s="49"/>
      <c r="AD1906" s="49"/>
    </row>
    <row r="1907" spans="1:30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  <c r="AC1907" s="49"/>
      <c r="AD1907" s="49"/>
    </row>
    <row r="1908" spans="1:30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  <c r="AC1908" s="49"/>
      <c r="AD1908" s="49"/>
    </row>
    <row r="1909" spans="1:30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  <c r="AC1909" s="49"/>
      <c r="AD1909" s="49"/>
    </row>
    <row r="1910" spans="1:30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  <c r="AC1910" s="49"/>
      <c r="AD1910" s="49"/>
    </row>
    <row r="1911" spans="1:30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  <c r="AC1911" s="49"/>
      <c r="AD1911" s="49"/>
    </row>
    <row r="1912" spans="1:30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  <c r="AC1912" s="49"/>
      <c r="AD1912" s="49"/>
    </row>
    <row r="1913" spans="1:30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  <c r="AC1913" s="49"/>
      <c r="AD1913" s="49"/>
    </row>
    <row r="1914" spans="1:30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  <c r="AC1914" s="49"/>
      <c r="AD1914" s="49"/>
    </row>
    <row r="1915" spans="1:30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  <c r="AC1915" s="49"/>
      <c r="AD1915" s="49"/>
    </row>
    <row r="1916" spans="1:30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  <c r="AC1916" s="49"/>
      <c r="AD1916" s="49"/>
    </row>
    <row r="1917" spans="1:30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  <c r="AC1917" s="49"/>
      <c r="AD1917" s="49"/>
    </row>
    <row r="1918" spans="1:30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  <c r="AC1918" s="49"/>
      <c r="AD1918" s="49"/>
    </row>
    <row r="1919" spans="1:30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  <c r="AC1919" s="49"/>
      <c r="AD1919" s="49"/>
    </row>
    <row r="1920" spans="1:30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  <c r="AC1920" s="49"/>
      <c r="AD1920" s="49"/>
    </row>
    <row r="1921" spans="1:30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  <c r="AC1921" s="49"/>
      <c r="AD1921" s="49"/>
    </row>
    <row r="1922" spans="1:30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  <c r="AC1922" s="49"/>
      <c r="AD1922" s="49"/>
    </row>
    <row r="1923" spans="1:30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  <c r="AC1923" s="49"/>
      <c r="AD1923" s="49"/>
    </row>
    <row r="1924" spans="1:30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  <c r="AC1924" s="49"/>
      <c r="AD1924" s="49"/>
    </row>
    <row r="1925" spans="1:30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  <c r="AC1925" s="49"/>
      <c r="AD1925" s="49"/>
    </row>
    <row r="1926" spans="1:30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  <c r="AD1926" s="49"/>
    </row>
    <row r="1927" spans="1:30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  <c r="AD1927" s="49"/>
    </row>
    <row r="1928" spans="1:30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  <c r="AC1928" s="49"/>
      <c r="AD1928" s="49"/>
    </row>
    <row r="1929" spans="1:30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  <c r="AC1929" s="49"/>
      <c r="AD1929" s="49"/>
    </row>
    <row r="1930" spans="1:30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  <c r="AC1930" s="49"/>
      <c r="AD1930" s="49"/>
    </row>
    <row r="1931" spans="1:30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  <c r="AC1931" s="49"/>
      <c r="AD1931" s="49"/>
    </row>
    <row r="1932" spans="1:30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  <c r="AC1932" s="49"/>
      <c r="AD1932" s="49"/>
    </row>
    <row r="1933" spans="1:30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  <c r="AC1933" s="49"/>
      <c r="AD1933" s="49"/>
    </row>
    <row r="1934" spans="1:30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  <c r="AC1934" s="49"/>
      <c r="AD1934" s="49"/>
    </row>
    <row r="1935" spans="1:30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  <c r="AC1935" s="49"/>
      <c r="AD1935" s="49"/>
    </row>
    <row r="1936" spans="1:30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  <c r="AC1936" s="49"/>
      <c r="AD1936" s="49"/>
    </row>
    <row r="1937" spans="1:30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  <c r="AC1937" s="49"/>
      <c r="AD1937" s="49"/>
    </row>
    <row r="1938" spans="1:30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  <c r="AC1938" s="49"/>
      <c r="AD1938" s="49"/>
    </row>
    <row r="1939" spans="1:30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  <c r="AC1939" s="49"/>
      <c r="AD1939" s="49"/>
    </row>
    <row r="1940" spans="1:30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  <c r="AC1940" s="49"/>
      <c r="AD1940" s="49"/>
    </row>
    <row r="1941" spans="1:30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  <c r="AC1941" s="49"/>
      <c r="AD1941" s="49"/>
    </row>
    <row r="1942" spans="1:30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  <c r="AC1942" s="49"/>
      <c r="AD1942" s="49"/>
    </row>
    <row r="1943" spans="1:30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  <c r="AC1943" s="49"/>
      <c r="AD1943" s="49"/>
    </row>
    <row r="1944" spans="1:30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  <c r="AC1944" s="49"/>
      <c r="AD1944" s="49"/>
    </row>
    <row r="1945" spans="1:30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  <c r="AC1945" s="49"/>
      <c r="AD1945" s="49"/>
    </row>
    <row r="1946" spans="1:30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  <c r="AC1946" s="49"/>
      <c r="AD1946" s="49"/>
    </row>
    <row r="1947" spans="1:30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  <c r="AC1947" s="49"/>
      <c r="AD1947" s="49"/>
    </row>
    <row r="1948" spans="1:30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  <c r="AC1948" s="49"/>
      <c r="AD1948" s="49"/>
    </row>
    <row r="1949" spans="1:30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  <c r="AC1949" s="49"/>
      <c r="AD1949" s="49"/>
    </row>
    <row r="1950" spans="1:30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  <c r="AC1950" s="49"/>
      <c r="AD1950" s="49"/>
    </row>
    <row r="1951" spans="1:30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  <c r="AC1951" s="49"/>
      <c r="AD1951" s="49"/>
    </row>
    <row r="1952" spans="1:30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  <c r="AC1952" s="49"/>
      <c r="AD1952" s="49"/>
    </row>
    <row r="1953" spans="1:30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  <c r="AC1953" s="49"/>
      <c r="AD1953" s="49"/>
    </row>
    <row r="1954" spans="1:30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  <c r="AC1954" s="49"/>
      <c r="AD1954" s="49"/>
    </row>
    <row r="1955" spans="1:30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  <c r="AC1955" s="49"/>
      <c r="AD1955" s="49"/>
    </row>
    <row r="1956" spans="1:30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  <c r="AC1956" s="49"/>
      <c r="AD1956" s="49"/>
    </row>
    <row r="1957" spans="1:30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  <c r="AC1957" s="49"/>
      <c r="AD1957" s="49"/>
    </row>
    <row r="1958" spans="1:30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  <c r="AC1958" s="49"/>
      <c r="AD1958" s="49"/>
    </row>
    <row r="1959" spans="1:30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  <c r="AC1959" s="49"/>
      <c r="AD1959" s="49"/>
    </row>
    <row r="1960" spans="1:30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  <c r="AC1960" s="49"/>
      <c r="AD1960" s="49"/>
    </row>
    <row r="1961" spans="1:30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  <c r="AC1961" s="49"/>
      <c r="AD1961" s="49"/>
    </row>
    <row r="1962" spans="1:30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  <c r="AC1962" s="49"/>
      <c r="AD1962" s="49"/>
    </row>
    <row r="1963" spans="1:30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  <c r="AC1963" s="49"/>
      <c r="AD1963" s="49"/>
    </row>
    <row r="1964" spans="1:30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  <c r="AC1964" s="49"/>
      <c r="AD1964" s="49"/>
    </row>
    <row r="1965" spans="1:30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  <c r="AC1965" s="49"/>
      <c r="AD1965" s="49"/>
    </row>
    <row r="1966" spans="1:30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  <c r="AC1966" s="49"/>
      <c r="AD1966" s="49"/>
    </row>
    <row r="1967" spans="1:30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  <c r="AC1967" s="49"/>
      <c r="AD1967" s="49"/>
    </row>
    <row r="1968" spans="1:30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  <c r="AC1968" s="49"/>
      <c r="AD1968" s="49"/>
    </row>
    <row r="1969" spans="1:30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  <c r="AC1969" s="49"/>
      <c r="AD1969" s="49"/>
    </row>
    <row r="1970" spans="1:30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  <c r="AC1970" s="49"/>
      <c r="AD1970" s="49"/>
    </row>
    <row r="1971" spans="1:30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  <c r="AC1971" s="49"/>
      <c r="AD1971" s="49"/>
    </row>
    <row r="1972" spans="1:30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  <c r="AC1972" s="49"/>
      <c r="AD1972" s="49"/>
    </row>
    <row r="1973" spans="1:30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  <c r="AC1973" s="49"/>
      <c r="AD1973" s="49"/>
    </row>
    <row r="1974" spans="1:30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  <c r="AC1974" s="49"/>
      <c r="AD1974" s="49"/>
    </row>
    <row r="1975" spans="1:30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  <c r="AC1975" s="49"/>
      <c r="AD1975" s="49"/>
    </row>
    <row r="1976" spans="1:30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  <c r="AC1976" s="49"/>
      <c r="AD1976" s="49"/>
    </row>
    <row r="1977" spans="1:30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  <c r="AC1977" s="49"/>
      <c r="AD1977" s="49"/>
    </row>
    <row r="1978" spans="1:30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  <c r="AC1978" s="49"/>
      <c r="AD1978" s="49"/>
    </row>
    <row r="1979" spans="1:30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  <c r="AC1979" s="49"/>
      <c r="AD1979" s="49"/>
    </row>
    <row r="1980" spans="1:30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  <c r="AC1980" s="49"/>
      <c r="AD1980" s="49"/>
    </row>
    <row r="1981" spans="1:30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  <c r="AC1981" s="49"/>
      <c r="AD1981" s="49"/>
    </row>
    <row r="1982" spans="1:30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  <c r="AC1982" s="49"/>
      <c r="AD1982" s="49"/>
    </row>
    <row r="1983" spans="1:30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  <c r="AC1983" s="49"/>
      <c r="AD1983" s="49"/>
    </row>
    <row r="1984" spans="1:30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  <c r="AC1984" s="49"/>
      <c r="AD1984" s="49"/>
    </row>
    <row r="1985" spans="1:30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  <c r="AC1985" s="49"/>
      <c r="AD1985" s="49"/>
    </row>
    <row r="1986" spans="1:30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  <c r="AC1986" s="49"/>
      <c r="AD1986" s="49"/>
    </row>
    <row r="1987" spans="1:30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  <c r="AC1987" s="49"/>
      <c r="AD1987" s="49"/>
    </row>
    <row r="1988" spans="1:30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  <c r="AC1988" s="49"/>
      <c r="AD1988" s="49"/>
    </row>
    <row r="1989" spans="1:30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  <c r="AC1989" s="49"/>
      <c r="AD1989" s="49"/>
    </row>
    <row r="1990" spans="1:30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  <c r="AC1990" s="49"/>
      <c r="AD1990" s="49"/>
    </row>
    <row r="1991" spans="1:30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  <c r="AC1991" s="49"/>
      <c r="AD1991" s="49"/>
    </row>
    <row r="1992" spans="1:30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  <c r="AC1992" s="49"/>
      <c r="AD1992" s="49"/>
    </row>
    <row r="1993" spans="1:30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  <c r="AD1993" s="49"/>
    </row>
    <row r="1994" spans="1:30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  <c r="AC1994" s="49"/>
      <c r="AD1994" s="49"/>
    </row>
    <row r="1995" spans="1:30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  <c r="AC1995" s="49"/>
      <c r="AD1995" s="49"/>
    </row>
    <row r="1996" spans="1:30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  <c r="AC1996" s="49"/>
      <c r="AD1996" s="49"/>
    </row>
    <row r="1997" spans="1:30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  <c r="AC1997" s="49"/>
      <c r="AD1997" s="49"/>
    </row>
    <row r="1998" spans="1:30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  <c r="AC1998" s="49"/>
      <c r="AD1998" s="49"/>
    </row>
    <row r="1999" spans="1:30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  <c r="AC1999" s="49"/>
      <c r="AD1999" s="49"/>
    </row>
    <row r="2000" spans="1:30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  <c r="AD2000" s="49"/>
    </row>
    <row r="2001" spans="1:30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  <c r="AC2001" s="49"/>
      <c r="AD2001" s="49"/>
    </row>
    <row r="2002" spans="1:30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  <c r="AC2002" s="49"/>
      <c r="AD2002" s="49"/>
    </row>
    <row r="2003" spans="1:30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  <c r="AD2003" s="49"/>
    </row>
    <row r="2004" spans="1:30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  <c r="AC2004" s="49"/>
      <c r="AD2004" s="49"/>
    </row>
    <row r="2005" spans="1:30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  <c r="AC2005" s="49"/>
      <c r="AD2005" s="49"/>
    </row>
    <row r="2006" spans="1:30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  <c r="AC2006" s="49"/>
      <c r="AD2006" s="49"/>
    </row>
    <row r="2007" spans="1:30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  <c r="AC2007" s="49"/>
      <c r="AD2007" s="49"/>
    </row>
    <row r="2008" spans="1:30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  <c r="AC2008" s="49"/>
      <c r="AD2008" s="49"/>
    </row>
    <row r="2009" spans="1:30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  <c r="AC2009" s="49"/>
      <c r="AD2009" s="49"/>
    </row>
    <row r="2010" spans="1:30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  <c r="AC2010" s="49"/>
      <c r="AD2010" s="49"/>
    </row>
    <row r="2011" spans="1:30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  <c r="AC2011" s="49"/>
      <c r="AD2011" s="49"/>
    </row>
    <row r="2012" spans="1:30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  <c r="AC2012" s="49"/>
      <c r="AD2012" s="49"/>
    </row>
    <row r="2013" spans="1:30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  <c r="AD2013" s="49"/>
    </row>
    <row r="2014" spans="1:30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  <c r="AD2014" s="49"/>
    </row>
    <row r="2015" spans="1:30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  <c r="AC2015" s="49"/>
      <c r="AD2015" s="49"/>
    </row>
    <row r="2016" spans="1:30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  <c r="AC2016" s="49"/>
      <c r="AD2016" s="49"/>
    </row>
    <row r="2017" spans="1:30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  <c r="AC2017" s="49"/>
      <c r="AD2017" s="49"/>
    </row>
    <row r="2018" spans="1:30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  <c r="AC2018" s="49"/>
      <c r="AD2018" s="49"/>
    </row>
    <row r="2019" spans="1:30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  <c r="AC2019" s="49"/>
      <c r="AD2019" s="49"/>
    </row>
    <row r="2020" spans="1:30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  <c r="AC2020" s="49"/>
      <c r="AD2020" s="49"/>
    </row>
    <row r="2021" spans="1:30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  <c r="AC2021" s="49"/>
      <c r="AD2021" s="49"/>
    </row>
    <row r="2022" spans="1:30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  <c r="AC2022" s="49"/>
      <c r="AD2022" s="49"/>
    </row>
    <row r="2023" spans="1:30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  <c r="AD2023" s="49"/>
    </row>
    <row r="2024" spans="1:30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  <c r="AC2024" s="49"/>
      <c r="AD2024" s="49"/>
    </row>
    <row r="2025" spans="1:30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  <c r="AC2025" s="49"/>
      <c r="AD2025" s="49"/>
    </row>
    <row r="2026" spans="1:30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  <c r="AC2026" s="49"/>
      <c r="AD2026" s="49"/>
    </row>
    <row r="2027" spans="1:30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  <c r="AC2027" s="49"/>
      <c r="AD2027" s="49"/>
    </row>
    <row r="2028" spans="1:30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  <c r="AC2028" s="49"/>
      <c r="AD2028" s="49"/>
    </row>
    <row r="2029" spans="1:30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  <c r="AC2029" s="49"/>
      <c r="AD2029" s="49"/>
    </row>
    <row r="2030" spans="1:30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  <c r="AC2030" s="49"/>
      <c r="AD2030" s="49"/>
    </row>
    <row r="2031" spans="1:30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  <c r="AC2031" s="49"/>
      <c r="AD2031" s="49"/>
    </row>
    <row r="2032" spans="1:30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  <c r="AC2032" s="49"/>
      <c r="AD2032" s="49"/>
    </row>
    <row r="2033" spans="1:30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  <c r="AD2033" s="49"/>
    </row>
    <row r="2034" spans="1:30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  <c r="AC2034" s="49"/>
      <c r="AD2034" s="49"/>
    </row>
    <row r="2035" spans="1:30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  <c r="AC2035" s="49"/>
      <c r="AD2035" s="49"/>
    </row>
    <row r="2036" spans="1:30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  <c r="AC2036" s="49"/>
      <c r="AD2036" s="49"/>
    </row>
    <row r="2037" spans="1:30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  <c r="AC2037" s="49"/>
      <c r="AD2037" s="49"/>
    </row>
    <row r="2038" spans="1:30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</row>
    <row r="2039" spans="1:30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  <c r="AC2039" s="49"/>
      <c r="AD2039" s="49"/>
    </row>
    <row r="2040" spans="1:30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  <c r="AC2040" s="49"/>
      <c r="AD2040" s="49"/>
    </row>
    <row r="2041" spans="1:30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  <c r="AC2041" s="49"/>
      <c r="AD2041" s="49"/>
    </row>
    <row r="2042" spans="1:30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  <c r="AC2042" s="49"/>
      <c r="AD2042" s="49"/>
    </row>
    <row r="2043" spans="1:30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  <c r="AD2043" s="49"/>
    </row>
    <row r="2044" spans="1:30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  <c r="AC2044" s="49"/>
      <c r="AD2044" s="49"/>
    </row>
    <row r="2045" spans="1:30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  <c r="AC2045" s="49"/>
      <c r="AD2045" s="49"/>
    </row>
    <row r="2046" spans="1:30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  <c r="AC2046" s="49"/>
      <c r="AD2046" s="49"/>
    </row>
    <row r="2047" spans="1:30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  <c r="AC2047" s="49"/>
      <c r="AD2047" s="49"/>
    </row>
    <row r="2048" spans="1:30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  <c r="AC2048" s="49"/>
      <c r="AD2048" s="49"/>
    </row>
    <row r="2049" spans="1:30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  <c r="AC2049" s="49"/>
      <c r="AD2049" s="49"/>
    </row>
    <row r="2050" spans="1:30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  <c r="AC2050" s="49"/>
      <c r="AD2050" s="49"/>
    </row>
    <row r="2051" spans="1:30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  <c r="AC2051" s="49"/>
      <c r="AD2051" s="49"/>
    </row>
    <row r="2052" spans="1:30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  <c r="AD2052" s="49"/>
    </row>
    <row r="2053" spans="1:30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  <c r="AD2053" s="49"/>
    </row>
    <row r="2054" spans="1:30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  <c r="AC2054" s="49"/>
      <c r="AD2054" s="49"/>
    </row>
    <row r="2055" spans="1:30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  <c r="AC2055" s="49"/>
      <c r="AD2055" s="49"/>
    </row>
    <row r="2056" spans="1:30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  <c r="AC2056" s="49"/>
      <c r="AD2056" s="49"/>
    </row>
    <row r="2057" spans="1:30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  <c r="AC2057" s="49"/>
      <c r="AD2057" s="49"/>
    </row>
    <row r="2058" spans="1:30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  <c r="AC2058" s="49"/>
      <c r="AD2058" s="49"/>
    </row>
    <row r="2059" spans="1:30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  <c r="AC2059" s="49"/>
      <c r="AD2059" s="49"/>
    </row>
    <row r="2060" spans="1:30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  <c r="AC2060" s="49"/>
      <c r="AD2060" s="49"/>
    </row>
    <row r="2061" spans="1:30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  <c r="AC2061" s="49"/>
      <c r="AD2061" s="49"/>
    </row>
    <row r="2062" spans="1:30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  <c r="AC2062" s="49"/>
      <c r="AD2062" s="49"/>
    </row>
    <row r="2063" spans="1:30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  <c r="AD2063" s="49"/>
    </row>
    <row r="2064" spans="1:30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  <c r="AC2064" s="49"/>
      <c r="AD2064" s="49"/>
    </row>
    <row r="2065" spans="1:30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  <c r="AC2065" s="49"/>
      <c r="AD2065" s="49"/>
    </row>
    <row r="2066" spans="1:30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  <c r="AC2066" s="49"/>
      <c r="AD2066" s="49"/>
    </row>
    <row r="2067" spans="1:30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  <c r="AC2067" s="49"/>
      <c r="AD2067" s="49"/>
    </row>
    <row r="2068" spans="1:30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  <c r="AD2068" s="49"/>
    </row>
    <row r="2069" spans="1:30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  <c r="AC2069" s="49"/>
      <c r="AD2069" s="49"/>
    </row>
    <row r="2070" spans="1:30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  <c r="AC2070" s="49"/>
      <c r="AD2070" s="49"/>
    </row>
    <row r="2071" spans="1:30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  <c r="AC2071" s="49"/>
      <c r="AD2071" s="49"/>
    </row>
    <row r="2072" spans="1:30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  <c r="AC2072" s="49"/>
      <c r="AD2072" s="49"/>
    </row>
    <row r="2073" spans="1:30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  <c r="AD2073" s="49"/>
    </row>
    <row r="2074" spans="1:30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  <c r="AC2074" s="49"/>
      <c r="AD2074" s="49"/>
    </row>
    <row r="2075" spans="1:30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  <c r="AC2075" s="49"/>
      <c r="AD2075" s="49"/>
    </row>
    <row r="2076" spans="1:30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  <c r="AC2076" s="49"/>
      <c r="AD2076" s="49"/>
    </row>
    <row r="2077" spans="1:30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  <c r="AC2077" s="49"/>
      <c r="AD2077" s="49"/>
    </row>
    <row r="2078" spans="1:30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  <c r="AC2078" s="49"/>
      <c r="AD2078" s="49"/>
    </row>
    <row r="2079" spans="1:30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  <c r="AC2079" s="49"/>
      <c r="AD2079" s="49"/>
    </row>
    <row r="2080" spans="1:30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  <c r="AC2080" s="49"/>
      <c r="AD2080" s="49"/>
    </row>
    <row r="2081" spans="1:30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  <c r="AC2081" s="49"/>
      <c r="AD2081" s="49"/>
    </row>
    <row r="2082" spans="1:30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  <c r="AC2082" s="49"/>
      <c r="AD2082" s="49"/>
    </row>
    <row r="2083" spans="1:30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  <c r="AD2083" s="49"/>
    </row>
    <row r="2084" spans="1:30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  <c r="AC2084" s="49"/>
      <c r="AD2084" s="49"/>
    </row>
    <row r="2085" spans="1:30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  <c r="AC2085" s="49"/>
      <c r="AD2085" s="49"/>
    </row>
    <row r="2086" spans="1:30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  <c r="AC2086" s="49"/>
      <c r="AD2086" s="49"/>
    </row>
    <row r="2087" spans="1:30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  <c r="AC2087" s="49"/>
      <c r="AD2087" s="49"/>
    </row>
    <row r="2088" spans="1:30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  <c r="AC2088" s="49"/>
      <c r="AD2088" s="49"/>
    </row>
    <row r="2089" spans="1:30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  <c r="AC2089" s="49"/>
      <c r="AD2089" s="49"/>
    </row>
    <row r="2090" spans="1:30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  <c r="AC2090" s="49"/>
      <c r="AD2090" s="49"/>
    </row>
    <row r="2091" spans="1:30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  <c r="AC2091" s="49"/>
      <c r="AD2091" s="49"/>
    </row>
    <row r="2092" spans="1:30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  <c r="AC2092" s="49"/>
      <c r="AD2092" s="49"/>
    </row>
    <row r="2093" spans="1:30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  <c r="AD2093" s="49"/>
    </row>
    <row r="2094" spans="1:30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  <c r="AC2094" s="49"/>
      <c r="AD2094" s="49"/>
    </row>
    <row r="2095" spans="1:30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  <c r="AC2095" s="49"/>
      <c r="AD2095" s="49"/>
    </row>
    <row r="2096" spans="1:30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  <c r="AC2096" s="49"/>
      <c r="AD2096" s="49"/>
    </row>
    <row r="2097" spans="1:30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  <c r="AC2097" s="49"/>
      <c r="AD2097" s="49"/>
    </row>
    <row r="2098" spans="1:30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  <c r="AC2098" s="49"/>
      <c r="AD2098" s="49"/>
    </row>
    <row r="2099" spans="1:30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  <c r="AC2099" s="49"/>
      <c r="AD2099" s="49"/>
    </row>
    <row r="2100" spans="1:30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  <c r="AC2100" s="49"/>
      <c r="AD2100" s="49"/>
    </row>
    <row r="2101" spans="1:30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  <c r="AC2101" s="49"/>
      <c r="AD2101" s="49"/>
    </row>
    <row r="2102" spans="1:30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  <c r="AC2102" s="49"/>
      <c r="AD2102" s="49"/>
    </row>
    <row r="2103" spans="1:30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  <c r="AD2103" s="49"/>
    </row>
    <row r="2104" spans="1:30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  <c r="AC2104" s="49"/>
      <c r="AD2104" s="49"/>
    </row>
    <row r="2105" spans="1:30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  <c r="AC2105" s="49"/>
      <c r="AD2105" s="49"/>
    </row>
    <row r="2106" spans="1:30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  <c r="AC2106" s="49"/>
      <c r="AD2106" s="49"/>
    </row>
    <row r="2107" spans="1:30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  <c r="AC2107" s="49"/>
      <c r="AD2107" s="49"/>
    </row>
    <row r="2108" spans="1:30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  <c r="AC2108" s="49"/>
      <c r="AD2108" s="49"/>
    </row>
    <row r="2109" spans="1:30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49"/>
      <c r="V2109" s="49"/>
      <c r="W2109" s="49"/>
      <c r="X2109" s="49"/>
      <c r="Y2109" s="49"/>
      <c r="Z2109" s="49"/>
      <c r="AA2109" s="49"/>
      <c r="AB2109" s="49"/>
      <c r="AC2109" s="49"/>
      <c r="AD2109" s="49"/>
    </row>
    <row r="2110" spans="1:30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/>
      <c r="T2110" s="49"/>
      <c r="U2110" s="49"/>
      <c r="V2110" s="49"/>
      <c r="W2110" s="49"/>
      <c r="X2110" s="49"/>
      <c r="Y2110" s="49"/>
      <c r="Z2110" s="49"/>
      <c r="AA2110" s="49"/>
      <c r="AB2110" s="49"/>
      <c r="AC2110" s="49"/>
      <c r="AD2110" s="49"/>
    </row>
    <row r="2111" spans="1:30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/>
      <c r="T2111" s="49"/>
      <c r="U2111" s="49"/>
      <c r="V2111" s="49"/>
      <c r="W2111" s="49"/>
      <c r="X2111" s="49"/>
      <c r="Y2111" s="49"/>
      <c r="Z2111" s="49"/>
      <c r="AA2111" s="49"/>
      <c r="AB2111" s="49"/>
      <c r="AC2111" s="49"/>
      <c r="AD2111" s="49"/>
    </row>
    <row r="2112" spans="1:30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/>
      <c r="T2112" s="49"/>
      <c r="U2112" s="49"/>
      <c r="V2112" s="49"/>
      <c r="W2112" s="49"/>
      <c r="X2112" s="49"/>
      <c r="Y2112" s="49"/>
      <c r="Z2112" s="49"/>
      <c r="AA2112" s="49"/>
      <c r="AB2112" s="49"/>
      <c r="AC2112" s="49"/>
      <c r="AD2112" s="49"/>
    </row>
    <row r="2113" spans="1:30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Y2113" s="49"/>
      <c r="Z2113" s="49"/>
      <c r="AA2113" s="49"/>
      <c r="AB2113" s="49"/>
      <c r="AC2113" s="49"/>
      <c r="AD2113" s="49"/>
    </row>
    <row r="2114" spans="1:30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  <c r="Q2114" s="49"/>
      <c r="R2114" s="49"/>
      <c r="S2114" s="49"/>
      <c r="T2114" s="49"/>
      <c r="U2114" s="49"/>
      <c r="V2114" s="49"/>
      <c r="W2114" s="49"/>
      <c r="X2114" s="49"/>
      <c r="Y2114" s="49"/>
      <c r="Z2114" s="49"/>
      <c r="AA2114" s="49"/>
      <c r="AB2114" s="49"/>
      <c r="AC2114" s="49"/>
      <c r="AD2114" s="49"/>
    </row>
    <row r="2115" spans="1:30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  <c r="O2115" s="49"/>
      <c r="P2115" s="49"/>
      <c r="Q2115" s="49"/>
      <c r="R2115" s="49"/>
      <c r="S2115" s="49"/>
      <c r="T2115" s="49"/>
      <c r="U2115" s="49"/>
      <c r="V2115" s="49"/>
      <c r="W2115" s="49"/>
      <c r="X2115" s="49"/>
      <c r="Y2115" s="49"/>
      <c r="Z2115" s="49"/>
      <c r="AA2115" s="49"/>
      <c r="AB2115" s="49"/>
      <c r="AC2115" s="49"/>
      <c r="AD2115" s="49"/>
    </row>
    <row r="2116" spans="1:30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/>
      <c r="P2116" s="49"/>
      <c r="Q2116" s="49"/>
      <c r="R2116" s="49"/>
      <c r="S2116" s="49"/>
      <c r="T2116" s="49"/>
      <c r="U2116" s="49"/>
      <c r="V2116" s="49"/>
      <c r="W2116" s="49"/>
      <c r="X2116" s="49"/>
      <c r="Y2116" s="49"/>
      <c r="Z2116" s="49"/>
      <c r="AA2116" s="49"/>
      <c r="AB2116" s="49"/>
      <c r="AC2116" s="49"/>
      <c r="AD2116" s="49"/>
    </row>
    <row r="2117" spans="1:30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49"/>
      <c r="U2117" s="49"/>
      <c r="V2117" s="49"/>
      <c r="W2117" s="49"/>
      <c r="X2117" s="49"/>
      <c r="Y2117" s="49"/>
      <c r="Z2117" s="49"/>
      <c r="AA2117" s="49"/>
      <c r="AB2117" s="49"/>
      <c r="AC2117" s="49"/>
      <c r="AD2117" s="49"/>
    </row>
    <row r="2118" spans="1:30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49"/>
      <c r="U2118" s="49"/>
      <c r="V2118" s="49"/>
      <c r="W2118" s="49"/>
      <c r="X2118" s="49"/>
      <c r="Y2118" s="49"/>
      <c r="Z2118" s="49"/>
      <c r="AA2118" s="49"/>
      <c r="AB2118" s="49"/>
      <c r="AC2118" s="49"/>
      <c r="AD2118" s="49"/>
    </row>
    <row r="2119" spans="1:30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49"/>
      <c r="M2119" s="49"/>
      <c r="N2119" s="49"/>
      <c r="O2119" s="49"/>
      <c r="P2119" s="49"/>
      <c r="Q2119" s="49"/>
      <c r="R2119" s="49"/>
      <c r="S2119" s="49"/>
      <c r="T2119" s="49"/>
      <c r="U2119" s="49"/>
      <c r="V2119" s="49"/>
      <c r="W2119" s="49"/>
      <c r="X2119" s="49"/>
      <c r="Y2119" s="49"/>
      <c r="Z2119" s="49"/>
      <c r="AA2119" s="49"/>
      <c r="AB2119" s="49"/>
      <c r="AC2119" s="49"/>
      <c r="AD2119" s="49"/>
    </row>
    <row r="2120" spans="1:30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/>
      <c r="T2120" s="49"/>
      <c r="U2120" s="49"/>
      <c r="V2120" s="49"/>
      <c r="W2120" s="49"/>
      <c r="X2120" s="49"/>
      <c r="Y2120" s="49"/>
      <c r="Z2120" s="49"/>
      <c r="AA2120" s="49"/>
      <c r="AB2120" s="49"/>
      <c r="AC2120" s="49"/>
      <c r="AD2120" s="49"/>
    </row>
    <row r="2121" spans="1:30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49"/>
      <c r="M2121" s="49"/>
      <c r="N2121" s="49"/>
      <c r="O2121" s="49"/>
      <c r="P2121" s="49"/>
      <c r="Q2121" s="49"/>
      <c r="R2121" s="49"/>
      <c r="S2121" s="49"/>
      <c r="T2121" s="49"/>
      <c r="U2121" s="49"/>
      <c r="V2121" s="49"/>
      <c r="W2121" s="49"/>
      <c r="X2121" s="49"/>
      <c r="Y2121" s="49"/>
      <c r="Z2121" s="49"/>
      <c r="AA2121" s="49"/>
      <c r="AB2121" s="49"/>
      <c r="AC2121" s="49"/>
      <c r="AD2121" s="49"/>
    </row>
    <row r="2122" spans="1:30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49"/>
      <c r="U2122" s="49"/>
      <c r="V2122" s="49"/>
      <c r="W2122" s="49"/>
      <c r="X2122" s="49"/>
      <c r="Y2122" s="49"/>
      <c r="Z2122" s="49"/>
      <c r="AA2122" s="49"/>
      <c r="AB2122" s="49"/>
      <c r="AC2122" s="49"/>
      <c r="AD2122" s="49"/>
    </row>
    <row r="2123" spans="1:30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49"/>
      <c r="M2123" s="49"/>
      <c r="N2123" s="49"/>
      <c r="O2123" s="49"/>
      <c r="P2123" s="49"/>
      <c r="Q2123" s="49"/>
      <c r="R2123" s="49"/>
      <c r="S2123" s="49"/>
      <c r="T2123" s="49"/>
      <c r="U2123" s="49"/>
      <c r="V2123" s="49"/>
      <c r="W2123" s="49"/>
      <c r="X2123" s="49"/>
      <c r="Y2123" s="49"/>
      <c r="Z2123" s="49"/>
      <c r="AA2123" s="49"/>
      <c r="AB2123" s="49"/>
      <c r="AC2123" s="49"/>
      <c r="AD2123" s="49"/>
    </row>
    <row r="2124" spans="1:30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  <c r="O2124" s="49"/>
      <c r="P2124" s="49"/>
      <c r="Q2124" s="49"/>
      <c r="R2124" s="49"/>
      <c r="S2124" s="49"/>
      <c r="T2124" s="49"/>
      <c r="U2124" s="49"/>
      <c r="V2124" s="49"/>
      <c r="W2124" s="49"/>
      <c r="X2124" s="49"/>
      <c r="Y2124" s="49"/>
      <c r="Z2124" s="49"/>
      <c r="AA2124" s="49"/>
      <c r="AB2124" s="49"/>
      <c r="AC2124" s="49"/>
      <c r="AD2124" s="49"/>
    </row>
    <row r="2125" spans="1:30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49"/>
      <c r="M2125" s="49"/>
      <c r="N2125" s="49"/>
      <c r="O2125" s="49"/>
      <c r="P2125" s="49"/>
      <c r="Q2125" s="49"/>
      <c r="R2125" s="49"/>
      <c r="S2125" s="49"/>
      <c r="T2125" s="49"/>
      <c r="U2125" s="49"/>
      <c r="V2125" s="49"/>
      <c r="W2125" s="49"/>
      <c r="X2125" s="49"/>
      <c r="Y2125" s="49"/>
      <c r="Z2125" s="49"/>
      <c r="AA2125" s="49"/>
      <c r="AB2125" s="49"/>
      <c r="AC2125" s="49"/>
      <c r="AD2125" s="49"/>
    </row>
    <row r="2126" spans="1:30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  <c r="N2126" s="49"/>
      <c r="O2126" s="49"/>
      <c r="P2126" s="49"/>
      <c r="Q2126" s="49"/>
      <c r="R2126" s="49"/>
      <c r="S2126" s="49"/>
      <c r="T2126" s="49"/>
      <c r="U2126" s="49"/>
      <c r="V2126" s="49"/>
      <c r="W2126" s="49"/>
      <c r="X2126" s="49"/>
      <c r="Y2126" s="49"/>
      <c r="Z2126" s="49"/>
      <c r="AA2126" s="49"/>
      <c r="AB2126" s="49"/>
      <c r="AC2126" s="49"/>
      <c r="AD2126" s="49"/>
    </row>
    <row r="2127" spans="1:30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  <c r="O2127" s="49"/>
      <c r="P2127" s="49"/>
      <c r="Q2127" s="49"/>
      <c r="R2127" s="49"/>
      <c r="S2127" s="49"/>
      <c r="T2127" s="49"/>
      <c r="U2127" s="49"/>
      <c r="V2127" s="49"/>
      <c r="W2127" s="49"/>
      <c r="X2127" s="49"/>
      <c r="Y2127" s="49"/>
      <c r="Z2127" s="49"/>
      <c r="AA2127" s="49"/>
      <c r="AB2127" s="49"/>
      <c r="AC2127" s="49"/>
      <c r="AD2127" s="49"/>
    </row>
    <row r="2128" spans="1:30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  <c r="O2128" s="49"/>
      <c r="P2128" s="49"/>
      <c r="Q2128" s="49"/>
      <c r="R2128" s="49"/>
      <c r="S2128" s="49"/>
      <c r="T2128" s="49"/>
      <c r="U2128" s="49"/>
      <c r="V2128" s="49"/>
      <c r="W2128" s="49"/>
      <c r="X2128" s="49"/>
      <c r="Y2128" s="49"/>
      <c r="Z2128" s="49"/>
      <c r="AA2128" s="49"/>
      <c r="AB2128" s="49"/>
      <c r="AC2128" s="49"/>
      <c r="AD2128" s="49"/>
    </row>
    <row r="2129" spans="1:30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/>
      <c r="T2129" s="49"/>
      <c r="U2129" s="49"/>
      <c r="V2129" s="49"/>
      <c r="W2129" s="49"/>
      <c r="X2129" s="49"/>
      <c r="Y2129" s="49"/>
      <c r="Z2129" s="49"/>
      <c r="AA2129" s="49"/>
      <c r="AB2129" s="49"/>
      <c r="AC2129" s="49"/>
      <c r="AD2129" s="49"/>
    </row>
    <row r="2130" spans="1:30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49"/>
      <c r="V2130" s="49"/>
      <c r="W2130" s="49"/>
      <c r="X2130" s="49"/>
      <c r="Y2130" s="49"/>
      <c r="Z2130" s="49"/>
      <c r="AA2130" s="49"/>
      <c r="AB2130" s="49"/>
      <c r="AC2130" s="49"/>
      <c r="AD2130" s="49"/>
    </row>
    <row r="2131" spans="1:30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  <c r="Q2131" s="49"/>
      <c r="R2131" s="49"/>
      <c r="S2131" s="49"/>
      <c r="T2131" s="49"/>
      <c r="U2131" s="49"/>
      <c r="V2131" s="49"/>
      <c r="W2131" s="49"/>
      <c r="X2131" s="49"/>
      <c r="Y2131" s="49"/>
      <c r="Z2131" s="49"/>
      <c r="AA2131" s="49"/>
      <c r="AB2131" s="49"/>
      <c r="AC2131" s="49"/>
      <c r="AD2131" s="49"/>
    </row>
    <row r="2132" spans="1:30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  <c r="O2132" s="49"/>
      <c r="P2132" s="49"/>
      <c r="Q2132" s="49"/>
      <c r="R2132" s="49"/>
      <c r="S2132" s="49"/>
      <c r="T2132" s="49"/>
      <c r="U2132" s="49"/>
      <c r="V2132" s="49"/>
      <c r="W2132" s="49"/>
      <c r="X2132" s="49"/>
      <c r="Y2132" s="49"/>
      <c r="Z2132" s="49"/>
      <c r="AA2132" s="49"/>
      <c r="AB2132" s="49"/>
      <c r="AC2132" s="49"/>
      <c r="AD2132" s="49"/>
    </row>
    <row r="2133" spans="1:30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  <c r="O2133" s="49"/>
      <c r="P2133" s="49"/>
      <c r="Q2133" s="49"/>
      <c r="R2133" s="49"/>
      <c r="S2133" s="49"/>
      <c r="T2133" s="49"/>
      <c r="U2133" s="49"/>
      <c r="V2133" s="49"/>
      <c r="W2133" s="49"/>
      <c r="X2133" s="49"/>
      <c r="Y2133" s="49"/>
      <c r="Z2133" s="49"/>
      <c r="AA2133" s="49"/>
      <c r="AB2133" s="49"/>
      <c r="AC2133" s="49"/>
      <c r="AD2133" s="49"/>
    </row>
    <row r="2134" spans="1:30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  <c r="O2134" s="49"/>
      <c r="P2134" s="49"/>
      <c r="Q2134" s="49"/>
      <c r="R2134" s="49"/>
      <c r="S2134" s="49"/>
      <c r="T2134" s="49"/>
      <c r="U2134" s="49"/>
      <c r="V2134" s="49"/>
      <c r="W2134" s="49"/>
      <c r="X2134" s="49"/>
      <c r="Y2134" s="49"/>
      <c r="Z2134" s="49"/>
      <c r="AA2134" s="49"/>
      <c r="AB2134" s="49"/>
      <c r="AC2134" s="49"/>
      <c r="AD2134" s="49"/>
    </row>
    <row r="2135" spans="1:30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49"/>
      <c r="M2135" s="49"/>
      <c r="N2135" s="49"/>
      <c r="O2135" s="49"/>
      <c r="P2135" s="49"/>
      <c r="Q2135" s="49"/>
      <c r="R2135" s="49"/>
      <c r="S2135" s="49"/>
      <c r="T2135" s="49"/>
      <c r="U2135" s="49"/>
      <c r="V2135" s="49"/>
      <c r="W2135" s="49"/>
      <c r="X2135" s="49"/>
      <c r="Y2135" s="49"/>
      <c r="Z2135" s="49"/>
      <c r="AA2135" s="49"/>
      <c r="AB2135" s="49"/>
      <c r="AC2135" s="49"/>
      <c r="AD2135" s="49"/>
    </row>
    <row r="2136" spans="1:30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49"/>
      <c r="O2136" s="49"/>
      <c r="P2136" s="49"/>
      <c r="Q2136" s="49"/>
      <c r="R2136" s="49"/>
      <c r="S2136" s="49"/>
      <c r="T2136" s="49"/>
      <c r="U2136" s="49"/>
      <c r="V2136" s="49"/>
      <c r="W2136" s="49"/>
      <c r="X2136" s="49"/>
      <c r="Y2136" s="49"/>
      <c r="Z2136" s="49"/>
      <c r="AA2136" s="49"/>
      <c r="AB2136" s="49"/>
      <c r="AC2136" s="49"/>
      <c r="AD2136" s="49"/>
    </row>
    <row r="2137" spans="1:30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49"/>
      <c r="M2137" s="49"/>
      <c r="N2137" s="49"/>
      <c r="O2137" s="49"/>
      <c r="P2137" s="49"/>
      <c r="Q2137" s="49"/>
      <c r="R2137" s="49"/>
      <c r="S2137" s="49"/>
      <c r="T2137" s="49"/>
      <c r="U2137" s="49"/>
      <c r="V2137" s="49"/>
      <c r="W2137" s="49"/>
      <c r="X2137" s="49"/>
      <c r="Y2137" s="49"/>
      <c r="Z2137" s="49"/>
      <c r="AA2137" s="49"/>
      <c r="AB2137" s="49"/>
      <c r="AC2137" s="49"/>
      <c r="AD2137" s="49"/>
    </row>
    <row r="2138" spans="1:30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49"/>
      <c r="U2138" s="49"/>
      <c r="V2138" s="49"/>
      <c r="W2138" s="49"/>
      <c r="X2138" s="49"/>
      <c r="Y2138" s="49"/>
      <c r="Z2138" s="49"/>
      <c r="AA2138" s="49"/>
      <c r="AB2138" s="49"/>
      <c r="AC2138" s="49"/>
      <c r="AD2138" s="49"/>
    </row>
    <row r="2139" spans="1:30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  <c r="O2139" s="49"/>
      <c r="P2139" s="49"/>
      <c r="Q2139" s="49"/>
      <c r="R2139" s="49"/>
      <c r="S2139" s="49"/>
      <c r="T2139" s="49"/>
      <c r="U2139" s="49"/>
      <c r="V2139" s="49"/>
      <c r="W2139" s="49"/>
      <c r="X2139" s="49"/>
      <c r="Y2139" s="49"/>
      <c r="Z2139" s="49"/>
      <c r="AA2139" s="49"/>
      <c r="AB2139" s="49"/>
      <c r="AC2139" s="49"/>
      <c r="AD2139" s="49"/>
    </row>
    <row r="2140" spans="1:30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  <c r="O2140" s="49"/>
      <c r="P2140" s="49"/>
      <c r="Q2140" s="49"/>
      <c r="R2140" s="49"/>
      <c r="S2140" s="49"/>
      <c r="T2140" s="49"/>
      <c r="U2140" s="49"/>
      <c r="V2140" s="49"/>
      <c r="W2140" s="49"/>
      <c r="X2140" s="49"/>
      <c r="Y2140" s="49"/>
      <c r="Z2140" s="49"/>
      <c r="AA2140" s="49"/>
      <c r="AB2140" s="49"/>
      <c r="AC2140" s="49"/>
      <c r="AD2140" s="49"/>
    </row>
    <row r="2141" spans="1:30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  <c r="O2141" s="49"/>
      <c r="P2141" s="49"/>
      <c r="Q2141" s="49"/>
      <c r="R2141" s="49"/>
      <c r="S2141" s="49"/>
      <c r="T2141" s="49"/>
      <c r="U2141" s="49"/>
      <c r="V2141" s="49"/>
      <c r="W2141" s="49"/>
      <c r="X2141" s="49"/>
      <c r="Y2141" s="49"/>
      <c r="Z2141" s="49"/>
      <c r="AA2141" s="49"/>
      <c r="AB2141" s="49"/>
      <c r="AC2141" s="49"/>
      <c r="AD2141" s="49"/>
    </row>
    <row r="2142" spans="1:30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  <c r="O2142" s="49"/>
      <c r="P2142" s="49"/>
      <c r="Q2142" s="49"/>
      <c r="R2142" s="49"/>
      <c r="S2142" s="49"/>
      <c r="T2142" s="49"/>
      <c r="U2142" s="49"/>
      <c r="V2142" s="49"/>
      <c r="W2142" s="49"/>
      <c r="X2142" s="49"/>
      <c r="Y2142" s="49"/>
      <c r="Z2142" s="49"/>
      <c r="AA2142" s="49"/>
      <c r="AB2142" s="49"/>
      <c r="AC2142" s="49"/>
      <c r="AD2142" s="49"/>
    </row>
    <row r="2143" spans="1:30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/>
      <c r="Q2143" s="49"/>
      <c r="R2143" s="49"/>
      <c r="S2143" s="49"/>
      <c r="T2143" s="49"/>
      <c r="U2143" s="49"/>
      <c r="V2143" s="49"/>
      <c r="W2143" s="49"/>
      <c r="X2143" s="49"/>
      <c r="Y2143" s="49"/>
      <c r="Z2143" s="49"/>
      <c r="AA2143" s="49"/>
      <c r="AB2143" s="49"/>
      <c r="AC2143" s="49"/>
      <c r="AD2143" s="49"/>
    </row>
    <row r="2144" spans="1:30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/>
      <c r="AA2144" s="49"/>
      <c r="AB2144" s="49"/>
      <c r="AC2144" s="49"/>
      <c r="AD2144" s="49"/>
    </row>
    <row r="2145" spans="1:30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  <c r="O2145" s="49"/>
      <c r="P2145" s="49"/>
      <c r="Q2145" s="49"/>
      <c r="R2145" s="49"/>
      <c r="S2145" s="49"/>
      <c r="T2145" s="49"/>
      <c r="U2145" s="49"/>
      <c r="V2145" s="49"/>
      <c r="W2145" s="49"/>
      <c r="X2145" s="49"/>
      <c r="Y2145" s="49"/>
      <c r="Z2145" s="49"/>
      <c r="AA2145" s="49"/>
      <c r="AB2145" s="49"/>
      <c r="AC2145" s="49"/>
      <c r="AD2145" s="49"/>
    </row>
    <row r="2146" spans="1:30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/>
      <c r="T2146" s="49"/>
      <c r="U2146" s="49"/>
      <c r="V2146" s="49"/>
      <c r="W2146" s="49"/>
      <c r="X2146" s="49"/>
      <c r="Y2146" s="49"/>
      <c r="Z2146" s="49"/>
      <c r="AA2146" s="49"/>
      <c r="AB2146" s="49"/>
      <c r="AC2146" s="49"/>
      <c r="AD2146" s="49"/>
    </row>
    <row r="2147" spans="1:30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/>
      <c r="T2147" s="49"/>
      <c r="U2147" s="49"/>
      <c r="V2147" s="49"/>
      <c r="W2147" s="49"/>
      <c r="X2147" s="49"/>
      <c r="Y2147" s="49"/>
      <c r="Z2147" s="49"/>
      <c r="AA2147" s="49"/>
      <c r="AB2147" s="49"/>
      <c r="AC2147" s="49"/>
      <c r="AD2147" s="49"/>
    </row>
    <row r="2148" spans="1:30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/>
      <c r="T2148" s="49"/>
      <c r="U2148" s="49"/>
      <c r="V2148" s="49"/>
      <c r="W2148" s="49"/>
      <c r="X2148" s="49"/>
      <c r="Y2148" s="49"/>
      <c r="Z2148" s="49"/>
      <c r="AA2148" s="49"/>
      <c r="AB2148" s="49"/>
      <c r="AC2148" s="49"/>
      <c r="AD2148" s="49"/>
    </row>
    <row r="2149" spans="1:30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/>
      <c r="T2149" s="49"/>
      <c r="U2149" s="49"/>
      <c r="V2149" s="49"/>
      <c r="W2149" s="49"/>
      <c r="X2149" s="49"/>
      <c r="Y2149" s="49"/>
      <c r="Z2149" s="49"/>
      <c r="AA2149" s="49"/>
      <c r="AB2149" s="49"/>
      <c r="AC2149" s="49"/>
      <c r="AD2149" s="49"/>
    </row>
    <row r="2150" spans="1:30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/>
      <c r="T2150" s="49"/>
      <c r="U2150" s="49"/>
      <c r="V2150" s="49"/>
      <c r="W2150" s="49"/>
      <c r="X2150" s="49"/>
      <c r="Y2150" s="49"/>
      <c r="Z2150" s="49"/>
      <c r="AA2150" s="49"/>
      <c r="AB2150" s="49"/>
      <c r="AC2150" s="49"/>
      <c r="AD2150" s="49"/>
    </row>
    <row r="2151" spans="1:30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/>
      <c r="T2151" s="49"/>
      <c r="U2151" s="49"/>
      <c r="V2151" s="49"/>
      <c r="W2151" s="49"/>
      <c r="X2151" s="49"/>
      <c r="Y2151" s="49"/>
      <c r="Z2151" s="49"/>
      <c r="AA2151" s="49"/>
      <c r="AB2151" s="49"/>
      <c r="AC2151" s="49"/>
      <c r="AD2151" s="49"/>
    </row>
    <row r="2152" spans="1:30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49"/>
      <c r="S2152" s="49"/>
      <c r="T2152" s="49"/>
      <c r="U2152" s="49"/>
      <c r="V2152" s="49"/>
      <c r="W2152" s="49"/>
      <c r="X2152" s="49"/>
      <c r="Y2152" s="49"/>
      <c r="Z2152" s="49"/>
      <c r="AA2152" s="49"/>
      <c r="AB2152" s="49"/>
      <c r="AC2152" s="49"/>
      <c r="AD2152" s="49"/>
    </row>
    <row r="2153" spans="1:30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  <c r="Y2153" s="49"/>
      <c r="Z2153" s="49"/>
      <c r="AA2153" s="49"/>
      <c r="AB2153" s="49"/>
      <c r="AC2153" s="49"/>
      <c r="AD2153" s="49"/>
    </row>
    <row r="2154" spans="1:30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  <c r="Q2154" s="49"/>
      <c r="R2154" s="49"/>
      <c r="S2154" s="49"/>
      <c r="T2154" s="49"/>
      <c r="U2154" s="49"/>
      <c r="V2154" s="49"/>
      <c r="W2154" s="49"/>
      <c r="X2154" s="49"/>
      <c r="Y2154" s="49"/>
      <c r="Z2154" s="49"/>
      <c r="AA2154" s="49"/>
      <c r="AB2154" s="49"/>
      <c r="AC2154" s="49"/>
      <c r="AD2154" s="49"/>
    </row>
    <row r="2155" spans="1:30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  <c r="Q2155" s="49"/>
      <c r="R2155" s="49"/>
      <c r="S2155" s="49"/>
      <c r="T2155" s="49"/>
      <c r="U2155" s="49"/>
      <c r="V2155" s="49"/>
      <c r="W2155" s="49"/>
      <c r="X2155" s="49"/>
      <c r="Y2155" s="49"/>
      <c r="Z2155" s="49"/>
      <c r="AA2155" s="49"/>
      <c r="AB2155" s="49"/>
      <c r="AC2155" s="49"/>
      <c r="AD2155" s="49"/>
    </row>
    <row r="2156" spans="1:30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  <c r="Q2156" s="49"/>
      <c r="R2156" s="49"/>
      <c r="S2156" s="49"/>
      <c r="T2156" s="49"/>
      <c r="U2156" s="49"/>
      <c r="V2156" s="49"/>
      <c r="W2156" s="49"/>
      <c r="X2156" s="49"/>
      <c r="Y2156" s="49"/>
      <c r="Z2156" s="49"/>
      <c r="AA2156" s="49"/>
      <c r="AB2156" s="49"/>
      <c r="AC2156" s="49"/>
      <c r="AD2156" s="49"/>
    </row>
    <row r="2157" spans="1:30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/>
      <c r="T2157" s="49"/>
      <c r="U2157" s="49"/>
      <c r="V2157" s="49"/>
      <c r="W2157" s="49"/>
      <c r="X2157" s="49"/>
      <c r="Y2157" s="49"/>
      <c r="Z2157" s="49"/>
      <c r="AA2157" s="49"/>
      <c r="AB2157" s="49"/>
      <c r="AC2157" s="49"/>
      <c r="AD2157" s="49"/>
    </row>
    <row r="2158" spans="1:30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/>
      <c r="S2158" s="49"/>
      <c r="T2158" s="49"/>
      <c r="U2158" s="49"/>
      <c r="V2158" s="49"/>
      <c r="W2158" s="49"/>
      <c r="X2158" s="49"/>
      <c r="Y2158" s="49"/>
      <c r="Z2158" s="49"/>
      <c r="AA2158" s="49"/>
      <c r="AB2158" s="49"/>
      <c r="AC2158" s="49"/>
      <c r="AD2158" s="49"/>
    </row>
    <row r="2159" spans="1:30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/>
      <c r="T2159" s="49"/>
      <c r="U2159" s="49"/>
      <c r="V2159" s="49"/>
      <c r="W2159" s="49"/>
      <c r="X2159" s="49"/>
      <c r="Y2159" s="49"/>
      <c r="Z2159" s="49"/>
      <c r="AA2159" s="49"/>
      <c r="AB2159" s="49"/>
      <c r="AC2159" s="49"/>
      <c r="AD2159" s="49"/>
    </row>
    <row r="2160" spans="1:30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  <c r="O2160" s="49"/>
      <c r="P2160" s="49"/>
      <c r="Q2160" s="49"/>
      <c r="R2160" s="49"/>
      <c r="S2160" s="49"/>
      <c r="T2160" s="49"/>
      <c r="U2160" s="49"/>
      <c r="V2160" s="49"/>
      <c r="W2160" s="49"/>
      <c r="X2160" s="49"/>
      <c r="Y2160" s="49"/>
      <c r="Z2160" s="49"/>
      <c r="AA2160" s="49"/>
      <c r="AB2160" s="49"/>
      <c r="AC2160" s="49"/>
      <c r="AD2160" s="49"/>
    </row>
    <row r="2161" spans="1:30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/>
      <c r="Q2161" s="49"/>
      <c r="R2161" s="49"/>
      <c r="S2161" s="49"/>
      <c r="T2161" s="49"/>
      <c r="U2161" s="49"/>
      <c r="V2161" s="49"/>
      <c r="W2161" s="49"/>
      <c r="X2161" s="49"/>
      <c r="Y2161" s="49"/>
      <c r="Z2161" s="49"/>
      <c r="AA2161" s="49"/>
      <c r="AB2161" s="49"/>
      <c r="AC2161" s="49"/>
      <c r="AD2161" s="49"/>
    </row>
    <row r="2162" spans="1:30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/>
      <c r="T2162" s="49"/>
      <c r="U2162" s="49"/>
      <c r="V2162" s="49"/>
      <c r="W2162" s="49"/>
      <c r="X2162" s="49"/>
      <c r="Y2162" s="49"/>
      <c r="Z2162" s="49"/>
      <c r="AA2162" s="49"/>
      <c r="AB2162" s="49"/>
      <c r="AC2162" s="49"/>
      <c r="AD2162" s="49"/>
    </row>
    <row r="2163" spans="1:30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  <c r="O2163" s="49"/>
      <c r="P2163" s="49"/>
      <c r="Q2163" s="49"/>
      <c r="R2163" s="49"/>
      <c r="S2163" s="49"/>
      <c r="T2163" s="49"/>
      <c r="U2163" s="49"/>
      <c r="V2163" s="49"/>
      <c r="W2163" s="49"/>
      <c r="X2163" s="49"/>
      <c r="Y2163" s="49"/>
      <c r="Z2163" s="49"/>
      <c r="AA2163" s="49"/>
      <c r="AB2163" s="49"/>
      <c r="AC2163" s="49"/>
      <c r="AD2163" s="49"/>
    </row>
    <row r="2164" spans="1:30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/>
      <c r="T2164" s="49"/>
      <c r="U2164" s="49"/>
      <c r="V2164" s="49"/>
      <c r="W2164" s="49"/>
      <c r="X2164" s="49"/>
      <c r="Y2164" s="49"/>
      <c r="Z2164" s="49"/>
      <c r="AA2164" s="49"/>
      <c r="AB2164" s="49"/>
      <c r="AC2164" s="49"/>
      <c r="AD2164" s="49"/>
    </row>
    <row r="2165" spans="1:30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  <c r="Q2165" s="49"/>
      <c r="R2165" s="49"/>
      <c r="S2165" s="49"/>
      <c r="T2165" s="49"/>
      <c r="U2165" s="49"/>
      <c r="V2165" s="49"/>
      <c r="W2165" s="49"/>
      <c r="X2165" s="49"/>
      <c r="Y2165" s="49"/>
      <c r="Z2165" s="49"/>
      <c r="AA2165" s="49"/>
      <c r="AB2165" s="49"/>
      <c r="AC2165" s="49"/>
      <c r="AD2165" s="49"/>
    </row>
    <row r="2166" spans="1:30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  <c r="O2166" s="49"/>
      <c r="P2166" s="49"/>
      <c r="Q2166" s="49"/>
      <c r="R2166" s="49"/>
      <c r="S2166" s="49"/>
      <c r="T2166" s="49"/>
      <c r="U2166" s="49"/>
      <c r="V2166" s="49"/>
      <c r="W2166" s="49"/>
      <c r="X2166" s="49"/>
      <c r="Y2166" s="49"/>
      <c r="Z2166" s="49"/>
      <c r="AA2166" s="49"/>
      <c r="AB2166" s="49"/>
      <c r="AC2166" s="49"/>
      <c r="AD2166" s="49"/>
    </row>
    <row r="2167" spans="1:30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  <c r="O2167" s="49"/>
      <c r="P2167" s="49"/>
      <c r="Q2167" s="49"/>
      <c r="R2167" s="49"/>
      <c r="S2167" s="49"/>
      <c r="T2167" s="49"/>
      <c r="U2167" s="49"/>
      <c r="V2167" s="49"/>
      <c r="W2167" s="49"/>
      <c r="X2167" s="49"/>
      <c r="Y2167" s="49"/>
      <c r="Z2167" s="49"/>
      <c r="AA2167" s="49"/>
      <c r="AB2167" s="49"/>
      <c r="AC2167" s="49"/>
      <c r="AD2167" s="49"/>
    </row>
    <row r="2168" spans="1:30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49"/>
      <c r="V2168" s="49"/>
      <c r="W2168" s="49"/>
      <c r="X2168" s="49"/>
      <c r="Y2168" s="49"/>
      <c r="Z2168" s="49"/>
      <c r="AA2168" s="49"/>
      <c r="AB2168" s="49"/>
      <c r="AC2168" s="49"/>
      <c r="AD2168" s="49"/>
    </row>
    <row r="2169" spans="1:30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/>
      <c r="T2169" s="49"/>
      <c r="U2169" s="49"/>
      <c r="V2169" s="49"/>
      <c r="W2169" s="49"/>
      <c r="X2169" s="49"/>
      <c r="Y2169" s="49"/>
      <c r="Z2169" s="49"/>
      <c r="AA2169" s="49"/>
      <c r="AB2169" s="49"/>
      <c r="AC2169" s="49"/>
      <c r="AD2169" s="49"/>
    </row>
    <row r="2170" spans="1:30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  <c r="Q2170" s="49"/>
      <c r="R2170" s="49"/>
      <c r="S2170" s="49"/>
      <c r="T2170" s="49"/>
      <c r="U2170" s="49"/>
      <c r="V2170" s="49"/>
      <c r="W2170" s="49"/>
      <c r="X2170" s="49"/>
      <c r="Y2170" s="49"/>
      <c r="Z2170" s="49"/>
      <c r="AA2170" s="49"/>
      <c r="AB2170" s="49"/>
      <c r="AC2170" s="49"/>
      <c r="AD2170" s="49"/>
    </row>
    <row r="2171" spans="1:30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  <c r="Q2171" s="49"/>
      <c r="R2171" s="49"/>
      <c r="S2171" s="49"/>
      <c r="T2171" s="49"/>
      <c r="U2171" s="49"/>
      <c r="V2171" s="49"/>
      <c r="W2171" s="49"/>
      <c r="X2171" s="49"/>
      <c r="Y2171" s="49"/>
      <c r="Z2171" s="49"/>
      <c r="AA2171" s="49"/>
      <c r="AB2171" s="49"/>
      <c r="AC2171" s="49"/>
      <c r="AD2171" s="49"/>
    </row>
    <row r="2172" spans="1:30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  <c r="O2172" s="49"/>
      <c r="P2172" s="49"/>
      <c r="Q2172" s="49"/>
      <c r="R2172" s="49"/>
      <c r="S2172" s="49"/>
      <c r="T2172" s="49"/>
      <c r="U2172" s="49"/>
      <c r="V2172" s="49"/>
      <c r="W2172" s="49"/>
      <c r="X2172" s="49"/>
      <c r="Y2172" s="49"/>
      <c r="Z2172" s="49"/>
      <c r="AA2172" s="49"/>
      <c r="AB2172" s="49"/>
      <c r="AC2172" s="49"/>
      <c r="AD2172" s="49"/>
    </row>
    <row r="2173" spans="1:30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49"/>
      <c r="S2173" s="49"/>
      <c r="T2173" s="49"/>
      <c r="U2173" s="49"/>
      <c r="V2173" s="49"/>
      <c r="W2173" s="49"/>
      <c r="X2173" s="49"/>
      <c r="Y2173" s="49"/>
      <c r="Z2173" s="49"/>
      <c r="AA2173" s="49"/>
      <c r="AB2173" s="49"/>
      <c r="AC2173" s="49"/>
      <c r="AD2173" s="49"/>
    </row>
    <row r="2174" spans="1:30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  <c r="Q2174" s="49"/>
      <c r="R2174" s="49"/>
      <c r="S2174" s="49"/>
      <c r="T2174" s="49"/>
      <c r="U2174" s="49"/>
      <c r="V2174" s="49"/>
      <c r="W2174" s="49"/>
      <c r="X2174" s="49"/>
      <c r="Y2174" s="49"/>
      <c r="Z2174" s="49"/>
      <c r="AA2174" s="49"/>
      <c r="AB2174" s="49"/>
      <c r="AC2174" s="49"/>
      <c r="AD2174" s="49"/>
    </row>
    <row r="2175" spans="1:30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  <c r="O2175" s="49"/>
      <c r="P2175" s="49"/>
      <c r="Q2175" s="49"/>
      <c r="R2175" s="49"/>
      <c r="S2175" s="49"/>
      <c r="T2175" s="49"/>
      <c r="U2175" s="49"/>
      <c r="V2175" s="49"/>
      <c r="W2175" s="49"/>
      <c r="X2175" s="49"/>
      <c r="Y2175" s="49"/>
      <c r="Z2175" s="49"/>
      <c r="AA2175" s="49"/>
      <c r="AB2175" s="49"/>
      <c r="AC2175" s="49"/>
      <c r="AD2175" s="49"/>
    </row>
    <row r="2176" spans="1:30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  <c r="O2176" s="49"/>
      <c r="P2176" s="49"/>
      <c r="Q2176" s="49"/>
      <c r="R2176" s="49"/>
      <c r="S2176" s="49"/>
      <c r="T2176" s="49"/>
      <c r="U2176" s="49"/>
      <c r="V2176" s="49"/>
      <c r="W2176" s="49"/>
      <c r="X2176" s="49"/>
      <c r="Y2176" s="49"/>
      <c r="Z2176" s="49"/>
      <c r="AA2176" s="49"/>
      <c r="AB2176" s="49"/>
      <c r="AC2176" s="49"/>
      <c r="AD2176" s="49"/>
    </row>
    <row r="2177" spans="1:30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  <c r="O2177" s="49"/>
      <c r="P2177" s="49"/>
      <c r="Q2177" s="49"/>
      <c r="R2177" s="49"/>
      <c r="S2177" s="49"/>
      <c r="T2177" s="49"/>
      <c r="U2177" s="49"/>
      <c r="V2177" s="49"/>
      <c r="W2177" s="49"/>
      <c r="X2177" s="49"/>
      <c r="Y2177" s="49"/>
      <c r="Z2177" s="49"/>
      <c r="AA2177" s="49"/>
      <c r="AB2177" s="49"/>
      <c r="AC2177" s="49"/>
      <c r="AD2177" s="49"/>
    </row>
    <row r="2178" spans="1:30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/>
      <c r="T2178" s="49"/>
      <c r="U2178" s="49"/>
      <c r="V2178" s="49"/>
      <c r="W2178" s="49"/>
      <c r="X2178" s="49"/>
      <c r="Y2178" s="49"/>
      <c r="Z2178" s="49"/>
      <c r="AA2178" s="49"/>
      <c r="AB2178" s="49"/>
      <c r="AC2178" s="49"/>
      <c r="AD2178" s="49"/>
    </row>
    <row r="2179" spans="1:30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  <c r="O2179" s="49"/>
      <c r="P2179" s="49"/>
      <c r="Q2179" s="49"/>
      <c r="R2179" s="49"/>
      <c r="S2179" s="49"/>
      <c r="T2179" s="49"/>
      <c r="U2179" s="49"/>
      <c r="V2179" s="49"/>
      <c r="W2179" s="49"/>
      <c r="X2179" s="49"/>
      <c r="Y2179" s="49"/>
      <c r="Z2179" s="49"/>
      <c r="AA2179" s="49"/>
      <c r="AB2179" s="49"/>
      <c r="AC2179" s="49"/>
      <c r="AD2179" s="49"/>
    </row>
    <row r="2180" spans="1:30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/>
      <c r="T2180" s="49"/>
      <c r="U2180" s="49"/>
      <c r="V2180" s="49"/>
      <c r="W2180" s="49"/>
      <c r="X2180" s="49"/>
      <c r="Y2180" s="49"/>
      <c r="Z2180" s="49"/>
      <c r="AA2180" s="49"/>
      <c r="AB2180" s="49"/>
      <c r="AC2180" s="49"/>
      <c r="AD2180" s="49"/>
    </row>
    <row r="2181" spans="1:30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/>
      <c r="T2181" s="49"/>
      <c r="U2181" s="49"/>
      <c r="V2181" s="49"/>
      <c r="W2181" s="49"/>
      <c r="X2181" s="49"/>
      <c r="Y2181" s="49"/>
      <c r="Z2181" s="49"/>
      <c r="AA2181" s="49"/>
      <c r="AB2181" s="49"/>
      <c r="AC2181" s="49"/>
      <c r="AD2181" s="49"/>
    </row>
    <row r="2182" spans="1:30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49"/>
      <c r="M2182" s="49"/>
      <c r="N2182" s="49"/>
      <c r="O2182" s="49"/>
      <c r="P2182" s="49"/>
      <c r="Q2182" s="49"/>
      <c r="R2182" s="49"/>
      <c r="S2182" s="49"/>
      <c r="T2182" s="49"/>
      <c r="U2182" s="49"/>
      <c r="V2182" s="49"/>
      <c r="W2182" s="49"/>
      <c r="X2182" s="49"/>
      <c r="Y2182" s="49"/>
      <c r="Z2182" s="49"/>
      <c r="AA2182" s="49"/>
      <c r="AB2182" s="49"/>
      <c r="AC2182" s="49"/>
      <c r="AD2182" s="49"/>
    </row>
    <row r="2183" spans="1:30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/>
      <c r="T2183" s="49"/>
      <c r="U2183" s="49"/>
      <c r="V2183" s="49"/>
      <c r="W2183" s="49"/>
      <c r="X2183" s="49"/>
      <c r="Y2183" s="49"/>
      <c r="Z2183" s="49"/>
      <c r="AA2183" s="49"/>
      <c r="AB2183" s="49"/>
      <c r="AC2183" s="49"/>
      <c r="AD2183" s="49"/>
    </row>
    <row r="2184" spans="1:30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  <c r="O2184" s="49"/>
      <c r="P2184" s="49"/>
      <c r="Q2184" s="49"/>
      <c r="R2184" s="49"/>
      <c r="S2184" s="49"/>
      <c r="T2184" s="49"/>
      <c r="U2184" s="49"/>
      <c r="V2184" s="49"/>
      <c r="W2184" s="49"/>
      <c r="X2184" s="49"/>
      <c r="Y2184" s="49"/>
      <c r="Z2184" s="49"/>
      <c r="AA2184" s="49"/>
      <c r="AB2184" s="49"/>
      <c r="AC2184" s="49"/>
      <c r="AD2184" s="49"/>
    </row>
    <row r="2185" spans="1:30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  <c r="O2185" s="49"/>
      <c r="P2185" s="49"/>
      <c r="Q2185" s="49"/>
      <c r="R2185" s="49"/>
      <c r="S2185" s="49"/>
      <c r="T2185" s="49"/>
      <c r="U2185" s="49"/>
      <c r="V2185" s="49"/>
      <c r="W2185" s="49"/>
      <c r="X2185" s="49"/>
      <c r="Y2185" s="49"/>
      <c r="Z2185" s="49"/>
      <c r="AA2185" s="49"/>
      <c r="AB2185" s="49"/>
      <c r="AC2185" s="49"/>
      <c r="AD2185" s="49"/>
    </row>
    <row r="2186" spans="1:30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  <c r="O2186" s="49"/>
      <c r="P2186" s="49"/>
      <c r="Q2186" s="49"/>
      <c r="R2186" s="49"/>
      <c r="S2186" s="49"/>
      <c r="T2186" s="49"/>
      <c r="U2186" s="49"/>
      <c r="V2186" s="49"/>
      <c r="W2186" s="49"/>
      <c r="X2186" s="49"/>
      <c r="Y2186" s="49"/>
      <c r="Z2186" s="49"/>
      <c r="AA2186" s="49"/>
      <c r="AB2186" s="49"/>
      <c r="AC2186" s="49"/>
      <c r="AD2186" s="49"/>
    </row>
    <row r="2187" spans="1:30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/>
      <c r="S2187" s="49"/>
      <c r="T2187" s="49"/>
      <c r="U2187" s="49"/>
      <c r="V2187" s="49"/>
      <c r="W2187" s="49"/>
      <c r="X2187" s="49"/>
      <c r="Y2187" s="49"/>
      <c r="Z2187" s="49"/>
      <c r="AA2187" s="49"/>
      <c r="AB2187" s="49"/>
      <c r="AC2187" s="49"/>
      <c r="AD2187" s="49"/>
    </row>
    <row r="2188" spans="1:30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49"/>
      <c r="M2188" s="49"/>
      <c r="N2188" s="49"/>
      <c r="O2188" s="49"/>
      <c r="P2188" s="49"/>
      <c r="Q2188" s="49"/>
      <c r="R2188" s="49"/>
      <c r="S2188" s="49"/>
      <c r="T2188" s="49"/>
      <c r="U2188" s="49"/>
      <c r="V2188" s="49"/>
      <c r="W2188" s="49"/>
      <c r="X2188" s="49"/>
      <c r="Y2188" s="49"/>
      <c r="Z2188" s="49"/>
      <c r="AA2188" s="49"/>
      <c r="AB2188" s="49"/>
      <c r="AC2188" s="49"/>
      <c r="AD2188" s="49"/>
    </row>
    <row r="2189" spans="1:30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49"/>
      <c r="M2189" s="49"/>
      <c r="N2189" s="49"/>
      <c r="O2189" s="49"/>
      <c r="P2189" s="49"/>
      <c r="Q2189" s="49"/>
      <c r="R2189" s="49"/>
      <c r="S2189" s="49"/>
      <c r="T2189" s="49"/>
      <c r="U2189" s="49"/>
      <c r="V2189" s="49"/>
      <c r="W2189" s="49"/>
      <c r="X2189" s="49"/>
      <c r="Y2189" s="49"/>
      <c r="Z2189" s="49"/>
      <c r="AA2189" s="49"/>
      <c r="AB2189" s="49"/>
      <c r="AC2189" s="49"/>
      <c r="AD2189" s="49"/>
    </row>
    <row r="2190" spans="1:30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49"/>
      <c r="M2190" s="49"/>
      <c r="N2190" s="49"/>
      <c r="O2190" s="49"/>
      <c r="P2190" s="49"/>
      <c r="Q2190" s="49"/>
      <c r="R2190" s="49"/>
      <c r="S2190" s="49"/>
      <c r="T2190" s="49"/>
      <c r="U2190" s="49"/>
      <c r="V2190" s="49"/>
      <c r="W2190" s="49"/>
      <c r="X2190" s="49"/>
      <c r="Y2190" s="49"/>
      <c r="Z2190" s="49"/>
      <c r="AA2190" s="49"/>
      <c r="AB2190" s="49"/>
      <c r="AC2190" s="49"/>
      <c r="AD2190" s="49"/>
    </row>
    <row r="2191" spans="1:30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49"/>
      <c r="M2191" s="49"/>
      <c r="N2191" s="49"/>
      <c r="O2191" s="49"/>
      <c r="P2191" s="49"/>
      <c r="Q2191" s="49"/>
      <c r="R2191" s="49"/>
      <c r="S2191" s="49"/>
      <c r="T2191" s="49"/>
      <c r="U2191" s="49"/>
      <c r="V2191" s="49"/>
      <c r="W2191" s="49"/>
      <c r="X2191" s="49"/>
      <c r="Y2191" s="49"/>
      <c r="Z2191" s="49"/>
      <c r="AA2191" s="49"/>
      <c r="AB2191" s="49"/>
      <c r="AC2191" s="49"/>
      <c r="AD2191" s="49"/>
    </row>
    <row r="2192" spans="1:30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  <c r="O2192" s="49"/>
      <c r="P2192" s="49"/>
      <c r="Q2192" s="49"/>
      <c r="R2192" s="49"/>
      <c r="S2192" s="49"/>
      <c r="T2192" s="49"/>
      <c r="U2192" s="49"/>
      <c r="V2192" s="49"/>
      <c r="W2192" s="49"/>
      <c r="X2192" s="49"/>
      <c r="Y2192" s="49"/>
      <c r="Z2192" s="49"/>
      <c r="AA2192" s="49"/>
      <c r="AB2192" s="49"/>
      <c r="AC2192" s="49"/>
      <c r="AD2192" s="49"/>
    </row>
    <row r="2193" spans="1:30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  <c r="O2193" s="49"/>
      <c r="P2193" s="49"/>
      <c r="Q2193" s="49"/>
      <c r="R2193" s="49"/>
      <c r="S2193" s="49"/>
      <c r="T2193" s="49"/>
      <c r="U2193" s="49"/>
      <c r="V2193" s="49"/>
      <c r="W2193" s="49"/>
      <c r="X2193" s="49"/>
      <c r="Y2193" s="49"/>
      <c r="Z2193" s="49"/>
      <c r="AA2193" s="49"/>
      <c r="AB2193" s="49"/>
      <c r="AC2193" s="49"/>
      <c r="AD2193" s="49"/>
    </row>
    <row r="2194" spans="1:30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49"/>
      <c r="S2194" s="49"/>
      <c r="T2194" s="49"/>
      <c r="U2194" s="49"/>
      <c r="V2194" s="49"/>
      <c r="W2194" s="49"/>
      <c r="X2194" s="49"/>
      <c r="Y2194" s="49"/>
      <c r="Z2194" s="49"/>
      <c r="AA2194" s="49"/>
      <c r="AB2194" s="49"/>
      <c r="AC2194" s="49"/>
      <c r="AD2194" s="49"/>
    </row>
    <row r="2195" spans="1:30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  <c r="Q2195" s="49"/>
      <c r="R2195" s="49"/>
      <c r="S2195" s="49"/>
      <c r="T2195" s="49"/>
      <c r="U2195" s="49"/>
      <c r="V2195" s="49"/>
      <c r="W2195" s="49"/>
      <c r="X2195" s="49"/>
      <c r="Y2195" s="49"/>
      <c r="Z2195" s="49"/>
      <c r="AA2195" s="49"/>
      <c r="AB2195" s="49"/>
      <c r="AC2195" s="49"/>
      <c r="AD2195" s="49"/>
    </row>
    <row r="2196" spans="1:30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49"/>
      <c r="S2196" s="49"/>
      <c r="T2196" s="49"/>
      <c r="U2196" s="49"/>
      <c r="V2196" s="49"/>
      <c r="W2196" s="49"/>
      <c r="X2196" s="49"/>
      <c r="Y2196" s="49"/>
      <c r="Z2196" s="49"/>
      <c r="AA2196" s="49"/>
      <c r="AB2196" s="49"/>
      <c r="AC2196" s="49"/>
      <c r="AD2196" s="49"/>
    </row>
    <row r="2197" spans="1:30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  <c r="O2197" s="49"/>
      <c r="P2197" s="49"/>
      <c r="Q2197" s="49"/>
      <c r="R2197" s="49"/>
      <c r="S2197" s="49"/>
      <c r="T2197" s="49"/>
      <c r="U2197" s="49"/>
      <c r="V2197" s="49"/>
      <c r="W2197" s="49"/>
      <c r="X2197" s="49"/>
      <c r="Y2197" s="49"/>
      <c r="Z2197" s="49"/>
      <c r="AA2197" s="49"/>
      <c r="AB2197" s="49"/>
      <c r="AC2197" s="49"/>
      <c r="AD2197" s="49"/>
    </row>
    <row r="2198" spans="1:30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49"/>
      <c r="S2198" s="49"/>
      <c r="T2198" s="49"/>
      <c r="U2198" s="49"/>
      <c r="V2198" s="49"/>
      <c r="W2198" s="49"/>
      <c r="X2198" s="49"/>
      <c r="Y2198" s="49"/>
      <c r="Z2198" s="49"/>
      <c r="AA2198" s="49"/>
      <c r="AB2198" s="49"/>
      <c r="AC2198" s="49"/>
      <c r="AD2198" s="49"/>
    </row>
    <row r="2199" spans="1:30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  <c r="O2199" s="49"/>
      <c r="P2199" s="49"/>
      <c r="Q2199" s="49"/>
      <c r="R2199" s="49"/>
      <c r="S2199" s="49"/>
      <c r="T2199" s="49"/>
      <c r="U2199" s="49"/>
      <c r="V2199" s="49"/>
      <c r="W2199" s="49"/>
      <c r="X2199" s="49"/>
      <c r="Y2199" s="49"/>
      <c r="Z2199" s="49"/>
      <c r="AA2199" s="49"/>
      <c r="AB2199" s="49"/>
      <c r="AC2199" s="49"/>
      <c r="AD2199" s="49"/>
    </row>
    <row r="2200" spans="1:30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49"/>
      <c r="S2200" s="49"/>
      <c r="T2200" s="49"/>
      <c r="U2200" s="49"/>
      <c r="V2200" s="49"/>
      <c r="W2200" s="49"/>
      <c r="X2200" s="49"/>
      <c r="Y2200" s="49"/>
      <c r="Z2200" s="49"/>
      <c r="AA2200" s="49"/>
      <c r="AB2200" s="49"/>
      <c r="AC2200" s="49"/>
      <c r="AD2200" s="49"/>
    </row>
    <row r="2201" spans="1:30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  <c r="O2201" s="49"/>
      <c r="P2201" s="49"/>
      <c r="Q2201" s="49"/>
      <c r="R2201" s="49"/>
      <c r="S2201" s="49"/>
      <c r="T2201" s="49"/>
      <c r="U2201" s="49"/>
      <c r="V2201" s="49"/>
      <c r="W2201" s="49"/>
      <c r="X2201" s="49"/>
      <c r="Y2201" s="49"/>
      <c r="Z2201" s="49"/>
      <c r="AA2201" s="49"/>
      <c r="AB2201" s="49"/>
      <c r="AC2201" s="49"/>
      <c r="AD2201" s="49"/>
    </row>
    <row r="2202" spans="1:30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  <c r="Q2202" s="49"/>
      <c r="R2202" s="49"/>
      <c r="S2202" s="49"/>
      <c r="T2202" s="49"/>
      <c r="U2202" s="49"/>
      <c r="V2202" s="49"/>
      <c r="W2202" s="49"/>
      <c r="X2202" s="49"/>
      <c r="Y2202" s="49"/>
      <c r="Z2202" s="49"/>
      <c r="AA2202" s="49"/>
      <c r="AB2202" s="49"/>
      <c r="AC2202" s="49"/>
      <c r="AD2202" s="49"/>
    </row>
    <row r="2203" spans="1:30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  <c r="O2203" s="49"/>
      <c r="P2203" s="49"/>
      <c r="Q2203" s="49"/>
      <c r="R2203" s="49"/>
      <c r="S2203" s="49"/>
      <c r="T2203" s="49"/>
      <c r="U2203" s="49"/>
      <c r="V2203" s="49"/>
      <c r="W2203" s="49"/>
      <c r="X2203" s="49"/>
      <c r="Y2203" s="49"/>
      <c r="Z2203" s="49"/>
      <c r="AA2203" s="49"/>
      <c r="AB2203" s="49"/>
      <c r="AC2203" s="49"/>
      <c r="AD2203" s="49"/>
    </row>
    <row r="2204" spans="1:30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  <c r="O2204" s="49"/>
      <c r="P2204" s="49"/>
      <c r="Q2204" s="49"/>
      <c r="R2204" s="49"/>
      <c r="S2204" s="49"/>
      <c r="T2204" s="49"/>
      <c r="U2204" s="49"/>
      <c r="V2204" s="49"/>
      <c r="W2204" s="49"/>
      <c r="X2204" s="49"/>
      <c r="Y2204" s="49"/>
      <c r="Z2204" s="49"/>
      <c r="AA2204" s="49"/>
      <c r="AB2204" s="49"/>
      <c r="AC2204" s="49"/>
      <c r="AD2204" s="49"/>
    </row>
    <row r="2205" spans="1:30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  <c r="O2205" s="49"/>
      <c r="P2205" s="49"/>
      <c r="Q2205" s="49"/>
      <c r="R2205" s="49"/>
      <c r="S2205" s="49"/>
      <c r="T2205" s="49"/>
      <c r="U2205" s="49"/>
      <c r="V2205" s="49"/>
      <c r="W2205" s="49"/>
      <c r="X2205" s="49"/>
      <c r="Y2205" s="49"/>
      <c r="Z2205" s="49"/>
      <c r="AA2205" s="49"/>
      <c r="AB2205" s="49"/>
      <c r="AC2205" s="49"/>
      <c r="AD2205" s="49"/>
    </row>
    <row r="2206" spans="1:30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  <c r="Q2206" s="49"/>
      <c r="R2206" s="49"/>
      <c r="S2206" s="49"/>
      <c r="T2206" s="49"/>
      <c r="U2206" s="49"/>
      <c r="V2206" s="49"/>
      <c r="W2206" s="49"/>
      <c r="X2206" s="49"/>
      <c r="Y2206" s="49"/>
      <c r="Z2206" s="49"/>
      <c r="AA2206" s="49"/>
      <c r="AB2206" s="49"/>
      <c r="AC2206" s="49"/>
      <c r="AD2206" s="49"/>
    </row>
    <row r="2207" spans="1:30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  <c r="Q2207" s="49"/>
      <c r="R2207" s="49"/>
      <c r="S2207" s="49"/>
      <c r="T2207" s="49"/>
      <c r="U2207" s="49"/>
      <c r="V2207" s="49"/>
      <c r="W2207" s="49"/>
      <c r="X2207" s="49"/>
      <c r="Y2207" s="49"/>
      <c r="Z2207" s="49"/>
      <c r="AA2207" s="49"/>
      <c r="AB2207" s="49"/>
      <c r="AC2207" s="49"/>
      <c r="AD2207" s="49"/>
    </row>
    <row r="2208" spans="1:30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  <c r="Q2208" s="49"/>
      <c r="R2208" s="49"/>
      <c r="S2208" s="49"/>
      <c r="T2208" s="49"/>
      <c r="U2208" s="49"/>
      <c r="V2208" s="49"/>
      <c r="W2208" s="49"/>
      <c r="X2208" s="49"/>
      <c r="Y2208" s="49"/>
      <c r="Z2208" s="49"/>
      <c r="AA2208" s="49"/>
      <c r="AB2208" s="49"/>
      <c r="AC2208" s="49"/>
      <c r="AD2208" s="49"/>
    </row>
    <row r="2209" spans="1:30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  <c r="O2209" s="49"/>
      <c r="P2209" s="49"/>
      <c r="Q2209" s="49"/>
      <c r="R2209" s="49"/>
      <c r="S2209" s="49"/>
      <c r="T2209" s="49"/>
      <c r="U2209" s="49"/>
      <c r="V2209" s="49"/>
      <c r="W2209" s="49"/>
      <c r="X2209" s="49"/>
      <c r="Y2209" s="49"/>
      <c r="Z2209" s="49"/>
      <c r="AA2209" s="49"/>
      <c r="AB2209" s="49"/>
      <c r="AC2209" s="49"/>
      <c r="AD2209" s="49"/>
    </row>
    <row r="2210" spans="1:30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  <c r="O2210" s="49"/>
      <c r="P2210" s="49"/>
      <c r="Q2210" s="49"/>
      <c r="R2210" s="49"/>
      <c r="S2210" s="49"/>
      <c r="T2210" s="49"/>
      <c r="U2210" s="49"/>
      <c r="V2210" s="49"/>
      <c r="W2210" s="49"/>
      <c r="X2210" s="49"/>
      <c r="Y2210" s="49"/>
      <c r="Z2210" s="49"/>
      <c r="AA2210" s="49"/>
      <c r="AB2210" s="49"/>
      <c r="AC2210" s="49"/>
      <c r="AD2210" s="49"/>
    </row>
    <row r="2211" spans="1:30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  <c r="O2211" s="49"/>
      <c r="P2211" s="49"/>
      <c r="Q2211" s="49"/>
      <c r="R2211" s="49"/>
      <c r="S2211" s="49"/>
      <c r="T2211" s="49"/>
      <c r="U2211" s="49"/>
      <c r="V2211" s="49"/>
      <c r="W2211" s="49"/>
      <c r="X2211" s="49"/>
      <c r="Y2211" s="49"/>
      <c r="Z2211" s="49"/>
      <c r="AA2211" s="49"/>
      <c r="AB2211" s="49"/>
      <c r="AC2211" s="49"/>
      <c r="AD2211" s="49"/>
    </row>
    <row r="2212" spans="1:30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  <c r="O2212" s="49"/>
      <c r="P2212" s="49"/>
      <c r="Q2212" s="49"/>
      <c r="R2212" s="49"/>
      <c r="S2212" s="49"/>
      <c r="T2212" s="49"/>
      <c r="U2212" s="49"/>
      <c r="V2212" s="49"/>
      <c r="W2212" s="49"/>
      <c r="X2212" s="49"/>
      <c r="Y2212" s="49"/>
      <c r="Z2212" s="49"/>
      <c r="AA2212" s="49"/>
      <c r="AB2212" s="49"/>
      <c r="AC2212" s="49"/>
      <c r="AD2212" s="49"/>
    </row>
    <row r="2213" spans="1:30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49"/>
      <c r="M2213" s="49"/>
      <c r="N2213" s="49"/>
      <c r="O2213" s="49"/>
      <c r="P2213" s="49"/>
      <c r="Q2213" s="49"/>
      <c r="R2213" s="49"/>
      <c r="S2213" s="49"/>
      <c r="T2213" s="49"/>
      <c r="U2213" s="49"/>
      <c r="V2213" s="49"/>
      <c r="W2213" s="49"/>
      <c r="X2213" s="49"/>
      <c r="Y2213" s="49"/>
      <c r="Z2213" s="49"/>
      <c r="AA2213" s="49"/>
      <c r="AB2213" s="49"/>
      <c r="AC2213" s="49"/>
      <c r="AD2213" s="49"/>
    </row>
    <row r="2214" spans="1:30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  <c r="O2214" s="49"/>
      <c r="P2214" s="49"/>
      <c r="Q2214" s="49"/>
      <c r="R2214" s="49"/>
      <c r="S2214" s="49"/>
      <c r="T2214" s="49"/>
      <c r="U2214" s="49"/>
      <c r="V2214" s="49"/>
      <c r="W2214" s="49"/>
      <c r="X2214" s="49"/>
      <c r="Y2214" s="49"/>
      <c r="Z2214" s="49"/>
      <c r="AA2214" s="49"/>
      <c r="AB2214" s="49"/>
      <c r="AC2214" s="49"/>
      <c r="AD2214" s="49"/>
    </row>
    <row r="2215" spans="1:30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  <c r="O2215" s="49"/>
      <c r="P2215" s="49"/>
      <c r="Q2215" s="49"/>
      <c r="R2215" s="49"/>
      <c r="S2215" s="49"/>
      <c r="T2215" s="49"/>
      <c r="U2215" s="49"/>
      <c r="V2215" s="49"/>
      <c r="W2215" s="49"/>
      <c r="X2215" s="49"/>
      <c r="Y2215" s="49"/>
      <c r="Z2215" s="49"/>
      <c r="AA2215" s="49"/>
      <c r="AB2215" s="49"/>
      <c r="AC2215" s="49"/>
      <c r="AD2215" s="49"/>
    </row>
    <row r="2216" spans="1:30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  <c r="O2216" s="49"/>
      <c r="P2216" s="49"/>
      <c r="Q2216" s="49"/>
      <c r="R2216" s="49"/>
      <c r="S2216" s="49"/>
      <c r="T2216" s="49"/>
      <c r="U2216" s="49"/>
      <c r="V2216" s="49"/>
      <c r="W2216" s="49"/>
      <c r="X2216" s="49"/>
      <c r="Y2216" s="49"/>
      <c r="Z2216" s="49"/>
      <c r="AA2216" s="49"/>
      <c r="AB2216" s="49"/>
      <c r="AC2216" s="49"/>
      <c r="AD2216" s="49"/>
    </row>
    <row r="2217" spans="1:30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  <c r="O2217" s="49"/>
      <c r="P2217" s="49"/>
      <c r="Q2217" s="49"/>
      <c r="R2217" s="49"/>
      <c r="S2217" s="49"/>
      <c r="T2217" s="49"/>
      <c r="U2217" s="49"/>
      <c r="V2217" s="49"/>
      <c r="W2217" s="49"/>
      <c r="X2217" s="49"/>
      <c r="Y2217" s="49"/>
      <c r="Z2217" s="49"/>
      <c r="AA2217" s="49"/>
      <c r="AB2217" s="49"/>
      <c r="AC2217" s="49"/>
      <c r="AD2217" s="49"/>
    </row>
    <row r="2218" spans="1:30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49"/>
      <c r="M2218" s="49"/>
      <c r="N2218" s="49"/>
      <c r="O2218" s="49"/>
      <c r="P2218" s="49"/>
      <c r="Q2218" s="49"/>
      <c r="R2218" s="49"/>
      <c r="S2218" s="49"/>
      <c r="T2218" s="49"/>
      <c r="U2218" s="49"/>
      <c r="V2218" s="49"/>
      <c r="W2218" s="49"/>
      <c r="X2218" s="49"/>
      <c r="Y2218" s="49"/>
      <c r="Z2218" s="49"/>
      <c r="AA2218" s="49"/>
      <c r="AB2218" s="49"/>
      <c r="AC2218" s="49"/>
      <c r="AD2218" s="49"/>
    </row>
    <row r="2219" spans="1:30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49"/>
      <c r="M2219" s="49"/>
      <c r="N2219" s="49"/>
      <c r="O2219" s="49"/>
      <c r="P2219" s="49"/>
      <c r="Q2219" s="49"/>
      <c r="R2219" s="49"/>
      <c r="S2219" s="49"/>
      <c r="T2219" s="49"/>
      <c r="U2219" s="49"/>
      <c r="V2219" s="49"/>
      <c r="W2219" s="49"/>
      <c r="X2219" s="49"/>
      <c r="Y2219" s="49"/>
      <c r="Z2219" s="49"/>
      <c r="AA2219" s="49"/>
      <c r="AB2219" s="49"/>
      <c r="AC2219" s="49"/>
      <c r="AD2219" s="49"/>
    </row>
    <row r="2220" spans="1:30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  <c r="O2220" s="49"/>
      <c r="P2220" s="49"/>
      <c r="Q2220" s="49"/>
      <c r="R2220" s="49"/>
      <c r="S2220" s="49"/>
      <c r="T2220" s="49"/>
      <c r="U2220" s="49"/>
      <c r="V2220" s="49"/>
      <c r="W2220" s="49"/>
      <c r="X2220" s="49"/>
      <c r="Y2220" s="49"/>
      <c r="Z2220" s="49"/>
      <c r="AA2220" s="49"/>
      <c r="AB2220" s="49"/>
      <c r="AC2220" s="49"/>
      <c r="AD2220" s="49"/>
    </row>
    <row r="2221" spans="1:30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  <c r="O2221" s="49"/>
      <c r="P2221" s="49"/>
      <c r="Q2221" s="49"/>
      <c r="R2221" s="49"/>
      <c r="S2221" s="49"/>
      <c r="T2221" s="49"/>
      <c r="U2221" s="49"/>
      <c r="V2221" s="49"/>
      <c r="W2221" s="49"/>
      <c r="X2221" s="49"/>
      <c r="Y2221" s="49"/>
      <c r="Z2221" s="49"/>
      <c r="AA2221" s="49"/>
      <c r="AB2221" s="49"/>
      <c r="AC2221" s="49"/>
      <c r="AD2221" s="49"/>
    </row>
    <row r="2222" spans="1:30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49"/>
      <c r="M2222" s="49"/>
      <c r="N2222" s="49"/>
      <c r="O2222" s="49"/>
      <c r="P2222" s="49"/>
      <c r="Q2222" s="49"/>
      <c r="R2222" s="49"/>
      <c r="S2222" s="49"/>
      <c r="T2222" s="49"/>
      <c r="U2222" s="49"/>
      <c r="V2222" s="49"/>
      <c r="W2222" s="49"/>
      <c r="X2222" s="49"/>
      <c r="Y2222" s="49"/>
      <c r="Z2222" s="49"/>
      <c r="AA2222" s="49"/>
      <c r="AB2222" s="49"/>
      <c r="AC2222" s="49"/>
      <c r="AD2222" s="49"/>
    </row>
    <row r="2223" spans="1:30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  <c r="O2223" s="49"/>
      <c r="P2223" s="49"/>
      <c r="Q2223" s="49"/>
      <c r="R2223" s="49"/>
      <c r="S2223" s="49"/>
      <c r="T2223" s="49"/>
      <c r="U2223" s="49"/>
      <c r="V2223" s="49"/>
      <c r="W2223" s="49"/>
      <c r="X2223" s="49"/>
      <c r="Y2223" s="49"/>
      <c r="Z2223" s="49"/>
      <c r="AA2223" s="49"/>
      <c r="AB2223" s="49"/>
      <c r="AC2223" s="49"/>
      <c r="AD2223" s="49"/>
    </row>
    <row r="2224" spans="1:30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  <c r="O2224" s="49"/>
      <c r="P2224" s="49"/>
      <c r="Q2224" s="49"/>
      <c r="R2224" s="49"/>
      <c r="S2224" s="49"/>
      <c r="T2224" s="49"/>
      <c r="U2224" s="49"/>
      <c r="V2224" s="49"/>
      <c r="W2224" s="49"/>
      <c r="X2224" s="49"/>
      <c r="Y2224" s="49"/>
      <c r="Z2224" s="49"/>
      <c r="AA2224" s="49"/>
      <c r="AB2224" s="49"/>
      <c r="AC2224" s="49"/>
      <c r="AD2224" s="49"/>
    </row>
    <row r="2225" spans="1:30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  <c r="O2225" s="49"/>
      <c r="P2225" s="49"/>
      <c r="Q2225" s="49"/>
      <c r="R2225" s="49"/>
      <c r="S2225" s="49"/>
      <c r="T2225" s="49"/>
      <c r="U2225" s="49"/>
      <c r="V2225" s="49"/>
      <c r="W2225" s="49"/>
      <c r="X2225" s="49"/>
      <c r="Y2225" s="49"/>
      <c r="Z2225" s="49"/>
      <c r="AA2225" s="49"/>
      <c r="AB2225" s="49"/>
      <c r="AC2225" s="49"/>
      <c r="AD2225" s="49"/>
    </row>
    <row r="2226" spans="1:30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49"/>
      <c r="M2226" s="49"/>
      <c r="N2226" s="49"/>
      <c r="O2226" s="49"/>
      <c r="P2226" s="49"/>
      <c r="Q2226" s="49"/>
      <c r="R2226" s="49"/>
      <c r="S2226" s="49"/>
      <c r="T2226" s="49"/>
      <c r="U2226" s="49"/>
      <c r="V2226" s="49"/>
      <c r="W2226" s="49"/>
      <c r="X2226" s="49"/>
      <c r="Y2226" s="49"/>
      <c r="Z2226" s="49"/>
      <c r="AA2226" s="49"/>
      <c r="AB2226" s="49"/>
      <c r="AC2226" s="49"/>
      <c r="AD2226" s="49"/>
    </row>
    <row r="2227" spans="1:30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49"/>
      <c r="M2227" s="49"/>
      <c r="N2227" s="49"/>
      <c r="O2227" s="49"/>
      <c r="P2227" s="49"/>
      <c r="Q2227" s="49"/>
      <c r="R2227" s="49"/>
      <c r="S2227" s="49"/>
      <c r="T2227" s="49"/>
      <c r="U2227" s="49"/>
      <c r="V2227" s="49"/>
      <c r="W2227" s="49"/>
      <c r="X2227" s="49"/>
      <c r="Y2227" s="49"/>
      <c r="Z2227" s="49"/>
      <c r="AA2227" s="49"/>
      <c r="AB2227" s="49"/>
      <c r="AC2227" s="49"/>
      <c r="AD2227" s="49"/>
    </row>
    <row r="2228" spans="1:30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  <c r="O2228" s="49"/>
      <c r="P2228" s="49"/>
      <c r="Q2228" s="49"/>
      <c r="R2228" s="49"/>
      <c r="S2228" s="49"/>
      <c r="T2228" s="49"/>
      <c r="U2228" s="49"/>
      <c r="V2228" s="49"/>
      <c r="W2228" s="49"/>
      <c r="X2228" s="49"/>
      <c r="Y2228" s="49"/>
      <c r="Z2228" s="49"/>
      <c r="AA2228" s="49"/>
      <c r="AB2228" s="49"/>
      <c r="AC2228" s="49"/>
      <c r="AD2228" s="49"/>
    </row>
    <row r="2229" spans="1:30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  <c r="O2229" s="49"/>
      <c r="P2229" s="49"/>
      <c r="Q2229" s="49"/>
      <c r="R2229" s="49"/>
      <c r="S2229" s="49"/>
      <c r="T2229" s="49"/>
      <c r="U2229" s="49"/>
      <c r="V2229" s="49"/>
      <c r="W2229" s="49"/>
      <c r="X2229" s="49"/>
      <c r="Y2229" s="49"/>
      <c r="Z2229" s="49"/>
      <c r="AA2229" s="49"/>
      <c r="AB2229" s="49"/>
      <c r="AC2229" s="49"/>
      <c r="AD2229" s="49"/>
    </row>
    <row r="2230" spans="1:30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  <c r="Q2230" s="49"/>
      <c r="R2230" s="49"/>
      <c r="S2230" s="49"/>
      <c r="T2230" s="49"/>
      <c r="U2230" s="49"/>
      <c r="V2230" s="49"/>
      <c r="W2230" s="49"/>
      <c r="X2230" s="49"/>
      <c r="Y2230" s="49"/>
      <c r="Z2230" s="49"/>
      <c r="AA2230" s="49"/>
      <c r="AB2230" s="49"/>
      <c r="AC2230" s="49"/>
      <c r="AD2230" s="49"/>
    </row>
    <row r="2231" spans="1:30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  <c r="O2231" s="49"/>
      <c r="P2231" s="49"/>
      <c r="Q2231" s="49"/>
      <c r="R2231" s="49"/>
      <c r="S2231" s="49"/>
      <c r="T2231" s="49"/>
      <c r="U2231" s="49"/>
      <c r="V2231" s="49"/>
      <c r="W2231" s="49"/>
      <c r="X2231" s="49"/>
      <c r="Y2231" s="49"/>
      <c r="Z2231" s="49"/>
      <c r="AA2231" s="49"/>
      <c r="AB2231" s="49"/>
      <c r="AC2231" s="49"/>
      <c r="AD2231" s="49"/>
    </row>
    <row r="2232" spans="1:30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  <c r="O2232" s="49"/>
      <c r="P2232" s="49"/>
      <c r="Q2232" s="49"/>
      <c r="R2232" s="49"/>
      <c r="S2232" s="49"/>
      <c r="T2232" s="49"/>
      <c r="U2232" s="49"/>
      <c r="V2232" s="49"/>
      <c r="W2232" s="49"/>
      <c r="X2232" s="49"/>
      <c r="Y2232" s="49"/>
      <c r="Z2232" s="49"/>
      <c r="AA2232" s="49"/>
      <c r="AB2232" s="49"/>
      <c r="AC2232" s="49"/>
      <c r="AD2232" s="49"/>
    </row>
    <row r="2233" spans="1:30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49"/>
      <c r="M2233" s="49"/>
      <c r="N2233" s="49"/>
      <c r="O2233" s="49"/>
      <c r="P2233" s="49"/>
      <c r="Q2233" s="49"/>
      <c r="R2233" s="49"/>
      <c r="S2233" s="49"/>
      <c r="T2233" s="49"/>
      <c r="U2233" s="49"/>
      <c r="V2233" s="49"/>
      <c r="W2233" s="49"/>
      <c r="X2233" s="49"/>
      <c r="Y2233" s="49"/>
      <c r="Z2233" s="49"/>
      <c r="AA2233" s="49"/>
      <c r="AB2233" s="49"/>
      <c r="AC2233" s="49"/>
      <c r="AD2233" s="49"/>
    </row>
    <row r="2234" spans="1:30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  <c r="O2234" s="49"/>
      <c r="P2234" s="49"/>
      <c r="Q2234" s="49"/>
      <c r="R2234" s="49"/>
      <c r="S2234" s="49"/>
      <c r="T2234" s="49"/>
      <c r="U2234" s="49"/>
      <c r="V2234" s="49"/>
      <c r="W2234" s="49"/>
      <c r="X2234" s="49"/>
      <c r="Y2234" s="49"/>
      <c r="Z2234" s="49"/>
      <c r="AA2234" s="49"/>
      <c r="AB2234" s="49"/>
      <c r="AC2234" s="49"/>
      <c r="AD2234" s="49"/>
    </row>
    <row r="2235" spans="1:30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  <c r="Q2235" s="49"/>
      <c r="R2235" s="49"/>
      <c r="S2235" s="49"/>
      <c r="T2235" s="49"/>
      <c r="U2235" s="49"/>
      <c r="V2235" s="49"/>
      <c r="W2235" s="49"/>
      <c r="X2235" s="49"/>
      <c r="Y2235" s="49"/>
      <c r="Z2235" s="49"/>
      <c r="AA2235" s="49"/>
      <c r="AB2235" s="49"/>
      <c r="AC2235" s="49"/>
      <c r="AD2235" s="49"/>
    </row>
    <row r="2236" spans="1:30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49"/>
      <c r="M2236" s="49"/>
      <c r="N2236" s="49"/>
      <c r="O2236" s="49"/>
      <c r="P2236" s="49"/>
      <c r="Q2236" s="49"/>
      <c r="R2236" s="49"/>
      <c r="S2236" s="49"/>
      <c r="T2236" s="49"/>
      <c r="U2236" s="49"/>
      <c r="V2236" s="49"/>
      <c r="W2236" s="49"/>
      <c r="X2236" s="49"/>
      <c r="Y2236" s="49"/>
      <c r="Z2236" s="49"/>
      <c r="AA2236" s="49"/>
      <c r="AB2236" s="49"/>
      <c r="AC2236" s="49"/>
      <c r="AD2236" s="49"/>
    </row>
    <row r="2237" spans="1:30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  <c r="O2237" s="49"/>
      <c r="P2237" s="49"/>
      <c r="Q2237" s="49"/>
      <c r="R2237" s="49"/>
      <c r="S2237" s="49"/>
      <c r="T2237" s="49"/>
      <c r="U2237" s="49"/>
      <c r="V2237" s="49"/>
      <c r="W2237" s="49"/>
      <c r="X2237" s="49"/>
      <c r="Y2237" s="49"/>
      <c r="Z2237" s="49"/>
      <c r="AA2237" s="49"/>
      <c r="AB2237" s="49"/>
      <c r="AC2237" s="49"/>
      <c r="AD2237" s="49"/>
    </row>
    <row r="2238" spans="1:30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  <c r="Q2238" s="49"/>
      <c r="R2238" s="49"/>
      <c r="S2238" s="49"/>
      <c r="T2238" s="49"/>
      <c r="U2238" s="49"/>
      <c r="V2238" s="49"/>
      <c r="W2238" s="49"/>
      <c r="X2238" s="49"/>
      <c r="Y2238" s="49"/>
      <c r="Z2238" s="49"/>
      <c r="AA2238" s="49"/>
      <c r="AB2238" s="49"/>
      <c r="AC2238" s="49"/>
      <c r="AD2238" s="49"/>
    </row>
    <row r="2239" spans="1:30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  <c r="O2239" s="49"/>
      <c r="P2239" s="49"/>
      <c r="Q2239" s="49"/>
      <c r="R2239" s="49"/>
      <c r="S2239" s="49"/>
      <c r="T2239" s="49"/>
      <c r="U2239" s="49"/>
      <c r="V2239" s="49"/>
      <c r="W2239" s="49"/>
      <c r="X2239" s="49"/>
      <c r="Y2239" s="49"/>
      <c r="Z2239" s="49"/>
      <c r="AA2239" s="49"/>
      <c r="AB2239" s="49"/>
      <c r="AC2239" s="49"/>
      <c r="AD2239" s="49"/>
    </row>
    <row r="2240" spans="1:30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  <c r="Q2240" s="49"/>
      <c r="R2240" s="49"/>
      <c r="S2240" s="49"/>
      <c r="T2240" s="49"/>
      <c r="U2240" s="49"/>
      <c r="V2240" s="49"/>
      <c r="W2240" s="49"/>
      <c r="X2240" s="49"/>
      <c r="Y2240" s="49"/>
      <c r="Z2240" s="49"/>
      <c r="AA2240" s="49"/>
      <c r="AB2240" s="49"/>
      <c r="AC2240" s="49"/>
      <c r="AD2240" s="49"/>
    </row>
    <row r="2241" spans="1:30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  <c r="Q2241" s="49"/>
      <c r="R2241" s="49"/>
      <c r="S2241" s="49"/>
      <c r="T2241" s="49"/>
      <c r="U2241" s="49"/>
      <c r="V2241" s="49"/>
      <c r="W2241" s="49"/>
      <c r="X2241" s="49"/>
      <c r="Y2241" s="49"/>
      <c r="Z2241" s="49"/>
      <c r="AA2241" s="49"/>
      <c r="AB2241" s="49"/>
      <c r="AC2241" s="49"/>
      <c r="AD2241" s="49"/>
    </row>
    <row r="2242" spans="1:30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  <c r="O2242" s="49"/>
      <c r="P2242" s="49"/>
      <c r="Q2242" s="49"/>
      <c r="R2242" s="49"/>
      <c r="S2242" s="49"/>
      <c r="T2242" s="49"/>
      <c r="U2242" s="49"/>
      <c r="V2242" s="49"/>
      <c r="W2242" s="49"/>
      <c r="X2242" s="49"/>
      <c r="Y2242" s="49"/>
      <c r="Z2242" s="49"/>
      <c r="AA2242" s="49"/>
      <c r="AB2242" s="49"/>
      <c r="AC2242" s="49"/>
      <c r="AD2242" s="49"/>
    </row>
    <row r="2243" spans="1:30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  <c r="Q2243" s="49"/>
      <c r="R2243" s="49"/>
      <c r="S2243" s="49"/>
      <c r="T2243" s="49"/>
      <c r="U2243" s="49"/>
      <c r="V2243" s="49"/>
      <c r="W2243" s="49"/>
      <c r="X2243" s="49"/>
      <c r="Y2243" s="49"/>
      <c r="Z2243" s="49"/>
      <c r="AA2243" s="49"/>
      <c r="AB2243" s="49"/>
      <c r="AC2243" s="49"/>
      <c r="AD2243" s="49"/>
    </row>
    <row r="2244" spans="1:30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/>
      <c r="S2244" s="49"/>
      <c r="T2244" s="49"/>
      <c r="U2244" s="49"/>
      <c r="V2244" s="49"/>
      <c r="W2244" s="49"/>
      <c r="X2244" s="49"/>
      <c r="Y2244" s="49"/>
      <c r="Z2244" s="49"/>
      <c r="AA2244" s="49"/>
      <c r="AB2244" s="49"/>
      <c r="AC2244" s="49"/>
      <c r="AD2244" s="49"/>
    </row>
    <row r="2245" spans="1:30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  <c r="O2245" s="49"/>
      <c r="P2245" s="49"/>
      <c r="Q2245" s="49"/>
      <c r="R2245" s="49"/>
      <c r="S2245" s="49"/>
      <c r="T2245" s="49"/>
      <c r="U2245" s="49"/>
      <c r="V2245" s="49"/>
      <c r="W2245" s="49"/>
      <c r="X2245" s="49"/>
      <c r="Y2245" s="49"/>
      <c r="Z2245" s="49"/>
      <c r="AA2245" s="49"/>
      <c r="AB2245" s="49"/>
      <c r="AC2245" s="49"/>
      <c r="AD2245" s="49"/>
    </row>
    <row r="2246" spans="1:30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49"/>
      <c r="M2246" s="49"/>
      <c r="N2246" s="49"/>
      <c r="O2246" s="49"/>
      <c r="P2246" s="49"/>
      <c r="Q2246" s="49"/>
      <c r="R2246" s="49"/>
      <c r="S2246" s="49"/>
      <c r="T2246" s="49"/>
      <c r="U2246" s="49"/>
      <c r="V2246" s="49"/>
      <c r="W2246" s="49"/>
      <c r="X2246" s="49"/>
      <c r="Y2246" s="49"/>
      <c r="Z2246" s="49"/>
      <c r="AA2246" s="49"/>
      <c r="AB2246" s="49"/>
      <c r="AC2246" s="49"/>
      <c r="AD2246" s="49"/>
    </row>
    <row r="2247" spans="1:30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49"/>
      <c r="M2247" s="49"/>
      <c r="N2247" s="49"/>
      <c r="O2247" s="49"/>
      <c r="P2247" s="49"/>
      <c r="Q2247" s="49"/>
      <c r="R2247" s="49"/>
      <c r="S2247" s="49"/>
      <c r="T2247" s="49"/>
      <c r="U2247" s="49"/>
      <c r="V2247" s="49"/>
      <c r="W2247" s="49"/>
      <c r="X2247" s="49"/>
      <c r="Y2247" s="49"/>
      <c r="Z2247" s="49"/>
      <c r="AA2247" s="49"/>
      <c r="AB2247" s="49"/>
      <c r="AC2247" s="49"/>
      <c r="AD2247" s="49"/>
    </row>
    <row r="2248" spans="1:30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49"/>
      <c r="M2248" s="49"/>
      <c r="N2248" s="49"/>
      <c r="O2248" s="49"/>
      <c r="P2248" s="49"/>
      <c r="Q2248" s="49"/>
      <c r="R2248" s="49"/>
      <c r="S2248" s="49"/>
      <c r="T2248" s="49"/>
      <c r="U2248" s="49"/>
      <c r="V2248" s="49"/>
      <c r="W2248" s="49"/>
      <c r="X2248" s="49"/>
      <c r="Y2248" s="49"/>
      <c r="Z2248" s="49"/>
      <c r="AA2248" s="49"/>
      <c r="AB2248" s="49"/>
      <c r="AC2248" s="49"/>
      <c r="AD2248" s="49"/>
    </row>
    <row r="2249" spans="1:30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  <c r="O2249" s="49"/>
      <c r="P2249" s="49"/>
      <c r="Q2249" s="49"/>
      <c r="R2249" s="49"/>
      <c r="S2249" s="49"/>
      <c r="T2249" s="49"/>
      <c r="U2249" s="49"/>
      <c r="V2249" s="49"/>
      <c r="W2249" s="49"/>
      <c r="X2249" s="49"/>
      <c r="Y2249" s="49"/>
      <c r="Z2249" s="49"/>
      <c r="AA2249" s="49"/>
      <c r="AB2249" s="49"/>
      <c r="AC2249" s="49"/>
      <c r="AD2249" s="49"/>
    </row>
    <row r="2250" spans="1:30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  <c r="O2250" s="49"/>
      <c r="P2250" s="49"/>
      <c r="Q2250" s="49"/>
      <c r="R2250" s="49"/>
      <c r="S2250" s="49"/>
      <c r="T2250" s="49"/>
      <c r="U2250" s="49"/>
      <c r="V2250" s="49"/>
      <c r="W2250" s="49"/>
      <c r="X2250" s="49"/>
      <c r="Y2250" s="49"/>
      <c r="Z2250" s="49"/>
      <c r="AA2250" s="49"/>
      <c r="AB2250" s="49"/>
      <c r="AC2250" s="49"/>
      <c r="AD2250" s="49"/>
    </row>
    <row r="2251" spans="1:30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49"/>
      <c r="M2251" s="49"/>
      <c r="N2251" s="49"/>
      <c r="O2251" s="49"/>
      <c r="P2251" s="49"/>
      <c r="Q2251" s="49"/>
      <c r="R2251" s="49"/>
      <c r="S2251" s="49"/>
      <c r="T2251" s="49"/>
      <c r="U2251" s="49"/>
      <c r="V2251" s="49"/>
      <c r="W2251" s="49"/>
      <c r="X2251" s="49"/>
      <c r="Y2251" s="49"/>
      <c r="Z2251" s="49"/>
      <c r="AA2251" s="49"/>
      <c r="AB2251" s="49"/>
      <c r="AC2251" s="49"/>
      <c r="AD2251" s="49"/>
    </row>
    <row r="2252" spans="1:30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49"/>
      <c r="M2252" s="49"/>
      <c r="N2252" s="49"/>
      <c r="O2252" s="49"/>
      <c r="P2252" s="49"/>
      <c r="Q2252" s="49"/>
      <c r="R2252" s="49"/>
      <c r="S2252" s="49"/>
      <c r="T2252" s="49"/>
      <c r="U2252" s="49"/>
      <c r="V2252" s="49"/>
      <c r="W2252" s="49"/>
      <c r="X2252" s="49"/>
      <c r="Y2252" s="49"/>
      <c r="Z2252" s="49"/>
      <c r="AA2252" s="49"/>
      <c r="AB2252" s="49"/>
      <c r="AC2252" s="49"/>
      <c r="AD2252" s="49"/>
    </row>
    <row r="2253" spans="1:30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49"/>
      <c r="M2253" s="49"/>
      <c r="N2253" s="49"/>
      <c r="O2253" s="49"/>
      <c r="P2253" s="49"/>
      <c r="Q2253" s="49"/>
      <c r="R2253" s="49"/>
      <c r="S2253" s="49"/>
      <c r="T2253" s="49"/>
      <c r="U2253" s="49"/>
      <c r="V2253" s="49"/>
      <c r="W2253" s="49"/>
      <c r="X2253" s="49"/>
      <c r="Y2253" s="49"/>
      <c r="Z2253" s="49"/>
      <c r="AA2253" s="49"/>
      <c r="AB2253" s="49"/>
      <c r="AC2253" s="49"/>
      <c r="AD2253" s="49"/>
    </row>
    <row r="2254" spans="1:30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/>
      <c r="O2254" s="49"/>
      <c r="P2254" s="49"/>
      <c r="Q2254" s="49"/>
      <c r="R2254" s="49"/>
      <c r="S2254" s="49"/>
      <c r="T2254" s="49"/>
      <c r="U2254" s="49"/>
      <c r="V2254" s="49"/>
      <c r="W2254" s="49"/>
      <c r="X2254" s="49"/>
      <c r="Y2254" s="49"/>
      <c r="Z2254" s="49"/>
      <c r="AA2254" s="49"/>
      <c r="AB2254" s="49"/>
      <c r="AC2254" s="49"/>
      <c r="AD2254" s="49"/>
    </row>
    <row r="2255" spans="1:30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49"/>
      <c r="M2255" s="49"/>
      <c r="N2255" s="49"/>
      <c r="O2255" s="49"/>
      <c r="P2255" s="49"/>
      <c r="Q2255" s="49"/>
      <c r="R2255" s="49"/>
      <c r="S2255" s="49"/>
      <c r="T2255" s="49"/>
      <c r="U2255" s="49"/>
      <c r="V2255" s="49"/>
      <c r="W2255" s="49"/>
      <c r="X2255" s="49"/>
      <c r="Y2255" s="49"/>
      <c r="Z2255" s="49"/>
      <c r="AA2255" s="49"/>
      <c r="AB2255" s="49"/>
      <c r="AC2255" s="49"/>
      <c r="AD2255" s="49"/>
    </row>
    <row r="2256" spans="1:30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49"/>
      <c r="M2256" s="49"/>
      <c r="N2256" s="49"/>
      <c r="O2256" s="49"/>
      <c r="P2256" s="49"/>
      <c r="Q2256" s="49"/>
      <c r="R2256" s="49"/>
      <c r="S2256" s="49"/>
      <c r="T2256" s="49"/>
      <c r="U2256" s="49"/>
      <c r="V2256" s="49"/>
      <c r="W2256" s="49"/>
      <c r="X2256" s="49"/>
      <c r="Y2256" s="49"/>
      <c r="Z2256" s="49"/>
      <c r="AA2256" s="49"/>
      <c r="AB2256" s="49"/>
      <c r="AC2256" s="49"/>
      <c r="AD2256" s="49"/>
    </row>
    <row r="2257" spans="1:30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49"/>
      <c r="M2257" s="49"/>
      <c r="N2257" s="49"/>
      <c r="O2257" s="49"/>
      <c r="P2257" s="49"/>
      <c r="Q2257" s="49"/>
      <c r="R2257" s="49"/>
      <c r="S2257" s="49"/>
      <c r="T2257" s="49"/>
      <c r="U2257" s="49"/>
      <c r="V2257" s="49"/>
      <c r="W2257" s="49"/>
      <c r="X2257" s="49"/>
      <c r="Y2257" s="49"/>
      <c r="Z2257" s="49"/>
      <c r="AA2257" s="49"/>
      <c r="AB2257" s="49"/>
      <c r="AC2257" s="49"/>
      <c r="AD2257" s="49"/>
    </row>
    <row r="2258" spans="1:30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49"/>
      <c r="M2258" s="49"/>
      <c r="N2258" s="49"/>
      <c r="O2258" s="49"/>
      <c r="P2258" s="49"/>
      <c r="Q2258" s="49"/>
      <c r="R2258" s="49"/>
      <c r="S2258" s="49"/>
      <c r="T2258" s="49"/>
      <c r="U2258" s="49"/>
      <c r="V2258" s="49"/>
      <c r="W2258" s="49"/>
      <c r="X2258" s="49"/>
      <c r="Y2258" s="49"/>
      <c r="Z2258" s="49"/>
      <c r="AA2258" s="49"/>
      <c r="AB2258" s="49"/>
      <c r="AC2258" s="49"/>
      <c r="AD2258" s="49"/>
    </row>
    <row r="2259" spans="1:30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  <c r="Q2259" s="49"/>
      <c r="R2259" s="49"/>
      <c r="S2259" s="49"/>
      <c r="T2259" s="49"/>
      <c r="U2259" s="49"/>
      <c r="V2259" s="49"/>
      <c r="W2259" s="49"/>
      <c r="X2259" s="49"/>
      <c r="Y2259" s="49"/>
      <c r="Z2259" s="49"/>
      <c r="AA2259" s="49"/>
      <c r="AB2259" s="49"/>
      <c r="AC2259" s="49"/>
      <c r="AD2259" s="49"/>
    </row>
    <row r="2260" spans="1:30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  <c r="O2260" s="49"/>
      <c r="P2260" s="49"/>
      <c r="Q2260" s="49"/>
      <c r="R2260" s="49"/>
      <c r="S2260" s="49"/>
      <c r="T2260" s="49"/>
      <c r="U2260" s="49"/>
      <c r="V2260" s="49"/>
      <c r="W2260" s="49"/>
      <c r="X2260" s="49"/>
      <c r="Y2260" s="49"/>
      <c r="Z2260" s="49"/>
      <c r="AA2260" s="49"/>
      <c r="AB2260" s="49"/>
      <c r="AC2260" s="49"/>
      <c r="AD2260" s="49"/>
    </row>
    <row r="2261" spans="1:30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  <c r="O2261" s="49"/>
      <c r="P2261" s="49"/>
      <c r="Q2261" s="49"/>
      <c r="R2261" s="49"/>
      <c r="S2261" s="49"/>
      <c r="T2261" s="49"/>
      <c r="U2261" s="49"/>
      <c r="V2261" s="49"/>
      <c r="W2261" s="49"/>
      <c r="X2261" s="49"/>
      <c r="Y2261" s="49"/>
      <c r="Z2261" s="49"/>
      <c r="AA2261" s="49"/>
      <c r="AB2261" s="49"/>
      <c r="AC2261" s="49"/>
      <c r="AD2261" s="49"/>
    </row>
    <row r="2262" spans="1:30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  <c r="O2262" s="49"/>
      <c r="P2262" s="49"/>
      <c r="Q2262" s="49"/>
      <c r="R2262" s="49"/>
      <c r="S2262" s="49"/>
      <c r="T2262" s="49"/>
      <c r="U2262" s="49"/>
      <c r="V2262" s="49"/>
      <c r="W2262" s="49"/>
      <c r="X2262" s="49"/>
      <c r="Y2262" s="49"/>
      <c r="Z2262" s="49"/>
      <c r="AA2262" s="49"/>
      <c r="AB2262" s="49"/>
      <c r="AC2262" s="49"/>
      <c r="AD2262" s="49"/>
    </row>
    <row r="2263" spans="1:30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49"/>
      <c r="M2263" s="49"/>
      <c r="N2263" s="49"/>
      <c r="O2263" s="49"/>
      <c r="P2263" s="49"/>
      <c r="Q2263" s="49"/>
      <c r="R2263" s="49"/>
      <c r="S2263" s="49"/>
      <c r="T2263" s="49"/>
      <c r="U2263" s="49"/>
      <c r="V2263" s="49"/>
      <c r="W2263" s="49"/>
      <c r="X2263" s="49"/>
      <c r="Y2263" s="49"/>
      <c r="Z2263" s="49"/>
      <c r="AA2263" s="49"/>
      <c r="AB2263" s="49"/>
      <c r="AC2263" s="49"/>
      <c r="AD2263" s="49"/>
    </row>
    <row r="2264" spans="1:30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49"/>
      <c r="M2264" s="49"/>
      <c r="N2264" s="49"/>
      <c r="O2264" s="49"/>
      <c r="P2264" s="49"/>
      <c r="Q2264" s="49"/>
      <c r="R2264" s="49"/>
      <c r="S2264" s="49"/>
      <c r="T2264" s="49"/>
      <c r="U2264" s="49"/>
      <c r="V2264" s="49"/>
      <c r="W2264" s="49"/>
      <c r="X2264" s="49"/>
      <c r="Y2264" s="49"/>
      <c r="Z2264" s="49"/>
      <c r="AA2264" s="49"/>
      <c r="AB2264" s="49"/>
      <c r="AC2264" s="49"/>
      <c r="AD2264" s="49"/>
    </row>
    <row r="2265" spans="1:30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  <c r="O2265" s="49"/>
      <c r="P2265" s="49"/>
      <c r="Q2265" s="49"/>
      <c r="R2265" s="49"/>
      <c r="S2265" s="49"/>
      <c r="T2265" s="49"/>
      <c r="U2265" s="49"/>
      <c r="V2265" s="49"/>
      <c r="W2265" s="49"/>
      <c r="X2265" s="49"/>
      <c r="Y2265" s="49"/>
      <c r="Z2265" s="49"/>
      <c r="AA2265" s="49"/>
      <c r="AB2265" s="49"/>
      <c r="AC2265" s="49"/>
      <c r="AD2265" s="49"/>
    </row>
    <row r="2266" spans="1:30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  <c r="N2266" s="49"/>
      <c r="O2266" s="49"/>
      <c r="P2266" s="49"/>
      <c r="Q2266" s="49"/>
      <c r="R2266" s="49"/>
      <c r="S2266" s="49"/>
      <c r="T2266" s="49"/>
      <c r="U2266" s="49"/>
      <c r="V2266" s="49"/>
      <c r="W2266" s="49"/>
      <c r="X2266" s="49"/>
      <c r="Y2266" s="49"/>
      <c r="Z2266" s="49"/>
      <c r="AA2266" s="49"/>
      <c r="AB2266" s="49"/>
      <c r="AC2266" s="49"/>
      <c r="AD2266" s="49"/>
    </row>
    <row r="2267" spans="1:30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  <c r="O2267" s="49"/>
      <c r="P2267" s="49"/>
      <c r="Q2267" s="49"/>
      <c r="R2267" s="49"/>
      <c r="S2267" s="49"/>
      <c r="T2267" s="49"/>
      <c r="U2267" s="49"/>
      <c r="V2267" s="49"/>
      <c r="W2267" s="49"/>
      <c r="X2267" s="49"/>
      <c r="Y2267" s="49"/>
      <c r="Z2267" s="49"/>
      <c r="AA2267" s="49"/>
      <c r="AB2267" s="49"/>
      <c r="AC2267" s="49"/>
      <c r="AD2267" s="49"/>
    </row>
    <row r="2268" spans="1:30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  <c r="O2268" s="49"/>
      <c r="P2268" s="49"/>
      <c r="Q2268" s="49"/>
      <c r="R2268" s="49"/>
      <c r="S2268" s="49"/>
      <c r="T2268" s="49"/>
      <c r="U2268" s="49"/>
      <c r="V2268" s="49"/>
      <c r="W2268" s="49"/>
      <c r="X2268" s="49"/>
      <c r="Y2268" s="49"/>
      <c r="Z2268" s="49"/>
      <c r="AA2268" s="49"/>
      <c r="AB2268" s="49"/>
      <c r="AC2268" s="49"/>
      <c r="AD2268" s="49"/>
    </row>
    <row r="2269" spans="1:30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  <c r="O2269" s="49"/>
      <c r="P2269" s="49"/>
      <c r="Q2269" s="49"/>
      <c r="R2269" s="49"/>
      <c r="S2269" s="49"/>
      <c r="T2269" s="49"/>
      <c r="U2269" s="49"/>
      <c r="V2269" s="49"/>
      <c r="W2269" s="49"/>
      <c r="X2269" s="49"/>
      <c r="Y2269" s="49"/>
      <c r="Z2269" s="49"/>
      <c r="AA2269" s="49"/>
      <c r="AB2269" s="49"/>
      <c r="AC2269" s="49"/>
      <c r="AD2269" s="49"/>
    </row>
    <row r="2270" spans="1:30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49"/>
      <c r="M2270" s="49"/>
      <c r="N2270" s="49"/>
      <c r="O2270" s="49"/>
      <c r="P2270" s="49"/>
      <c r="Q2270" s="49"/>
      <c r="R2270" s="49"/>
      <c r="S2270" s="49"/>
      <c r="T2270" s="49"/>
      <c r="U2270" s="49"/>
      <c r="V2270" s="49"/>
      <c r="W2270" s="49"/>
      <c r="X2270" s="49"/>
      <c r="Y2270" s="49"/>
      <c r="Z2270" s="49"/>
      <c r="AA2270" s="49"/>
      <c r="AB2270" s="49"/>
      <c r="AC2270" s="49"/>
      <c r="AD2270" s="49"/>
    </row>
    <row r="2271" spans="1:30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49"/>
      <c r="M2271" s="49"/>
      <c r="N2271" s="49"/>
      <c r="O2271" s="49"/>
      <c r="P2271" s="49"/>
      <c r="Q2271" s="49"/>
      <c r="R2271" s="49"/>
      <c r="S2271" s="49"/>
      <c r="T2271" s="49"/>
      <c r="U2271" s="49"/>
      <c r="V2271" s="49"/>
      <c r="W2271" s="49"/>
      <c r="X2271" s="49"/>
      <c r="Y2271" s="49"/>
      <c r="Z2271" s="49"/>
      <c r="AA2271" s="49"/>
      <c r="AB2271" s="49"/>
      <c r="AC2271" s="49"/>
      <c r="AD2271" s="49"/>
    </row>
    <row r="2272" spans="1:30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49"/>
      <c r="M2272" s="49"/>
      <c r="N2272" s="49"/>
      <c r="O2272" s="49"/>
      <c r="P2272" s="49"/>
      <c r="Q2272" s="49"/>
      <c r="R2272" s="49"/>
      <c r="S2272" s="49"/>
      <c r="T2272" s="49"/>
      <c r="U2272" s="49"/>
      <c r="V2272" s="49"/>
      <c r="W2272" s="49"/>
      <c r="X2272" s="49"/>
      <c r="Y2272" s="49"/>
      <c r="Z2272" s="49"/>
      <c r="AA2272" s="49"/>
      <c r="AB2272" s="49"/>
      <c r="AC2272" s="49"/>
      <c r="AD2272" s="49"/>
    </row>
    <row r="2273" spans="1:30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49"/>
      <c r="M2273" s="49"/>
      <c r="N2273" s="49"/>
      <c r="O2273" s="49"/>
      <c r="P2273" s="49"/>
      <c r="Q2273" s="49"/>
      <c r="R2273" s="49"/>
      <c r="S2273" s="49"/>
      <c r="T2273" s="49"/>
      <c r="U2273" s="49"/>
      <c r="V2273" s="49"/>
      <c r="W2273" s="49"/>
      <c r="X2273" s="49"/>
      <c r="Y2273" s="49"/>
      <c r="Z2273" s="49"/>
      <c r="AA2273" s="49"/>
      <c r="AB2273" s="49"/>
      <c r="AC2273" s="49"/>
      <c r="AD2273" s="49"/>
    </row>
    <row r="2274" spans="1:30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49"/>
      <c r="M2274" s="49"/>
      <c r="N2274" s="49"/>
      <c r="O2274" s="49"/>
      <c r="P2274" s="49"/>
      <c r="Q2274" s="49"/>
      <c r="R2274" s="49"/>
      <c r="S2274" s="49"/>
      <c r="T2274" s="49"/>
      <c r="U2274" s="49"/>
      <c r="V2274" s="49"/>
      <c r="W2274" s="49"/>
      <c r="X2274" s="49"/>
      <c r="Y2274" s="49"/>
      <c r="Z2274" s="49"/>
      <c r="AA2274" s="49"/>
      <c r="AB2274" s="49"/>
      <c r="AC2274" s="49"/>
      <c r="AD2274" s="49"/>
    </row>
    <row r="2275" spans="1:30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  <c r="O2275" s="49"/>
      <c r="P2275" s="49"/>
      <c r="Q2275" s="49"/>
      <c r="R2275" s="49"/>
      <c r="S2275" s="49"/>
      <c r="T2275" s="49"/>
      <c r="U2275" s="49"/>
      <c r="V2275" s="49"/>
      <c r="W2275" s="49"/>
      <c r="X2275" s="49"/>
      <c r="Y2275" s="49"/>
      <c r="Z2275" s="49"/>
      <c r="AA2275" s="49"/>
      <c r="AB2275" s="49"/>
      <c r="AC2275" s="49"/>
      <c r="AD2275" s="49"/>
    </row>
    <row r="2276" spans="1:30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  <c r="O2276" s="49"/>
      <c r="P2276" s="49"/>
      <c r="Q2276" s="49"/>
      <c r="R2276" s="49"/>
      <c r="S2276" s="49"/>
      <c r="T2276" s="49"/>
      <c r="U2276" s="49"/>
      <c r="V2276" s="49"/>
      <c r="W2276" s="49"/>
      <c r="X2276" s="49"/>
      <c r="Y2276" s="49"/>
      <c r="Z2276" s="49"/>
      <c r="AA2276" s="49"/>
      <c r="AB2276" s="49"/>
      <c r="AC2276" s="49"/>
      <c r="AD2276" s="49"/>
    </row>
    <row r="2277" spans="1:30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  <c r="O2277" s="49"/>
      <c r="P2277" s="49"/>
      <c r="Q2277" s="49"/>
      <c r="R2277" s="49"/>
      <c r="S2277" s="49"/>
      <c r="T2277" s="49"/>
      <c r="U2277" s="49"/>
      <c r="V2277" s="49"/>
      <c r="W2277" s="49"/>
      <c r="X2277" s="49"/>
      <c r="Y2277" s="49"/>
      <c r="Z2277" s="49"/>
      <c r="AA2277" s="49"/>
      <c r="AB2277" s="49"/>
      <c r="AC2277" s="49"/>
      <c r="AD2277" s="49"/>
    </row>
    <row r="2278" spans="1:30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  <c r="O2278" s="49"/>
      <c r="P2278" s="49"/>
      <c r="Q2278" s="49"/>
      <c r="R2278" s="49"/>
      <c r="S2278" s="49"/>
      <c r="T2278" s="49"/>
      <c r="U2278" s="49"/>
      <c r="V2278" s="49"/>
      <c r="W2278" s="49"/>
      <c r="X2278" s="49"/>
      <c r="Y2278" s="49"/>
      <c r="Z2278" s="49"/>
      <c r="AA2278" s="49"/>
      <c r="AB2278" s="49"/>
      <c r="AC2278" s="49"/>
      <c r="AD2278" s="49"/>
    </row>
    <row r="2279" spans="1:30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49"/>
      <c r="M2279" s="49"/>
      <c r="N2279" s="49"/>
      <c r="O2279" s="49"/>
      <c r="P2279" s="49"/>
      <c r="Q2279" s="49"/>
      <c r="R2279" s="49"/>
      <c r="S2279" s="49"/>
      <c r="T2279" s="49"/>
      <c r="U2279" s="49"/>
      <c r="V2279" s="49"/>
      <c r="W2279" s="49"/>
      <c r="X2279" s="49"/>
      <c r="Y2279" s="49"/>
      <c r="Z2279" s="49"/>
      <c r="AA2279" s="49"/>
      <c r="AB2279" s="49"/>
      <c r="AC2279" s="49"/>
      <c r="AD2279" s="49"/>
    </row>
    <row r="2280" spans="1:30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49"/>
      <c r="M2280" s="49"/>
      <c r="N2280" s="49"/>
      <c r="O2280" s="49"/>
      <c r="P2280" s="49"/>
      <c r="Q2280" s="49"/>
      <c r="R2280" s="49"/>
      <c r="S2280" s="49"/>
      <c r="T2280" s="49"/>
      <c r="U2280" s="49"/>
      <c r="V2280" s="49"/>
      <c r="W2280" s="49"/>
      <c r="X2280" s="49"/>
      <c r="Y2280" s="49"/>
      <c r="Z2280" s="49"/>
      <c r="AA2280" s="49"/>
      <c r="AB2280" s="49"/>
      <c r="AC2280" s="49"/>
      <c r="AD2280" s="49"/>
    </row>
    <row r="2281" spans="1:30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  <c r="O2281" s="49"/>
      <c r="P2281" s="49"/>
      <c r="Q2281" s="49"/>
      <c r="R2281" s="49"/>
      <c r="S2281" s="49"/>
      <c r="T2281" s="49"/>
      <c r="U2281" s="49"/>
      <c r="V2281" s="49"/>
      <c r="W2281" s="49"/>
      <c r="X2281" s="49"/>
      <c r="Y2281" s="49"/>
      <c r="Z2281" s="49"/>
      <c r="AA2281" s="49"/>
      <c r="AB2281" s="49"/>
      <c r="AC2281" s="49"/>
      <c r="AD2281" s="49"/>
    </row>
    <row r="2282" spans="1:30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49"/>
      <c r="S2282" s="49"/>
      <c r="T2282" s="49"/>
      <c r="U2282" s="49"/>
      <c r="V2282" s="49"/>
      <c r="W2282" s="49"/>
      <c r="X2282" s="49"/>
      <c r="Y2282" s="49"/>
      <c r="Z2282" s="49"/>
      <c r="AA2282" s="49"/>
      <c r="AB2282" s="49"/>
      <c r="AC2282" s="49"/>
      <c r="AD2282" s="49"/>
    </row>
    <row r="2283" spans="1:30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49"/>
      <c r="M2283" s="49"/>
      <c r="N2283" s="49"/>
      <c r="O2283" s="49"/>
      <c r="P2283" s="49"/>
      <c r="Q2283" s="49"/>
      <c r="R2283" s="49"/>
      <c r="S2283" s="49"/>
      <c r="T2283" s="49"/>
      <c r="U2283" s="49"/>
      <c r="V2283" s="49"/>
      <c r="W2283" s="49"/>
      <c r="X2283" s="49"/>
      <c r="Y2283" s="49"/>
      <c r="Z2283" s="49"/>
      <c r="AA2283" s="49"/>
      <c r="AB2283" s="49"/>
      <c r="AC2283" s="49"/>
      <c r="AD2283" s="49"/>
    </row>
    <row r="2284" spans="1:30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49"/>
      <c r="S2284" s="49"/>
      <c r="T2284" s="49"/>
      <c r="U2284" s="49"/>
      <c r="V2284" s="49"/>
      <c r="W2284" s="49"/>
      <c r="X2284" s="49"/>
      <c r="Y2284" s="49"/>
      <c r="Z2284" s="49"/>
      <c r="AA2284" s="49"/>
      <c r="AB2284" s="49"/>
      <c r="AC2284" s="49"/>
      <c r="AD2284" s="49"/>
    </row>
    <row r="2285" spans="1:30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49"/>
      <c r="M2285" s="49"/>
      <c r="N2285" s="49"/>
      <c r="O2285" s="49"/>
      <c r="P2285" s="49"/>
      <c r="Q2285" s="49"/>
      <c r="R2285" s="49"/>
      <c r="S2285" s="49"/>
      <c r="T2285" s="49"/>
      <c r="U2285" s="49"/>
      <c r="V2285" s="49"/>
      <c r="W2285" s="49"/>
      <c r="X2285" s="49"/>
      <c r="Y2285" s="49"/>
      <c r="Z2285" s="49"/>
      <c r="AA2285" s="49"/>
      <c r="AB2285" s="49"/>
      <c r="AC2285" s="49"/>
      <c r="AD2285" s="49"/>
    </row>
    <row r="2286" spans="1:30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  <c r="Q2286" s="49"/>
      <c r="R2286" s="49"/>
      <c r="S2286" s="49"/>
      <c r="T2286" s="49"/>
      <c r="U2286" s="49"/>
      <c r="V2286" s="49"/>
      <c r="W2286" s="49"/>
      <c r="X2286" s="49"/>
      <c r="Y2286" s="49"/>
      <c r="Z2286" s="49"/>
      <c r="AA2286" s="49"/>
      <c r="AB2286" s="49"/>
      <c r="AC2286" s="49"/>
      <c r="AD2286" s="49"/>
    </row>
    <row r="2287" spans="1:30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  <c r="O2287" s="49"/>
      <c r="P2287" s="49"/>
      <c r="Q2287" s="49"/>
      <c r="R2287" s="49"/>
      <c r="S2287" s="49"/>
      <c r="T2287" s="49"/>
      <c r="U2287" s="49"/>
      <c r="V2287" s="49"/>
      <c r="W2287" s="49"/>
      <c r="X2287" s="49"/>
      <c r="Y2287" s="49"/>
      <c r="Z2287" s="49"/>
      <c r="AA2287" s="49"/>
      <c r="AB2287" s="49"/>
      <c r="AC2287" s="49"/>
      <c r="AD2287" s="49"/>
    </row>
    <row r="2288" spans="1:30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  <c r="Q2288" s="49"/>
      <c r="R2288" s="49"/>
      <c r="S2288" s="49"/>
      <c r="T2288" s="49"/>
      <c r="U2288" s="49"/>
      <c r="V2288" s="49"/>
      <c r="W2288" s="49"/>
      <c r="X2288" s="49"/>
      <c r="Y2288" s="49"/>
      <c r="Z2288" s="49"/>
      <c r="AA2288" s="49"/>
      <c r="AB2288" s="49"/>
      <c r="AC2288" s="49"/>
      <c r="AD2288" s="49"/>
    </row>
    <row r="2289" spans="1:30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49"/>
      <c r="M2289" s="49"/>
      <c r="N2289" s="49"/>
      <c r="O2289" s="49"/>
      <c r="P2289" s="49"/>
      <c r="Q2289" s="49"/>
      <c r="R2289" s="49"/>
      <c r="S2289" s="49"/>
      <c r="T2289" s="49"/>
      <c r="U2289" s="49"/>
      <c r="V2289" s="49"/>
      <c r="W2289" s="49"/>
      <c r="X2289" s="49"/>
      <c r="Y2289" s="49"/>
      <c r="Z2289" s="49"/>
      <c r="AA2289" s="49"/>
      <c r="AB2289" s="49"/>
      <c r="AC2289" s="49"/>
      <c r="AD2289" s="49"/>
    </row>
    <row r="2290" spans="1:30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49"/>
      <c r="M2290" s="49"/>
      <c r="N2290" s="49"/>
      <c r="O2290" s="49"/>
      <c r="P2290" s="49"/>
      <c r="Q2290" s="49"/>
      <c r="R2290" s="49"/>
      <c r="S2290" s="49"/>
      <c r="T2290" s="49"/>
      <c r="U2290" s="49"/>
      <c r="V2290" s="49"/>
      <c r="W2290" s="49"/>
      <c r="X2290" s="49"/>
      <c r="Y2290" s="49"/>
      <c r="Z2290" s="49"/>
      <c r="AA2290" s="49"/>
      <c r="AB2290" s="49"/>
      <c r="AC2290" s="49"/>
      <c r="AD2290" s="49"/>
    </row>
    <row r="2291" spans="1:30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49"/>
      <c r="M2291" s="49"/>
      <c r="N2291" s="49"/>
      <c r="O2291" s="49"/>
      <c r="P2291" s="49"/>
      <c r="Q2291" s="49"/>
      <c r="R2291" s="49"/>
      <c r="S2291" s="49"/>
      <c r="T2291" s="49"/>
      <c r="U2291" s="49"/>
      <c r="V2291" s="49"/>
      <c r="W2291" s="49"/>
      <c r="X2291" s="49"/>
      <c r="Y2291" s="49"/>
      <c r="Z2291" s="49"/>
      <c r="AA2291" s="49"/>
      <c r="AB2291" s="49"/>
      <c r="AC2291" s="49"/>
      <c r="AD2291" s="49"/>
    </row>
    <row r="2292" spans="1:30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  <c r="O2292" s="49"/>
      <c r="P2292" s="49"/>
      <c r="Q2292" s="49"/>
      <c r="R2292" s="49"/>
      <c r="S2292" s="49"/>
      <c r="T2292" s="49"/>
      <c r="U2292" s="49"/>
      <c r="V2292" s="49"/>
      <c r="W2292" s="49"/>
      <c r="X2292" s="49"/>
      <c r="Y2292" s="49"/>
      <c r="Z2292" s="49"/>
      <c r="AA2292" s="49"/>
      <c r="AB2292" s="49"/>
      <c r="AC2292" s="49"/>
      <c r="AD2292" s="49"/>
    </row>
    <row r="2293" spans="1:30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49"/>
      <c r="M2293" s="49"/>
      <c r="N2293" s="49"/>
      <c r="O2293" s="49"/>
      <c r="P2293" s="49"/>
      <c r="Q2293" s="49"/>
      <c r="R2293" s="49"/>
      <c r="S2293" s="49"/>
      <c r="T2293" s="49"/>
      <c r="U2293" s="49"/>
      <c r="V2293" s="49"/>
      <c r="W2293" s="49"/>
      <c r="X2293" s="49"/>
      <c r="Y2293" s="49"/>
      <c r="Z2293" s="49"/>
      <c r="AA2293" s="49"/>
      <c r="AB2293" s="49"/>
      <c r="AC2293" s="49"/>
      <c r="AD2293" s="49"/>
    </row>
    <row r="2294" spans="1:30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49"/>
      <c r="M2294" s="49"/>
      <c r="N2294" s="49"/>
      <c r="O2294" s="49"/>
      <c r="P2294" s="49"/>
      <c r="Q2294" s="49"/>
      <c r="R2294" s="49"/>
      <c r="S2294" s="49"/>
      <c r="T2294" s="49"/>
      <c r="U2294" s="49"/>
      <c r="V2294" s="49"/>
      <c r="W2294" s="49"/>
      <c r="X2294" s="49"/>
      <c r="Y2294" s="49"/>
      <c r="Z2294" s="49"/>
      <c r="AA2294" s="49"/>
      <c r="AB2294" s="49"/>
      <c r="AC2294" s="49"/>
      <c r="AD2294" s="49"/>
    </row>
    <row r="2295" spans="1:30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49"/>
      <c r="M2295" s="49"/>
      <c r="N2295" s="49"/>
      <c r="O2295" s="49"/>
      <c r="P2295" s="49"/>
      <c r="Q2295" s="49"/>
      <c r="R2295" s="49"/>
      <c r="S2295" s="49"/>
      <c r="T2295" s="49"/>
      <c r="U2295" s="49"/>
      <c r="V2295" s="49"/>
      <c r="W2295" s="49"/>
      <c r="X2295" s="49"/>
      <c r="Y2295" s="49"/>
      <c r="Z2295" s="49"/>
      <c r="AA2295" s="49"/>
      <c r="AB2295" s="49"/>
      <c r="AC2295" s="49"/>
      <c r="AD2295" s="49"/>
    </row>
    <row r="2296" spans="1:30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49"/>
      <c r="M2296" s="49"/>
      <c r="N2296" s="49"/>
      <c r="O2296" s="49"/>
      <c r="P2296" s="49"/>
      <c r="Q2296" s="49"/>
      <c r="R2296" s="49"/>
      <c r="S2296" s="49"/>
      <c r="T2296" s="49"/>
      <c r="U2296" s="49"/>
      <c r="V2296" s="49"/>
      <c r="W2296" s="49"/>
      <c r="X2296" s="49"/>
      <c r="Y2296" s="49"/>
      <c r="Z2296" s="49"/>
      <c r="AA2296" s="49"/>
      <c r="AB2296" s="49"/>
      <c r="AC2296" s="49"/>
      <c r="AD2296" s="49"/>
    </row>
    <row r="2297" spans="1:30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49"/>
      <c r="M2297" s="49"/>
      <c r="N2297" s="49"/>
      <c r="O2297" s="49"/>
      <c r="P2297" s="49"/>
      <c r="Q2297" s="49"/>
      <c r="R2297" s="49"/>
      <c r="S2297" s="49"/>
      <c r="T2297" s="49"/>
      <c r="U2297" s="49"/>
      <c r="V2297" s="49"/>
      <c r="W2297" s="49"/>
      <c r="X2297" s="49"/>
      <c r="Y2297" s="49"/>
      <c r="Z2297" s="49"/>
      <c r="AA2297" s="49"/>
      <c r="AB2297" s="49"/>
      <c r="AC2297" s="49"/>
      <c r="AD2297" s="49"/>
    </row>
    <row r="2298" spans="1:30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49"/>
      <c r="M2298" s="49"/>
      <c r="N2298" s="49"/>
      <c r="O2298" s="49"/>
      <c r="P2298" s="49"/>
      <c r="Q2298" s="49"/>
      <c r="R2298" s="49"/>
      <c r="S2298" s="49"/>
      <c r="T2298" s="49"/>
      <c r="U2298" s="49"/>
      <c r="V2298" s="49"/>
      <c r="W2298" s="49"/>
      <c r="X2298" s="49"/>
      <c r="Y2298" s="49"/>
      <c r="Z2298" s="49"/>
      <c r="AA2298" s="49"/>
      <c r="AB2298" s="49"/>
      <c r="AC2298" s="49"/>
      <c r="AD2298" s="49"/>
    </row>
    <row r="2299" spans="1:30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49"/>
      <c r="M2299" s="49"/>
      <c r="N2299" s="49"/>
      <c r="O2299" s="49"/>
      <c r="P2299" s="49"/>
      <c r="Q2299" s="49"/>
      <c r="R2299" s="49"/>
      <c r="S2299" s="49"/>
      <c r="T2299" s="49"/>
      <c r="U2299" s="49"/>
      <c r="V2299" s="49"/>
      <c r="W2299" s="49"/>
      <c r="X2299" s="49"/>
      <c r="Y2299" s="49"/>
      <c r="Z2299" s="49"/>
      <c r="AA2299" s="49"/>
      <c r="AB2299" s="49"/>
      <c r="AC2299" s="49"/>
      <c r="AD2299" s="49"/>
    </row>
    <row r="2300" spans="1:30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  <c r="O2300" s="49"/>
      <c r="P2300" s="49"/>
      <c r="Q2300" s="49"/>
      <c r="R2300" s="49"/>
      <c r="S2300" s="49"/>
      <c r="T2300" s="49"/>
      <c r="U2300" s="49"/>
      <c r="V2300" s="49"/>
      <c r="W2300" s="49"/>
      <c r="X2300" s="49"/>
      <c r="Y2300" s="49"/>
      <c r="Z2300" s="49"/>
      <c r="AA2300" s="49"/>
      <c r="AB2300" s="49"/>
      <c r="AC2300" s="49"/>
      <c r="AD2300" s="49"/>
    </row>
    <row r="2301" spans="1:30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  <c r="O2301" s="49"/>
      <c r="P2301" s="49"/>
      <c r="Q2301" s="49"/>
      <c r="R2301" s="49"/>
      <c r="S2301" s="49"/>
      <c r="T2301" s="49"/>
      <c r="U2301" s="49"/>
      <c r="V2301" s="49"/>
      <c r="W2301" s="49"/>
      <c r="X2301" s="49"/>
      <c r="Y2301" s="49"/>
      <c r="Z2301" s="49"/>
      <c r="AA2301" s="49"/>
      <c r="AB2301" s="49"/>
      <c r="AC2301" s="49"/>
      <c r="AD2301" s="49"/>
    </row>
    <row r="2302" spans="1:30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  <c r="Q2302" s="49"/>
      <c r="R2302" s="49"/>
      <c r="S2302" s="49"/>
      <c r="T2302" s="49"/>
      <c r="U2302" s="49"/>
      <c r="V2302" s="49"/>
      <c r="W2302" s="49"/>
      <c r="X2302" s="49"/>
      <c r="Y2302" s="49"/>
      <c r="Z2302" s="49"/>
      <c r="AA2302" s="49"/>
      <c r="AB2302" s="49"/>
      <c r="AC2302" s="49"/>
      <c r="AD2302" s="49"/>
    </row>
    <row r="2303" spans="1:30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  <c r="Q2303" s="49"/>
      <c r="R2303" s="49"/>
      <c r="S2303" s="49"/>
      <c r="T2303" s="49"/>
      <c r="U2303" s="49"/>
      <c r="V2303" s="49"/>
      <c r="W2303" s="49"/>
      <c r="X2303" s="49"/>
      <c r="Y2303" s="49"/>
      <c r="Z2303" s="49"/>
      <c r="AA2303" s="49"/>
      <c r="AB2303" s="49"/>
      <c r="AC2303" s="49"/>
      <c r="AD2303" s="49"/>
    </row>
    <row r="2304" spans="1:30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  <c r="Q2304" s="49"/>
      <c r="R2304" s="49"/>
      <c r="S2304" s="49"/>
      <c r="T2304" s="49"/>
      <c r="U2304" s="49"/>
      <c r="V2304" s="49"/>
      <c r="W2304" s="49"/>
      <c r="X2304" s="49"/>
      <c r="Y2304" s="49"/>
      <c r="Z2304" s="49"/>
      <c r="AA2304" s="49"/>
      <c r="AB2304" s="49"/>
      <c r="AC2304" s="49"/>
      <c r="AD2304" s="49"/>
    </row>
    <row r="2305" spans="1:30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49"/>
      <c r="S2305" s="49"/>
      <c r="T2305" s="49"/>
      <c r="U2305" s="49"/>
      <c r="V2305" s="49"/>
      <c r="W2305" s="49"/>
      <c r="X2305" s="49"/>
      <c r="Y2305" s="49"/>
      <c r="Z2305" s="49"/>
      <c r="AA2305" s="49"/>
      <c r="AB2305" s="49"/>
      <c r="AC2305" s="49"/>
      <c r="AD2305" s="49"/>
    </row>
    <row r="2306" spans="1:30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  <c r="Q2306" s="49"/>
      <c r="R2306" s="49"/>
      <c r="S2306" s="49"/>
      <c r="T2306" s="49"/>
      <c r="U2306" s="49"/>
      <c r="V2306" s="49"/>
      <c r="W2306" s="49"/>
      <c r="X2306" s="49"/>
      <c r="Y2306" s="49"/>
      <c r="Z2306" s="49"/>
      <c r="AA2306" s="49"/>
      <c r="AB2306" s="49"/>
      <c r="AC2306" s="49"/>
      <c r="AD2306" s="49"/>
    </row>
    <row r="2307" spans="1:30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  <c r="R2307" s="49"/>
      <c r="S2307" s="49"/>
      <c r="T2307" s="49"/>
      <c r="U2307" s="49"/>
      <c r="V2307" s="49"/>
      <c r="W2307" s="49"/>
      <c r="X2307" s="49"/>
      <c r="Y2307" s="49"/>
      <c r="Z2307" s="49"/>
      <c r="AA2307" s="49"/>
      <c r="AB2307" s="49"/>
      <c r="AC2307" s="49"/>
      <c r="AD2307" s="49"/>
    </row>
    <row r="2308" spans="1:30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  <c r="Q2308" s="49"/>
      <c r="R2308" s="49"/>
      <c r="S2308" s="49"/>
      <c r="T2308" s="49"/>
      <c r="U2308" s="49"/>
      <c r="V2308" s="49"/>
      <c r="W2308" s="49"/>
      <c r="X2308" s="49"/>
      <c r="Y2308" s="49"/>
      <c r="Z2308" s="49"/>
      <c r="AA2308" s="49"/>
      <c r="AB2308" s="49"/>
      <c r="AC2308" s="49"/>
      <c r="AD2308" s="49"/>
    </row>
    <row r="2309" spans="1:30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  <c r="Q2309" s="49"/>
      <c r="R2309" s="49"/>
      <c r="S2309" s="49"/>
      <c r="T2309" s="49"/>
      <c r="U2309" s="49"/>
      <c r="V2309" s="49"/>
      <c r="W2309" s="49"/>
      <c r="X2309" s="49"/>
      <c r="Y2309" s="49"/>
      <c r="Z2309" s="49"/>
      <c r="AA2309" s="49"/>
      <c r="AB2309" s="49"/>
      <c r="AC2309" s="49"/>
      <c r="AD2309" s="49"/>
    </row>
    <row r="2310" spans="1:30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  <c r="Q2310" s="49"/>
      <c r="R2310" s="49"/>
      <c r="S2310" s="49"/>
      <c r="T2310" s="49"/>
      <c r="U2310" s="49"/>
      <c r="V2310" s="49"/>
      <c r="W2310" s="49"/>
      <c r="X2310" s="49"/>
      <c r="Y2310" s="49"/>
      <c r="Z2310" s="49"/>
      <c r="AA2310" s="49"/>
      <c r="AB2310" s="49"/>
      <c r="AC2310" s="49"/>
      <c r="AD2310" s="49"/>
    </row>
    <row r="2311" spans="1:30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/>
      <c r="R2311" s="49"/>
      <c r="S2311" s="49"/>
      <c r="T2311" s="49"/>
      <c r="U2311" s="49"/>
      <c r="V2311" s="49"/>
      <c r="W2311" s="49"/>
      <c r="X2311" s="49"/>
      <c r="Y2311" s="49"/>
      <c r="Z2311" s="49"/>
      <c r="AA2311" s="49"/>
      <c r="AB2311" s="49"/>
      <c r="AC2311" s="49"/>
      <c r="AD2311" s="49"/>
    </row>
    <row r="2312" spans="1:30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  <c r="Q2312" s="49"/>
      <c r="R2312" s="49"/>
      <c r="S2312" s="49"/>
      <c r="T2312" s="49"/>
      <c r="U2312" s="49"/>
      <c r="V2312" s="49"/>
      <c r="W2312" s="49"/>
      <c r="X2312" s="49"/>
      <c r="Y2312" s="49"/>
      <c r="Z2312" s="49"/>
      <c r="AA2312" s="49"/>
      <c r="AB2312" s="49"/>
      <c r="AC2312" s="49"/>
      <c r="AD2312" s="49"/>
    </row>
    <row r="2313" spans="1:30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  <c r="Q2313" s="49"/>
      <c r="R2313" s="49"/>
      <c r="S2313" s="49"/>
      <c r="T2313" s="49"/>
      <c r="U2313" s="49"/>
      <c r="V2313" s="49"/>
      <c r="W2313" s="49"/>
      <c r="X2313" s="49"/>
      <c r="Y2313" s="49"/>
      <c r="Z2313" s="49"/>
      <c r="AA2313" s="49"/>
      <c r="AB2313" s="49"/>
      <c r="AC2313" s="49"/>
      <c r="AD2313" s="49"/>
    </row>
    <row r="2314" spans="1:30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  <c r="R2314" s="49"/>
      <c r="S2314" s="49"/>
      <c r="T2314" s="49"/>
      <c r="U2314" s="49"/>
      <c r="V2314" s="49"/>
      <c r="W2314" s="49"/>
      <c r="X2314" s="49"/>
      <c r="Y2314" s="49"/>
      <c r="Z2314" s="49"/>
      <c r="AA2314" s="49"/>
      <c r="AB2314" s="49"/>
      <c r="AC2314" s="49"/>
      <c r="AD2314" s="49"/>
    </row>
    <row r="2315" spans="1:30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  <c r="R2315" s="49"/>
      <c r="S2315" s="49"/>
      <c r="T2315" s="49"/>
      <c r="U2315" s="49"/>
      <c r="V2315" s="49"/>
      <c r="W2315" s="49"/>
      <c r="X2315" s="49"/>
      <c r="Y2315" s="49"/>
      <c r="Z2315" s="49"/>
      <c r="AA2315" s="49"/>
      <c r="AB2315" s="49"/>
      <c r="AC2315" s="49"/>
      <c r="AD2315" s="49"/>
    </row>
    <row r="2316" spans="1:30">
      <c r="A2316" s="49"/>
      <c r="B2316" s="49"/>
      <c r="C2316" s="49"/>
      <c r="D2316" s="49"/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  <c r="Q2316" s="49"/>
      <c r="R2316" s="49"/>
      <c r="S2316" s="49"/>
      <c r="T2316" s="49"/>
      <c r="U2316" s="49"/>
      <c r="V2316" s="49"/>
      <c r="W2316" s="49"/>
      <c r="X2316" s="49"/>
      <c r="Y2316" s="49"/>
      <c r="Z2316" s="49"/>
      <c r="AA2316" s="49"/>
      <c r="AB2316" s="49"/>
      <c r="AC2316" s="49"/>
      <c r="AD2316" s="49"/>
    </row>
    <row r="2317" spans="1:30">
      <c r="A2317" s="49"/>
      <c r="B2317" s="49"/>
      <c r="C2317" s="49"/>
      <c r="D2317" s="49"/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  <c r="Q2317" s="49"/>
      <c r="R2317" s="49"/>
      <c r="S2317" s="49"/>
      <c r="T2317" s="49"/>
      <c r="U2317" s="49"/>
      <c r="V2317" s="49"/>
      <c r="W2317" s="49"/>
      <c r="X2317" s="49"/>
      <c r="Y2317" s="49"/>
      <c r="Z2317" s="49"/>
      <c r="AA2317" s="49"/>
      <c r="AB2317" s="49"/>
      <c r="AC2317" s="49"/>
      <c r="AD2317" s="49"/>
    </row>
    <row r="2318" spans="1:30">
      <c r="A2318" s="49"/>
      <c r="B2318" s="49"/>
      <c r="C2318" s="49"/>
      <c r="D2318" s="49"/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  <c r="Q2318" s="49"/>
      <c r="R2318" s="49"/>
      <c r="S2318" s="49"/>
      <c r="T2318" s="49"/>
      <c r="U2318" s="49"/>
      <c r="V2318" s="49"/>
      <c r="W2318" s="49"/>
      <c r="X2318" s="49"/>
      <c r="Y2318" s="49"/>
      <c r="Z2318" s="49"/>
      <c r="AA2318" s="49"/>
      <c r="AB2318" s="49"/>
      <c r="AC2318" s="49"/>
      <c r="AD2318" s="49"/>
    </row>
    <row r="2319" spans="1:30">
      <c r="A2319" s="49"/>
      <c r="B2319" s="49"/>
      <c r="C2319" s="49"/>
      <c r="D2319" s="49"/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  <c r="Q2319" s="49"/>
      <c r="R2319" s="49"/>
      <c r="S2319" s="49"/>
      <c r="T2319" s="49"/>
      <c r="U2319" s="49"/>
      <c r="V2319" s="49"/>
      <c r="W2319" s="49"/>
      <c r="X2319" s="49"/>
      <c r="Y2319" s="49"/>
      <c r="Z2319" s="49"/>
      <c r="AA2319" s="49"/>
      <c r="AB2319" s="49"/>
      <c r="AC2319" s="49"/>
      <c r="AD2319" s="49"/>
    </row>
    <row r="2320" spans="1:30">
      <c r="A2320" s="49"/>
      <c r="B2320" s="49"/>
      <c r="C2320" s="49"/>
      <c r="D2320" s="49"/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  <c r="Q2320" s="49"/>
      <c r="R2320" s="49"/>
      <c r="S2320" s="49"/>
      <c r="T2320" s="49"/>
      <c r="U2320" s="49"/>
      <c r="V2320" s="49"/>
      <c r="W2320" s="49"/>
      <c r="X2320" s="49"/>
      <c r="Y2320" s="49"/>
      <c r="Z2320" s="49"/>
      <c r="AA2320" s="49"/>
      <c r="AB2320" s="49"/>
      <c r="AC2320" s="49"/>
      <c r="AD2320" s="49"/>
    </row>
    <row r="2321" spans="1:30">
      <c r="A2321" s="49"/>
      <c r="B2321" s="49"/>
      <c r="C2321" s="49"/>
      <c r="D2321" s="49"/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  <c r="Q2321" s="49"/>
      <c r="R2321" s="49"/>
      <c r="S2321" s="49"/>
      <c r="T2321" s="49"/>
      <c r="U2321" s="49"/>
      <c r="V2321" s="49"/>
      <c r="W2321" s="49"/>
      <c r="X2321" s="49"/>
      <c r="Y2321" s="49"/>
      <c r="Z2321" s="49"/>
      <c r="AA2321" s="49"/>
      <c r="AB2321" s="49"/>
      <c r="AC2321" s="49"/>
      <c r="AD2321" s="49"/>
    </row>
    <row r="2322" spans="1:30">
      <c r="A2322" s="49"/>
      <c r="B2322" s="49"/>
      <c r="C2322" s="49"/>
      <c r="D2322" s="49"/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  <c r="Q2322" s="49"/>
      <c r="R2322" s="49"/>
      <c r="S2322" s="49"/>
      <c r="T2322" s="49"/>
      <c r="U2322" s="49"/>
      <c r="V2322" s="49"/>
      <c r="W2322" s="49"/>
      <c r="X2322" s="49"/>
      <c r="Y2322" s="49"/>
      <c r="Z2322" s="49"/>
      <c r="AA2322" s="49"/>
      <c r="AB2322" s="49"/>
      <c r="AC2322" s="49"/>
      <c r="AD2322" s="49"/>
    </row>
    <row r="2323" spans="1:30">
      <c r="A2323" s="49"/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  <c r="R2323" s="49"/>
      <c r="S2323" s="49"/>
      <c r="T2323" s="49"/>
      <c r="U2323" s="49"/>
      <c r="V2323" s="49"/>
      <c r="W2323" s="49"/>
      <c r="X2323" s="49"/>
      <c r="Y2323" s="49"/>
      <c r="Z2323" s="49"/>
      <c r="AA2323" s="49"/>
      <c r="AB2323" s="49"/>
      <c r="AC2323" s="49"/>
      <c r="AD2323" s="49"/>
    </row>
    <row r="2324" spans="1:30">
      <c r="A2324" s="49"/>
      <c r="B2324" s="49"/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  <c r="R2324" s="49"/>
      <c r="S2324" s="49"/>
      <c r="T2324" s="49"/>
      <c r="U2324" s="49"/>
      <c r="V2324" s="49"/>
      <c r="W2324" s="49"/>
      <c r="X2324" s="49"/>
      <c r="Y2324" s="49"/>
      <c r="Z2324" s="49"/>
      <c r="AA2324" s="49"/>
      <c r="AB2324" s="49"/>
      <c r="AC2324" s="49"/>
      <c r="AD2324" s="49"/>
    </row>
    <row r="2325" spans="1:30">
      <c r="A2325" s="49"/>
      <c r="B2325" s="49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  <c r="R2325" s="49"/>
      <c r="S2325" s="49"/>
      <c r="T2325" s="49"/>
      <c r="U2325" s="49"/>
      <c r="V2325" s="49"/>
      <c r="W2325" s="49"/>
      <c r="X2325" s="49"/>
      <c r="Y2325" s="49"/>
      <c r="Z2325" s="49"/>
      <c r="AA2325" s="49"/>
      <c r="AB2325" s="49"/>
      <c r="AC2325" s="49"/>
      <c r="AD2325" s="49"/>
    </row>
    <row r="2326" spans="1:30">
      <c r="A2326" s="49"/>
      <c r="B2326" s="49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  <c r="R2326" s="49"/>
      <c r="S2326" s="49"/>
      <c r="T2326" s="49"/>
      <c r="U2326" s="49"/>
      <c r="V2326" s="49"/>
      <c r="W2326" s="49"/>
      <c r="X2326" s="49"/>
      <c r="Y2326" s="49"/>
      <c r="Z2326" s="49"/>
      <c r="AA2326" s="49"/>
      <c r="AB2326" s="49"/>
      <c r="AC2326" s="49"/>
      <c r="AD2326" s="49"/>
    </row>
    <row r="2327" spans="1:30">
      <c r="A2327" s="49"/>
      <c r="B2327" s="49"/>
      <c r="C2327" s="49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  <c r="R2327" s="49"/>
      <c r="S2327" s="49"/>
      <c r="T2327" s="49"/>
      <c r="U2327" s="49"/>
      <c r="V2327" s="49"/>
      <c r="W2327" s="49"/>
      <c r="X2327" s="49"/>
      <c r="Y2327" s="49"/>
      <c r="Z2327" s="49"/>
      <c r="AA2327" s="49"/>
      <c r="AB2327" s="49"/>
      <c r="AC2327" s="49"/>
      <c r="AD2327" s="49"/>
    </row>
    <row r="2328" spans="1:30">
      <c r="A2328" s="49"/>
      <c r="B2328" s="49"/>
      <c r="C2328" s="49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  <c r="R2328" s="49"/>
      <c r="S2328" s="49"/>
      <c r="T2328" s="49"/>
      <c r="U2328" s="49"/>
      <c r="V2328" s="49"/>
      <c r="W2328" s="49"/>
      <c r="X2328" s="49"/>
      <c r="Y2328" s="49"/>
      <c r="Z2328" s="49"/>
      <c r="AA2328" s="49"/>
      <c r="AB2328" s="49"/>
      <c r="AC2328" s="49"/>
      <c r="AD2328" s="49"/>
    </row>
    <row r="2329" spans="1:30">
      <c r="A2329" s="49"/>
      <c r="B2329" s="49"/>
      <c r="C2329" s="49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  <c r="R2329" s="49"/>
      <c r="S2329" s="49"/>
      <c r="T2329" s="49"/>
      <c r="U2329" s="49"/>
      <c r="V2329" s="49"/>
      <c r="W2329" s="49"/>
      <c r="X2329" s="49"/>
      <c r="Y2329" s="49"/>
      <c r="Z2329" s="49"/>
      <c r="AA2329" s="49"/>
      <c r="AB2329" s="49"/>
      <c r="AC2329" s="49"/>
      <c r="AD2329" s="49"/>
    </row>
    <row r="2330" spans="1:30">
      <c r="A2330" s="49"/>
      <c r="B2330" s="49"/>
      <c r="C2330" s="49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  <c r="R2330" s="49"/>
      <c r="S2330" s="49"/>
      <c r="T2330" s="49"/>
      <c r="U2330" s="49"/>
      <c r="V2330" s="49"/>
      <c r="W2330" s="49"/>
      <c r="X2330" s="49"/>
      <c r="Y2330" s="49"/>
      <c r="Z2330" s="49"/>
      <c r="AA2330" s="49"/>
      <c r="AB2330" s="49"/>
      <c r="AC2330" s="49"/>
      <c r="AD2330" s="49"/>
    </row>
    <row r="2331" spans="1:30">
      <c r="A2331" s="49"/>
      <c r="B2331" s="49"/>
      <c r="C2331" s="49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  <c r="R2331" s="49"/>
      <c r="S2331" s="49"/>
      <c r="T2331" s="49"/>
      <c r="U2331" s="49"/>
      <c r="V2331" s="49"/>
      <c r="W2331" s="49"/>
      <c r="X2331" s="49"/>
      <c r="Y2331" s="49"/>
      <c r="Z2331" s="49"/>
      <c r="AA2331" s="49"/>
      <c r="AB2331" s="49"/>
      <c r="AC2331" s="49"/>
      <c r="AD2331" s="49"/>
    </row>
    <row r="2332" spans="1:30">
      <c r="A2332" s="49"/>
      <c r="B2332" s="49"/>
      <c r="C2332" s="49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  <c r="R2332" s="49"/>
      <c r="S2332" s="49"/>
      <c r="T2332" s="49"/>
      <c r="U2332" s="49"/>
      <c r="V2332" s="49"/>
      <c r="W2332" s="49"/>
      <c r="X2332" s="49"/>
      <c r="Y2332" s="49"/>
      <c r="Z2332" s="49"/>
      <c r="AA2332" s="49"/>
      <c r="AB2332" s="49"/>
      <c r="AC2332" s="49"/>
      <c r="AD2332" s="49"/>
    </row>
    <row r="2333" spans="1:30">
      <c r="A2333" s="49"/>
      <c r="B2333" s="49"/>
      <c r="C2333" s="49"/>
      <c r="D2333" s="49"/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  <c r="R2333" s="49"/>
      <c r="S2333" s="49"/>
      <c r="T2333" s="49"/>
      <c r="U2333" s="49"/>
      <c r="V2333" s="49"/>
      <c r="W2333" s="49"/>
      <c r="X2333" s="49"/>
      <c r="Y2333" s="49"/>
      <c r="Z2333" s="49"/>
      <c r="AA2333" s="49"/>
      <c r="AB2333" s="49"/>
      <c r="AC2333" s="49"/>
      <c r="AD2333" s="49"/>
    </row>
    <row r="2334" spans="1:30">
      <c r="A2334" s="49"/>
      <c r="B2334" s="49"/>
      <c r="C2334" s="49"/>
      <c r="D2334" s="49"/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  <c r="R2334" s="49"/>
      <c r="S2334" s="49"/>
      <c r="T2334" s="49"/>
      <c r="U2334" s="49"/>
      <c r="V2334" s="49"/>
      <c r="W2334" s="49"/>
      <c r="X2334" s="49"/>
      <c r="Y2334" s="49"/>
      <c r="Z2334" s="49"/>
      <c r="AA2334" s="49"/>
      <c r="AB2334" s="49"/>
      <c r="AC2334" s="49"/>
      <c r="AD2334" s="49"/>
    </row>
    <row r="2335" spans="1:30">
      <c r="A2335" s="49"/>
      <c r="B2335" s="49"/>
      <c r="C2335" s="49"/>
      <c r="D2335" s="49"/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  <c r="Q2335" s="49"/>
      <c r="R2335" s="49"/>
      <c r="S2335" s="49"/>
      <c r="T2335" s="49"/>
      <c r="U2335" s="49"/>
      <c r="V2335" s="49"/>
      <c r="W2335" s="49"/>
      <c r="X2335" s="49"/>
      <c r="Y2335" s="49"/>
      <c r="Z2335" s="49"/>
      <c r="AA2335" s="49"/>
      <c r="AB2335" s="49"/>
      <c r="AC2335" s="49"/>
      <c r="AD2335" s="49"/>
    </row>
    <row r="2336" spans="1:30">
      <c r="A2336" s="49"/>
      <c r="B2336" s="49"/>
      <c r="C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  <c r="Q2336" s="49"/>
      <c r="R2336" s="49"/>
      <c r="S2336" s="49"/>
      <c r="T2336" s="49"/>
      <c r="U2336" s="49"/>
      <c r="V2336" s="49"/>
      <c r="W2336" s="49"/>
      <c r="X2336" s="49"/>
      <c r="Y2336" s="49"/>
      <c r="Z2336" s="49"/>
      <c r="AA2336" s="49"/>
      <c r="AB2336" s="49"/>
      <c r="AC2336" s="49"/>
      <c r="AD2336" s="49"/>
    </row>
    <row r="2337" spans="1:30">
      <c r="A2337" s="49"/>
      <c r="B2337" s="49"/>
      <c r="C2337" s="49"/>
      <c r="D2337" s="49"/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  <c r="Q2337" s="49"/>
      <c r="R2337" s="49"/>
      <c r="S2337" s="49"/>
      <c r="T2337" s="49"/>
      <c r="U2337" s="49"/>
      <c r="V2337" s="49"/>
      <c r="W2337" s="49"/>
      <c r="X2337" s="49"/>
      <c r="Y2337" s="49"/>
      <c r="Z2337" s="49"/>
      <c r="AA2337" s="49"/>
      <c r="AB2337" s="49"/>
      <c r="AC2337" s="49"/>
      <c r="AD2337" s="49"/>
    </row>
    <row r="2338" spans="1:30">
      <c r="A2338" s="49"/>
      <c r="B2338" s="49"/>
      <c r="C2338" s="49"/>
      <c r="D2338" s="49"/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  <c r="Q2338" s="49"/>
      <c r="R2338" s="49"/>
      <c r="S2338" s="49"/>
      <c r="T2338" s="49"/>
      <c r="U2338" s="49"/>
      <c r="V2338" s="49"/>
      <c r="W2338" s="49"/>
      <c r="X2338" s="49"/>
      <c r="Y2338" s="49"/>
      <c r="Z2338" s="49"/>
      <c r="AA2338" s="49"/>
      <c r="AB2338" s="49"/>
      <c r="AC2338" s="49"/>
      <c r="AD2338" s="49"/>
    </row>
    <row r="2339" spans="1:30">
      <c r="A2339" s="49"/>
      <c r="B2339" s="49"/>
      <c r="C2339" s="49"/>
      <c r="D2339" s="49"/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  <c r="R2339" s="49"/>
      <c r="S2339" s="49"/>
      <c r="T2339" s="49"/>
      <c r="U2339" s="49"/>
      <c r="V2339" s="49"/>
      <c r="W2339" s="49"/>
      <c r="X2339" s="49"/>
      <c r="Y2339" s="49"/>
      <c r="Z2339" s="49"/>
      <c r="AA2339" s="49"/>
      <c r="AB2339" s="49"/>
      <c r="AC2339" s="49"/>
      <c r="AD2339" s="49"/>
    </row>
    <row r="2340" spans="1:30">
      <c r="A2340" s="49"/>
      <c r="B2340" s="49"/>
      <c r="C2340" s="49"/>
      <c r="D2340" s="49"/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  <c r="Q2340" s="49"/>
      <c r="R2340" s="49"/>
      <c r="S2340" s="49"/>
      <c r="T2340" s="49"/>
      <c r="U2340" s="49"/>
      <c r="V2340" s="49"/>
      <c r="W2340" s="49"/>
      <c r="X2340" s="49"/>
      <c r="Y2340" s="49"/>
      <c r="Z2340" s="49"/>
      <c r="AA2340" s="49"/>
      <c r="AB2340" s="49"/>
      <c r="AC2340" s="49"/>
      <c r="AD2340" s="49"/>
    </row>
    <row r="2341" spans="1:30">
      <c r="A2341" s="49"/>
      <c r="B2341" s="49"/>
      <c r="C2341" s="49"/>
      <c r="D2341" s="49"/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  <c r="R2341" s="49"/>
      <c r="S2341" s="49"/>
      <c r="T2341" s="49"/>
      <c r="U2341" s="49"/>
      <c r="V2341" s="49"/>
      <c r="W2341" s="49"/>
      <c r="X2341" s="49"/>
      <c r="Y2341" s="49"/>
      <c r="Z2341" s="49"/>
      <c r="AA2341" s="49"/>
      <c r="AB2341" s="49"/>
      <c r="AC2341" s="49"/>
      <c r="AD2341" s="49"/>
    </row>
    <row r="2342" spans="1:30">
      <c r="A2342" s="49"/>
      <c r="B2342" s="49"/>
      <c r="C2342" s="49"/>
      <c r="D2342" s="49"/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  <c r="Q2342" s="49"/>
      <c r="R2342" s="49"/>
      <c r="S2342" s="49"/>
      <c r="T2342" s="49"/>
      <c r="U2342" s="49"/>
      <c r="V2342" s="49"/>
      <c r="W2342" s="49"/>
      <c r="X2342" s="49"/>
      <c r="Y2342" s="49"/>
      <c r="Z2342" s="49"/>
      <c r="AA2342" s="49"/>
      <c r="AB2342" s="49"/>
      <c r="AC2342" s="49"/>
      <c r="AD2342" s="49"/>
    </row>
    <row r="2343" spans="1:30">
      <c r="A2343" s="49"/>
      <c r="B2343" s="49"/>
      <c r="C2343" s="49"/>
      <c r="D2343" s="49"/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  <c r="R2343" s="49"/>
      <c r="S2343" s="49"/>
      <c r="T2343" s="49"/>
      <c r="U2343" s="49"/>
      <c r="V2343" s="49"/>
      <c r="W2343" s="49"/>
      <c r="X2343" s="49"/>
      <c r="Y2343" s="49"/>
      <c r="Z2343" s="49"/>
      <c r="AA2343" s="49"/>
      <c r="AB2343" s="49"/>
      <c r="AC2343" s="49"/>
      <c r="AD2343" s="49"/>
    </row>
    <row r="2344" spans="1:30">
      <c r="A2344" s="49"/>
      <c r="B2344" s="49"/>
      <c r="C2344" s="49"/>
      <c r="D2344" s="49"/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  <c r="Q2344" s="49"/>
      <c r="R2344" s="49"/>
      <c r="S2344" s="49"/>
      <c r="T2344" s="49"/>
      <c r="U2344" s="49"/>
      <c r="V2344" s="49"/>
      <c r="W2344" s="49"/>
      <c r="X2344" s="49"/>
      <c r="Y2344" s="49"/>
      <c r="Z2344" s="49"/>
      <c r="AA2344" s="49"/>
      <c r="AB2344" s="49"/>
      <c r="AC2344" s="49"/>
      <c r="AD2344" s="49"/>
    </row>
    <row r="2345" spans="1:30">
      <c r="A2345" s="49"/>
      <c r="B2345" s="49"/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  <c r="R2345" s="49"/>
      <c r="S2345" s="49"/>
      <c r="T2345" s="49"/>
      <c r="U2345" s="49"/>
      <c r="V2345" s="49"/>
      <c r="W2345" s="49"/>
      <c r="X2345" s="49"/>
      <c r="Y2345" s="49"/>
      <c r="Z2345" s="49"/>
      <c r="AA2345" s="49"/>
      <c r="AB2345" s="49"/>
      <c r="AC2345" s="49"/>
      <c r="AD2345" s="49"/>
    </row>
    <row r="2346" spans="1:30">
      <c r="A2346" s="49"/>
      <c r="B2346" s="49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  <c r="R2346" s="49"/>
      <c r="S2346" s="49"/>
      <c r="T2346" s="49"/>
      <c r="U2346" s="49"/>
      <c r="V2346" s="49"/>
      <c r="W2346" s="49"/>
      <c r="X2346" s="49"/>
      <c r="Y2346" s="49"/>
      <c r="Z2346" s="49"/>
      <c r="AA2346" s="49"/>
      <c r="AB2346" s="49"/>
      <c r="AC2346" s="49"/>
      <c r="AD2346" s="49"/>
    </row>
    <row r="2347" spans="1:30">
      <c r="A2347" s="49"/>
      <c r="B2347" s="49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  <c r="R2347" s="49"/>
      <c r="S2347" s="49"/>
      <c r="T2347" s="49"/>
      <c r="U2347" s="49"/>
      <c r="V2347" s="49"/>
      <c r="W2347" s="49"/>
      <c r="X2347" s="49"/>
      <c r="Y2347" s="49"/>
      <c r="Z2347" s="49"/>
      <c r="AA2347" s="49"/>
      <c r="AB2347" s="49"/>
      <c r="AC2347" s="49"/>
      <c r="AD2347" s="49"/>
    </row>
    <row r="2348" spans="1:30">
      <c r="A2348" s="49"/>
      <c r="B2348" s="49"/>
      <c r="C2348" s="49"/>
      <c r="D2348" s="49"/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  <c r="R2348" s="49"/>
      <c r="S2348" s="49"/>
      <c r="T2348" s="49"/>
      <c r="U2348" s="49"/>
      <c r="V2348" s="49"/>
      <c r="W2348" s="49"/>
      <c r="X2348" s="49"/>
      <c r="Y2348" s="49"/>
      <c r="Z2348" s="49"/>
      <c r="AA2348" s="49"/>
      <c r="AB2348" s="49"/>
      <c r="AC2348" s="49"/>
      <c r="AD2348" s="49"/>
    </row>
    <row r="2349" spans="1:30">
      <c r="A2349" s="49"/>
      <c r="B2349" s="49"/>
      <c r="C2349" s="49"/>
      <c r="D2349" s="49"/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  <c r="R2349" s="49"/>
      <c r="S2349" s="49"/>
      <c r="T2349" s="49"/>
      <c r="U2349" s="49"/>
      <c r="V2349" s="49"/>
      <c r="W2349" s="49"/>
      <c r="X2349" s="49"/>
      <c r="Y2349" s="49"/>
      <c r="Z2349" s="49"/>
      <c r="AA2349" s="49"/>
      <c r="AB2349" s="49"/>
      <c r="AC2349" s="49"/>
      <c r="AD2349" s="49"/>
    </row>
    <row r="2350" spans="1:30">
      <c r="A2350" s="49"/>
      <c r="B2350" s="49"/>
      <c r="C2350" s="49"/>
      <c r="D2350" s="49"/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  <c r="R2350" s="49"/>
      <c r="S2350" s="49"/>
      <c r="T2350" s="49"/>
      <c r="U2350" s="49"/>
      <c r="V2350" s="49"/>
      <c r="W2350" s="49"/>
      <c r="X2350" s="49"/>
      <c r="Y2350" s="49"/>
      <c r="Z2350" s="49"/>
      <c r="AA2350" s="49"/>
      <c r="AB2350" s="49"/>
      <c r="AC2350" s="49"/>
      <c r="AD2350" s="49"/>
    </row>
    <row r="2351" spans="1:30">
      <c r="A2351" s="49"/>
      <c r="B2351" s="49"/>
      <c r="C2351" s="49"/>
      <c r="D2351" s="49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  <c r="R2351" s="49"/>
      <c r="S2351" s="49"/>
      <c r="T2351" s="49"/>
      <c r="U2351" s="49"/>
      <c r="V2351" s="49"/>
      <c r="W2351" s="49"/>
      <c r="X2351" s="49"/>
      <c r="Y2351" s="49"/>
      <c r="Z2351" s="49"/>
      <c r="AA2351" s="49"/>
      <c r="AB2351" s="49"/>
      <c r="AC2351" s="49"/>
      <c r="AD2351" s="49"/>
    </row>
    <row r="2352" spans="1:30">
      <c r="A2352" s="49"/>
      <c r="B2352" s="49"/>
      <c r="C2352" s="49"/>
      <c r="D2352" s="49"/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  <c r="Q2352" s="49"/>
      <c r="R2352" s="49"/>
      <c r="S2352" s="49"/>
      <c r="T2352" s="49"/>
      <c r="U2352" s="49"/>
      <c r="V2352" s="49"/>
      <c r="W2352" s="49"/>
      <c r="X2352" s="49"/>
      <c r="Y2352" s="49"/>
      <c r="Z2352" s="49"/>
      <c r="AA2352" s="49"/>
      <c r="AB2352" s="49"/>
      <c r="AC2352" s="49"/>
      <c r="AD2352" s="49"/>
    </row>
    <row r="2353" spans="1:30">
      <c r="A2353" s="49"/>
      <c r="B2353" s="49"/>
      <c r="C2353" s="49"/>
      <c r="D2353" s="49"/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  <c r="R2353" s="49"/>
      <c r="S2353" s="49"/>
      <c r="T2353" s="49"/>
      <c r="U2353" s="49"/>
      <c r="V2353" s="49"/>
      <c r="W2353" s="49"/>
      <c r="X2353" s="49"/>
      <c r="Y2353" s="49"/>
      <c r="Z2353" s="49"/>
      <c r="AA2353" s="49"/>
      <c r="AB2353" s="49"/>
      <c r="AC2353" s="49"/>
      <c r="AD2353" s="49"/>
    </row>
    <row r="2354" spans="1:30">
      <c r="A2354" s="49"/>
      <c r="B2354" s="49"/>
      <c r="C2354" s="49"/>
      <c r="D2354" s="49"/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  <c r="R2354" s="49"/>
      <c r="S2354" s="49"/>
      <c r="T2354" s="49"/>
      <c r="U2354" s="49"/>
      <c r="V2354" s="49"/>
      <c r="W2354" s="49"/>
      <c r="X2354" s="49"/>
      <c r="Y2354" s="49"/>
      <c r="Z2354" s="49"/>
      <c r="AA2354" s="49"/>
      <c r="AB2354" s="49"/>
      <c r="AC2354" s="49"/>
      <c r="AD2354" s="49"/>
    </row>
    <row r="2355" spans="1:30">
      <c r="A2355" s="49"/>
      <c r="B2355" s="49"/>
      <c r="C2355" s="49"/>
      <c r="D2355" s="49"/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  <c r="R2355" s="49"/>
      <c r="S2355" s="49"/>
      <c r="T2355" s="49"/>
      <c r="U2355" s="49"/>
      <c r="V2355" s="49"/>
      <c r="W2355" s="49"/>
      <c r="X2355" s="49"/>
      <c r="Y2355" s="49"/>
      <c r="Z2355" s="49"/>
      <c r="AA2355" s="49"/>
      <c r="AB2355" s="49"/>
      <c r="AC2355" s="49"/>
      <c r="AD2355" s="49"/>
    </row>
    <row r="2356" spans="1:30">
      <c r="A2356" s="49"/>
      <c r="B2356" s="49"/>
      <c r="C2356" s="49"/>
      <c r="D2356" s="49"/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  <c r="R2356" s="49"/>
      <c r="S2356" s="49"/>
      <c r="T2356" s="49"/>
      <c r="U2356" s="49"/>
      <c r="V2356" s="49"/>
      <c r="W2356" s="49"/>
      <c r="X2356" s="49"/>
      <c r="Y2356" s="49"/>
      <c r="Z2356" s="49"/>
      <c r="AA2356" s="49"/>
      <c r="AB2356" s="49"/>
      <c r="AC2356" s="49"/>
      <c r="AD2356" s="49"/>
    </row>
    <row r="2357" spans="1:30">
      <c r="A2357" s="49"/>
      <c r="B2357" s="49"/>
      <c r="C2357" s="49"/>
      <c r="D2357" s="49"/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  <c r="R2357" s="49"/>
      <c r="S2357" s="49"/>
      <c r="T2357" s="49"/>
      <c r="U2357" s="49"/>
      <c r="V2357" s="49"/>
      <c r="W2357" s="49"/>
      <c r="X2357" s="49"/>
      <c r="Y2357" s="49"/>
      <c r="Z2357" s="49"/>
      <c r="AA2357" s="49"/>
      <c r="AB2357" s="49"/>
      <c r="AC2357" s="49"/>
      <c r="AD2357" s="49"/>
    </row>
    <row r="2358" spans="1:30">
      <c r="A2358" s="49"/>
      <c r="B2358" s="49"/>
      <c r="C2358" s="49"/>
      <c r="D2358" s="49"/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  <c r="R2358" s="49"/>
      <c r="S2358" s="49"/>
      <c r="T2358" s="49"/>
      <c r="U2358" s="49"/>
      <c r="V2358" s="49"/>
      <c r="W2358" s="49"/>
      <c r="X2358" s="49"/>
      <c r="Y2358" s="49"/>
      <c r="Z2358" s="49"/>
      <c r="AA2358" s="49"/>
      <c r="AB2358" s="49"/>
      <c r="AC2358" s="49"/>
      <c r="AD2358" s="49"/>
    </row>
    <row r="2359" spans="1:30">
      <c r="A2359" s="49"/>
      <c r="B2359" s="49"/>
      <c r="C2359" s="49"/>
      <c r="D2359" s="49"/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  <c r="Q2359" s="49"/>
      <c r="R2359" s="49"/>
      <c r="S2359" s="49"/>
      <c r="T2359" s="49"/>
      <c r="U2359" s="49"/>
      <c r="V2359" s="49"/>
      <c r="W2359" s="49"/>
      <c r="X2359" s="49"/>
      <c r="Y2359" s="49"/>
      <c r="Z2359" s="49"/>
      <c r="AA2359" s="49"/>
      <c r="AB2359" s="49"/>
      <c r="AC2359" s="49"/>
      <c r="AD2359" s="49"/>
    </row>
    <row r="2360" spans="1:30">
      <c r="A2360" s="49"/>
      <c r="B2360" s="49"/>
      <c r="C2360" s="49"/>
      <c r="D2360" s="49"/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  <c r="Q2360" s="49"/>
      <c r="R2360" s="49"/>
      <c r="S2360" s="49"/>
      <c r="T2360" s="49"/>
      <c r="U2360" s="49"/>
      <c r="V2360" s="49"/>
      <c r="W2360" s="49"/>
      <c r="X2360" s="49"/>
      <c r="Y2360" s="49"/>
      <c r="Z2360" s="49"/>
      <c r="AA2360" s="49"/>
      <c r="AB2360" s="49"/>
      <c r="AC2360" s="49"/>
      <c r="AD2360" s="49"/>
    </row>
    <row r="2361" spans="1:30">
      <c r="A2361" s="49"/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  <c r="R2361" s="49"/>
      <c r="S2361" s="49"/>
      <c r="T2361" s="49"/>
      <c r="U2361" s="49"/>
      <c r="V2361" s="49"/>
      <c r="W2361" s="49"/>
      <c r="X2361" s="49"/>
      <c r="Y2361" s="49"/>
      <c r="Z2361" s="49"/>
      <c r="AA2361" s="49"/>
      <c r="AB2361" s="49"/>
      <c r="AC2361" s="49"/>
      <c r="AD2361" s="49"/>
    </row>
    <row r="2362" spans="1:30">
      <c r="A2362" s="49"/>
      <c r="B2362" s="49"/>
      <c r="C2362" s="49"/>
      <c r="D2362" s="49"/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  <c r="R2362" s="49"/>
      <c r="S2362" s="49"/>
      <c r="T2362" s="49"/>
      <c r="U2362" s="49"/>
      <c r="V2362" s="49"/>
      <c r="W2362" s="49"/>
      <c r="X2362" s="49"/>
      <c r="Y2362" s="49"/>
      <c r="Z2362" s="49"/>
      <c r="AA2362" s="49"/>
      <c r="AB2362" s="49"/>
      <c r="AC2362" s="49"/>
      <c r="AD2362" s="49"/>
    </row>
    <row r="2363" spans="1:30">
      <c r="A2363" s="49"/>
      <c r="B2363" s="49"/>
      <c r="C2363" s="49"/>
      <c r="D2363" s="49"/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/>
      <c r="R2363" s="49"/>
      <c r="S2363" s="49"/>
      <c r="T2363" s="49"/>
      <c r="U2363" s="49"/>
      <c r="V2363" s="49"/>
      <c r="W2363" s="49"/>
      <c r="X2363" s="49"/>
      <c r="Y2363" s="49"/>
      <c r="Z2363" s="49"/>
      <c r="AA2363" s="49"/>
      <c r="AB2363" s="49"/>
      <c r="AC2363" s="49"/>
      <c r="AD2363" s="49"/>
    </row>
    <row r="2364" spans="1:30">
      <c r="A2364" s="49"/>
      <c r="B2364" s="49"/>
      <c r="C2364" s="49"/>
      <c r="D2364" s="49"/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  <c r="R2364" s="49"/>
      <c r="S2364" s="49"/>
      <c r="T2364" s="49"/>
      <c r="U2364" s="49"/>
      <c r="V2364" s="49"/>
      <c r="W2364" s="49"/>
      <c r="X2364" s="49"/>
      <c r="Y2364" s="49"/>
      <c r="Z2364" s="49"/>
      <c r="AA2364" s="49"/>
      <c r="AB2364" s="49"/>
      <c r="AC2364" s="49"/>
      <c r="AD2364" s="49"/>
    </row>
    <row r="2365" spans="1:30">
      <c r="A2365" s="49"/>
      <c r="B2365" s="49"/>
      <c r="C2365" s="49"/>
      <c r="D2365" s="49"/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  <c r="Q2365" s="49"/>
      <c r="R2365" s="49"/>
      <c r="S2365" s="49"/>
      <c r="T2365" s="49"/>
      <c r="U2365" s="49"/>
      <c r="V2365" s="49"/>
      <c r="W2365" s="49"/>
      <c r="X2365" s="49"/>
      <c r="Y2365" s="49"/>
      <c r="Z2365" s="49"/>
      <c r="AA2365" s="49"/>
      <c r="AB2365" s="49"/>
      <c r="AC2365" s="49"/>
      <c r="AD2365" s="49"/>
    </row>
    <row r="2366" spans="1:30">
      <c r="A2366" s="49"/>
      <c r="B2366" s="49"/>
      <c r="C2366" s="49"/>
      <c r="D2366" s="49"/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  <c r="R2366" s="49"/>
      <c r="S2366" s="49"/>
      <c r="T2366" s="49"/>
      <c r="U2366" s="49"/>
      <c r="V2366" s="49"/>
      <c r="W2366" s="49"/>
      <c r="X2366" s="49"/>
      <c r="Y2366" s="49"/>
      <c r="Z2366" s="49"/>
      <c r="AA2366" s="49"/>
      <c r="AB2366" s="49"/>
      <c r="AC2366" s="49"/>
      <c r="AD2366" s="49"/>
    </row>
    <row r="2367" spans="1:30">
      <c r="A2367" s="49"/>
      <c r="B2367" s="49"/>
      <c r="C2367" s="49"/>
      <c r="D2367" s="49"/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  <c r="R2367" s="49"/>
      <c r="S2367" s="49"/>
      <c r="T2367" s="49"/>
      <c r="U2367" s="49"/>
      <c r="V2367" s="49"/>
      <c r="W2367" s="49"/>
      <c r="X2367" s="49"/>
      <c r="Y2367" s="49"/>
      <c r="Z2367" s="49"/>
      <c r="AA2367" s="49"/>
      <c r="AB2367" s="49"/>
      <c r="AC2367" s="49"/>
      <c r="AD2367" s="49"/>
    </row>
    <row r="2368" spans="1:30">
      <c r="A2368" s="49"/>
      <c r="B2368" s="49"/>
      <c r="C2368" s="49"/>
      <c r="D2368" s="49"/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  <c r="R2368" s="49"/>
      <c r="S2368" s="49"/>
      <c r="T2368" s="49"/>
      <c r="U2368" s="49"/>
      <c r="V2368" s="49"/>
      <c r="W2368" s="49"/>
      <c r="X2368" s="49"/>
      <c r="Y2368" s="49"/>
      <c r="Z2368" s="49"/>
      <c r="AA2368" s="49"/>
      <c r="AB2368" s="49"/>
      <c r="AC2368" s="49"/>
      <c r="AD2368" s="49"/>
    </row>
    <row r="2369" spans="1:30">
      <c r="A2369" s="49"/>
      <c r="B2369" s="49"/>
      <c r="C2369" s="49"/>
      <c r="D2369" s="49"/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  <c r="R2369" s="49"/>
      <c r="S2369" s="49"/>
      <c r="T2369" s="49"/>
      <c r="U2369" s="49"/>
      <c r="V2369" s="49"/>
      <c r="W2369" s="49"/>
      <c r="X2369" s="49"/>
      <c r="Y2369" s="49"/>
      <c r="Z2369" s="49"/>
      <c r="AA2369" s="49"/>
      <c r="AB2369" s="49"/>
      <c r="AC2369" s="49"/>
      <c r="AD2369" s="49"/>
    </row>
    <row r="2370" spans="1:30">
      <c r="A2370" s="49"/>
      <c r="B2370" s="49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  <c r="R2370" s="49"/>
      <c r="S2370" s="49"/>
      <c r="T2370" s="49"/>
      <c r="U2370" s="49"/>
      <c r="V2370" s="49"/>
      <c r="W2370" s="49"/>
      <c r="X2370" s="49"/>
      <c r="Y2370" s="49"/>
      <c r="Z2370" s="49"/>
      <c r="AA2370" s="49"/>
      <c r="AB2370" s="49"/>
      <c r="AC2370" s="49"/>
      <c r="AD2370" s="49"/>
    </row>
    <row r="2371" spans="1:30">
      <c r="A2371" s="49"/>
      <c r="B2371" s="49"/>
      <c r="C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  <c r="R2371" s="49"/>
      <c r="S2371" s="49"/>
      <c r="T2371" s="49"/>
      <c r="U2371" s="49"/>
      <c r="V2371" s="49"/>
      <c r="W2371" s="49"/>
      <c r="X2371" s="49"/>
      <c r="Y2371" s="49"/>
      <c r="Z2371" s="49"/>
      <c r="AA2371" s="49"/>
      <c r="AB2371" s="49"/>
      <c r="AC2371" s="49"/>
      <c r="AD2371" s="49"/>
    </row>
    <row r="2372" spans="1:30">
      <c r="A2372" s="49"/>
      <c r="B2372" s="49"/>
      <c r="C2372" s="49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  <c r="R2372" s="49"/>
      <c r="S2372" s="49"/>
      <c r="T2372" s="49"/>
      <c r="U2372" s="49"/>
      <c r="V2372" s="49"/>
      <c r="W2372" s="49"/>
      <c r="X2372" s="49"/>
      <c r="Y2372" s="49"/>
      <c r="Z2372" s="49"/>
      <c r="AA2372" s="49"/>
      <c r="AB2372" s="49"/>
      <c r="AC2372" s="49"/>
      <c r="AD2372" s="49"/>
    </row>
    <row r="2373" spans="1:30">
      <c r="A2373" s="49"/>
      <c r="B2373" s="49"/>
      <c r="C2373" s="49"/>
      <c r="D2373" s="49"/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  <c r="Q2373" s="49"/>
      <c r="R2373" s="49"/>
      <c r="S2373" s="49"/>
      <c r="T2373" s="49"/>
      <c r="U2373" s="49"/>
      <c r="V2373" s="49"/>
      <c r="W2373" s="49"/>
      <c r="X2373" s="49"/>
      <c r="Y2373" s="49"/>
      <c r="Z2373" s="49"/>
      <c r="AA2373" s="49"/>
      <c r="AB2373" s="49"/>
      <c r="AC2373" s="49"/>
      <c r="AD2373" s="49"/>
    </row>
    <row r="2374" spans="1:30">
      <c r="A2374" s="49"/>
      <c r="B2374" s="49"/>
      <c r="C2374" s="49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  <c r="R2374" s="49"/>
      <c r="S2374" s="49"/>
      <c r="T2374" s="49"/>
      <c r="U2374" s="49"/>
      <c r="V2374" s="49"/>
      <c r="W2374" s="49"/>
      <c r="X2374" s="49"/>
      <c r="Y2374" s="49"/>
      <c r="Z2374" s="49"/>
      <c r="AA2374" s="49"/>
      <c r="AB2374" s="49"/>
      <c r="AC2374" s="49"/>
      <c r="AD2374" s="49"/>
    </row>
    <row r="2375" spans="1:30">
      <c r="A2375" s="49"/>
      <c r="B2375" s="49"/>
      <c r="C2375" s="49"/>
      <c r="D2375" s="49"/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  <c r="R2375" s="49"/>
      <c r="S2375" s="49"/>
      <c r="T2375" s="49"/>
      <c r="U2375" s="49"/>
      <c r="V2375" s="49"/>
      <c r="W2375" s="49"/>
      <c r="X2375" s="49"/>
      <c r="Y2375" s="49"/>
      <c r="Z2375" s="49"/>
      <c r="AA2375" s="49"/>
      <c r="AB2375" s="49"/>
      <c r="AC2375" s="49"/>
      <c r="AD2375" s="49"/>
    </row>
    <row r="2376" spans="1:30">
      <c r="A2376" s="49"/>
      <c r="B2376" s="49"/>
      <c r="C2376" s="49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  <c r="R2376" s="49"/>
      <c r="S2376" s="49"/>
      <c r="T2376" s="49"/>
      <c r="U2376" s="49"/>
      <c r="V2376" s="49"/>
      <c r="W2376" s="49"/>
      <c r="X2376" s="49"/>
      <c r="Y2376" s="49"/>
      <c r="Z2376" s="49"/>
      <c r="AA2376" s="49"/>
      <c r="AB2376" s="49"/>
      <c r="AC2376" s="49"/>
      <c r="AD2376" s="49"/>
    </row>
    <row r="2377" spans="1:30">
      <c r="A2377" s="49"/>
      <c r="B2377" s="49"/>
      <c r="C2377" s="49"/>
      <c r="D2377" s="49"/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  <c r="Q2377" s="49"/>
      <c r="R2377" s="49"/>
      <c r="S2377" s="49"/>
      <c r="T2377" s="49"/>
      <c r="U2377" s="49"/>
      <c r="V2377" s="49"/>
      <c r="W2377" s="49"/>
      <c r="X2377" s="49"/>
      <c r="Y2377" s="49"/>
      <c r="Z2377" s="49"/>
      <c r="AA2377" s="49"/>
      <c r="AB2377" s="49"/>
      <c r="AC2377" s="49"/>
      <c r="AD2377" s="49"/>
    </row>
    <row r="2378" spans="1:30">
      <c r="A2378" s="49"/>
      <c r="B2378" s="49"/>
      <c r="C2378" s="49"/>
      <c r="D2378" s="49"/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  <c r="Q2378" s="49"/>
      <c r="R2378" s="49"/>
      <c r="S2378" s="49"/>
      <c r="T2378" s="49"/>
      <c r="U2378" s="49"/>
      <c r="V2378" s="49"/>
      <c r="W2378" s="49"/>
      <c r="X2378" s="49"/>
      <c r="Y2378" s="49"/>
      <c r="Z2378" s="49"/>
      <c r="AA2378" s="49"/>
      <c r="AB2378" s="49"/>
      <c r="AC2378" s="49"/>
      <c r="AD2378" s="49"/>
    </row>
    <row r="2379" spans="1:30">
      <c r="A2379" s="49"/>
      <c r="B2379" s="49"/>
      <c r="C2379" s="49"/>
      <c r="D2379" s="49"/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/>
      <c r="R2379" s="49"/>
      <c r="S2379" s="49"/>
      <c r="T2379" s="49"/>
      <c r="U2379" s="49"/>
      <c r="V2379" s="49"/>
      <c r="W2379" s="49"/>
      <c r="X2379" s="49"/>
      <c r="Y2379" s="49"/>
      <c r="Z2379" s="49"/>
      <c r="AA2379" s="49"/>
      <c r="AB2379" s="49"/>
      <c r="AC2379" s="49"/>
      <c r="AD2379" s="49"/>
    </row>
    <row r="2380" spans="1:30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  <c r="R2380" s="49"/>
      <c r="S2380" s="49"/>
      <c r="T2380" s="49"/>
      <c r="U2380" s="49"/>
      <c r="V2380" s="49"/>
      <c r="W2380" s="49"/>
      <c r="X2380" s="49"/>
      <c r="Y2380" s="49"/>
      <c r="Z2380" s="49"/>
      <c r="AA2380" s="49"/>
      <c r="AB2380" s="49"/>
      <c r="AC2380" s="49"/>
      <c r="AD2380" s="49"/>
    </row>
    <row r="2381" spans="1:30">
      <c r="A2381" s="49"/>
      <c r="B2381" s="49"/>
      <c r="C2381" s="49"/>
      <c r="D2381" s="49"/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  <c r="Q2381" s="49"/>
      <c r="R2381" s="49"/>
      <c r="S2381" s="49"/>
      <c r="T2381" s="49"/>
      <c r="U2381" s="49"/>
      <c r="V2381" s="49"/>
      <c r="W2381" s="49"/>
      <c r="X2381" s="49"/>
      <c r="Y2381" s="49"/>
      <c r="Z2381" s="49"/>
      <c r="AA2381" s="49"/>
      <c r="AB2381" s="49"/>
      <c r="AC2381" s="49"/>
      <c r="AD2381" s="49"/>
    </row>
    <row r="2382" spans="1:30">
      <c r="A2382" s="49"/>
      <c r="B2382" s="49"/>
      <c r="C2382" s="49"/>
      <c r="D2382" s="49"/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  <c r="R2382" s="49"/>
      <c r="S2382" s="49"/>
      <c r="T2382" s="49"/>
      <c r="U2382" s="49"/>
      <c r="V2382" s="49"/>
      <c r="W2382" s="49"/>
      <c r="X2382" s="49"/>
      <c r="Y2382" s="49"/>
      <c r="Z2382" s="49"/>
      <c r="AA2382" s="49"/>
      <c r="AB2382" s="49"/>
      <c r="AC2382" s="49"/>
      <c r="AD2382" s="49"/>
    </row>
    <row r="2383" spans="1:30">
      <c r="A2383" s="49"/>
      <c r="B2383" s="49"/>
      <c r="C2383" s="49"/>
      <c r="D2383" s="49"/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  <c r="Q2383" s="49"/>
      <c r="R2383" s="49"/>
      <c r="S2383" s="49"/>
      <c r="T2383" s="49"/>
      <c r="U2383" s="49"/>
      <c r="V2383" s="49"/>
      <c r="W2383" s="49"/>
      <c r="X2383" s="49"/>
      <c r="Y2383" s="49"/>
      <c r="Z2383" s="49"/>
      <c r="AA2383" s="49"/>
      <c r="AB2383" s="49"/>
      <c r="AC2383" s="49"/>
      <c r="AD2383" s="49"/>
    </row>
    <row r="2384" spans="1:30">
      <c r="A2384" s="49"/>
      <c r="B2384" s="49"/>
      <c r="C2384" s="49"/>
      <c r="D2384" s="49"/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  <c r="R2384" s="49"/>
      <c r="S2384" s="49"/>
      <c r="T2384" s="49"/>
      <c r="U2384" s="49"/>
      <c r="V2384" s="49"/>
      <c r="W2384" s="49"/>
      <c r="X2384" s="49"/>
      <c r="Y2384" s="49"/>
      <c r="Z2384" s="49"/>
      <c r="AA2384" s="49"/>
      <c r="AB2384" s="49"/>
      <c r="AC2384" s="49"/>
      <c r="AD2384" s="49"/>
    </row>
    <row r="2385" spans="1:30">
      <c r="A2385" s="49"/>
      <c r="B2385" s="49"/>
      <c r="C2385" s="49"/>
      <c r="D2385" s="49"/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  <c r="R2385" s="49"/>
      <c r="S2385" s="49"/>
      <c r="T2385" s="49"/>
      <c r="U2385" s="49"/>
      <c r="V2385" s="49"/>
      <c r="W2385" s="49"/>
      <c r="X2385" s="49"/>
      <c r="Y2385" s="49"/>
      <c r="Z2385" s="49"/>
      <c r="AA2385" s="49"/>
      <c r="AB2385" s="49"/>
      <c r="AC2385" s="49"/>
      <c r="AD2385" s="49"/>
    </row>
    <row r="2386" spans="1:30">
      <c r="A2386" s="49"/>
      <c r="B2386" s="49"/>
      <c r="C2386" s="49"/>
      <c r="D2386" s="49"/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  <c r="R2386" s="49"/>
      <c r="S2386" s="49"/>
      <c r="T2386" s="49"/>
      <c r="U2386" s="49"/>
      <c r="V2386" s="49"/>
      <c r="W2386" s="49"/>
      <c r="X2386" s="49"/>
      <c r="Y2386" s="49"/>
      <c r="Z2386" s="49"/>
      <c r="AA2386" s="49"/>
      <c r="AB2386" s="49"/>
      <c r="AC2386" s="49"/>
      <c r="AD2386" s="49"/>
    </row>
    <row r="2387" spans="1:30">
      <c r="A2387" s="49"/>
      <c r="B2387" s="49"/>
      <c r="C2387" s="49"/>
      <c r="D2387" s="49"/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  <c r="R2387" s="49"/>
      <c r="S2387" s="49"/>
      <c r="T2387" s="49"/>
      <c r="U2387" s="49"/>
      <c r="V2387" s="49"/>
      <c r="W2387" s="49"/>
      <c r="X2387" s="49"/>
      <c r="Y2387" s="49"/>
      <c r="Z2387" s="49"/>
      <c r="AA2387" s="49"/>
      <c r="AB2387" s="49"/>
      <c r="AC2387" s="49"/>
      <c r="AD2387" s="49"/>
    </row>
    <row r="2388" spans="1:30">
      <c r="A2388" s="49"/>
      <c r="B2388" s="49"/>
      <c r="C2388" s="49"/>
      <c r="D2388" s="49"/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  <c r="R2388" s="49"/>
      <c r="S2388" s="49"/>
      <c r="T2388" s="49"/>
      <c r="U2388" s="49"/>
      <c r="V2388" s="49"/>
      <c r="W2388" s="49"/>
      <c r="X2388" s="49"/>
      <c r="Y2388" s="49"/>
      <c r="Z2388" s="49"/>
      <c r="AA2388" s="49"/>
      <c r="AB2388" s="49"/>
      <c r="AC2388" s="49"/>
      <c r="AD2388" s="49"/>
    </row>
    <row r="2389" spans="1:30">
      <c r="A2389" s="49"/>
      <c r="B2389" s="49"/>
      <c r="C2389" s="49"/>
      <c r="D2389" s="49"/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  <c r="R2389" s="49"/>
      <c r="S2389" s="49"/>
      <c r="T2389" s="49"/>
      <c r="U2389" s="49"/>
      <c r="V2389" s="49"/>
      <c r="W2389" s="49"/>
      <c r="X2389" s="49"/>
      <c r="Y2389" s="49"/>
      <c r="Z2389" s="49"/>
      <c r="AA2389" s="49"/>
      <c r="AB2389" s="49"/>
      <c r="AC2389" s="49"/>
      <c r="AD2389" s="49"/>
    </row>
    <row r="2390" spans="1:30">
      <c r="A2390" s="49"/>
      <c r="B2390" s="49"/>
      <c r="C2390" s="49"/>
      <c r="D2390" s="49"/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  <c r="R2390" s="49"/>
      <c r="S2390" s="49"/>
      <c r="T2390" s="49"/>
      <c r="U2390" s="49"/>
      <c r="V2390" s="49"/>
      <c r="W2390" s="49"/>
      <c r="X2390" s="49"/>
      <c r="Y2390" s="49"/>
      <c r="Z2390" s="49"/>
      <c r="AA2390" s="49"/>
      <c r="AB2390" s="49"/>
      <c r="AC2390" s="49"/>
      <c r="AD2390" s="49"/>
    </row>
    <row r="2391" spans="1:30">
      <c r="A2391" s="49"/>
      <c r="B2391" s="49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  <c r="R2391" s="49"/>
      <c r="S2391" s="49"/>
      <c r="T2391" s="49"/>
      <c r="U2391" s="49"/>
      <c r="V2391" s="49"/>
      <c r="W2391" s="49"/>
      <c r="X2391" s="49"/>
      <c r="Y2391" s="49"/>
      <c r="Z2391" s="49"/>
      <c r="AA2391" s="49"/>
      <c r="AB2391" s="49"/>
      <c r="AC2391" s="49"/>
      <c r="AD2391" s="49"/>
    </row>
    <row r="2392" spans="1:30">
      <c r="A2392" s="49"/>
      <c r="B2392" s="49"/>
      <c r="C2392" s="49"/>
      <c r="D2392" s="49"/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  <c r="R2392" s="49"/>
      <c r="S2392" s="49"/>
      <c r="T2392" s="49"/>
      <c r="U2392" s="49"/>
      <c r="V2392" s="49"/>
      <c r="W2392" s="49"/>
      <c r="X2392" s="49"/>
      <c r="Y2392" s="49"/>
      <c r="Z2392" s="49"/>
      <c r="AA2392" s="49"/>
      <c r="AB2392" s="49"/>
      <c r="AC2392" s="49"/>
      <c r="AD2392" s="49"/>
    </row>
    <row r="2393" spans="1:30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  <c r="R2393" s="49"/>
      <c r="S2393" s="49"/>
      <c r="T2393" s="49"/>
      <c r="U2393" s="49"/>
      <c r="V2393" s="49"/>
      <c r="W2393" s="49"/>
      <c r="X2393" s="49"/>
      <c r="Y2393" s="49"/>
      <c r="Z2393" s="49"/>
      <c r="AA2393" s="49"/>
      <c r="AB2393" s="49"/>
      <c r="AC2393" s="49"/>
      <c r="AD2393" s="49"/>
    </row>
    <row r="2394" spans="1:30">
      <c r="A2394" s="49"/>
      <c r="B2394" s="49"/>
      <c r="C2394" s="49"/>
      <c r="D2394" s="49"/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  <c r="R2394" s="49"/>
      <c r="S2394" s="49"/>
      <c r="T2394" s="49"/>
      <c r="U2394" s="49"/>
      <c r="V2394" s="49"/>
      <c r="W2394" s="49"/>
      <c r="X2394" s="49"/>
      <c r="Y2394" s="49"/>
      <c r="Z2394" s="49"/>
      <c r="AA2394" s="49"/>
      <c r="AB2394" s="49"/>
      <c r="AC2394" s="49"/>
      <c r="AD2394" s="49"/>
    </row>
    <row r="2395" spans="1:30">
      <c r="A2395" s="49"/>
      <c r="B2395" s="49"/>
      <c r="C2395" s="49"/>
      <c r="D2395" s="49"/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  <c r="R2395" s="49"/>
      <c r="S2395" s="49"/>
      <c r="T2395" s="49"/>
      <c r="U2395" s="49"/>
      <c r="V2395" s="49"/>
      <c r="W2395" s="49"/>
      <c r="X2395" s="49"/>
      <c r="Y2395" s="49"/>
      <c r="Z2395" s="49"/>
      <c r="AA2395" s="49"/>
      <c r="AB2395" s="49"/>
      <c r="AC2395" s="49"/>
      <c r="AD2395" s="49"/>
    </row>
    <row r="2396" spans="1:30">
      <c r="A2396" s="49"/>
      <c r="B2396" s="49"/>
      <c r="C2396" s="49"/>
      <c r="D2396" s="49"/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  <c r="Q2396" s="49"/>
      <c r="R2396" s="49"/>
      <c r="S2396" s="49"/>
      <c r="T2396" s="49"/>
      <c r="U2396" s="49"/>
      <c r="V2396" s="49"/>
      <c r="W2396" s="49"/>
      <c r="X2396" s="49"/>
      <c r="Y2396" s="49"/>
      <c r="Z2396" s="49"/>
      <c r="AA2396" s="49"/>
      <c r="AB2396" s="49"/>
      <c r="AC2396" s="49"/>
      <c r="AD2396" s="49"/>
    </row>
    <row r="2397" spans="1:30">
      <c r="A2397" s="49"/>
      <c r="B2397" s="49"/>
      <c r="C2397" s="49"/>
      <c r="D2397" s="49"/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  <c r="R2397" s="49"/>
      <c r="S2397" s="49"/>
      <c r="T2397" s="49"/>
      <c r="U2397" s="49"/>
      <c r="V2397" s="49"/>
      <c r="W2397" s="49"/>
      <c r="X2397" s="49"/>
      <c r="Y2397" s="49"/>
      <c r="Z2397" s="49"/>
      <c r="AA2397" s="49"/>
      <c r="AB2397" s="49"/>
      <c r="AC2397" s="49"/>
      <c r="AD2397" s="49"/>
    </row>
    <row r="2398" spans="1:30">
      <c r="A2398" s="49"/>
      <c r="B2398" s="49"/>
      <c r="C2398" s="49"/>
      <c r="D2398" s="49"/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  <c r="Q2398" s="49"/>
      <c r="R2398" s="49"/>
      <c r="S2398" s="49"/>
      <c r="T2398" s="49"/>
      <c r="U2398" s="49"/>
      <c r="V2398" s="49"/>
      <c r="W2398" s="49"/>
      <c r="X2398" s="49"/>
      <c r="Y2398" s="49"/>
      <c r="Z2398" s="49"/>
      <c r="AA2398" s="49"/>
      <c r="AB2398" s="49"/>
      <c r="AC2398" s="49"/>
      <c r="AD2398" s="49"/>
    </row>
    <row r="2399" spans="1:30">
      <c r="A2399" s="49"/>
      <c r="B2399" s="49"/>
      <c r="C2399" s="49"/>
      <c r="D2399" s="49"/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  <c r="R2399" s="49"/>
      <c r="S2399" s="49"/>
      <c r="T2399" s="49"/>
      <c r="U2399" s="49"/>
      <c r="V2399" s="49"/>
      <c r="W2399" s="49"/>
      <c r="X2399" s="49"/>
      <c r="Y2399" s="49"/>
      <c r="Z2399" s="49"/>
      <c r="AA2399" s="49"/>
      <c r="AB2399" s="49"/>
      <c r="AC2399" s="49"/>
      <c r="AD2399" s="49"/>
    </row>
    <row r="2400" spans="1:30">
      <c r="A2400" s="49"/>
      <c r="B2400" s="49"/>
      <c r="C2400" s="49"/>
      <c r="D2400" s="49"/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  <c r="R2400" s="49"/>
      <c r="S2400" s="49"/>
      <c r="T2400" s="49"/>
      <c r="U2400" s="49"/>
      <c r="V2400" s="49"/>
      <c r="W2400" s="49"/>
      <c r="X2400" s="49"/>
      <c r="Y2400" s="49"/>
      <c r="Z2400" s="49"/>
      <c r="AA2400" s="49"/>
      <c r="AB2400" s="49"/>
      <c r="AC2400" s="49"/>
      <c r="AD2400" s="49"/>
    </row>
    <row r="2401" spans="1:30">
      <c r="A2401" s="49"/>
      <c r="B2401" s="49"/>
      <c r="C2401" s="49"/>
      <c r="D2401" s="49"/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  <c r="Q2401" s="49"/>
      <c r="R2401" s="49"/>
      <c r="S2401" s="49"/>
      <c r="T2401" s="49"/>
      <c r="U2401" s="49"/>
      <c r="V2401" s="49"/>
      <c r="W2401" s="49"/>
      <c r="X2401" s="49"/>
      <c r="Y2401" s="49"/>
      <c r="Z2401" s="49"/>
      <c r="AA2401" s="49"/>
      <c r="AB2401" s="49"/>
      <c r="AC2401" s="49"/>
      <c r="AD2401" s="49"/>
    </row>
    <row r="2402" spans="1:30">
      <c r="A2402" s="49"/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  <c r="R2402" s="49"/>
      <c r="S2402" s="49"/>
      <c r="T2402" s="49"/>
      <c r="U2402" s="49"/>
      <c r="V2402" s="49"/>
      <c r="W2402" s="49"/>
      <c r="X2402" s="49"/>
      <c r="Y2402" s="49"/>
      <c r="Z2402" s="49"/>
      <c r="AA2402" s="49"/>
      <c r="AB2402" s="49"/>
      <c r="AC2402" s="49"/>
      <c r="AD2402" s="49"/>
    </row>
    <row r="2403" spans="1:30">
      <c r="A2403" s="49"/>
      <c r="B2403" s="49"/>
      <c r="C2403" s="49"/>
      <c r="D2403" s="49"/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  <c r="R2403" s="49"/>
      <c r="S2403" s="49"/>
      <c r="T2403" s="49"/>
      <c r="U2403" s="49"/>
      <c r="V2403" s="49"/>
      <c r="W2403" s="49"/>
      <c r="X2403" s="49"/>
      <c r="Y2403" s="49"/>
      <c r="Z2403" s="49"/>
      <c r="AA2403" s="49"/>
      <c r="AB2403" s="49"/>
      <c r="AC2403" s="49"/>
      <c r="AD2403" s="49"/>
    </row>
    <row r="2404" spans="1:30">
      <c r="A2404" s="49"/>
      <c r="B2404" s="49"/>
      <c r="C2404" s="49"/>
      <c r="D2404" s="49"/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  <c r="Q2404" s="49"/>
      <c r="R2404" s="49"/>
      <c r="S2404" s="49"/>
      <c r="T2404" s="49"/>
      <c r="U2404" s="49"/>
      <c r="V2404" s="49"/>
      <c r="W2404" s="49"/>
      <c r="X2404" s="49"/>
      <c r="Y2404" s="49"/>
      <c r="Z2404" s="49"/>
      <c r="AA2404" s="49"/>
      <c r="AB2404" s="49"/>
      <c r="AC2404" s="49"/>
      <c r="AD2404" s="49"/>
    </row>
    <row r="2405" spans="1:30">
      <c r="A2405" s="49"/>
      <c r="B2405" s="49"/>
      <c r="C2405" s="49"/>
      <c r="D2405" s="49"/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  <c r="R2405" s="49"/>
      <c r="S2405" s="49"/>
      <c r="T2405" s="49"/>
      <c r="U2405" s="49"/>
      <c r="V2405" s="49"/>
      <c r="W2405" s="49"/>
      <c r="X2405" s="49"/>
      <c r="Y2405" s="49"/>
      <c r="Z2405" s="49"/>
      <c r="AA2405" s="49"/>
      <c r="AB2405" s="49"/>
      <c r="AC2405" s="49"/>
      <c r="AD2405" s="49"/>
    </row>
    <row r="2406" spans="1:30">
      <c r="A2406" s="49"/>
      <c r="B2406" s="49"/>
      <c r="C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  <c r="Q2406" s="49"/>
      <c r="R2406" s="49"/>
      <c r="S2406" s="49"/>
      <c r="T2406" s="49"/>
      <c r="U2406" s="49"/>
      <c r="V2406" s="49"/>
      <c r="W2406" s="49"/>
      <c r="X2406" s="49"/>
      <c r="Y2406" s="49"/>
      <c r="Z2406" s="49"/>
      <c r="AA2406" s="49"/>
      <c r="AB2406" s="49"/>
      <c r="AC2406" s="49"/>
      <c r="AD2406" s="49"/>
    </row>
    <row r="2407" spans="1:30">
      <c r="A2407" s="49"/>
      <c r="B2407" s="49"/>
      <c r="C2407" s="49"/>
      <c r="D2407" s="49"/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  <c r="Q2407" s="49"/>
      <c r="R2407" s="49"/>
      <c r="S2407" s="49"/>
      <c r="T2407" s="49"/>
      <c r="U2407" s="49"/>
      <c r="V2407" s="49"/>
      <c r="W2407" s="49"/>
      <c r="X2407" s="49"/>
      <c r="Y2407" s="49"/>
      <c r="Z2407" s="49"/>
      <c r="AA2407" s="49"/>
      <c r="AB2407" s="49"/>
      <c r="AC2407" s="49"/>
      <c r="AD2407" s="49"/>
    </row>
    <row r="2408" spans="1:30">
      <c r="A2408" s="49"/>
      <c r="B2408" s="49"/>
      <c r="C2408" s="49"/>
      <c r="D2408" s="49"/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  <c r="Q2408" s="49"/>
      <c r="R2408" s="49"/>
      <c r="S2408" s="49"/>
      <c r="T2408" s="49"/>
      <c r="U2408" s="49"/>
      <c r="V2408" s="49"/>
      <c r="W2408" s="49"/>
      <c r="X2408" s="49"/>
      <c r="Y2408" s="49"/>
      <c r="Z2408" s="49"/>
      <c r="AA2408" s="49"/>
      <c r="AB2408" s="49"/>
      <c r="AC2408" s="49"/>
      <c r="AD2408" s="49"/>
    </row>
    <row r="2409" spans="1:30">
      <c r="A2409" s="49"/>
      <c r="B2409" s="49"/>
      <c r="C2409" s="49"/>
      <c r="D2409" s="49"/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  <c r="Q2409" s="49"/>
      <c r="R2409" s="49"/>
      <c r="S2409" s="49"/>
      <c r="T2409" s="49"/>
      <c r="U2409" s="49"/>
      <c r="V2409" s="49"/>
      <c r="W2409" s="49"/>
      <c r="X2409" s="49"/>
      <c r="Y2409" s="49"/>
      <c r="Z2409" s="49"/>
      <c r="AA2409" s="49"/>
      <c r="AB2409" s="49"/>
      <c r="AC2409" s="49"/>
      <c r="AD2409" s="49"/>
    </row>
    <row r="2410" spans="1:30">
      <c r="A2410" s="49"/>
      <c r="B2410" s="49"/>
      <c r="C2410" s="49"/>
      <c r="D2410" s="49"/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  <c r="Q2410" s="49"/>
      <c r="R2410" s="49"/>
      <c r="S2410" s="49"/>
      <c r="T2410" s="49"/>
      <c r="U2410" s="49"/>
      <c r="V2410" s="49"/>
      <c r="W2410" s="49"/>
      <c r="X2410" s="49"/>
      <c r="Y2410" s="49"/>
      <c r="Z2410" s="49"/>
      <c r="AA2410" s="49"/>
      <c r="AB2410" s="49"/>
      <c r="AC2410" s="49"/>
      <c r="AD2410" s="49"/>
    </row>
    <row r="2411" spans="1:30">
      <c r="A2411" s="49"/>
      <c r="B2411" s="49"/>
      <c r="C2411" s="49"/>
      <c r="D2411" s="49"/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  <c r="R2411" s="49"/>
      <c r="S2411" s="49"/>
      <c r="T2411" s="49"/>
      <c r="U2411" s="49"/>
      <c r="V2411" s="49"/>
      <c r="W2411" s="49"/>
      <c r="X2411" s="49"/>
      <c r="Y2411" s="49"/>
      <c r="Z2411" s="49"/>
      <c r="AA2411" s="49"/>
      <c r="AB2411" s="49"/>
      <c r="AC2411" s="49"/>
      <c r="AD2411" s="49"/>
    </row>
    <row r="2412" spans="1:30">
      <c r="A2412" s="49"/>
      <c r="B2412" s="49"/>
      <c r="C2412" s="49"/>
      <c r="D2412" s="49"/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  <c r="Q2412" s="49"/>
      <c r="R2412" s="49"/>
      <c r="S2412" s="49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  <c r="AD2412" s="49"/>
    </row>
    <row r="2413" spans="1:30">
      <c r="A2413" s="49"/>
      <c r="B2413" s="49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  <c r="R2413" s="49"/>
      <c r="S2413" s="49"/>
      <c r="T2413" s="49"/>
      <c r="U2413" s="49"/>
      <c r="V2413" s="49"/>
      <c r="W2413" s="49"/>
      <c r="X2413" s="49"/>
      <c r="Y2413" s="49"/>
      <c r="Z2413" s="49"/>
      <c r="AA2413" s="49"/>
      <c r="AB2413" s="49"/>
      <c r="AC2413" s="49"/>
      <c r="AD2413" s="49"/>
    </row>
    <row r="2414" spans="1:30">
      <c r="A2414" s="49"/>
      <c r="B2414" s="49"/>
      <c r="C2414" s="49"/>
      <c r="D2414" s="49"/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  <c r="R2414" s="49"/>
      <c r="S2414" s="49"/>
      <c r="T2414" s="49"/>
      <c r="U2414" s="49"/>
      <c r="V2414" s="49"/>
      <c r="W2414" s="49"/>
      <c r="X2414" s="49"/>
      <c r="Y2414" s="49"/>
      <c r="Z2414" s="49"/>
      <c r="AA2414" s="49"/>
      <c r="AB2414" s="49"/>
      <c r="AC2414" s="49"/>
      <c r="AD2414" s="49"/>
    </row>
    <row r="2415" spans="1:30">
      <c r="A2415" s="49"/>
      <c r="B2415" s="49"/>
      <c r="C2415" s="49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  <c r="R2415" s="49"/>
      <c r="S2415" s="49"/>
      <c r="T2415" s="49"/>
      <c r="U2415" s="49"/>
      <c r="V2415" s="49"/>
      <c r="W2415" s="49"/>
      <c r="X2415" s="49"/>
      <c r="Y2415" s="49"/>
      <c r="Z2415" s="49"/>
      <c r="AA2415" s="49"/>
      <c r="AB2415" s="49"/>
      <c r="AC2415" s="49"/>
      <c r="AD2415" s="49"/>
    </row>
    <row r="2416" spans="1:30">
      <c r="A2416" s="49"/>
      <c r="B2416" s="49"/>
      <c r="C2416" s="49"/>
      <c r="D2416" s="49"/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  <c r="Q2416" s="49"/>
      <c r="R2416" s="49"/>
      <c r="S2416" s="49"/>
      <c r="T2416" s="49"/>
      <c r="U2416" s="49"/>
      <c r="V2416" s="49"/>
      <c r="W2416" s="49"/>
      <c r="X2416" s="49"/>
      <c r="Y2416" s="49"/>
      <c r="Z2416" s="49"/>
      <c r="AA2416" s="49"/>
      <c r="AB2416" s="49"/>
      <c r="AC2416" s="49"/>
      <c r="AD2416" s="49"/>
    </row>
    <row r="2417" spans="1:30">
      <c r="A2417" s="49"/>
      <c r="B2417" s="49"/>
      <c r="C2417" s="49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  <c r="R2417" s="49"/>
      <c r="S2417" s="49"/>
      <c r="T2417" s="49"/>
      <c r="U2417" s="49"/>
      <c r="V2417" s="49"/>
      <c r="W2417" s="49"/>
      <c r="X2417" s="49"/>
      <c r="Y2417" s="49"/>
      <c r="Z2417" s="49"/>
      <c r="AA2417" s="49"/>
      <c r="AB2417" s="49"/>
      <c r="AC2417" s="49"/>
      <c r="AD2417" s="49"/>
    </row>
    <row r="2418" spans="1:30">
      <c r="A2418" s="49"/>
      <c r="B2418" s="49"/>
      <c r="C2418" s="49"/>
      <c r="D2418" s="49"/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  <c r="Q2418" s="49"/>
      <c r="R2418" s="49"/>
      <c r="S2418" s="49"/>
      <c r="T2418" s="49"/>
      <c r="U2418" s="49"/>
      <c r="V2418" s="49"/>
      <c r="W2418" s="49"/>
      <c r="X2418" s="49"/>
      <c r="Y2418" s="49"/>
      <c r="Z2418" s="49"/>
      <c r="AA2418" s="49"/>
      <c r="AB2418" s="49"/>
      <c r="AC2418" s="49"/>
      <c r="AD2418" s="49"/>
    </row>
    <row r="2419" spans="1:30">
      <c r="A2419" s="49"/>
      <c r="B2419" s="49"/>
      <c r="C2419" s="49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  <c r="R2419" s="49"/>
      <c r="S2419" s="49"/>
      <c r="T2419" s="49"/>
      <c r="U2419" s="49"/>
      <c r="V2419" s="49"/>
      <c r="W2419" s="49"/>
      <c r="X2419" s="49"/>
      <c r="Y2419" s="49"/>
      <c r="Z2419" s="49"/>
      <c r="AA2419" s="49"/>
      <c r="AB2419" s="49"/>
      <c r="AC2419" s="49"/>
      <c r="AD2419" s="49"/>
    </row>
    <row r="2420" spans="1:30">
      <c r="A2420" s="49"/>
      <c r="B2420" s="49"/>
      <c r="C2420" s="49"/>
      <c r="D2420" s="49"/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  <c r="R2420" s="49"/>
      <c r="S2420" s="49"/>
      <c r="T2420" s="49"/>
      <c r="U2420" s="49"/>
      <c r="V2420" s="49"/>
      <c r="W2420" s="49"/>
      <c r="X2420" s="49"/>
      <c r="Y2420" s="49"/>
      <c r="Z2420" s="49"/>
      <c r="AA2420" s="49"/>
      <c r="AB2420" s="49"/>
      <c r="AC2420" s="49"/>
      <c r="AD2420" s="49"/>
    </row>
    <row r="2421" spans="1:30">
      <c r="A2421" s="49"/>
      <c r="B2421" s="49"/>
      <c r="C2421" s="49"/>
      <c r="D2421" s="49"/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  <c r="Q2421" s="49"/>
      <c r="R2421" s="49"/>
      <c r="S2421" s="49"/>
      <c r="T2421" s="49"/>
      <c r="U2421" s="49"/>
      <c r="V2421" s="49"/>
      <c r="W2421" s="49"/>
      <c r="X2421" s="49"/>
      <c r="Y2421" s="49"/>
      <c r="Z2421" s="49"/>
      <c r="AA2421" s="49"/>
      <c r="AB2421" s="49"/>
      <c r="AC2421" s="49"/>
      <c r="AD2421" s="49"/>
    </row>
    <row r="2422" spans="1:30">
      <c r="A2422" s="49"/>
      <c r="B2422" s="49"/>
      <c r="C2422" s="49"/>
      <c r="D2422" s="49"/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  <c r="R2422" s="49"/>
      <c r="S2422" s="49"/>
      <c r="T2422" s="49"/>
      <c r="U2422" s="49"/>
      <c r="V2422" s="49"/>
      <c r="W2422" s="49"/>
      <c r="X2422" s="49"/>
      <c r="Y2422" s="49"/>
      <c r="Z2422" s="49"/>
      <c r="AA2422" s="49"/>
      <c r="AB2422" s="49"/>
      <c r="AC2422" s="49"/>
      <c r="AD2422" s="49"/>
    </row>
    <row r="2423" spans="1:30">
      <c r="A2423" s="49"/>
      <c r="B2423" s="49"/>
      <c r="C2423" s="49"/>
      <c r="D2423" s="49"/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  <c r="Q2423" s="49"/>
      <c r="R2423" s="49"/>
      <c r="S2423" s="49"/>
      <c r="T2423" s="49"/>
      <c r="U2423" s="49"/>
      <c r="V2423" s="49"/>
      <c r="W2423" s="49"/>
      <c r="X2423" s="49"/>
      <c r="Y2423" s="49"/>
      <c r="Z2423" s="49"/>
      <c r="AA2423" s="49"/>
      <c r="AB2423" s="49"/>
      <c r="AC2423" s="49"/>
      <c r="AD2423" s="49"/>
    </row>
    <row r="2424" spans="1:30">
      <c r="A2424" s="49"/>
      <c r="B2424" s="49"/>
      <c r="C2424" s="49"/>
      <c r="D2424" s="49"/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  <c r="Q2424" s="49"/>
      <c r="R2424" s="49"/>
      <c r="S2424" s="49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  <c r="AD2424" s="49"/>
    </row>
    <row r="2425" spans="1:30">
      <c r="A2425" s="49"/>
      <c r="B2425" s="49"/>
      <c r="C2425" s="49"/>
      <c r="D2425" s="49"/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  <c r="Q2425" s="49"/>
      <c r="R2425" s="49"/>
      <c r="S2425" s="49"/>
      <c r="T2425" s="49"/>
      <c r="U2425" s="49"/>
      <c r="V2425" s="49"/>
      <c r="W2425" s="49"/>
      <c r="X2425" s="49"/>
      <c r="Y2425" s="49"/>
      <c r="Z2425" s="49"/>
      <c r="AA2425" s="49"/>
      <c r="AB2425" s="49"/>
      <c r="AC2425" s="49"/>
      <c r="AD2425" s="49"/>
    </row>
    <row r="2426" spans="1:30">
      <c r="A2426" s="49"/>
      <c r="B2426" s="49"/>
      <c r="C2426" s="49"/>
      <c r="D2426" s="49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  <c r="R2426" s="49"/>
      <c r="S2426" s="49"/>
      <c r="T2426" s="49"/>
      <c r="U2426" s="49"/>
      <c r="V2426" s="49"/>
      <c r="W2426" s="49"/>
      <c r="X2426" s="49"/>
      <c r="Y2426" s="49"/>
      <c r="Z2426" s="49"/>
      <c r="AA2426" s="49"/>
      <c r="AB2426" s="49"/>
      <c r="AC2426" s="49"/>
      <c r="AD2426" s="49"/>
    </row>
    <row r="2427" spans="1:30">
      <c r="A2427" s="49"/>
      <c r="B2427" s="49"/>
      <c r="C2427" s="49"/>
      <c r="D2427" s="49"/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  <c r="Q2427" s="49"/>
      <c r="R2427" s="49"/>
      <c r="S2427" s="49"/>
      <c r="T2427" s="49"/>
      <c r="U2427" s="49"/>
      <c r="V2427" s="49"/>
      <c r="W2427" s="49"/>
      <c r="X2427" s="49"/>
      <c r="Y2427" s="49"/>
      <c r="Z2427" s="49"/>
      <c r="AA2427" s="49"/>
      <c r="AB2427" s="49"/>
      <c r="AC2427" s="49"/>
      <c r="AD2427" s="49"/>
    </row>
    <row r="2428" spans="1:30">
      <c r="A2428" s="49"/>
      <c r="B2428" s="49"/>
      <c r="C2428" s="49"/>
      <c r="D2428" s="49"/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  <c r="Q2428" s="49"/>
      <c r="R2428" s="49"/>
      <c r="S2428" s="49"/>
      <c r="T2428" s="49"/>
      <c r="U2428" s="49"/>
      <c r="V2428" s="49"/>
      <c r="W2428" s="49"/>
      <c r="X2428" s="49"/>
      <c r="Y2428" s="49"/>
      <c r="Z2428" s="49"/>
      <c r="AA2428" s="49"/>
      <c r="AB2428" s="49"/>
      <c r="AC2428" s="49"/>
      <c r="AD2428" s="49"/>
    </row>
    <row r="2429" spans="1:30">
      <c r="A2429" s="49"/>
      <c r="B2429" s="49"/>
      <c r="C2429" s="49"/>
      <c r="D2429" s="49"/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  <c r="Q2429" s="49"/>
      <c r="R2429" s="49"/>
      <c r="S2429" s="49"/>
      <c r="T2429" s="49"/>
      <c r="U2429" s="49"/>
      <c r="V2429" s="49"/>
      <c r="W2429" s="49"/>
      <c r="X2429" s="49"/>
      <c r="Y2429" s="49"/>
      <c r="Z2429" s="49"/>
      <c r="AA2429" s="49"/>
      <c r="AB2429" s="49"/>
      <c r="AC2429" s="49"/>
      <c r="AD2429" s="49"/>
    </row>
    <row r="2430" spans="1:30">
      <c r="A2430" s="49"/>
      <c r="B2430" s="49"/>
      <c r="C2430" s="49"/>
      <c r="D2430" s="49"/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  <c r="Q2430" s="49"/>
      <c r="R2430" s="49"/>
      <c r="S2430" s="49"/>
      <c r="T2430" s="49"/>
      <c r="U2430" s="49"/>
      <c r="V2430" s="49"/>
      <c r="W2430" s="49"/>
      <c r="X2430" s="49"/>
      <c r="Y2430" s="49"/>
      <c r="Z2430" s="49"/>
      <c r="AA2430" s="49"/>
      <c r="AB2430" s="49"/>
      <c r="AC2430" s="49"/>
      <c r="AD2430" s="49"/>
    </row>
    <row r="2431" spans="1:30">
      <c r="A2431" s="49"/>
      <c r="B2431" s="49"/>
      <c r="C2431" s="49"/>
      <c r="D2431" s="49"/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  <c r="Q2431" s="49"/>
      <c r="R2431" s="49"/>
      <c r="S2431" s="49"/>
      <c r="T2431" s="49"/>
      <c r="U2431" s="49"/>
      <c r="V2431" s="49"/>
      <c r="W2431" s="49"/>
      <c r="X2431" s="49"/>
      <c r="Y2431" s="49"/>
      <c r="Z2431" s="49"/>
      <c r="AA2431" s="49"/>
      <c r="AB2431" s="49"/>
      <c r="AC2431" s="49"/>
      <c r="AD2431" s="49"/>
    </row>
    <row r="2432" spans="1:30">
      <c r="A2432" s="49"/>
      <c r="B2432" s="49"/>
      <c r="C2432" s="49"/>
      <c r="D2432" s="49"/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  <c r="Q2432" s="49"/>
      <c r="R2432" s="49"/>
      <c r="S2432" s="49"/>
      <c r="T2432" s="49"/>
      <c r="U2432" s="49"/>
      <c r="V2432" s="49"/>
      <c r="W2432" s="49"/>
      <c r="X2432" s="49"/>
      <c r="Y2432" s="49"/>
      <c r="Z2432" s="49"/>
      <c r="AA2432" s="49"/>
      <c r="AB2432" s="49"/>
      <c r="AC2432" s="49"/>
      <c r="AD2432" s="49"/>
    </row>
    <row r="2433" spans="1:30">
      <c r="A2433" s="49"/>
      <c r="B2433" s="49"/>
      <c r="C2433" s="49"/>
      <c r="D2433" s="49"/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  <c r="Q2433" s="49"/>
      <c r="R2433" s="49"/>
      <c r="S2433" s="49"/>
      <c r="T2433" s="49"/>
      <c r="U2433" s="49"/>
      <c r="V2433" s="49"/>
      <c r="W2433" s="49"/>
      <c r="X2433" s="49"/>
      <c r="Y2433" s="49"/>
      <c r="Z2433" s="49"/>
      <c r="AA2433" s="49"/>
      <c r="AB2433" s="49"/>
      <c r="AC2433" s="49"/>
      <c r="AD2433" s="49"/>
    </row>
    <row r="2434" spans="1:30">
      <c r="A2434" s="49"/>
      <c r="B2434" s="49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  <c r="R2434" s="49"/>
      <c r="S2434" s="49"/>
      <c r="T2434" s="49"/>
      <c r="U2434" s="49"/>
      <c r="V2434" s="49"/>
      <c r="W2434" s="49"/>
      <c r="X2434" s="49"/>
      <c r="Y2434" s="49"/>
      <c r="Z2434" s="49"/>
      <c r="AA2434" s="49"/>
      <c r="AB2434" s="49"/>
      <c r="AC2434" s="49"/>
      <c r="AD2434" s="49"/>
    </row>
    <row r="2435" spans="1:30">
      <c r="A2435" s="49"/>
      <c r="B2435" s="49"/>
      <c r="C2435" s="49"/>
      <c r="D2435" s="49"/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  <c r="R2435" s="49"/>
      <c r="S2435" s="49"/>
      <c r="T2435" s="49"/>
      <c r="U2435" s="49"/>
      <c r="V2435" s="49"/>
      <c r="W2435" s="49"/>
      <c r="X2435" s="49"/>
      <c r="Y2435" s="49"/>
      <c r="Z2435" s="49"/>
      <c r="AA2435" s="49"/>
      <c r="AB2435" s="49"/>
      <c r="AC2435" s="49"/>
      <c r="AD2435" s="49"/>
    </row>
    <row r="2436" spans="1:30">
      <c r="A2436" s="49"/>
      <c r="B2436" s="49"/>
      <c r="C2436" s="49"/>
      <c r="D2436" s="49"/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  <c r="R2436" s="49"/>
      <c r="S2436" s="49"/>
      <c r="T2436" s="49"/>
      <c r="U2436" s="49"/>
      <c r="V2436" s="49"/>
      <c r="W2436" s="49"/>
      <c r="X2436" s="49"/>
      <c r="Y2436" s="49"/>
      <c r="Z2436" s="49"/>
      <c r="AA2436" s="49"/>
      <c r="AB2436" s="49"/>
      <c r="AC2436" s="49"/>
      <c r="AD2436" s="49"/>
    </row>
    <row r="2437" spans="1:30">
      <c r="A2437" s="49"/>
      <c r="B2437" s="49"/>
      <c r="C2437" s="49"/>
      <c r="D2437" s="49"/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  <c r="Q2437" s="49"/>
      <c r="R2437" s="49"/>
      <c r="S2437" s="49"/>
      <c r="T2437" s="49"/>
      <c r="U2437" s="49"/>
      <c r="V2437" s="49"/>
      <c r="W2437" s="49"/>
      <c r="X2437" s="49"/>
      <c r="Y2437" s="49"/>
      <c r="Z2437" s="49"/>
      <c r="AA2437" s="49"/>
      <c r="AB2437" s="49"/>
      <c r="AC2437" s="49"/>
      <c r="AD2437" s="49"/>
    </row>
    <row r="2438" spans="1:30">
      <c r="A2438" s="49"/>
      <c r="B2438" s="49"/>
      <c r="C2438" s="49"/>
      <c r="D2438" s="49"/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  <c r="R2438" s="49"/>
      <c r="S2438" s="49"/>
      <c r="T2438" s="49"/>
      <c r="U2438" s="49"/>
      <c r="V2438" s="49"/>
      <c r="W2438" s="49"/>
      <c r="X2438" s="49"/>
      <c r="Y2438" s="49"/>
      <c r="Z2438" s="49"/>
      <c r="AA2438" s="49"/>
      <c r="AB2438" s="49"/>
      <c r="AC2438" s="49"/>
      <c r="AD2438" s="49"/>
    </row>
    <row r="2439" spans="1:30">
      <c r="A2439" s="49"/>
      <c r="B2439" s="49"/>
      <c r="C2439" s="49"/>
      <c r="D2439" s="49"/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  <c r="R2439" s="49"/>
      <c r="S2439" s="49"/>
      <c r="T2439" s="49"/>
      <c r="U2439" s="49"/>
      <c r="V2439" s="49"/>
      <c r="W2439" s="49"/>
      <c r="X2439" s="49"/>
      <c r="Y2439" s="49"/>
      <c r="Z2439" s="49"/>
      <c r="AA2439" s="49"/>
      <c r="AB2439" s="49"/>
      <c r="AC2439" s="49"/>
      <c r="AD2439" s="49"/>
    </row>
    <row r="2440" spans="1:30">
      <c r="A2440" s="49"/>
      <c r="B2440" s="49"/>
      <c r="C2440" s="49"/>
      <c r="D2440" s="49"/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  <c r="R2440" s="49"/>
      <c r="S2440" s="49"/>
      <c r="T2440" s="49"/>
      <c r="U2440" s="49"/>
      <c r="V2440" s="49"/>
      <c r="W2440" s="49"/>
      <c r="X2440" s="49"/>
      <c r="Y2440" s="49"/>
      <c r="Z2440" s="49"/>
      <c r="AA2440" s="49"/>
      <c r="AB2440" s="49"/>
      <c r="AC2440" s="49"/>
      <c r="AD2440" s="49"/>
    </row>
    <row r="2441" spans="1:30">
      <c r="A2441" s="49"/>
      <c r="B2441" s="49"/>
      <c r="C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  <c r="R2441" s="49"/>
      <c r="S2441" s="49"/>
      <c r="T2441" s="49"/>
      <c r="U2441" s="49"/>
      <c r="V2441" s="49"/>
      <c r="W2441" s="49"/>
      <c r="X2441" s="49"/>
      <c r="Y2441" s="49"/>
      <c r="Z2441" s="49"/>
      <c r="AA2441" s="49"/>
      <c r="AB2441" s="49"/>
      <c r="AC2441" s="49"/>
      <c r="AD2441" s="49"/>
    </row>
    <row r="2442" spans="1:30">
      <c r="A2442" s="49"/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  <c r="R2442" s="49"/>
      <c r="S2442" s="49"/>
      <c r="T2442" s="49"/>
      <c r="U2442" s="49"/>
      <c r="V2442" s="49"/>
      <c r="W2442" s="49"/>
      <c r="X2442" s="49"/>
      <c r="Y2442" s="49"/>
      <c r="Z2442" s="49"/>
      <c r="AA2442" s="49"/>
      <c r="AB2442" s="49"/>
      <c r="AC2442" s="49"/>
      <c r="AD2442" s="49"/>
    </row>
    <row r="2443" spans="1:30">
      <c r="A2443" s="49"/>
      <c r="B2443" s="49"/>
      <c r="C2443" s="49"/>
      <c r="D2443" s="49"/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  <c r="R2443" s="49"/>
      <c r="S2443" s="49"/>
      <c r="T2443" s="49"/>
      <c r="U2443" s="49"/>
      <c r="V2443" s="49"/>
      <c r="W2443" s="49"/>
      <c r="X2443" s="49"/>
      <c r="Y2443" s="49"/>
      <c r="Z2443" s="49"/>
      <c r="AA2443" s="49"/>
      <c r="AB2443" s="49"/>
      <c r="AC2443" s="49"/>
      <c r="AD2443" s="49"/>
    </row>
    <row r="2444" spans="1:30">
      <c r="A2444" s="49"/>
      <c r="B2444" s="49"/>
      <c r="C2444" s="49"/>
      <c r="D2444" s="49"/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  <c r="R2444" s="49"/>
      <c r="S2444" s="49"/>
      <c r="T2444" s="49"/>
      <c r="U2444" s="49"/>
      <c r="V2444" s="49"/>
      <c r="W2444" s="49"/>
      <c r="X2444" s="49"/>
      <c r="Y2444" s="49"/>
      <c r="Z2444" s="49"/>
      <c r="AA2444" s="49"/>
      <c r="AB2444" s="49"/>
      <c r="AC2444" s="49"/>
      <c r="AD2444" s="49"/>
    </row>
    <row r="2445" spans="1:30">
      <c r="A2445" s="49"/>
      <c r="B2445" s="49"/>
      <c r="C2445" s="49"/>
      <c r="D2445" s="49"/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  <c r="R2445" s="49"/>
      <c r="S2445" s="49"/>
      <c r="T2445" s="49"/>
      <c r="U2445" s="49"/>
      <c r="V2445" s="49"/>
      <c r="W2445" s="49"/>
      <c r="X2445" s="49"/>
      <c r="Y2445" s="49"/>
      <c r="Z2445" s="49"/>
      <c r="AA2445" s="49"/>
      <c r="AB2445" s="49"/>
      <c r="AC2445" s="49"/>
      <c r="AD2445" s="49"/>
    </row>
    <row r="2446" spans="1:30">
      <c r="A2446" s="49"/>
      <c r="B2446" s="49"/>
      <c r="C2446" s="49"/>
      <c r="D2446" s="49"/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  <c r="R2446" s="49"/>
      <c r="S2446" s="49"/>
      <c r="T2446" s="49"/>
      <c r="U2446" s="49"/>
      <c r="V2446" s="49"/>
      <c r="W2446" s="49"/>
      <c r="X2446" s="49"/>
      <c r="Y2446" s="49"/>
      <c r="Z2446" s="49"/>
      <c r="AA2446" s="49"/>
      <c r="AB2446" s="49"/>
      <c r="AC2446" s="49"/>
      <c r="AD2446" s="49"/>
    </row>
    <row r="2447" spans="1:30">
      <c r="A2447" s="49"/>
      <c r="B2447" s="49"/>
      <c r="C2447" s="49"/>
      <c r="D2447" s="49"/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  <c r="R2447" s="49"/>
      <c r="S2447" s="49"/>
      <c r="T2447" s="49"/>
      <c r="U2447" s="49"/>
      <c r="V2447" s="49"/>
      <c r="W2447" s="49"/>
      <c r="X2447" s="49"/>
      <c r="Y2447" s="49"/>
      <c r="Z2447" s="49"/>
      <c r="AA2447" s="49"/>
      <c r="AB2447" s="49"/>
      <c r="AC2447" s="49"/>
      <c r="AD2447" s="49"/>
    </row>
    <row r="2448" spans="1:30">
      <c r="A2448" s="49"/>
      <c r="B2448" s="49"/>
      <c r="C2448" s="49"/>
      <c r="D2448" s="49"/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  <c r="Q2448" s="49"/>
      <c r="R2448" s="49"/>
      <c r="S2448" s="49"/>
      <c r="T2448" s="49"/>
      <c r="U2448" s="49"/>
      <c r="V2448" s="49"/>
      <c r="W2448" s="49"/>
      <c r="X2448" s="49"/>
      <c r="Y2448" s="49"/>
      <c r="Z2448" s="49"/>
      <c r="AA2448" s="49"/>
      <c r="AB2448" s="49"/>
      <c r="AC2448" s="49"/>
      <c r="AD2448" s="49"/>
    </row>
    <row r="2449" spans="1:30">
      <c r="A2449" s="49"/>
      <c r="B2449" s="49"/>
      <c r="C2449" s="49"/>
      <c r="D2449" s="49"/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  <c r="Q2449" s="49"/>
      <c r="R2449" s="49"/>
      <c r="S2449" s="49"/>
      <c r="T2449" s="49"/>
      <c r="U2449" s="49"/>
      <c r="V2449" s="49"/>
      <c r="W2449" s="49"/>
      <c r="X2449" s="49"/>
      <c r="Y2449" s="49"/>
      <c r="Z2449" s="49"/>
      <c r="AA2449" s="49"/>
      <c r="AB2449" s="49"/>
      <c r="AC2449" s="49"/>
      <c r="AD2449" s="49"/>
    </row>
    <row r="2450" spans="1:30">
      <c r="A2450" s="49"/>
      <c r="B2450" s="49"/>
      <c r="C2450" s="49"/>
      <c r="D2450" s="49"/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  <c r="Q2450" s="49"/>
      <c r="R2450" s="49"/>
      <c r="S2450" s="49"/>
      <c r="T2450" s="49"/>
      <c r="U2450" s="49"/>
      <c r="V2450" s="49"/>
      <c r="W2450" s="49"/>
      <c r="X2450" s="49"/>
      <c r="Y2450" s="49"/>
      <c r="Z2450" s="49"/>
      <c r="AA2450" s="49"/>
      <c r="AB2450" s="49"/>
      <c r="AC2450" s="49"/>
      <c r="AD2450" s="49"/>
    </row>
    <row r="2451" spans="1:30">
      <c r="A2451" s="49"/>
      <c r="B2451" s="49"/>
      <c r="C2451" s="49"/>
      <c r="D2451" s="49"/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  <c r="Q2451" s="49"/>
      <c r="R2451" s="49"/>
      <c r="S2451" s="49"/>
      <c r="T2451" s="49"/>
      <c r="U2451" s="49"/>
      <c r="V2451" s="49"/>
      <c r="W2451" s="49"/>
      <c r="X2451" s="49"/>
      <c r="Y2451" s="49"/>
      <c r="Z2451" s="49"/>
      <c r="AA2451" s="49"/>
      <c r="AB2451" s="49"/>
      <c r="AC2451" s="49"/>
      <c r="AD2451" s="49"/>
    </row>
    <row r="2452" spans="1:30">
      <c r="A2452" s="49"/>
      <c r="B2452" s="49"/>
      <c r="C2452" s="49"/>
      <c r="D2452" s="49"/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  <c r="Q2452" s="49"/>
      <c r="R2452" s="49"/>
      <c r="S2452" s="49"/>
      <c r="T2452" s="49"/>
      <c r="U2452" s="49"/>
      <c r="V2452" s="49"/>
      <c r="W2452" s="49"/>
      <c r="X2452" s="49"/>
      <c r="Y2452" s="49"/>
      <c r="Z2452" s="49"/>
      <c r="AA2452" s="49"/>
      <c r="AB2452" s="49"/>
      <c r="AC2452" s="49"/>
      <c r="AD2452" s="49"/>
    </row>
    <row r="2453" spans="1:30">
      <c r="A2453" s="49"/>
      <c r="B2453" s="49"/>
      <c r="C2453" s="49"/>
      <c r="D2453" s="49"/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  <c r="Q2453" s="49"/>
      <c r="R2453" s="49"/>
      <c r="S2453" s="49"/>
      <c r="T2453" s="49"/>
      <c r="U2453" s="49"/>
      <c r="V2453" s="49"/>
      <c r="W2453" s="49"/>
      <c r="X2453" s="49"/>
      <c r="Y2453" s="49"/>
      <c r="Z2453" s="49"/>
      <c r="AA2453" s="49"/>
      <c r="AB2453" s="49"/>
      <c r="AC2453" s="49"/>
      <c r="AD2453" s="49"/>
    </row>
    <row r="2454" spans="1:30">
      <c r="A2454" s="49"/>
      <c r="B2454" s="49"/>
      <c r="C2454" s="49"/>
      <c r="D2454" s="49"/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  <c r="R2454" s="49"/>
      <c r="S2454" s="49"/>
      <c r="T2454" s="49"/>
      <c r="U2454" s="49"/>
      <c r="V2454" s="49"/>
      <c r="W2454" s="49"/>
      <c r="X2454" s="49"/>
      <c r="Y2454" s="49"/>
      <c r="Z2454" s="49"/>
      <c r="AA2454" s="49"/>
      <c r="AB2454" s="49"/>
      <c r="AC2454" s="49"/>
      <c r="AD2454" s="49"/>
    </row>
    <row r="2455" spans="1:30">
      <c r="A2455" s="49"/>
      <c r="B2455" s="49"/>
      <c r="C2455" s="49"/>
      <c r="D2455" s="49"/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  <c r="Q2455" s="49"/>
      <c r="R2455" s="49"/>
      <c r="S2455" s="49"/>
      <c r="T2455" s="49"/>
      <c r="U2455" s="49"/>
      <c r="V2455" s="49"/>
      <c r="W2455" s="49"/>
      <c r="X2455" s="49"/>
      <c r="Y2455" s="49"/>
      <c r="Z2455" s="49"/>
      <c r="AA2455" s="49"/>
      <c r="AB2455" s="49"/>
      <c r="AC2455" s="49"/>
      <c r="AD2455" s="49"/>
    </row>
    <row r="2456" spans="1:30">
      <c r="A2456" s="49"/>
      <c r="B2456" s="49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  <c r="R2456" s="49"/>
      <c r="S2456" s="49"/>
      <c r="T2456" s="49"/>
      <c r="U2456" s="49"/>
      <c r="V2456" s="49"/>
      <c r="W2456" s="49"/>
      <c r="X2456" s="49"/>
      <c r="Y2456" s="49"/>
      <c r="Z2456" s="49"/>
      <c r="AA2456" s="49"/>
      <c r="AB2456" s="49"/>
      <c r="AC2456" s="49"/>
      <c r="AD2456" s="49"/>
    </row>
    <row r="2457" spans="1:30">
      <c r="A2457" s="49"/>
      <c r="B2457" s="49"/>
      <c r="C2457" s="49"/>
      <c r="D2457" s="49"/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  <c r="R2457" s="49"/>
      <c r="S2457" s="49"/>
      <c r="T2457" s="49"/>
      <c r="U2457" s="49"/>
      <c r="V2457" s="49"/>
      <c r="W2457" s="49"/>
      <c r="X2457" s="49"/>
      <c r="Y2457" s="49"/>
      <c r="Z2457" s="49"/>
      <c r="AA2457" s="49"/>
      <c r="AB2457" s="49"/>
      <c r="AC2457" s="49"/>
      <c r="AD2457" s="49"/>
    </row>
    <row r="2458" spans="1:30">
      <c r="A2458" s="49"/>
      <c r="B2458" s="49"/>
      <c r="C2458" s="49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  <c r="R2458" s="49"/>
      <c r="S2458" s="49"/>
      <c r="T2458" s="49"/>
      <c r="U2458" s="49"/>
      <c r="V2458" s="49"/>
      <c r="W2458" s="49"/>
      <c r="X2458" s="49"/>
      <c r="Y2458" s="49"/>
      <c r="Z2458" s="49"/>
      <c r="AA2458" s="49"/>
      <c r="AB2458" s="49"/>
      <c r="AC2458" s="49"/>
      <c r="AD2458" s="49"/>
    </row>
    <row r="2459" spans="1:30">
      <c r="A2459" s="49"/>
      <c r="B2459" s="49"/>
      <c r="C2459" s="49"/>
      <c r="D2459" s="49"/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  <c r="Q2459" s="49"/>
      <c r="R2459" s="49"/>
      <c r="S2459" s="49"/>
      <c r="T2459" s="49"/>
      <c r="U2459" s="49"/>
      <c r="V2459" s="49"/>
      <c r="W2459" s="49"/>
      <c r="X2459" s="49"/>
      <c r="Y2459" s="49"/>
      <c r="Z2459" s="49"/>
      <c r="AA2459" s="49"/>
      <c r="AB2459" s="49"/>
      <c r="AC2459" s="49"/>
      <c r="AD2459" s="49"/>
    </row>
    <row r="2460" spans="1:30">
      <c r="A2460" s="49"/>
      <c r="B2460" s="49"/>
      <c r="C2460" s="49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  <c r="R2460" s="49"/>
      <c r="S2460" s="49"/>
      <c r="T2460" s="49"/>
      <c r="U2460" s="49"/>
      <c r="V2460" s="49"/>
      <c r="W2460" s="49"/>
      <c r="X2460" s="49"/>
      <c r="Y2460" s="49"/>
      <c r="Z2460" s="49"/>
      <c r="AA2460" s="49"/>
      <c r="AB2460" s="49"/>
      <c r="AC2460" s="49"/>
      <c r="AD2460" s="49"/>
    </row>
    <row r="2461" spans="1:30">
      <c r="A2461" s="49"/>
      <c r="B2461" s="49"/>
      <c r="C2461" s="49"/>
      <c r="D2461" s="49"/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  <c r="Q2461" s="49"/>
      <c r="R2461" s="49"/>
      <c r="S2461" s="49"/>
      <c r="T2461" s="49"/>
      <c r="U2461" s="49"/>
      <c r="V2461" s="49"/>
      <c r="W2461" s="49"/>
      <c r="X2461" s="49"/>
      <c r="Y2461" s="49"/>
      <c r="Z2461" s="49"/>
      <c r="AA2461" s="49"/>
      <c r="AB2461" s="49"/>
      <c r="AC2461" s="49"/>
      <c r="AD2461" s="49"/>
    </row>
    <row r="2462" spans="1:30">
      <c r="A2462" s="49"/>
      <c r="B2462" s="49"/>
      <c r="C2462" s="49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  <c r="R2462" s="49"/>
      <c r="S2462" s="49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  <c r="AD2462" s="49"/>
    </row>
    <row r="2463" spans="1:30">
      <c r="A2463" s="49"/>
      <c r="B2463" s="49"/>
      <c r="C2463" s="49"/>
      <c r="D2463" s="49"/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  <c r="Q2463" s="49"/>
      <c r="R2463" s="49"/>
      <c r="S2463" s="49"/>
      <c r="T2463" s="49"/>
      <c r="U2463" s="49"/>
      <c r="V2463" s="49"/>
      <c r="W2463" s="49"/>
      <c r="X2463" s="49"/>
      <c r="Y2463" s="49"/>
      <c r="Z2463" s="49"/>
      <c r="AA2463" s="49"/>
      <c r="AB2463" s="49"/>
      <c r="AC2463" s="49"/>
      <c r="AD2463" s="49"/>
    </row>
    <row r="2464" spans="1:30">
      <c r="A2464" s="49"/>
      <c r="B2464" s="49"/>
      <c r="C2464" s="49"/>
      <c r="D2464" s="49"/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  <c r="Q2464" s="49"/>
      <c r="R2464" s="49"/>
      <c r="S2464" s="49"/>
      <c r="T2464" s="49"/>
      <c r="U2464" s="49"/>
      <c r="V2464" s="49"/>
      <c r="W2464" s="49"/>
      <c r="X2464" s="49"/>
      <c r="Y2464" s="49"/>
      <c r="Z2464" s="49"/>
      <c r="AA2464" s="49"/>
      <c r="AB2464" s="49"/>
      <c r="AC2464" s="49"/>
      <c r="AD2464" s="49"/>
    </row>
    <row r="2465" spans="1:30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  <c r="Q2465" s="49"/>
      <c r="R2465" s="49"/>
      <c r="S2465" s="49"/>
      <c r="T2465" s="49"/>
      <c r="U2465" s="49"/>
      <c r="V2465" s="49"/>
      <c r="W2465" s="49"/>
      <c r="X2465" s="49"/>
      <c r="Y2465" s="49"/>
      <c r="Z2465" s="49"/>
      <c r="AA2465" s="49"/>
      <c r="AB2465" s="49"/>
      <c r="AC2465" s="49"/>
      <c r="AD2465" s="49"/>
    </row>
    <row r="2466" spans="1:30">
      <c r="A2466" s="49"/>
      <c r="B2466" s="49"/>
      <c r="C2466" s="49"/>
      <c r="D2466" s="49"/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  <c r="R2466" s="49"/>
      <c r="S2466" s="49"/>
      <c r="T2466" s="49"/>
      <c r="U2466" s="49"/>
      <c r="V2466" s="49"/>
      <c r="W2466" s="49"/>
      <c r="X2466" s="49"/>
      <c r="Y2466" s="49"/>
      <c r="Z2466" s="49"/>
      <c r="AA2466" s="49"/>
      <c r="AB2466" s="49"/>
      <c r="AC2466" s="49"/>
      <c r="AD2466" s="49"/>
    </row>
    <row r="2467" spans="1:30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  <c r="R2467" s="49"/>
      <c r="S2467" s="49"/>
      <c r="T2467" s="49"/>
      <c r="U2467" s="49"/>
      <c r="V2467" s="49"/>
      <c r="W2467" s="49"/>
      <c r="X2467" s="49"/>
      <c r="Y2467" s="49"/>
      <c r="Z2467" s="49"/>
      <c r="AA2467" s="49"/>
      <c r="AB2467" s="49"/>
      <c r="AC2467" s="49"/>
      <c r="AD2467" s="49"/>
    </row>
    <row r="2468" spans="1:30">
      <c r="A2468" s="49"/>
      <c r="B2468" s="49"/>
      <c r="C2468" s="49"/>
      <c r="D2468" s="49"/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  <c r="R2468" s="49"/>
      <c r="S2468" s="49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  <c r="AD2468" s="49"/>
    </row>
    <row r="2469" spans="1:30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  <c r="R2469" s="49"/>
      <c r="S2469" s="49"/>
      <c r="T2469" s="49"/>
      <c r="U2469" s="49"/>
      <c r="V2469" s="49"/>
      <c r="W2469" s="49"/>
      <c r="X2469" s="49"/>
      <c r="Y2469" s="49"/>
      <c r="Z2469" s="49"/>
      <c r="AA2469" s="49"/>
      <c r="AB2469" s="49"/>
      <c r="AC2469" s="49"/>
      <c r="AD2469" s="49"/>
    </row>
    <row r="2470" spans="1:30">
      <c r="A2470" s="49"/>
      <c r="B2470" s="49"/>
      <c r="C2470" s="49"/>
      <c r="D2470" s="49"/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  <c r="R2470" s="49"/>
      <c r="S2470" s="49"/>
      <c r="T2470" s="49"/>
      <c r="U2470" s="49"/>
      <c r="V2470" s="49"/>
      <c r="W2470" s="49"/>
      <c r="X2470" s="49"/>
      <c r="Y2470" s="49"/>
      <c r="Z2470" s="49"/>
      <c r="AA2470" s="49"/>
      <c r="AB2470" s="49"/>
      <c r="AC2470" s="49"/>
      <c r="AD2470" s="49"/>
    </row>
    <row r="2471" spans="1:30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  <c r="Q2471" s="49"/>
      <c r="R2471" s="49"/>
      <c r="S2471" s="49"/>
      <c r="T2471" s="49"/>
      <c r="U2471" s="49"/>
      <c r="V2471" s="49"/>
      <c r="W2471" s="49"/>
      <c r="X2471" s="49"/>
      <c r="Y2471" s="49"/>
      <c r="Z2471" s="49"/>
      <c r="AA2471" s="49"/>
      <c r="AB2471" s="49"/>
      <c r="AC2471" s="49"/>
      <c r="AD2471" s="49"/>
    </row>
    <row r="2472" spans="1:30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  <c r="Q2472" s="49"/>
      <c r="R2472" s="49"/>
      <c r="S2472" s="49"/>
      <c r="T2472" s="49"/>
      <c r="U2472" s="49"/>
      <c r="V2472" s="49"/>
      <c r="W2472" s="49"/>
      <c r="X2472" s="49"/>
      <c r="Y2472" s="49"/>
      <c r="Z2472" s="49"/>
      <c r="AA2472" s="49"/>
      <c r="AB2472" s="49"/>
      <c r="AC2472" s="49"/>
      <c r="AD2472" s="49"/>
    </row>
    <row r="2473" spans="1:30">
      <c r="A2473" s="49"/>
      <c r="B2473" s="49"/>
      <c r="C2473" s="49"/>
      <c r="D2473" s="49"/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  <c r="Q2473" s="49"/>
      <c r="R2473" s="49"/>
      <c r="S2473" s="49"/>
      <c r="T2473" s="49"/>
      <c r="U2473" s="49"/>
      <c r="V2473" s="49"/>
      <c r="W2473" s="49"/>
      <c r="X2473" s="49"/>
      <c r="Y2473" s="49"/>
      <c r="Z2473" s="49"/>
      <c r="AA2473" s="49"/>
      <c r="AB2473" s="49"/>
      <c r="AC2473" s="49"/>
      <c r="AD2473" s="49"/>
    </row>
    <row r="2474" spans="1:30">
      <c r="A2474" s="49"/>
      <c r="B2474" s="49"/>
      <c r="C2474" s="49"/>
      <c r="D2474" s="49"/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  <c r="Q2474" s="49"/>
      <c r="R2474" s="49"/>
      <c r="S2474" s="49"/>
      <c r="T2474" s="49"/>
      <c r="U2474" s="49"/>
      <c r="V2474" s="49"/>
      <c r="W2474" s="49"/>
      <c r="X2474" s="49"/>
      <c r="Y2474" s="49"/>
      <c r="Z2474" s="49"/>
      <c r="AA2474" s="49"/>
      <c r="AB2474" s="49"/>
      <c r="AC2474" s="49"/>
      <c r="AD2474" s="49"/>
    </row>
    <row r="2475" spans="1:30">
      <c r="A2475" s="49"/>
      <c r="B2475" s="49"/>
      <c r="C2475" s="49"/>
      <c r="D2475" s="49"/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  <c r="Q2475" s="49"/>
      <c r="R2475" s="49"/>
      <c r="S2475" s="49"/>
      <c r="T2475" s="49"/>
      <c r="U2475" s="49"/>
      <c r="V2475" s="49"/>
      <c r="W2475" s="49"/>
      <c r="X2475" s="49"/>
      <c r="Y2475" s="49"/>
      <c r="Z2475" s="49"/>
      <c r="AA2475" s="49"/>
      <c r="AB2475" s="49"/>
      <c r="AC2475" s="49"/>
      <c r="AD2475" s="49"/>
    </row>
    <row r="2476" spans="1:30">
      <c r="A2476" s="49"/>
      <c r="B2476" s="49"/>
      <c r="C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  <c r="R2476" s="49"/>
      <c r="S2476" s="49"/>
      <c r="T2476" s="49"/>
      <c r="U2476" s="49"/>
      <c r="V2476" s="49"/>
      <c r="W2476" s="49"/>
      <c r="X2476" s="49"/>
      <c r="Y2476" s="49"/>
      <c r="Z2476" s="49"/>
      <c r="AA2476" s="49"/>
      <c r="AB2476" s="49"/>
      <c r="AC2476" s="49"/>
      <c r="AD2476" s="49"/>
    </row>
    <row r="2477" spans="1:30">
      <c r="A2477" s="49"/>
      <c r="B2477" s="49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  <c r="R2477" s="49"/>
      <c r="S2477" s="49"/>
      <c r="T2477" s="49"/>
      <c r="U2477" s="49"/>
      <c r="V2477" s="49"/>
      <c r="W2477" s="49"/>
      <c r="X2477" s="49"/>
      <c r="Y2477" s="49"/>
      <c r="Z2477" s="49"/>
      <c r="AA2477" s="49"/>
      <c r="AB2477" s="49"/>
      <c r="AC2477" s="49"/>
      <c r="AD2477" s="49"/>
    </row>
    <row r="2478" spans="1:30">
      <c r="A2478" s="49"/>
      <c r="B2478" s="49"/>
      <c r="C2478" s="49"/>
      <c r="D2478" s="49"/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  <c r="Q2478" s="49"/>
      <c r="R2478" s="49"/>
      <c r="S2478" s="49"/>
      <c r="T2478" s="49"/>
      <c r="U2478" s="49"/>
      <c r="V2478" s="49"/>
      <c r="W2478" s="49"/>
      <c r="X2478" s="49"/>
      <c r="Y2478" s="49"/>
      <c r="Z2478" s="49"/>
      <c r="AA2478" s="49"/>
      <c r="AB2478" s="49"/>
      <c r="AC2478" s="49"/>
      <c r="AD2478" s="49"/>
    </row>
    <row r="2479" spans="1:30">
      <c r="A2479" s="49"/>
      <c r="B2479" s="49"/>
      <c r="C2479" s="49"/>
      <c r="D2479" s="49"/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  <c r="R2479" s="49"/>
      <c r="S2479" s="49"/>
      <c r="T2479" s="49"/>
      <c r="U2479" s="49"/>
      <c r="V2479" s="49"/>
      <c r="W2479" s="49"/>
      <c r="X2479" s="49"/>
      <c r="Y2479" s="49"/>
      <c r="Z2479" s="49"/>
      <c r="AA2479" s="49"/>
      <c r="AB2479" s="49"/>
      <c r="AC2479" s="49"/>
      <c r="AD2479" s="49"/>
    </row>
    <row r="2480" spans="1:30">
      <c r="A2480" s="49"/>
      <c r="B2480" s="49"/>
      <c r="C2480" s="49"/>
      <c r="D2480" s="49"/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  <c r="Q2480" s="49"/>
      <c r="R2480" s="49"/>
      <c r="S2480" s="49"/>
      <c r="T2480" s="49"/>
      <c r="U2480" s="49"/>
      <c r="V2480" s="49"/>
      <c r="W2480" s="49"/>
      <c r="X2480" s="49"/>
      <c r="Y2480" s="49"/>
      <c r="Z2480" s="49"/>
      <c r="AA2480" s="49"/>
      <c r="AB2480" s="49"/>
      <c r="AC2480" s="49"/>
      <c r="AD2480" s="49"/>
    </row>
    <row r="2481" spans="1:30">
      <c r="A2481" s="49"/>
      <c r="B2481" s="49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  <c r="R2481" s="49"/>
      <c r="S2481" s="49"/>
      <c r="T2481" s="49"/>
      <c r="U2481" s="49"/>
      <c r="V2481" s="49"/>
      <c r="W2481" s="49"/>
      <c r="X2481" s="49"/>
      <c r="Y2481" s="49"/>
      <c r="Z2481" s="49"/>
      <c r="AA2481" s="49"/>
      <c r="AB2481" s="49"/>
      <c r="AC2481" s="49"/>
      <c r="AD2481" s="49"/>
    </row>
    <row r="2482" spans="1:30">
      <c r="A2482" s="49"/>
      <c r="B2482" s="49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  <c r="R2482" s="49"/>
      <c r="S2482" s="49"/>
      <c r="T2482" s="49"/>
      <c r="U2482" s="49"/>
      <c r="V2482" s="49"/>
      <c r="W2482" s="49"/>
      <c r="X2482" s="49"/>
      <c r="Y2482" s="49"/>
      <c r="Z2482" s="49"/>
      <c r="AA2482" s="49"/>
      <c r="AB2482" s="49"/>
      <c r="AC2482" s="49"/>
      <c r="AD2482" s="49"/>
    </row>
    <row r="2483" spans="1:30">
      <c r="A2483" s="49"/>
      <c r="B2483" s="49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  <c r="R2483" s="49"/>
      <c r="S2483" s="49"/>
      <c r="T2483" s="49"/>
      <c r="U2483" s="49"/>
      <c r="V2483" s="49"/>
      <c r="W2483" s="49"/>
      <c r="X2483" s="49"/>
      <c r="Y2483" s="49"/>
      <c r="Z2483" s="49"/>
      <c r="AA2483" s="49"/>
      <c r="AB2483" s="49"/>
      <c r="AC2483" s="49"/>
      <c r="AD2483" s="49"/>
    </row>
    <row r="2484" spans="1:30">
      <c r="A2484" s="49"/>
      <c r="B2484" s="49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  <c r="R2484" s="49"/>
      <c r="S2484" s="49"/>
      <c r="T2484" s="49"/>
      <c r="U2484" s="49"/>
      <c r="V2484" s="49"/>
      <c r="W2484" s="49"/>
      <c r="X2484" s="49"/>
      <c r="Y2484" s="49"/>
      <c r="Z2484" s="49"/>
      <c r="AA2484" s="49"/>
      <c r="AB2484" s="49"/>
      <c r="AC2484" s="49"/>
      <c r="AD2484" s="49"/>
    </row>
    <row r="2485" spans="1:30">
      <c r="A2485" s="49"/>
      <c r="B2485" s="49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  <c r="R2485" s="49"/>
      <c r="S2485" s="49"/>
      <c r="T2485" s="49"/>
      <c r="U2485" s="49"/>
      <c r="V2485" s="49"/>
      <c r="W2485" s="49"/>
      <c r="X2485" s="49"/>
      <c r="Y2485" s="49"/>
      <c r="Z2485" s="49"/>
      <c r="AA2485" s="49"/>
      <c r="AB2485" s="49"/>
      <c r="AC2485" s="49"/>
      <c r="AD2485" s="49"/>
    </row>
    <row r="2486" spans="1:30">
      <c r="A2486" s="49"/>
      <c r="B2486" s="49"/>
      <c r="C2486" s="49"/>
      <c r="D2486" s="49"/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  <c r="R2486" s="49"/>
      <c r="S2486" s="49"/>
      <c r="T2486" s="49"/>
      <c r="U2486" s="49"/>
      <c r="V2486" s="49"/>
      <c r="W2486" s="49"/>
      <c r="X2486" s="49"/>
      <c r="Y2486" s="49"/>
      <c r="Z2486" s="49"/>
      <c r="AA2486" s="49"/>
      <c r="AB2486" s="49"/>
      <c r="AC2486" s="49"/>
      <c r="AD2486" s="49"/>
    </row>
    <row r="2487" spans="1:30">
      <c r="A2487" s="49"/>
      <c r="B2487" s="49"/>
      <c r="C2487" s="49"/>
      <c r="D2487" s="49"/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  <c r="Q2487" s="49"/>
      <c r="R2487" s="49"/>
      <c r="S2487" s="49"/>
      <c r="T2487" s="49"/>
      <c r="U2487" s="49"/>
      <c r="V2487" s="49"/>
      <c r="W2487" s="49"/>
      <c r="X2487" s="49"/>
      <c r="Y2487" s="49"/>
      <c r="Z2487" s="49"/>
      <c r="AA2487" s="49"/>
      <c r="AB2487" s="49"/>
      <c r="AC2487" s="49"/>
      <c r="AD2487" s="49"/>
    </row>
    <row r="2488" spans="1:30">
      <c r="A2488" s="49"/>
      <c r="B2488" s="49"/>
      <c r="C2488" s="49"/>
      <c r="D2488" s="49"/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  <c r="Q2488" s="49"/>
      <c r="R2488" s="49"/>
      <c r="S2488" s="49"/>
      <c r="T2488" s="49"/>
      <c r="U2488" s="49"/>
      <c r="V2488" s="49"/>
      <c r="W2488" s="49"/>
      <c r="X2488" s="49"/>
      <c r="Y2488" s="49"/>
      <c r="Z2488" s="49"/>
      <c r="AA2488" s="49"/>
      <c r="AB2488" s="49"/>
      <c r="AC2488" s="49"/>
      <c r="AD2488" s="49"/>
    </row>
    <row r="2489" spans="1:30">
      <c r="A2489" s="49"/>
      <c r="B2489" s="49"/>
      <c r="C2489" s="49"/>
      <c r="D2489" s="49"/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  <c r="R2489" s="49"/>
      <c r="S2489" s="49"/>
      <c r="T2489" s="49"/>
      <c r="U2489" s="49"/>
      <c r="V2489" s="49"/>
      <c r="W2489" s="49"/>
      <c r="X2489" s="49"/>
      <c r="Y2489" s="49"/>
      <c r="Z2489" s="49"/>
      <c r="AA2489" s="49"/>
      <c r="AB2489" s="49"/>
      <c r="AC2489" s="49"/>
      <c r="AD2489" s="49"/>
    </row>
    <row r="2490" spans="1:30">
      <c r="A2490" s="49"/>
      <c r="B2490" s="49"/>
      <c r="C2490" s="49"/>
      <c r="D2490" s="49"/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  <c r="R2490" s="49"/>
      <c r="S2490" s="49"/>
      <c r="T2490" s="49"/>
      <c r="U2490" s="49"/>
      <c r="V2490" s="49"/>
      <c r="W2490" s="49"/>
      <c r="X2490" s="49"/>
      <c r="Y2490" s="49"/>
      <c r="Z2490" s="49"/>
      <c r="AA2490" s="49"/>
      <c r="AB2490" s="49"/>
      <c r="AC2490" s="49"/>
      <c r="AD2490" s="49"/>
    </row>
    <row r="2491" spans="1:30">
      <c r="A2491" s="49"/>
      <c r="B2491" s="49"/>
      <c r="C2491" s="49"/>
      <c r="D2491" s="49"/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  <c r="Q2491" s="49"/>
      <c r="R2491" s="49"/>
      <c r="S2491" s="49"/>
      <c r="T2491" s="49"/>
      <c r="U2491" s="49"/>
      <c r="V2491" s="49"/>
      <c r="W2491" s="49"/>
      <c r="X2491" s="49"/>
      <c r="Y2491" s="49"/>
      <c r="Z2491" s="49"/>
      <c r="AA2491" s="49"/>
      <c r="AB2491" s="49"/>
      <c r="AC2491" s="49"/>
      <c r="AD2491" s="49"/>
    </row>
    <row r="2492" spans="1:30">
      <c r="A2492" s="49"/>
      <c r="B2492" s="49"/>
      <c r="C2492" s="49"/>
      <c r="D2492" s="49"/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  <c r="Q2492" s="49"/>
      <c r="R2492" s="49"/>
      <c r="S2492" s="49"/>
      <c r="T2492" s="49"/>
      <c r="U2492" s="49"/>
      <c r="V2492" s="49"/>
      <c r="W2492" s="49"/>
      <c r="X2492" s="49"/>
      <c r="Y2492" s="49"/>
      <c r="Z2492" s="49"/>
      <c r="AA2492" s="49"/>
      <c r="AB2492" s="49"/>
      <c r="AC2492" s="49"/>
      <c r="AD2492" s="49"/>
    </row>
    <row r="2493" spans="1:30">
      <c r="A2493" s="49"/>
      <c r="B2493" s="49"/>
      <c r="C2493" s="49"/>
      <c r="D2493" s="49"/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  <c r="Q2493" s="49"/>
      <c r="R2493" s="49"/>
      <c r="S2493" s="49"/>
      <c r="T2493" s="49"/>
      <c r="U2493" s="49"/>
      <c r="V2493" s="49"/>
      <c r="W2493" s="49"/>
      <c r="X2493" s="49"/>
      <c r="Y2493" s="49"/>
      <c r="Z2493" s="49"/>
      <c r="AA2493" s="49"/>
      <c r="AB2493" s="49"/>
      <c r="AC2493" s="49"/>
      <c r="AD2493" s="49"/>
    </row>
    <row r="2494" spans="1:30">
      <c r="A2494" s="49"/>
      <c r="B2494" s="49"/>
      <c r="C2494" s="49"/>
      <c r="D2494" s="49"/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  <c r="R2494" s="49"/>
      <c r="S2494" s="49"/>
      <c r="T2494" s="49"/>
      <c r="U2494" s="49"/>
      <c r="V2494" s="49"/>
      <c r="W2494" s="49"/>
      <c r="X2494" s="49"/>
      <c r="Y2494" s="49"/>
      <c r="Z2494" s="49"/>
      <c r="AA2494" s="49"/>
      <c r="AB2494" s="49"/>
      <c r="AC2494" s="49"/>
      <c r="AD2494" s="49"/>
    </row>
    <row r="2495" spans="1:30">
      <c r="A2495" s="49"/>
      <c r="B2495" s="49"/>
      <c r="C2495" s="49"/>
      <c r="D2495" s="49"/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  <c r="R2495" s="49"/>
      <c r="S2495" s="49"/>
      <c r="T2495" s="49"/>
      <c r="U2495" s="49"/>
      <c r="V2495" s="49"/>
      <c r="W2495" s="49"/>
      <c r="X2495" s="49"/>
      <c r="Y2495" s="49"/>
      <c r="Z2495" s="49"/>
      <c r="AA2495" s="49"/>
      <c r="AB2495" s="49"/>
      <c r="AC2495" s="49"/>
      <c r="AD2495" s="49"/>
    </row>
    <row r="2496" spans="1:30">
      <c r="A2496" s="49"/>
      <c r="B2496" s="49"/>
      <c r="C2496" s="49"/>
      <c r="D2496" s="49"/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  <c r="Q2496" s="49"/>
      <c r="R2496" s="49"/>
      <c r="S2496" s="49"/>
      <c r="T2496" s="49"/>
      <c r="U2496" s="49"/>
      <c r="V2496" s="49"/>
      <c r="W2496" s="49"/>
      <c r="X2496" s="49"/>
      <c r="Y2496" s="49"/>
      <c r="Z2496" s="49"/>
      <c r="AA2496" s="49"/>
      <c r="AB2496" s="49"/>
      <c r="AC2496" s="49"/>
      <c r="AD2496" s="49"/>
    </row>
    <row r="2497" spans="1:30">
      <c r="A2497" s="49"/>
      <c r="B2497" s="49"/>
      <c r="C2497" s="49"/>
      <c r="D2497" s="49"/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  <c r="Q2497" s="49"/>
      <c r="R2497" s="49"/>
      <c r="S2497" s="49"/>
      <c r="T2497" s="49"/>
      <c r="U2497" s="49"/>
      <c r="V2497" s="49"/>
      <c r="W2497" s="49"/>
      <c r="X2497" s="49"/>
      <c r="Y2497" s="49"/>
      <c r="Z2497" s="49"/>
      <c r="AA2497" s="49"/>
      <c r="AB2497" s="49"/>
      <c r="AC2497" s="49"/>
      <c r="AD2497" s="49"/>
    </row>
    <row r="2498" spans="1:30">
      <c r="A2498" s="49"/>
      <c r="B2498" s="49"/>
      <c r="C2498" s="49"/>
      <c r="D2498" s="49"/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  <c r="Q2498" s="49"/>
      <c r="R2498" s="49"/>
      <c r="S2498" s="49"/>
      <c r="T2498" s="49"/>
      <c r="U2498" s="49"/>
      <c r="V2498" s="49"/>
      <c r="W2498" s="49"/>
      <c r="X2498" s="49"/>
      <c r="Y2498" s="49"/>
      <c r="Z2498" s="49"/>
      <c r="AA2498" s="49"/>
      <c r="AB2498" s="49"/>
      <c r="AC2498" s="49"/>
      <c r="AD2498" s="49"/>
    </row>
    <row r="2499" spans="1:30">
      <c r="A2499" s="49"/>
      <c r="B2499" s="49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  <c r="R2499" s="49"/>
      <c r="S2499" s="49"/>
      <c r="T2499" s="49"/>
      <c r="U2499" s="49"/>
      <c r="V2499" s="49"/>
      <c r="W2499" s="49"/>
      <c r="X2499" s="49"/>
      <c r="Y2499" s="49"/>
      <c r="Z2499" s="49"/>
      <c r="AA2499" s="49"/>
      <c r="AB2499" s="49"/>
      <c r="AC2499" s="49"/>
      <c r="AD2499" s="49"/>
    </row>
    <row r="2500" spans="1:30">
      <c r="A2500" s="49"/>
      <c r="B2500" s="49"/>
      <c r="C2500" s="49"/>
      <c r="D2500" s="49"/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  <c r="Q2500" s="49"/>
      <c r="R2500" s="49"/>
      <c r="S2500" s="49"/>
      <c r="T2500" s="49"/>
      <c r="U2500" s="49"/>
      <c r="V2500" s="49"/>
      <c r="W2500" s="49"/>
      <c r="X2500" s="49"/>
      <c r="Y2500" s="49"/>
      <c r="Z2500" s="49"/>
      <c r="AA2500" s="49"/>
      <c r="AB2500" s="49"/>
      <c r="AC2500" s="49"/>
      <c r="AD2500" s="49"/>
    </row>
    <row r="2501" spans="1:30">
      <c r="A2501" s="49"/>
      <c r="B2501" s="49"/>
      <c r="C2501" s="49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  <c r="R2501" s="49"/>
      <c r="S2501" s="49"/>
      <c r="T2501" s="49"/>
      <c r="U2501" s="49"/>
      <c r="V2501" s="49"/>
      <c r="W2501" s="49"/>
      <c r="X2501" s="49"/>
      <c r="Y2501" s="49"/>
      <c r="Z2501" s="49"/>
      <c r="AA2501" s="49"/>
      <c r="AB2501" s="49"/>
      <c r="AC2501" s="49"/>
      <c r="AD2501" s="49"/>
    </row>
    <row r="2502" spans="1:30">
      <c r="A2502" s="49"/>
      <c r="B2502" s="49"/>
      <c r="C2502" s="49"/>
      <c r="D2502" s="49"/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  <c r="R2502" s="49"/>
      <c r="S2502" s="49"/>
      <c r="T2502" s="49"/>
      <c r="U2502" s="49"/>
      <c r="V2502" s="49"/>
      <c r="W2502" s="49"/>
      <c r="X2502" s="49"/>
      <c r="Y2502" s="49"/>
      <c r="Z2502" s="49"/>
      <c r="AA2502" s="49"/>
      <c r="AB2502" s="49"/>
      <c r="AC2502" s="49"/>
      <c r="AD2502" s="49"/>
    </row>
    <row r="2503" spans="1:30">
      <c r="A2503" s="49"/>
      <c r="B2503" s="49"/>
      <c r="C2503" s="49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  <c r="R2503" s="49"/>
      <c r="S2503" s="49"/>
      <c r="T2503" s="49"/>
      <c r="U2503" s="49"/>
      <c r="V2503" s="49"/>
      <c r="W2503" s="49"/>
      <c r="X2503" s="49"/>
      <c r="Y2503" s="49"/>
      <c r="Z2503" s="49"/>
      <c r="AA2503" s="49"/>
      <c r="AB2503" s="49"/>
      <c r="AC2503" s="49"/>
      <c r="AD2503" s="49"/>
    </row>
    <row r="2504" spans="1:30">
      <c r="A2504" s="49"/>
      <c r="B2504" s="49"/>
      <c r="C2504" s="49"/>
      <c r="D2504" s="49"/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  <c r="R2504" s="49"/>
      <c r="S2504" s="49"/>
      <c r="T2504" s="49"/>
      <c r="U2504" s="49"/>
      <c r="V2504" s="49"/>
      <c r="W2504" s="49"/>
      <c r="X2504" s="49"/>
      <c r="Y2504" s="49"/>
      <c r="Z2504" s="49"/>
      <c r="AA2504" s="49"/>
      <c r="AB2504" s="49"/>
      <c r="AC2504" s="49"/>
      <c r="AD2504" s="49"/>
    </row>
    <row r="2505" spans="1:30">
      <c r="A2505" s="49"/>
      <c r="B2505" s="49"/>
      <c r="C2505" s="49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  <c r="R2505" s="49"/>
      <c r="S2505" s="49"/>
      <c r="T2505" s="49"/>
      <c r="U2505" s="49"/>
      <c r="V2505" s="49"/>
      <c r="W2505" s="49"/>
      <c r="X2505" s="49"/>
      <c r="Y2505" s="49"/>
      <c r="Z2505" s="49"/>
      <c r="AA2505" s="49"/>
      <c r="AB2505" s="49"/>
      <c r="AC2505" s="49"/>
      <c r="AD2505" s="49"/>
    </row>
    <row r="2506" spans="1:30">
      <c r="A2506" s="49"/>
      <c r="B2506" s="49"/>
      <c r="C2506" s="49"/>
      <c r="D2506" s="49"/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  <c r="R2506" s="49"/>
      <c r="S2506" s="49"/>
      <c r="T2506" s="49"/>
      <c r="U2506" s="49"/>
      <c r="V2506" s="49"/>
      <c r="W2506" s="49"/>
      <c r="X2506" s="49"/>
      <c r="Y2506" s="49"/>
      <c r="Z2506" s="49"/>
      <c r="AA2506" s="49"/>
      <c r="AB2506" s="49"/>
      <c r="AC2506" s="49"/>
      <c r="AD2506" s="49"/>
    </row>
    <row r="2507" spans="1:30">
      <c r="A2507" s="49"/>
      <c r="B2507" s="49"/>
      <c r="C2507" s="49"/>
      <c r="D2507" s="49"/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  <c r="R2507" s="49"/>
      <c r="S2507" s="49"/>
      <c r="T2507" s="49"/>
      <c r="U2507" s="49"/>
      <c r="V2507" s="49"/>
      <c r="W2507" s="49"/>
      <c r="X2507" s="49"/>
      <c r="Y2507" s="49"/>
      <c r="Z2507" s="49"/>
      <c r="AA2507" s="49"/>
      <c r="AB2507" s="49"/>
      <c r="AC2507" s="49"/>
      <c r="AD2507" s="49"/>
    </row>
    <row r="2508" spans="1:30">
      <c r="A2508" s="49"/>
      <c r="B2508" s="49"/>
      <c r="C2508" s="49"/>
      <c r="D2508" s="49"/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  <c r="R2508" s="49"/>
      <c r="S2508" s="49"/>
      <c r="T2508" s="49"/>
      <c r="U2508" s="49"/>
      <c r="V2508" s="49"/>
      <c r="W2508" s="49"/>
      <c r="X2508" s="49"/>
      <c r="Y2508" s="49"/>
      <c r="Z2508" s="49"/>
      <c r="AA2508" s="49"/>
      <c r="AB2508" s="49"/>
      <c r="AC2508" s="49"/>
      <c r="AD2508" s="49"/>
    </row>
    <row r="2509" spans="1:30">
      <c r="A2509" s="49"/>
      <c r="B2509" s="49"/>
      <c r="C2509" s="49"/>
      <c r="D2509" s="49"/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  <c r="Q2509" s="49"/>
      <c r="R2509" s="49"/>
      <c r="S2509" s="49"/>
      <c r="T2509" s="49"/>
      <c r="U2509" s="49"/>
      <c r="V2509" s="49"/>
      <c r="W2509" s="49"/>
      <c r="X2509" s="49"/>
      <c r="Y2509" s="49"/>
      <c r="Z2509" s="49"/>
      <c r="AA2509" s="49"/>
      <c r="AB2509" s="49"/>
      <c r="AC2509" s="49"/>
      <c r="AD2509" s="49"/>
    </row>
    <row r="2510" spans="1:30">
      <c r="A2510" s="49"/>
      <c r="B2510" s="49"/>
      <c r="C2510" s="49"/>
      <c r="D2510" s="49"/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  <c r="Q2510" s="49"/>
      <c r="R2510" s="49"/>
      <c r="S2510" s="49"/>
      <c r="T2510" s="49"/>
      <c r="U2510" s="49"/>
      <c r="V2510" s="49"/>
      <c r="W2510" s="49"/>
      <c r="X2510" s="49"/>
      <c r="Y2510" s="49"/>
      <c r="Z2510" s="49"/>
      <c r="AA2510" s="49"/>
      <c r="AB2510" s="49"/>
      <c r="AC2510" s="49"/>
      <c r="AD2510" s="49"/>
    </row>
    <row r="2511" spans="1:30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  <c r="Q2511" s="49"/>
      <c r="R2511" s="49"/>
      <c r="S2511" s="49"/>
      <c r="T2511" s="49"/>
      <c r="U2511" s="49"/>
      <c r="V2511" s="49"/>
      <c r="W2511" s="49"/>
      <c r="X2511" s="49"/>
      <c r="Y2511" s="49"/>
      <c r="Z2511" s="49"/>
      <c r="AA2511" s="49"/>
      <c r="AB2511" s="49"/>
      <c r="AC2511" s="49"/>
      <c r="AD2511" s="49"/>
    </row>
    <row r="2512" spans="1:30">
      <c r="A2512" s="49"/>
      <c r="B2512" s="49"/>
      <c r="C2512" s="49"/>
      <c r="D2512" s="49"/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  <c r="Q2512" s="49"/>
      <c r="R2512" s="49"/>
      <c r="S2512" s="49"/>
      <c r="T2512" s="49"/>
      <c r="U2512" s="49"/>
      <c r="V2512" s="49"/>
      <c r="W2512" s="49"/>
      <c r="X2512" s="49"/>
      <c r="Y2512" s="49"/>
      <c r="Z2512" s="49"/>
      <c r="AA2512" s="49"/>
      <c r="AB2512" s="49"/>
      <c r="AC2512" s="49"/>
      <c r="AD2512" s="49"/>
    </row>
    <row r="2513" spans="1:30">
      <c r="A2513" s="49"/>
      <c r="B2513" s="49"/>
      <c r="C2513" s="49"/>
      <c r="D2513" s="49"/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  <c r="Q2513" s="49"/>
      <c r="R2513" s="49"/>
      <c r="S2513" s="49"/>
      <c r="T2513" s="49"/>
      <c r="U2513" s="49"/>
      <c r="V2513" s="49"/>
      <c r="W2513" s="49"/>
      <c r="X2513" s="49"/>
      <c r="Y2513" s="49"/>
      <c r="Z2513" s="49"/>
      <c r="AA2513" s="49"/>
      <c r="AB2513" s="49"/>
      <c r="AC2513" s="49"/>
      <c r="AD2513" s="49"/>
    </row>
    <row r="2514" spans="1:30">
      <c r="A2514" s="49"/>
      <c r="B2514" s="49"/>
      <c r="C2514" s="49"/>
      <c r="D2514" s="49"/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  <c r="Q2514" s="49"/>
      <c r="R2514" s="49"/>
      <c r="S2514" s="49"/>
      <c r="T2514" s="49"/>
      <c r="U2514" s="49"/>
      <c r="V2514" s="49"/>
      <c r="W2514" s="49"/>
      <c r="X2514" s="49"/>
      <c r="Y2514" s="49"/>
      <c r="Z2514" s="49"/>
      <c r="AA2514" s="49"/>
      <c r="AB2514" s="49"/>
      <c r="AC2514" s="49"/>
      <c r="AD2514" s="49"/>
    </row>
    <row r="2515" spans="1:30">
      <c r="A2515" s="49"/>
      <c r="B2515" s="49"/>
      <c r="C2515" s="49"/>
      <c r="D2515" s="49"/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  <c r="Q2515" s="49"/>
      <c r="R2515" s="49"/>
      <c r="S2515" s="49"/>
      <c r="T2515" s="49"/>
      <c r="U2515" s="49"/>
      <c r="V2515" s="49"/>
      <c r="W2515" s="49"/>
      <c r="X2515" s="49"/>
      <c r="Y2515" s="49"/>
      <c r="Z2515" s="49"/>
      <c r="AA2515" s="49"/>
      <c r="AB2515" s="49"/>
      <c r="AC2515" s="49"/>
      <c r="AD2515" s="49"/>
    </row>
    <row r="2516" spans="1:30">
      <c r="A2516" s="49"/>
      <c r="B2516" s="49"/>
      <c r="C2516" s="49"/>
      <c r="D2516" s="49"/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  <c r="Q2516" s="49"/>
      <c r="R2516" s="49"/>
      <c r="S2516" s="49"/>
      <c r="T2516" s="49"/>
      <c r="U2516" s="49"/>
      <c r="V2516" s="49"/>
      <c r="W2516" s="49"/>
      <c r="X2516" s="49"/>
      <c r="Y2516" s="49"/>
      <c r="Z2516" s="49"/>
      <c r="AA2516" s="49"/>
      <c r="AB2516" s="49"/>
      <c r="AC2516" s="49"/>
      <c r="AD2516" s="49"/>
    </row>
    <row r="2517" spans="1:30">
      <c r="A2517" s="49"/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/>
      <c r="T2517" s="49"/>
      <c r="U2517" s="49"/>
      <c r="V2517" s="49"/>
      <c r="W2517" s="49"/>
      <c r="X2517" s="49"/>
      <c r="Y2517" s="49"/>
      <c r="Z2517" s="49"/>
      <c r="AA2517" s="49"/>
      <c r="AB2517" s="49"/>
      <c r="AC2517" s="49"/>
      <c r="AD2517" s="49"/>
    </row>
    <row r="2518" spans="1:30">
      <c r="A2518" s="49"/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  <c r="R2518" s="49"/>
      <c r="S2518" s="49"/>
      <c r="T2518" s="49"/>
      <c r="U2518" s="49"/>
      <c r="V2518" s="49"/>
      <c r="W2518" s="49"/>
      <c r="X2518" s="49"/>
      <c r="Y2518" s="49"/>
      <c r="Z2518" s="49"/>
      <c r="AA2518" s="49"/>
      <c r="AB2518" s="49"/>
      <c r="AC2518" s="49"/>
      <c r="AD2518" s="49"/>
    </row>
    <row r="2519" spans="1:30">
      <c r="A2519" s="49"/>
      <c r="B2519" s="49"/>
      <c r="C2519" s="49"/>
      <c r="D2519" s="49"/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  <c r="R2519" s="49"/>
      <c r="S2519" s="49"/>
      <c r="T2519" s="49"/>
      <c r="U2519" s="49"/>
      <c r="V2519" s="49"/>
      <c r="W2519" s="49"/>
      <c r="X2519" s="49"/>
      <c r="Y2519" s="49"/>
      <c r="Z2519" s="49"/>
      <c r="AA2519" s="49"/>
      <c r="AB2519" s="49"/>
      <c r="AC2519" s="49"/>
      <c r="AD2519" s="49"/>
    </row>
    <row r="2520" spans="1:30">
      <c r="A2520" s="49"/>
      <c r="B2520" s="49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  <c r="R2520" s="49"/>
      <c r="S2520" s="49"/>
      <c r="T2520" s="49"/>
      <c r="U2520" s="49"/>
      <c r="V2520" s="49"/>
      <c r="W2520" s="49"/>
      <c r="X2520" s="49"/>
      <c r="Y2520" s="49"/>
      <c r="Z2520" s="49"/>
      <c r="AA2520" s="49"/>
      <c r="AB2520" s="49"/>
      <c r="AC2520" s="49"/>
      <c r="AD2520" s="49"/>
    </row>
    <row r="2521" spans="1:30">
      <c r="A2521" s="49"/>
      <c r="B2521" s="49"/>
      <c r="C2521" s="49"/>
      <c r="D2521" s="49"/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  <c r="R2521" s="49"/>
      <c r="S2521" s="49"/>
      <c r="T2521" s="49"/>
      <c r="U2521" s="49"/>
      <c r="V2521" s="49"/>
      <c r="W2521" s="49"/>
      <c r="X2521" s="49"/>
      <c r="Y2521" s="49"/>
      <c r="Z2521" s="49"/>
      <c r="AA2521" s="49"/>
      <c r="AB2521" s="49"/>
      <c r="AC2521" s="49"/>
      <c r="AD2521" s="49"/>
    </row>
    <row r="2522" spans="1:30">
      <c r="A2522" s="49"/>
      <c r="B2522" s="49"/>
      <c r="C2522" s="49"/>
      <c r="D2522" s="49"/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  <c r="R2522" s="49"/>
      <c r="S2522" s="49"/>
      <c r="T2522" s="49"/>
      <c r="U2522" s="49"/>
      <c r="V2522" s="49"/>
      <c r="W2522" s="49"/>
      <c r="X2522" s="49"/>
      <c r="Y2522" s="49"/>
      <c r="Z2522" s="49"/>
      <c r="AA2522" s="49"/>
      <c r="AB2522" s="49"/>
      <c r="AC2522" s="49"/>
      <c r="AD2522" s="49"/>
    </row>
    <row r="2523" spans="1:30">
      <c r="A2523" s="49"/>
      <c r="B2523" s="49"/>
      <c r="C2523" s="49"/>
      <c r="D2523" s="49"/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  <c r="Q2523" s="49"/>
      <c r="R2523" s="49"/>
      <c r="S2523" s="49"/>
      <c r="T2523" s="49"/>
      <c r="U2523" s="49"/>
      <c r="V2523" s="49"/>
      <c r="W2523" s="49"/>
      <c r="X2523" s="49"/>
      <c r="Y2523" s="49"/>
      <c r="Z2523" s="49"/>
      <c r="AA2523" s="49"/>
      <c r="AB2523" s="49"/>
      <c r="AC2523" s="49"/>
      <c r="AD2523" s="49"/>
    </row>
    <row r="2524" spans="1:30">
      <c r="A2524" s="49"/>
      <c r="B2524" s="49"/>
      <c r="C2524" s="49"/>
      <c r="D2524" s="49"/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  <c r="R2524" s="49"/>
      <c r="S2524" s="49"/>
      <c r="T2524" s="49"/>
      <c r="U2524" s="49"/>
      <c r="V2524" s="49"/>
      <c r="W2524" s="49"/>
      <c r="X2524" s="49"/>
      <c r="Y2524" s="49"/>
      <c r="Z2524" s="49"/>
      <c r="AA2524" s="49"/>
      <c r="AB2524" s="49"/>
      <c r="AC2524" s="49"/>
      <c r="AD2524" s="49"/>
    </row>
    <row r="2525" spans="1:30">
      <c r="A2525" s="49"/>
      <c r="B2525" s="49"/>
      <c r="C2525" s="49"/>
      <c r="D2525" s="49"/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  <c r="Q2525" s="49"/>
      <c r="R2525" s="49"/>
      <c r="S2525" s="49"/>
      <c r="T2525" s="49"/>
      <c r="U2525" s="49"/>
      <c r="V2525" s="49"/>
      <c r="W2525" s="49"/>
      <c r="X2525" s="49"/>
      <c r="Y2525" s="49"/>
      <c r="Z2525" s="49"/>
      <c r="AA2525" s="49"/>
      <c r="AB2525" s="49"/>
      <c r="AC2525" s="49"/>
      <c r="AD2525" s="49"/>
    </row>
    <row r="2526" spans="1:30">
      <c r="A2526" s="49"/>
      <c r="B2526" s="49"/>
      <c r="C2526" s="49"/>
      <c r="D2526" s="49"/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  <c r="Q2526" s="49"/>
      <c r="R2526" s="49"/>
      <c r="S2526" s="49"/>
      <c r="T2526" s="49"/>
      <c r="U2526" s="49"/>
      <c r="V2526" s="49"/>
      <c r="W2526" s="49"/>
      <c r="X2526" s="49"/>
      <c r="Y2526" s="49"/>
      <c r="Z2526" s="49"/>
      <c r="AA2526" s="49"/>
      <c r="AB2526" s="49"/>
      <c r="AC2526" s="49"/>
      <c r="AD2526" s="49"/>
    </row>
    <row r="2527" spans="1:30">
      <c r="A2527" s="49"/>
      <c r="B2527" s="49"/>
      <c r="C2527" s="49"/>
      <c r="D2527" s="49"/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  <c r="R2527" s="49"/>
      <c r="S2527" s="49"/>
      <c r="T2527" s="49"/>
      <c r="U2527" s="49"/>
      <c r="V2527" s="49"/>
      <c r="W2527" s="49"/>
      <c r="X2527" s="49"/>
      <c r="Y2527" s="49"/>
      <c r="Z2527" s="49"/>
      <c r="AA2527" s="49"/>
      <c r="AB2527" s="49"/>
      <c r="AC2527" s="49"/>
      <c r="AD2527" s="49"/>
    </row>
    <row r="2528" spans="1:30">
      <c r="A2528" s="49"/>
      <c r="B2528" s="49"/>
      <c r="C2528" s="49"/>
      <c r="D2528" s="49"/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  <c r="Q2528" s="49"/>
      <c r="R2528" s="49"/>
      <c r="S2528" s="49"/>
      <c r="T2528" s="49"/>
      <c r="U2528" s="49"/>
      <c r="V2528" s="49"/>
      <c r="W2528" s="49"/>
      <c r="X2528" s="49"/>
      <c r="Y2528" s="49"/>
      <c r="Z2528" s="49"/>
      <c r="AA2528" s="49"/>
      <c r="AB2528" s="49"/>
      <c r="AC2528" s="49"/>
      <c r="AD2528" s="49"/>
    </row>
    <row r="2529" spans="1:30">
      <c r="A2529" s="49"/>
      <c r="B2529" s="49"/>
      <c r="C2529" s="49"/>
      <c r="D2529" s="49"/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  <c r="Q2529" s="49"/>
      <c r="R2529" s="49"/>
      <c r="S2529" s="49"/>
      <c r="T2529" s="49"/>
      <c r="U2529" s="49"/>
      <c r="V2529" s="49"/>
      <c r="W2529" s="49"/>
      <c r="X2529" s="49"/>
      <c r="Y2529" s="49"/>
      <c r="Z2529" s="49"/>
      <c r="AA2529" s="49"/>
      <c r="AB2529" s="49"/>
      <c r="AC2529" s="49"/>
      <c r="AD2529" s="49"/>
    </row>
    <row r="2530" spans="1:30">
      <c r="A2530" s="49"/>
      <c r="B2530" s="49"/>
      <c r="C2530" s="49"/>
      <c r="D2530" s="49"/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  <c r="Q2530" s="49"/>
      <c r="R2530" s="49"/>
      <c r="S2530" s="49"/>
      <c r="T2530" s="49"/>
      <c r="U2530" s="49"/>
      <c r="V2530" s="49"/>
      <c r="W2530" s="49"/>
      <c r="X2530" s="49"/>
      <c r="Y2530" s="49"/>
      <c r="Z2530" s="49"/>
      <c r="AA2530" s="49"/>
      <c r="AB2530" s="49"/>
      <c r="AC2530" s="49"/>
      <c r="AD2530" s="49"/>
    </row>
    <row r="2531" spans="1:30">
      <c r="A2531" s="49"/>
      <c r="B2531" s="49"/>
      <c r="C2531" s="49"/>
      <c r="D2531" s="49"/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  <c r="R2531" s="49"/>
      <c r="S2531" s="49"/>
      <c r="T2531" s="49"/>
      <c r="U2531" s="49"/>
      <c r="V2531" s="49"/>
      <c r="W2531" s="49"/>
      <c r="X2531" s="49"/>
      <c r="Y2531" s="49"/>
      <c r="Z2531" s="49"/>
      <c r="AA2531" s="49"/>
      <c r="AB2531" s="49"/>
      <c r="AC2531" s="49"/>
      <c r="AD2531" s="49"/>
    </row>
    <row r="2532" spans="1:30">
      <c r="A2532" s="49"/>
      <c r="B2532" s="49"/>
      <c r="C2532" s="49"/>
      <c r="D2532" s="49"/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  <c r="Q2532" s="49"/>
      <c r="R2532" s="49"/>
      <c r="S2532" s="49"/>
      <c r="T2532" s="49"/>
      <c r="U2532" s="49"/>
      <c r="V2532" s="49"/>
      <c r="W2532" s="49"/>
      <c r="X2532" s="49"/>
      <c r="Y2532" s="49"/>
      <c r="Z2532" s="49"/>
      <c r="AA2532" s="49"/>
      <c r="AB2532" s="49"/>
      <c r="AC2532" s="49"/>
      <c r="AD2532" s="49"/>
    </row>
    <row r="2533" spans="1:30">
      <c r="A2533" s="49"/>
      <c r="B2533" s="49"/>
      <c r="C2533" s="49"/>
      <c r="D2533" s="49"/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  <c r="Q2533" s="49"/>
      <c r="R2533" s="49"/>
      <c r="S2533" s="49"/>
      <c r="T2533" s="49"/>
      <c r="U2533" s="49"/>
      <c r="V2533" s="49"/>
      <c r="W2533" s="49"/>
      <c r="X2533" s="49"/>
      <c r="Y2533" s="49"/>
      <c r="Z2533" s="49"/>
      <c r="AA2533" s="49"/>
      <c r="AB2533" s="49"/>
      <c r="AC2533" s="49"/>
      <c r="AD2533" s="49"/>
    </row>
    <row r="2534" spans="1:30">
      <c r="A2534" s="49"/>
      <c r="B2534" s="49"/>
      <c r="C2534" s="49"/>
      <c r="D2534" s="49"/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  <c r="Q2534" s="49"/>
      <c r="R2534" s="49"/>
      <c r="S2534" s="49"/>
      <c r="T2534" s="49"/>
      <c r="U2534" s="49"/>
      <c r="V2534" s="49"/>
      <c r="W2534" s="49"/>
      <c r="X2534" s="49"/>
      <c r="Y2534" s="49"/>
      <c r="Z2534" s="49"/>
      <c r="AA2534" s="49"/>
      <c r="AB2534" s="49"/>
      <c r="AC2534" s="49"/>
      <c r="AD2534" s="49"/>
    </row>
    <row r="2535" spans="1:30">
      <c r="A2535" s="49"/>
      <c r="B2535" s="49"/>
      <c r="C2535" s="49"/>
      <c r="D2535" s="49"/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  <c r="Q2535" s="49"/>
      <c r="R2535" s="49"/>
      <c r="S2535" s="49"/>
      <c r="T2535" s="49"/>
      <c r="U2535" s="49"/>
      <c r="V2535" s="49"/>
      <c r="W2535" s="49"/>
      <c r="X2535" s="49"/>
      <c r="Y2535" s="49"/>
      <c r="Z2535" s="49"/>
      <c r="AA2535" s="49"/>
      <c r="AB2535" s="49"/>
      <c r="AC2535" s="49"/>
      <c r="AD2535" s="49"/>
    </row>
    <row r="2536" spans="1:30">
      <c r="A2536" s="49"/>
      <c r="B2536" s="49"/>
      <c r="C2536" s="49"/>
      <c r="D2536" s="49"/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  <c r="R2536" s="49"/>
      <c r="S2536" s="49"/>
      <c r="T2536" s="49"/>
      <c r="U2536" s="49"/>
      <c r="V2536" s="49"/>
      <c r="W2536" s="49"/>
      <c r="X2536" s="49"/>
      <c r="Y2536" s="49"/>
      <c r="Z2536" s="49"/>
      <c r="AA2536" s="49"/>
      <c r="AB2536" s="49"/>
      <c r="AC2536" s="49"/>
      <c r="AD2536" s="49"/>
    </row>
    <row r="2537" spans="1:30">
      <c r="A2537" s="49"/>
      <c r="B2537" s="49"/>
      <c r="C2537" s="49"/>
      <c r="D2537" s="49"/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  <c r="Q2537" s="49"/>
      <c r="R2537" s="49"/>
      <c r="S2537" s="49"/>
      <c r="T2537" s="49"/>
      <c r="U2537" s="49"/>
      <c r="V2537" s="49"/>
      <c r="W2537" s="49"/>
      <c r="X2537" s="49"/>
      <c r="Y2537" s="49"/>
      <c r="Z2537" s="49"/>
      <c r="AA2537" s="49"/>
      <c r="AB2537" s="49"/>
      <c r="AC2537" s="49"/>
      <c r="AD2537" s="49"/>
    </row>
    <row r="2538" spans="1:30">
      <c r="A2538" s="49"/>
      <c r="B2538" s="49"/>
      <c r="C2538" s="49"/>
      <c r="D2538" s="49"/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  <c r="R2538" s="49"/>
      <c r="S2538" s="49"/>
      <c r="T2538" s="49"/>
      <c r="U2538" s="49"/>
      <c r="V2538" s="49"/>
      <c r="W2538" s="49"/>
      <c r="X2538" s="49"/>
      <c r="Y2538" s="49"/>
      <c r="Z2538" s="49"/>
      <c r="AA2538" s="49"/>
      <c r="AB2538" s="49"/>
      <c r="AC2538" s="49"/>
      <c r="AD2538" s="49"/>
    </row>
    <row r="2539" spans="1:30">
      <c r="A2539" s="49"/>
      <c r="B2539" s="49"/>
      <c r="C2539" s="49"/>
      <c r="D2539" s="49"/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  <c r="Q2539" s="49"/>
      <c r="R2539" s="49"/>
      <c r="S2539" s="49"/>
      <c r="T2539" s="49"/>
      <c r="U2539" s="49"/>
      <c r="V2539" s="49"/>
      <c r="W2539" s="49"/>
      <c r="X2539" s="49"/>
      <c r="Y2539" s="49"/>
      <c r="Z2539" s="49"/>
      <c r="AA2539" s="49"/>
      <c r="AB2539" s="49"/>
      <c r="AC2539" s="49"/>
      <c r="AD2539" s="49"/>
    </row>
    <row r="2540" spans="1:30">
      <c r="A2540" s="49"/>
      <c r="B2540" s="49"/>
      <c r="C2540" s="49"/>
      <c r="D2540" s="49"/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  <c r="R2540" s="49"/>
      <c r="S2540" s="49"/>
      <c r="T2540" s="49"/>
      <c r="U2540" s="49"/>
      <c r="V2540" s="49"/>
      <c r="W2540" s="49"/>
      <c r="X2540" s="49"/>
      <c r="Y2540" s="49"/>
      <c r="Z2540" s="49"/>
      <c r="AA2540" s="49"/>
      <c r="AB2540" s="49"/>
      <c r="AC2540" s="49"/>
      <c r="AD2540" s="49"/>
    </row>
    <row r="2541" spans="1:30">
      <c r="A2541" s="49"/>
      <c r="B2541" s="49"/>
      <c r="C2541" s="49"/>
      <c r="D2541" s="49"/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  <c r="Q2541" s="49"/>
      <c r="R2541" s="49"/>
      <c r="S2541" s="49"/>
      <c r="T2541" s="49"/>
      <c r="U2541" s="49"/>
      <c r="V2541" s="49"/>
      <c r="W2541" s="49"/>
      <c r="X2541" s="49"/>
      <c r="Y2541" s="49"/>
      <c r="Z2541" s="49"/>
      <c r="AA2541" s="49"/>
      <c r="AB2541" s="49"/>
      <c r="AC2541" s="49"/>
      <c r="AD2541" s="49"/>
    </row>
    <row r="2542" spans="1:30">
      <c r="A2542" s="49"/>
      <c r="B2542" s="49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  <c r="R2542" s="49"/>
      <c r="S2542" s="49"/>
      <c r="T2542" s="49"/>
      <c r="U2542" s="49"/>
      <c r="V2542" s="49"/>
      <c r="W2542" s="49"/>
      <c r="X2542" s="49"/>
      <c r="Y2542" s="49"/>
      <c r="Z2542" s="49"/>
      <c r="AA2542" s="49"/>
      <c r="AB2542" s="49"/>
      <c r="AC2542" s="49"/>
      <c r="AD2542" s="49"/>
    </row>
    <row r="2543" spans="1:30">
      <c r="A2543" s="49"/>
      <c r="B2543" s="49"/>
      <c r="C2543" s="49"/>
      <c r="D2543" s="49"/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  <c r="R2543" s="49"/>
      <c r="S2543" s="49"/>
      <c r="T2543" s="49"/>
      <c r="U2543" s="49"/>
      <c r="V2543" s="49"/>
      <c r="W2543" s="49"/>
      <c r="X2543" s="49"/>
      <c r="Y2543" s="49"/>
      <c r="Z2543" s="49"/>
      <c r="AA2543" s="49"/>
      <c r="AB2543" s="49"/>
      <c r="AC2543" s="49"/>
      <c r="AD2543" s="49"/>
    </row>
    <row r="2544" spans="1:30">
      <c r="A2544" s="49"/>
      <c r="B2544" s="49"/>
      <c r="C2544" s="49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  <c r="R2544" s="49"/>
      <c r="S2544" s="49"/>
      <c r="T2544" s="49"/>
      <c r="U2544" s="49"/>
      <c r="V2544" s="49"/>
      <c r="W2544" s="49"/>
      <c r="X2544" s="49"/>
      <c r="Y2544" s="49"/>
      <c r="Z2544" s="49"/>
      <c r="AA2544" s="49"/>
      <c r="AB2544" s="49"/>
      <c r="AC2544" s="49"/>
      <c r="AD2544" s="49"/>
    </row>
    <row r="2545" spans="1:30">
      <c r="A2545" s="49"/>
      <c r="B2545" s="49"/>
      <c r="C2545" s="49"/>
      <c r="D2545" s="49"/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  <c r="R2545" s="49"/>
      <c r="S2545" s="49"/>
      <c r="T2545" s="49"/>
      <c r="U2545" s="49"/>
      <c r="V2545" s="49"/>
      <c r="W2545" s="49"/>
      <c r="X2545" s="49"/>
      <c r="Y2545" s="49"/>
      <c r="Z2545" s="49"/>
      <c r="AA2545" s="49"/>
      <c r="AB2545" s="49"/>
      <c r="AC2545" s="49"/>
      <c r="AD2545" s="49"/>
    </row>
    <row r="2546" spans="1:30">
      <c r="A2546" s="49"/>
      <c r="B2546" s="49"/>
      <c r="C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  <c r="R2546" s="49"/>
      <c r="S2546" s="49"/>
      <c r="T2546" s="49"/>
      <c r="U2546" s="49"/>
      <c r="V2546" s="49"/>
      <c r="W2546" s="49"/>
      <c r="X2546" s="49"/>
      <c r="Y2546" s="49"/>
      <c r="Z2546" s="49"/>
      <c r="AA2546" s="49"/>
      <c r="AB2546" s="49"/>
      <c r="AC2546" s="49"/>
      <c r="AD2546" s="49"/>
    </row>
    <row r="2547" spans="1:30">
      <c r="A2547" s="49"/>
      <c r="B2547" s="49"/>
      <c r="C2547" s="49"/>
      <c r="D2547" s="49"/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  <c r="Q2547" s="49"/>
      <c r="R2547" s="49"/>
      <c r="S2547" s="49"/>
      <c r="T2547" s="49"/>
      <c r="U2547" s="49"/>
      <c r="V2547" s="49"/>
      <c r="W2547" s="49"/>
      <c r="X2547" s="49"/>
      <c r="Y2547" s="49"/>
      <c r="Z2547" s="49"/>
      <c r="AA2547" s="49"/>
      <c r="AB2547" s="49"/>
      <c r="AC2547" s="49"/>
      <c r="AD2547" s="49"/>
    </row>
    <row r="2548" spans="1:30">
      <c r="A2548" s="49"/>
      <c r="B2548" s="49"/>
      <c r="C2548" s="49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  <c r="R2548" s="49"/>
      <c r="S2548" s="49"/>
      <c r="T2548" s="49"/>
      <c r="U2548" s="49"/>
      <c r="V2548" s="49"/>
      <c r="W2548" s="49"/>
      <c r="X2548" s="49"/>
      <c r="Y2548" s="49"/>
      <c r="Z2548" s="49"/>
      <c r="AA2548" s="49"/>
      <c r="AB2548" s="49"/>
      <c r="AC2548" s="49"/>
      <c r="AD2548" s="49"/>
    </row>
    <row r="2549" spans="1:30">
      <c r="A2549" s="49"/>
      <c r="B2549" s="49"/>
      <c r="C2549" s="49"/>
      <c r="D2549" s="49"/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  <c r="Q2549" s="49"/>
      <c r="R2549" s="49"/>
      <c r="S2549" s="49"/>
      <c r="T2549" s="49"/>
      <c r="U2549" s="49"/>
      <c r="V2549" s="49"/>
      <c r="W2549" s="49"/>
      <c r="X2549" s="49"/>
      <c r="Y2549" s="49"/>
      <c r="Z2549" s="49"/>
      <c r="AA2549" s="49"/>
      <c r="AB2549" s="49"/>
      <c r="AC2549" s="49"/>
      <c r="AD2549" s="49"/>
    </row>
    <row r="2550" spans="1:30">
      <c r="A2550" s="49"/>
      <c r="B2550" s="49"/>
      <c r="C2550" s="49"/>
      <c r="D2550" s="49"/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  <c r="Q2550" s="49"/>
      <c r="R2550" s="49"/>
      <c r="S2550" s="49"/>
      <c r="T2550" s="49"/>
      <c r="U2550" s="49"/>
      <c r="V2550" s="49"/>
      <c r="W2550" s="49"/>
      <c r="X2550" s="49"/>
      <c r="Y2550" s="49"/>
      <c r="Z2550" s="49"/>
      <c r="AA2550" s="49"/>
      <c r="AB2550" s="49"/>
      <c r="AC2550" s="49"/>
      <c r="AD2550" s="49"/>
    </row>
    <row r="2551" spans="1:30">
      <c r="A2551" s="49"/>
      <c r="B2551" s="49"/>
      <c r="C2551" s="49"/>
      <c r="D2551" s="49"/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  <c r="Q2551" s="49"/>
      <c r="R2551" s="49"/>
      <c r="S2551" s="49"/>
      <c r="T2551" s="49"/>
      <c r="U2551" s="49"/>
      <c r="V2551" s="49"/>
      <c r="W2551" s="49"/>
      <c r="X2551" s="49"/>
      <c r="Y2551" s="49"/>
      <c r="Z2551" s="49"/>
      <c r="AA2551" s="49"/>
      <c r="AB2551" s="49"/>
      <c r="AC2551" s="49"/>
      <c r="AD2551" s="49"/>
    </row>
    <row r="2552" spans="1:30">
      <c r="A2552" s="49"/>
      <c r="B2552" s="49"/>
      <c r="C2552" s="49"/>
      <c r="D2552" s="49"/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  <c r="Q2552" s="49"/>
      <c r="R2552" s="49"/>
      <c r="S2552" s="49"/>
      <c r="T2552" s="49"/>
      <c r="U2552" s="49"/>
      <c r="V2552" s="49"/>
      <c r="W2552" s="49"/>
      <c r="X2552" s="49"/>
      <c r="Y2552" s="49"/>
      <c r="Z2552" s="49"/>
      <c r="AA2552" s="49"/>
      <c r="AB2552" s="49"/>
      <c r="AC2552" s="49"/>
      <c r="AD2552" s="49"/>
    </row>
    <row r="2553" spans="1:30">
      <c r="A2553" s="49"/>
      <c r="B2553" s="49"/>
      <c r="C2553" s="49"/>
      <c r="D2553" s="49"/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  <c r="R2553" s="49"/>
      <c r="S2553" s="49"/>
      <c r="T2553" s="49"/>
      <c r="U2553" s="49"/>
      <c r="V2553" s="49"/>
      <c r="W2553" s="49"/>
      <c r="X2553" s="49"/>
      <c r="Y2553" s="49"/>
      <c r="Z2553" s="49"/>
      <c r="AA2553" s="49"/>
      <c r="AB2553" s="49"/>
      <c r="AC2553" s="49"/>
      <c r="AD2553" s="49"/>
    </row>
    <row r="2554" spans="1:30">
      <c r="A2554" s="49"/>
      <c r="B2554" s="49"/>
      <c r="C2554" s="49"/>
      <c r="D2554" s="49"/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  <c r="R2554" s="49"/>
      <c r="S2554" s="49"/>
      <c r="T2554" s="49"/>
      <c r="U2554" s="49"/>
      <c r="V2554" s="49"/>
      <c r="W2554" s="49"/>
      <c r="X2554" s="49"/>
      <c r="Y2554" s="49"/>
      <c r="Z2554" s="49"/>
      <c r="AA2554" s="49"/>
      <c r="AB2554" s="49"/>
      <c r="AC2554" s="49"/>
      <c r="AD2554" s="49"/>
    </row>
    <row r="2555" spans="1:30">
      <c r="A2555" s="49"/>
      <c r="B2555" s="49"/>
      <c r="C2555" s="49"/>
      <c r="D2555" s="49"/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  <c r="R2555" s="49"/>
      <c r="S2555" s="49"/>
      <c r="T2555" s="49"/>
      <c r="U2555" s="49"/>
      <c r="V2555" s="49"/>
      <c r="W2555" s="49"/>
      <c r="X2555" s="49"/>
      <c r="Y2555" s="49"/>
      <c r="Z2555" s="49"/>
      <c r="AA2555" s="49"/>
      <c r="AB2555" s="49"/>
      <c r="AC2555" s="49"/>
      <c r="AD2555" s="49"/>
    </row>
    <row r="2556" spans="1:30">
      <c r="A2556" s="49"/>
      <c r="B2556" s="49"/>
      <c r="C2556" s="49"/>
      <c r="D2556" s="49"/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  <c r="Q2556" s="49"/>
      <c r="R2556" s="49"/>
      <c r="S2556" s="49"/>
      <c r="T2556" s="49"/>
      <c r="U2556" s="49"/>
      <c r="V2556" s="49"/>
      <c r="W2556" s="49"/>
      <c r="X2556" s="49"/>
      <c r="Y2556" s="49"/>
      <c r="Z2556" s="49"/>
      <c r="AA2556" s="49"/>
      <c r="AB2556" s="49"/>
      <c r="AC2556" s="49"/>
      <c r="AD2556" s="49"/>
    </row>
    <row r="2557" spans="1:30">
      <c r="A2557" s="49"/>
      <c r="B2557" s="49"/>
      <c r="C2557" s="49"/>
      <c r="D2557" s="49"/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  <c r="Q2557" s="49"/>
      <c r="R2557" s="49"/>
      <c r="S2557" s="49"/>
      <c r="T2557" s="49"/>
      <c r="U2557" s="49"/>
      <c r="V2557" s="49"/>
      <c r="W2557" s="49"/>
      <c r="X2557" s="49"/>
      <c r="Y2557" s="49"/>
      <c r="Z2557" s="49"/>
      <c r="AA2557" s="49"/>
      <c r="AB2557" s="49"/>
      <c r="AC2557" s="49"/>
      <c r="AD2557" s="49"/>
    </row>
    <row r="2558" spans="1:30">
      <c r="A2558" s="49"/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  <c r="R2558" s="49"/>
      <c r="S2558" s="49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</row>
    <row r="2559" spans="1:30">
      <c r="A2559" s="49"/>
      <c r="B2559" s="49"/>
      <c r="C2559" s="49"/>
      <c r="D2559" s="49"/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  <c r="Q2559" s="49"/>
      <c r="R2559" s="49"/>
      <c r="S2559" s="49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  <c r="AD2559" s="49"/>
    </row>
    <row r="2560" spans="1:30">
      <c r="A2560" s="49"/>
      <c r="B2560" s="49"/>
      <c r="C2560" s="49"/>
      <c r="D2560" s="49"/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  <c r="R2560" s="49"/>
      <c r="S2560" s="49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  <c r="AD2560" s="49"/>
    </row>
    <row r="2561" spans="1:30">
      <c r="A2561" s="49"/>
      <c r="B2561" s="49"/>
      <c r="C2561" s="49"/>
      <c r="D2561" s="49"/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  <c r="R2561" s="49"/>
      <c r="S2561" s="49"/>
      <c r="T2561" s="49"/>
      <c r="U2561" s="49"/>
      <c r="V2561" s="49"/>
      <c r="W2561" s="49"/>
      <c r="X2561" s="49"/>
      <c r="Y2561" s="49"/>
      <c r="Z2561" s="49"/>
      <c r="AA2561" s="49"/>
      <c r="AB2561" s="49"/>
      <c r="AC2561" s="49"/>
      <c r="AD2561" s="49"/>
    </row>
    <row r="2562" spans="1:30">
      <c r="A2562" s="49"/>
      <c r="B2562" s="49"/>
      <c r="C2562" s="49"/>
      <c r="D2562" s="49"/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  <c r="Q2562" s="49"/>
      <c r="R2562" s="49"/>
      <c r="S2562" s="49"/>
      <c r="T2562" s="49"/>
      <c r="U2562" s="49"/>
      <c r="V2562" s="49"/>
      <c r="W2562" s="49"/>
      <c r="X2562" s="49"/>
      <c r="Y2562" s="49"/>
      <c r="Z2562" s="49"/>
      <c r="AA2562" s="49"/>
      <c r="AB2562" s="49"/>
      <c r="AC2562" s="49"/>
      <c r="AD2562" s="49"/>
    </row>
    <row r="2563" spans="1:30">
      <c r="A2563" s="49"/>
      <c r="B2563" s="49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  <c r="R2563" s="49"/>
      <c r="S2563" s="49"/>
      <c r="T2563" s="49"/>
      <c r="U2563" s="49"/>
      <c r="V2563" s="49"/>
      <c r="W2563" s="49"/>
      <c r="X2563" s="49"/>
      <c r="Y2563" s="49"/>
      <c r="Z2563" s="49"/>
      <c r="AA2563" s="49"/>
      <c r="AB2563" s="49"/>
      <c r="AC2563" s="49"/>
      <c r="AD2563" s="49"/>
    </row>
    <row r="2564" spans="1:30">
      <c r="A2564" s="49"/>
      <c r="B2564" s="49"/>
      <c r="C2564" s="49"/>
      <c r="D2564" s="49"/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  <c r="Q2564" s="49"/>
      <c r="R2564" s="49"/>
      <c r="S2564" s="49"/>
      <c r="T2564" s="49"/>
      <c r="U2564" s="49"/>
      <c r="V2564" s="49"/>
      <c r="W2564" s="49"/>
      <c r="X2564" s="49"/>
      <c r="Y2564" s="49"/>
      <c r="Z2564" s="49"/>
      <c r="AA2564" s="49"/>
      <c r="AB2564" s="49"/>
      <c r="AC2564" s="49"/>
      <c r="AD2564" s="49"/>
    </row>
    <row r="2565" spans="1:30">
      <c r="A2565" s="49"/>
      <c r="B2565" s="49"/>
      <c r="C2565" s="49"/>
      <c r="D2565" s="49"/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49"/>
      <c r="S2565" s="49"/>
      <c r="T2565" s="49"/>
      <c r="U2565" s="49"/>
      <c r="V2565" s="49"/>
      <c r="W2565" s="49"/>
      <c r="X2565" s="49"/>
      <c r="Y2565" s="49"/>
      <c r="Z2565" s="49"/>
      <c r="AA2565" s="49"/>
      <c r="AB2565" s="49"/>
      <c r="AC2565" s="49"/>
      <c r="AD2565" s="49"/>
    </row>
    <row r="2566" spans="1:30">
      <c r="A2566" s="49"/>
      <c r="B2566" s="49"/>
      <c r="C2566" s="49"/>
      <c r="D2566" s="49"/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  <c r="Q2566" s="49"/>
      <c r="R2566" s="49"/>
      <c r="S2566" s="49"/>
      <c r="T2566" s="49"/>
      <c r="U2566" s="49"/>
      <c r="V2566" s="49"/>
      <c r="W2566" s="49"/>
      <c r="X2566" s="49"/>
      <c r="Y2566" s="49"/>
      <c r="Z2566" s="49"/>
      <c r="AA2566" s="49"/>
      <c r="AB2566" s="49"/>
      <c r="AC2566" s="49"/>
      <c r="AD2566" s="49"/>
    </row>
    <row r="2567" spans="1:30">
      <c r="A2567" s="49"/>
      <c r="B2567" s="49"/>
      <c r="C2567" s="49"/>
      <c r="D2567" s="49"/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  <c r="R2567" s="49"/>
      <c r="S2567" s="49"/>
      <c r="T2567" s="49"/>
      <c r="U2567" s="49"/>
      <c r="V2567" s="49"/>
      <c r="W2567" s="49"/>
      <c r="X2567" s="49"/>
      <c r="Y2567" s="49"/>
      <c r="Z2567" s="49"/>
      <c r="AA2567" s="49"/>
      <c r="AB2567" s="49"/>
      <c r="AC2567" s="49"/>
      <c r="AD2567" s="49"/>
    </row>
    <row r="2568" spans="1:30">
      <c r="A2568" s="49"/>
      <c r="B2568" s="49"/>
      <c r="C2568" s="49"/>
      <c r="D2568" s="49"/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  <c r="Q2568" s="49"/>
      <c r="R2568" s="49"/>
      <c r="S2568" s="49"/>
      <c r="T2568" s="49"/>
      <c r="U2568" s="49"/>
      <c r="V2568" s="49"/>
      <c r="W2568" s="49"/>
      <c r="X2568" s="49"/>
      <c r="Y2568" s="49"/>
      <c r="Z2568" s="49"/>
      <c r="AA2568" s="49"/>
      <c r="AB2568" s="49"/>
      <c r="AC2568" s="49"/>
      <c r="AD2568" s="49"/>
    </row>
    <row r="2569" spans="1:30">
      <c r="A2569" s="49"/>
      <c r="B2569" s="49"/>
      <c r="C2569" s="49"/>
      <c r="D2569" s="49"/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  <c r="R2569" s="49"/>
      <c r="S2569" s="49"/>
      <c r="T2569" s="49"/>
      <c r="U2569" s="49"/>
      <c r="V2569" s="49"/>
      <c r="W2569" s="49"/>
      <c r="X2569" s="49"/>
      <c r="Y2569" s="49"/>
      <c r="Z2569" s="49"/>
      <c r="AA2569" s="49"/>
      <c r="AB2569" s="49"/>
      <c r="AC2569" s="49"/>
      <c r="AD2569" s="49"/>
    </row>
    <row r="2570" spans="1:30">
      <c r="A2570" s="49"/>
      <c r="B2570" s="49"/>
      <c r="C2570" s="49"/>
      <c r="D2570" s="49"/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  <c r="Q2570" s="49"/>
      <c r="R2570" s="49"/>
      <c r="S2570" s="49"/>
      <c r="T2570" s="49"/>
      <c r="U2570" s="49"/>
      <c r="V2570" s="49"/>
      <c r="W2570" s="49"/>
      <c r="X2570" s="49"/>
      <c r="Y2570" s="49"/>
      <c r="Z2570" s="49"/>
      <c r="AA2570" s="49"/>
      <c r="AB2570" s="49"/>
      <c r="AC2570" s="49"/>
      <c r="AD2570" s="49"/>
    </row>
    <row r="2571" spans="1:30">
      <c r="A2571" s="49"/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  <c r="Q2571" s="49"/>
      <c r="R2571" s="49"/>
      <c r="S2571" s="49"/>
      <c r="T2571" s="49"/>
      <c r="U2571" s="49"/>
      <c r="V2571" s="49"/>
      <c r="W2571" s="49"/>
      <c r="X2571" s="49"/>
      <c r="Y2571" s="49"/>
      <c r="Z2571" s="49"/>
      <c r="AA2571" s="49"/>
      <c r="AB2571" s="49"/>
      <c r="AC2571" s="49"/>
      <c r="AD2571" s="49"/>
    </row>
    <row r="2572" spans="1:30">
      <c r="A2572" s="49"/>
      <c r="B2572" s="49"/>
      <c r="C2572" s="49"/>
      <c r="D2572" s="49"/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  <c r="R2572" s="49"/>
      <c r="S2572" s="49"/>
      <c r="T2572" s="49"/>
      <c r="U2572" s="49"/>
      <c r="V2572" s="49"/>
      <c r="W2572" s="49"/>
      <c r="X2572" s="49"/>
      <c r="Y2572" s="49"/>
      <c r="Z2572" s="49"/>
      <c r="AA2572" s="49"/>
      <c r="AB2572" s="49"/>
      <c r="AC2572" s="49"/>
      <c r="AD2572" s="49"/>
    </row>
    <row r="2573" spans="1:30">
      <c r="A2573" s="49"/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  <c r="Q2573" s="49"/>
      <c r="R2573" s="49"/>
      <c r="S2573" s="49"/>
      <c r="T2573" s="49"/>
      <c r="U2573" s="49"/>
      <c r="V2573" s="49"/>
      <c r="W2573" s="49"/>
      <c r="X2573" s="49"/>
      <c r="Y2573" s="49"/>
      <c r="Z2573" s="49"/>
      <c r="AA2573" s="49"/>
      <c r="AB2573" s="49"/>
      <c r="AC2573" s="49"/>
      <c r="AD2573" s="49"/>
    </row>
    <row r="2574" spans="1:30">
      <c r="A2574" s="49"/>
      <c r="B2574" s="49"/>
      <c r="C2574" s="49"/>
      <c r="D2574" s="49"/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  <c r="Q2574" s="49"/>
      <c r="R2574" s="49"/>
      <c r="S2574" s="49"/>
      <c r="T2574" s="49"/>
      <c r="U2574" s="49"/>
      <c r="V2574" s="49"/>
      <c r="W2574" s="49"/>
      <c r="X2574" s="49"/>
      <c r="Y2574" s="49"/>
      <c r="Z2574" s="49"/>
      <c r="AA2574" s="49"/>
      <c r="AB2574" s="49"/>
      <c r="AC2574" s="49"/>
      <c r="AD2574" s="49"/>
    </row>
    <row r="2575" spans="1:30">
      <c r="A2575" s="49"/>
      <c r="B2575" s="49"/>
      <c r="C2575" s="49"/>
      <c r="D2575" s="49"/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  <c r="R2575" s="49"/>
      <c r="S2575" s="49"/>
      <c r="T2575" s="49"/>
      <c r="U2575" s="49"/>
      <c r="V2575" s="49"/>
      <c r="W2575" s="49"/>
      <c r="X2575" s="49"/>
      <c r="Y2575" s="49"/>
      <c r="Z2575" s="49"/>
      <c r="AA2575" s="49"/>
      <c r="AB2575" s="49"/>
      <c r="AC2575" s="49"/>
      <c r="AD2575" s="49"/>
    </row>
    <row r="2576" spans="1:30">
      <c r="A2576" s="49"/>
      <c r="B2576" s="49"/>
      <c r="C2576" s="49"/>
      <c r="D2576" s="49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  <c r="R2576" s="49"/>
      <c r="S2576" s="49"/>
      <c r="T2576" s="49"/>
      <c r="U2576" s="49"/>
      <c r="V2576" s="49"/>
      <c r="W2576" s="49"/>
      <c r="X2576" s="49"/>
      <c r="Y2576" s="49"/>
      <c r="Z2576" s="49"/>
      <c r="AA2576" s="49"/>
      <c r="AB2576" s="49"/>
      <c r="AC2576" s="49"/>
      <c r="AD2576" s="49"/>
    </row>
    <row r="2577" spans="1:30">
      <c r="A2577" s="49"/>
      <c r="B2577" s="49"/>
      <c r="C2577" s="49"/>
      <c r="D2577" s="49"/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  <c r="Q2577" s="49"/>
      <c r="R2577" s="49"/>
      <c r="S2577" s="49"/>
      <c r="T2577" s="49"/>
      <c r="U2577" s="49"/>
      <c r="V2577" s="49"/>
      <c r="W2577" s="49"/>
      <c r="X2577" s="49"/>
      <c r="Y2577" s="49"/>
      <c r="Z2577" s="49"/>
      <c r="AA2577" s="49"/>
      <c r="AB2577" s="49"/>
      <c r="AC2577" s="49"/>
      <c r="AD2577" s="49"/>
    </row>
    <row r="2578" spans="1:30">
      <c r="A2578" s="49"/>
      <c r="B2578" s="49"/>
      <c r="C2578" s="49"/>
      <c r="D2578" s="49"/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  <c r="R2578" s="49"/>
      <c r="S2578" s="49"/>
      <c r="T2578" s="49"/>
      <c r="U2578" s="49"/>
      <c r="V2578" s="49"/>
      <c r="W2578" s="49"/>
      <c r="X2578" s="49"/>
      <c r="Y2578" s="49"/>
      <c r="Z2578" s="49"/>
      <c r="AA2578" s="49"/>
      <c r="AB2578" s="49"/>
      <c r="AC2578" s="49"/>
      <c r="AD2578" s="49"/>
    </row>
    <row r="2579" spans="1:30">
      <c r="A2579" s="49"/>
      <c r="B2579" s="49"/>
      <c r="C2579" s="49"/>
      <c r="D2579" s="49"/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  <c r="R2579" s="49"/>
      <c r="S2579" s="49"/>
      <c r="T2579" s="49"/>
      <c r="U2579" s="49"/>
      <c r="V2579" s="49"/>
      <c r="W2579" s="49"/>
      <c r="X2579" s="49"/>
      <c r="Y2579" s="49"/>
      <c r="Z2579" s="49"/>
      <c r="AA2579" s="49"/>
      <c r="AB2579" s="49"/>
      <c r="AC2579" s="49"/>
      <c r="AD2579" s="49"/>
    </row>
    <row r="2580" spans="1:30">
      <c r="A2580" s="49"/>
      <c r="B2580" s="49"/>
      <c r="C2580" s="49"/>
      <c r="D2580" s="49"/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  <c r="R2580" s="49"/>
      <c r="S2580" s="49"/>
      <c r="T2580" s="49"/>
      <c r="U2580" s="49"/>
      <c r="V2580" s="49"/>
      <c r="W2580" s="49"/>
      <c r="X2580" s="49"/>
      <c r="Y2580" s="49"/>
      <c r="Z2580" s="49"/>
      <c r="AA2580" s="49"/>
      <c r="AB2580" s="49"/>
      <c r="AC2580" s="49"/>
      <c r="AD2580" s="49"/>
    </row>
    <row r="2581" spans="1:30">
      <c r="A2581" s="49"/>
      <c r="B2581" s="49"/>
      <c r="C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  <c r="Q2581" s="49"/>
      <c r="R2581" s="49"/>
      <c r="S2581" s="49"/>
      <c r="T2581" s="49"/>
      <c r="U2581" s="49"/>
      <c r="V2581" s="49"/>
      <c r="W2581" s="49"/>
      <c r="X2581" s="49"/>
      <c r="Y2581" s="49"/>
      <c r="Z2581" s="49"/>
      <c r="AA2581" s="49"/>
      <c r="AB2581" s="49"/>
      <c r="AC2581" s="49"/>
      <c r="AD2581" s="49"/>
    </row>
    <row r="2582" spans="1:30">
      <c r="A2582" s="49"/>
      <c r="B2582" s="49"/>
      <c r="C2582" s="49"/>
      <c r="D2582" s="49"/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  <c r="Q2582" s="49"/>
      <c r="R2582" s="49"/>
      <c r="S2582" s="49"/>
      <c r="T2582" s="49"/>
      <c r="U2582" s="49"/>
      <c r="V2582" s="49"/>
      <c r="W2582" s="49"/>
      <c r="X2582" s="49"/>
      <c r="Y2582" s="49"/>
      <c r="Z2582" s="49"/>
      <c r="AA2582" s="49"/>
      <c r="AB2582" s="49"/>
      <c r="AC2582" s="49"/>
      <c r="AD2582" s="49"/>
    </row>
    <row r="2583" spans="1:30">
      <c r="A2583" s="49"/>
      <c r="B2583" s="49"/>
      <c r="C2583" s="49"/>
      <c r="D2583" s="49"/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  <c r="Q2583" s="49"/>
      <c r="R2583" s="49"/>
      <c r="S2583" s="49"/>
      <c r="T2583" s="49"/>
      <c r="U2583" s="49"/>
      <c r="V2583" s="49"/>
      <c r="W2583" s="49"/>
      <c r="X2583" s="49"/>
      <c r="Y2583" s="49"/>
      <c r="Z2583" s="49"/>
      <c r="AA2583" s="49"/>
      <c r="AB2583" s="49"/>
      <c r="AC2583" s="49"/>
      <c r="AD2583" s="49"/>
    </row>
    <row r="2584" spans="1:30">
      <c r="A2584" s="49"/>
      <c r="B2584" s="49"/>
      <c r="C2584" s="49"/>
      <c r="D2584" s="49"/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  <c r="Q2584" s="49"/>
      <c r="R2584" s="49"/>
      <c r="S2584" s="49"/>
      <c r="T2584" s="49"/>
      <c r="U2584" s="49"/>
      <c r="V2584" s="49"/>
      <c r="W2584" s="49"/>
      <c r="X2584" s="49"/>
      <c r="Y2584" s="49"/>
      <c r="Z2584" s="49"/>
      <c r="AA2584" s="49"/>
      <c r="AB2584" s="49"/>
      <c r="AC2584" s="49"/>
      <c r="AD2584" s="49"/>
    </row>
    <row r="2585" spans="1:30">
      <c r="A2585" s="49"/>
      <c r="B2585" s="49"/>
      <c r="C2585" s="49"/>
      <c r="D2585" s="49"/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  <c r="Q2585" s="49"/>
      <c r="R2585" s="49"/>
      <c r="S2585" s="49"/>
      <c r="T2585" s="49"/>
      <c r="U2585" s="49"/>
      <c r="V2585" s="49"/>
      <c r="W2585" s="49"/>
      <c r="X2585" s="49"/>
      <c r="Y2585" s="49"/>
      <c r="Z2585" s="49"/>
      <c r="AA2585" s="49"/>
      <c r="AB2585" s="49"/>
      <c r="AC2585" s="49"/>
      <c r="AD2585" s="49"/>
    </row>
    <row r="2586" spans="1:30">
      <c r="A2586" s="49"/>
      <c r="B2586" s="49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  <c r="R2586" s="49"/>
      <c r="S2586" s="49"/>
      <c r="T2586" s="49"/>
      <c r="U2586" s="49"/>
      <c r="V2586" s="49"/>
      <c r="W2586" s="49"/>
      <c r="X2586" s="49"/>
      <c r="Y2586" s="49"/>
      <c r="Z2586" s="49"/>
      <c r="AA2586" s="49"/>
      <c r="AB2586" s="49"/>
      <c r="AC2586" s="49"/>
      <c r="AD2586" s="49"/>
    </row>
    <row r="2587" spans="1:30">
      <c r="A2587" s="49"/>
      <c r="B2587" s="49"/>
      <c r="C2587" s="49"/>
      <c r="D2587" s="49"/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  <c r="Q2587" s="49"/>
      <c r="R2587" s="49"/>
      <c r="S2587" s="49"/>
      <c r="T2587" s="49"/>
      <c r="U2587" s="49"/>
      <c r="V2587" s="49"/>
      <c r="W2587" s="49"/>
      <c r="X2587" s="49"/>
      <c r="Y2587" s="49"/>
      <c r="Z2587" s="49"/>
      <c r="AA2587" s="49"/>
      <c r="AB2587" s="49"/>
      <c r="AC2587" s="49"/>
      <c r="AD2587" s="49"/>
    </row>
    <row r="2588" spans="1:30">
      <c r="A2588" s="49"/>
      <c r="B2588" s="49"/>
      <c r="C2588" s="49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  <c r="R2588" s="49"/>
      <c r="S2588" s="49"/>
      <c r="T2588" s="49"/>
      <c r="U2588" s="49"/>
      <c r="V2588" s="49"/>
      <c r="W2588" s="49"/>
      <c r="X2588" s="49"/>
      <c r="Y2588" s="49"/>
      <c r="Z2588" s="49"/>
      <c r="AA2588" s="49"/>
      <c r="AB2588" s="49"/>
      <c r="AC2588" s="49"/>
      <c r="AD2588" s="49"/>
    </row>
    <row r="2589" spans="1:30">
      <c r="A2589" s="49"/>
      <c r="B2589" s="49"/>
      <c r="C2589" s="49"/>
      <c r="D2589" s="49"/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  <c r="Q2589" s="49"/>
      <c r="R2589" s="49"/>
      <c r="S2589" s="49"/>
      <c r="T2589" s="49"/>
      <c r="U2589" s="49"/>
      <c r="V2589" s="49"/>
      <c r="W2589" s="49"/>
      <c r="X2589" s="49"/>
      <c r="Y2589" s="49"/>
      <c r="Z2589" s="49"/>
      <c r="AA2589" s="49"/>
      <c r="AB2589" s="49"/>
      <c r="AC2589" s="49"/>
      <c r="AD2589" s="49"/>
    </row>
    <row r="2590" spans="1:30">
      <c r="A2590" s="49"/>
      <c r="B2590" s="49"/>
      <c r="C2590" s="49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  <c r="R2590" s="49"/>
      <c r="S2590" s="49"/>
      <c r="T2590" s="49"/>
      <c r="U2590" s="49"/>
      <c r="V2590" s="49"/>
      <c r="W2590" s="49"/>
      <c r="X2590" s="49"/>
      <c r="Y2590" s="49"/>
      <c r="Z2590" s="49"/>
      <c r="AA2590" s="49"/>
      <c r="AB2590" s="49"/>
      <c r="AC2590" s="49"/>
      <c r="AD2590" s="49"/>
    </row>
    <row r="2591" spans="1:30">
      <c r="A2591" s="49"/>
      <c r="B2591" s="49"/>
      <c r="C2591" s="49"/>
      <c r="D2591" s="49"/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  <c r="Q2591" s="49"/>
      <c r="R2591" s="49"/>
      <c r="S2591" s="49"/>
      <c r="T2591" s="49"/>
      <c r="U2591" s="49"/>
      <c r="V2591" s="49"/>
      <c r="W2591" s="49"/>
      <c r="X2591" s="49"/>
      <c r="Y2591" s="49"/>
      <c r="Z2591" s="49"/>
      <c r="AA2591" s="49"/>
      <c r="AB2591" s="49"/>
      <c r="AC2591" s="49"/>
      <c r="AD2591" s="49"/>
    </row>
    <row r="2592" spans="1:30">
      <c r="A2592" s="49"/>
      <c r="B2592" s="49"/>
      <c r="C2592" s="49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  <c r="R2592" s="49"/>
      <c r="S2592" s="49"/>
      <c r="T2592" s="49"/>
      <c r="U2592" s="49"/>
      <c r="V2592" s="49"/>
      <c r="W2592" s="49"/>
      <c r="X2592" s="49"/>
      <c r="Y2592" s="49"/>
      <c r="Z2592" s="49"/>
      <c r="AA2592" s="49"/>
      <c r="AB2592" s="49"/>
      <c r="AC2592" s="49"/>
      <c r="AD2592" s="49"/>
    </row>
    <row r="2593" spans="1:30">
      <c r="A2593" s="49"/>
      <c r="B2593" s="49"/>
      <c r="C2593" s="49"/>
      <c r="D2593" s="49"/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  <c r="R2593" s="49"/>
      <c r="S2593" s="49"/>
      <c r="T2593" s="49"/>
      <c r="U2593" s="49"/>
      <c r="V2593" s="49"/>
      <c r="W2593" s="49"/>
      <c r="X2593" s="49"/>
      <c r="Y2593" s="49"/>
      <c r="Z2593" s="49"/>
      <c r="AA2593" s="49"/>
      <c r="AB2593" s="49"/>
      <c r="AC2593" s="49"/>
      <c r="AD2593" s="49"/>
    </row>
    <row r="2594" spans="1:30">
      <c r="A2594" s="49"/>
      <c r="B2594" s="49"/>
      <c r="C2594" s="49"/>
      <c r="D2594" s="49"/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  <c r="R2594" s="49"/>
      <c r="S2594" s="49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  <c r="AD2594" s="49"/>
    </row>
    <row r="2595" spans="1:30">
      <c r="A2595" s="49"/>
      <c r="B2595" s="49"/>
      <c r="C2595" s="49"/>
      <c r="D2595" s="49"/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  <c r="R2595" s="49"/>
      <c r="S2595" s="49"/>
      <c r="T2595" s="49"/>
      <c r="U2595" s="49"/>
      <c r="V2595" s="49"/>
      <c r="W2595" s="49"/>
      <c r="X2595" s="49"/>
      <c r="Y2595" s="49"/>
      <c r="Z2595" s="49"/>
      <c r="AA2595" s="49"/>
      <c r="AB2595" s="49"/>
      <c r="AC2595" s="49"/>
      <c r="AD2595" s="49"/>
    </row>
    <row r="2596" spans="1:30">
      <c r="A2596" s="49"/>
      <c r="B2596" s="49"/>
      <c r="C2596" s="49"/>
      <c r="D2596" s="49"/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  <c r="Q2596" s="49"/>
      <c r="R2596" s="49"/>
      <c r="S2596" s="49"/>
      <c r="T2596" s="49"/>
      <c r="U2596" s="49"/>
      <c r="V2596" s="49"/>
      <c r="W2596" s="49"/>
      <c r="X2596" s="49"/>
      <c r="Y2596" s="49"/>
      <c r="Z2596" s="49"/>
      <c r="AA2596" s="49"/>
      <c r="AB2596" s="49"/>
      <c r="AC2596" s="49"/>
      <c r="AD2596" s="49"/>
    </row>
    <row r="2597" spans="1:30">
      <c r="A2597" s="49"/>
      <c r="B2597" s="49"/>
      <c r="C2597" s="49"/>
      <c r="D2597" s="49"/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  <c r="Q2597" s="49"/>
      <c r="R2597" s="49"/>
      <c r="S2597" s="49"/>
      <c r="T2597" s="49"/>
      <c r="U2597" s="49"/>
      <c r="V2597" s="49"/>
      <c r="W2597" s="49"/>
      <c r="X2597" s="49"/>
      <c r="Y2597" s="49"/>
      <c r="Z2597" s="49"/>
      <c r="AA2597" s="49"/>
      <c r="AB2597" s="49"/>
      <c r="AC2597" s="49"/>
      <c r="AD2597" s="49"/>
    </row>
    <row r="2598" spans="1:30">
      <c r="A2598" s="49"/>
      <c r="B2598" s="49"/>
      <c r="C2598" s="49"/>
      <c r="D2598" s="49"/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  <c r="R2598" s="49"/>
      <c r="S2598" s="49"/>
      <c r="T2598" s="49"/>
      <c r="U2598" s="49"/>
      <c r="V2598" s="49"/>
      <c r="W2598" s="49"/>
      <c r="X2598" s="49"/>
      <c r="Y2598" s="49"/>
      <c r="Z2598" s="49"/>
      <c r="AA2598" s="49"/>
      <c r="AB2598" s="49"/>
      <c r="AC2598" s="49"/>
      <c r="AD2598" s="49"/>
    </row>
    <row r="2599" spans="1:30">
      <c r="A2599" s="49"/>
      <c r="B2599" s="49"/>
      <c r="C2599" s="49"/>
      <c r="D2599" s="49"/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  <c r="R2599" s="49"/>
      <c r="S2599" s="49"/>
      <c r="T2599" s="49"/>
      <c r="U2599" s="49"/>
      <c r="V2599" s="49"/>
      <c r="W2599" s="49"/>
      <c r="X2599" s="49"/>
      <c r="Y2599" s="49"/>
      <c r="Z2599" s="49"/>
      <c r="AA2599" s="49"/>
      <c r="AB2599" s="49"/>
      <c r="AC2599" s="49"/>
      <c r="AD2599" s="49"/>
    </row>
    <row r="2600" spans="1:30">
      <c r="A2600" s="49"/>
      <c r="B2600" s="49"/>
      <c r="C2600" s="49"/>
      <c r="D2600" s="49"/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  <c r="R2600" s="49"/>
      <c r="S2600" s="49"/>
      <c r="T2600" s="49"/>
      <c r="U2600" s="49"/>
      <c r="V2600" s="49"/>
      <c r="W2600" s="49"/>
      <c r="X2600" s="49"/>
      <c r="Y2600" s="49"/>
      <c r="Z2600" s="49"/>
      <c r="AA2600" s="49"/>
      <c r="AB2600" s="49"/>
      <c r="AC2600" s="49"/>
      <c r="AD2600" s="49"/>
    </row>
    <row r="2601" spans="1:30">
      <c r="A2601" s="49"/>
      <c r="B2601" s="49"/>
      <c r="C2601" s="49"/>
      <c r="D2601" s="49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/>
      <c r="R2601" s="49"/>
      <c r="S2601" s="49"/>
      <c r="T2601" s="49"/>
      <c r="U2601" s="49"/>
      <c r="V2601" s="49"/>
      <c r="W2601" s="49"/>
      <c r="X2601" s="49"/>
      <c r="Y2601" s="49"/>
      <c r="Z2601" s="49"/>
      <c r="AA2601" s="49"/>
      <c r="AB2601" s="49"/>
      <c r="AC2601" s="49"/>
      <c r="AD2601" s="49"/>
    </row>
    <row r="2602" spans="1:30">
      <c r="A2602" s="49"/>
      <c r="B2602" s="49"/>
      <c r="C2602" s="49"/>
      <c r="D2602" s="49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  <c r="R2602" s="49"/>
      <c r="S2602" s="49"/>
      <c r="T2602" s="49"/>
      <c r="U2602" s="49"/>
      <c r="V2602" s="49"/>
      <c r="W2602" s="49"/>
      <c r="X2602" s="49"/>
      <c r="Y2602" s="49"/>
      <c r="Z2602" s="49"/>
      <c r="AA2602" s="49"/>
      <c r="AB2602" s="49"/>
      <c r="AC2602" s="49"/>
      <c r="AD2602" s="49"/>
    </row>
    <row r="2603" spans="1:30">
      <c r="A2603" s="49"/>
      <c r="B2603" s="49"/>
      <c r="C2603" s="49"/>
      <c r="D2603" s="49"/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  <c r="Q2603" s="49"/>
      <c r="R2603" s="49"/>
      <c r="S2603" s="49"/>
      <c r="T2603" s="49"/>
      <c r="U2603" s="49"/>
      <c r="V2603" s="49"/>
      <c r="W2603" s="49"/>
      <c r="X2603" s="49"/>
      <c r="Y2603" s="49"/>
      <c r="Z2603" s="49"/>
      <c r="AA2603" s="49"/>
      <c r="AB2603" s="49"/>
      <c r="AC2603" s="49"/>
      <c r="AD2603" s="49"/>
    </row>
    <row r="2604" spans="1:30">
      <c r="A2604" s="49"/>
      <c r="B2604" s="49"/>
      <c r="C2604" s="49"/>
      <c r="D2604" s="49"/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  <c r="Q2604" s="49"/>
      <c r="R2604" s="49"/>
      <c r="S2604" s="49"/>
      <c r="T2604" s="49"/>
      <c r="U2604" s="49"/>
      <c r="V2604" s="49"/>
      <c r="W2604" s="49"/>
      <c r="X2604" s="49"/>
      <c r="Y2604" s="49"/>
      <c r="Z2604" s="49"/>
      <c r="AA2604" s="49"/>
      <c r="AB2604" s="49"/>
      <c r="AC2604" s="49"/>
      <c r="AD2604" s="49"/>
    </row>
    <row r="2605" spans="1:30">
      <c r="A2605" s="49"/>
      <c r="B2605" s="49"/>
      <c r="C2605" s="49"/>
      <c r="D2605" s="49"/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  <c r="Q2605" s="49"/>
      <c r="R2605" s="49"/>
      <c r="S2605" s="49"/>
      <c r="T2605" s="49"/>
      <c r="U2605" s="49"/>
      <c r="V2605" s="49"/>
      <c r="W2605" s="49"/>
      <c r="X2605" s="49"/>
      <c r="Y2605" s="49"/>
      <c r="Z2605" s="49"/>
      <c r="AA2605" s="49"/>
      <c r="AB2605" s="49"/>
      <c r="AC2605" s="49"/>
      <c r="AD2605" s="49"/>
    </row>
    <row r="2606" spans="1:30">
      <c r="A2606" s="49"/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  <c r="R2606" s="49"/>
      <c r="S2606" s="49"/>
      <c r="T2606" s="49"/>
      <c r="U2606" s="49"/>
      <c r="V2606" s="49"/>
      <c r="W2606" s="49"/>
      <c r="X2606" s="49"/>
      <c r="Y2606" s="49"/>
      <c r="Z2606" s="49"/>
      <c r="AA2606" s="49"/>
      <c r="AB2606" s="49"/>
      <c r="AC2606" s="49"/>
      <c r="AD2606" s="49"/>
    </row>
    <row r="2607" spans="1:30">
      <c r="A2607" s="49"/>
      <c r="B2607" s="49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  <c r="R2607" s="49"/>
      <c r="S2607" s="49"/>
      <c r="T2607" s="49"/>
      <c r="U2607" s="49"/>
      <c r="V2607" s="49"/>
      <c r="W2607" s="49"/>
      <c r="X2607" s="49"/>
      <c r="Y2607" s="49"/>
      <c r="Z2607" s="49"/>
      <c r="AA2607" s="49"/>
      <c r="AB2607" s="49"/>
      <c r="AC2607" s="49"/>
      <c r="AD2607" s="49"/>
    </row>
    <row r="2608" spans="1:30">
      <c r="A2608" s="49"/>
      <c r="B2608" s="49"/>
      <c r="C2608" s="49"/>
      <c r="D2608" s="49"/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  <c r="Q2608" s="49"/>
      <c r="R2608" s="49"/>
      <c r="S2608" s="49"/>
      <c r="T2608" s="49"/>
      <c r="U2608" s="49"/>
      <c r="V2608" s="49"/>
      <c r="W2608" s="49"/>
      <c r="X2608" s="49"/>
      <c r="Y2608" s="49"/>
      <c r="Z2608" s="49"/>
      <c r="AA2608" s="49"/>
      <c r="AB2608" s="49"/>
      <c r="AC2608" s="49"/>
      <c r="AD2608" s="49"/>
    </row>
    <row r="2609" spans="1:30">
      <c r="A2609" s="49"/>
      <c r="B2609" s="49"/>
      <c r="C2609" s="49"/>
      <c r="D2609" s="49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  <c r="R2609" s="49"/>
      <c r="S2609" s="49"/>
      <c r="T2609" s="49"/>
      <c r="U2609" s="49"/>
      <c r="V2609" s="49"/>
      <c r="W2609" s="49"/>
      <c r="X2609" s="49"/>
      <c r="Y2609" s="49"/>
      <c r="Z2609" s="49"/>
      <c r="AA2609" s="49"/>
      <c r="AB2609" s="49"/>
      <c r="AC2609" s="49"/>
      <c r="AD2609" s="49"/>
    </row>
    <row r="2610" spans="1:30">
      <c r="A2610" s="49"/>
      <c r="B2610" s="49"/>
      <c r="C2610" s="49"/>
      <c r="D2610" s="49"/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/>
      <c r="R2610" s="49"/>
      <c r="S2610" s="49"/>
      <c r="T2610" s="49"/>
      <c r="U2610" s="49"/>
      <c r="V2610" s="49"/>
      <c r="W2610" s="49"/>
      <c r="X2610" s="49"/>
      <c r="Y2610" s="49"/>
      <c r="Z2610" s="49"/>
      <c r="AA2610" s="49"/>
      <c r="AB2610" s="49"/>
      <c r="AC2610" s="49"/>
      <c r="AD2610" s="49"/>
    </row>
    <row r="2611" spans="1:30">
      <c r="A2611" s="49"/>
      <c r="B2611" s="49"/>
      <c r="C2611" s="49"/>
      <c r="D2611" s="49"/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  <c r="R2611" s="49"/>
      <c r="S2611" s="49"/>
      <c r="T2611" s="49"/>
      <c r="U2611" s="49"/>
      <c r="V2611" s="49"/>
      <c r="W2611" s="49"/>
      <c r="X2611" s="49"/>
      <c r="Y2611" s="49"/>
      <c r="Z2611" s="49"/>
      <c r="AA2611" s="49"/>
      <c r="AB2611" s="49"/>
      <c r="AC2611" s="49"/>
      <c r="AD2611" s="49"/>
    </row>
    <row r="2612" spans="1:30">
      <c r="A2612" s="49"/>
      <c r="B2612" s="49"/>
      <c r="C2612" s="49"/>
      <c r="D2612" s="49"/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  <c r="R2612" s="49"/>
      <c r="S2612" s="49"/>
      <c r="T2612" s="49"/>
      <c r="U2612" s="49"/>
      <c r="V2612" s="49"/>
      <c r="W2612" s="49"/>
      <c r="X2612" s="49"/>
      <c r="Y2612" s="49"/>
      <c r="Z2612" s="49"/>
      <c r="AA2612" s="49"/>
      <c r="AB2612" s="49"/>
      <c r="AC2612" s="49"/>
      <c r="AD2612" s="49"/>
    </row>
    <row r="2613" spans="1:30">
      <c r="A2613" s="49"/>
      <c r="B2613" s="49"/>
      <c r="C2613" s="49"/>
      <c r="D2613" s="49"/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  <c r="R2613" s="49"/>
      <c r="S2613" s="49"/>
      <c r="T2613" s="49"/>
      <c r="U2613" s="49"/>
      <c r="V2613" s="49"/>
      <c r="W2613" s="49"/>
      <c r="X2613" s="49"/>
      <c r="Y2613" s="49"/>
      <c r="Z2613" s="49"/>
      <c r="AA2613" s="49"/>
      <c r="AB2613" s="49"/>
      <c r="AC2613" s="49"/>
      <c r="AD2613" s="49"/>
    </row>
    <row r="2614" spans="1:30">
      <c r="A2614" s="49"/>
      <c r="B2614" s="49"/>
      <c r="C2614" s="49"/>
      <c r="D2614" s="49"/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  <c r="R2614" s="49"/>
      <c r="S2614" s="49"/>
      <c r="T2614" s="49"/>
      <c r="U2614" s="49"/>
      <c r="V2614" s="49"/>
      <c r="W2614" s="49"/>
      <c r="X2614" s="49"/>
      <c r="Y2614" s="49"/>
      <c r="Z2614" s="49"/>
      <c r="AA2614" s="49"/>
      <c r="AB2614" s="49"/>
      <c r="AC2614" s="49"/>
      <c r="AD2614" s="49"/>
    </row>
    <row r="2615" spans="1:30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/>
      <c r="S2615" s="49"/>
      <c r="T2615" s="49"/>
      <c r="U2615" s="49"/>
      <c r="V2615" s="49"/>
      <c r="W2615" s="49"/>
      <c r="X2615" s="49"/>
      <c r="Y2615" s="49"/>
      <c r="Z2615" s="49"/>
      <c r="AA2615" s="49"/>
      <c r="AB2615" s="49"/>
      <c r="AC2615" s="49"/>
      <c r="AD2615" s="49"/>
    </row>
    <row r="2616" spans="1:30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  <c r="R2616" s="49"/>
      <c r="S2616" s="49"/>
      <c r="T2616" s="49"/>
      <c r="U2616" s="49"/>
      <c r="V2616" s="49"/>
      <c r="W2616" s="49"/>
      <c r="X2616" s="49"/>
      <c r="Y2616" s="49"/>
      <c r="Z2616" s="49"/>
      <c r="AA2616" s="49"/>
      <c r="AB2616" s="49"/>
      <c r="AC2616" s="49"/>
      <c r="AD2616" s="49"/>
    </row>
    <row r="2617" spans="1:30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  <c r="R2617" s="49"/>
      <c r="S2617" s="49"/>
      <c r="T2617" s="49"/>
      <c r="U2617" s="49"/>
      <c r="V2617" s="49"/>
      <c r="W2617" s="49"/>
      <c r="X2617" s="49"/>
      <c r="Y2617" s="49"/>
      <c r="Z2617" s="49"/>
      <c r="AA2617" s="49"/>
      <c r="AB2617" s="49"/>
      <c r="AC2617" s="49"/>
      <c r="AD2617" s="49"/>
    </row>
    <row r="2618" spans="1:30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  <c r="R2618" s="49"/>
      <c r="S2618" s="49"/>
      <c r="T2618" s="49"/>
      <c r="U2618" s="49"/>
      <c r="V2618" s="49"/>
      <c r="W2618" s="49"/>
      <c r="X2618" s="49"/>
      <c r="Y2618" s="49"/>
      <c r="Z2618" s="49"/>
      <c r="AA2618" s="49"/>
      <c r="AB2618" s="49"/>
      <c r="AC2618" s="49"/>
      <c r="AD2618" s="49"/>
    </row>
    <row r="2619" spans="1:30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  <c r="R2619" s="49"/>
      <c r="S2619" s="49"/>
      <c r="T2619" s="49"/>
      <c r="U2619" s="49"/>
      <c r="V2619" s="49"/>
      <c r="W2619" s="49"/>
      <c r="X2619" s="49"/>
      <c r="Y2619" s="49"/>
      <c r="Z2619" s="49"/>
      <c r="AA2619" s="49"/>
      <c r="AB2619" s="49"/>
      <c r="AC2619" s="49"/>
      <c r="AD2619" s="49"/>
    </row>
    <row r="2620" spans="1:30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  <c r="R2620" s="49"/>
      <c r="S2620" s="49"/>
      <c r="T2620" s="49"/>
      <c r="U2620" s="49"/>
      <c r="V2620" s="49"/>
      <c r="W2620" s="49"/>
      <c r="X2620" s="49"/>
      <c r="Y2620" s="49"/>
      <c r="Z2620" s="49"/>
      <c r="AA2620" s="49"/>
      <c r="AB2620" s="49"/>
      <c r="AC2620" s="49"/>
      <c r="AD2620" s="49"/>
    </row>
    <row r="2621" spans="1:30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  <c r="R2621" s="49"/>
      <c r="S2621" s="49"/>
      <c r="T2621" s="49"/>
      <c r="U2621" s="49"/>
      <c r="V2621" s="49"/>
      <c r="W2621" s="49"/>
      <c r="X2621" s="49"/>
      <c r="Y2621" s="49"/>
      <c r="Z2621" s="49"/>
      <c r="AA2621" s="49"/>
      <c r="AB2621" s="49"/>
      <c r="AC2621" s="49"/>
      <c r="AD2621" s="49"/>
    </row>
    <row r="2622" spans="1:30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  <c r="R2622" s="49"/>
      <c r="S2622" s="49"/>
      <c r="T2622" s="49"/>
      <c r="U2622" s="49"/>
      <c r="V2622" s="49"/>
      <c r="W2622" s="49"/>
      <c r="X2622" s="49"/>
      <c r="Y2622" s="49"/>
      <c r="Z2622" s="49"/>
      <c r="AA2622" s="49"/>
      <c r="AB2622" s="49"/>
      <c r="AC2622" s="49"/>
      <c r="AD2622" s="49"/>
    </row>
    <row r="2623" spans="1:30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  <c r="R2623" s="49"/>
      <c r="S2623" s="49"/>
      <c r="T2623" s="49"/>
      <c r="U2623" s="49"/>
      <c r="V2623" s="49"/>
      <c r="W2623" s="49"/>
      <c r="X2623" s="49"/>
      <c r="Y2623" s="49"/>
      <c r="Z2623" s="49"/>
      <c r="AA2623" s="49"/>
      <c r="AB2623" s="49"/>
      <c r="AC2623" s="49"/>
      <c r="AD2623" s="49"/>
    </row>
    <row r="2624" spans="1:30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  <c r="R2624" s="49"/>
      <c r="S2624" s="49"/>
      <c r="T2624" s="49"/>
      <c r="U2624" s="49"/>
      <c r="V2624" s="49"/>
      <c r="W2624" s="49"/>
      <c r="X2624" s="49"/>
      <c r="Y2624" s="49"/>
      <c r="Z2624" s="49"/>
      <c r="AA2624" s="49"/>
      <c r="AB2624" s="49"/>
      <c r="AC2624" s="49"/>
      <c r="AD2624" s="49"/>
    </row>
    <row r="2625" spans="1:30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  <c r="R2625" s="49"/>
      <c r="S2625" s="49"/>
      <c r="T2625" s="49"/>
      <c r="U2625" s="49"/>
      <c r="V2625" s="49"/>
      <c r="W2625" s="49"/>
      <c r="X2625" s="49"/>
      <c r="Y2625" s="49"/>
      <c r="Z2625" s="49"/>
      <c r="AA2625" s="49"/>
      <c r="AB2625" s="49"/>
      <c r="AC2625" s="49"/>
      <c r="AD2625" s="49"/>
    </row>
    <row r="2626" spans="1:30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  <c r="R2626" s="49"/>
      <c r="S2626" s="49"/>
      <c r="T2626" s="49"/>
      <c r="U2626" s="49"/>
      <c r="V2626" s="49"/>
      <c r="W2626" s="49"/>
      <c r="X2626" s="49"/>
      <c r="Y2626" s="49"/>
      <c r="Z2626" s="49"/>
      <c r="AA2626" s="49"/>
      <c r="AB2626" s="49"/>
      <c r="AC2626" s="49"/>
      <c r="AD2626" s="49"/>
    </row>
    <row r="2627" spans="1:30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  <c r="R2627" s="49"/>
      <c r="S2627" s="49"/>
      <c r="T2627" s="49"/>
      <c r="U2627" s="49"/>
      <c r="V2627" s="49"/>
      <c r="W2627" s="49"/>
      <c r="X2627" s="49"/>
      <c r="Y2627" s="49"/>
      <c r="Z2627" s="49"/>
      <c r="AA2627" s="49"/>
      <c r="AB2627" s="49"/>
      <c r="AC2627" s="49"/>
      <c r="AD2627" s="49"/>
    </row>
    <row r="2628" spans="1:30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  <c r="R2628" s="49"/>
      <c r="S2628" s="49"/>
      <c r="T2628" s="49"/>
      <c r="U2628" s="49"/>
      <c r="V2628" s="49"/>
      <c r="W2628" s="49"/>
      <c r="X2628" s="49"/>
      <c r="Y2628" s="49"/>
      <c r="Z2628" s="49"/>
      <c r="AA2628" s="49"/>
      <c r="AB2628" s="49"/>
      <c r="AC2628" s="49"/>
      <c r="AD2628" s="49"/>
    </row>
    <row r="2629" spans="1:30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  <c r="R2629" s="49"/>
      <c r="S2629" s="49"/>
      <c r="T2629" s="49"/>
      <c r="U2629" s="49"/>
      <c r="V2629" s="49"/>
      <c r="W2629" s="49"/>
      <c r="X2629" s="49"/>
      <c r="Y2629" s="49"/>
      <c r="Z2629" s="49"/>
      <c r="AA2629" s="49"/>
      <c r="AB2629" s="49"/>
      <c r="AC2629" s="49"/>
      <c r="AD2629" s="49"/>
    </row>
    <row r="2630" spans="1:30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49"/>
      <c r="S2630" s="49"/>
      <c r="T2630" s="49"/>
      <c r="U2630" s="49"/>
      <c r="V2630" s="49"/>
      <c r="W2630" s="49"/>
      <c r="X2630" s="49"/>
      <c r="Y2630" s="49"/>
      <c r="Z2630" s="49"/>
      <c r="AA2630" s="49"/>
      <c r="AB2630" s="49"/>
      <c r="AC2630" s="49"/>
      <c r="AD2630" s="49"/>
    </row>
    <row r="2631" spans="1:30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  <c r="R2631" s="49"/>
      <c r="S2631" s="49"/>
      <c r="T2631" s="49"/>
      <c r="U2631" s="49"/>
      <c r="V2631" s="49"/>
      <c r="W2631" s="49"/>
      <c r="X2631" s="49"/>
      <c r="Y2631" s="49"/>
      <c r="Z2631" s="49"/>
      <c r="AA2631" s="49"/>
      <c r="AB2631" s="49"/>
      <c r="AC2631" s="49"/>
      <c r="AD2631" s="49"/>
    </row>
    <row r="2632" spans="1:30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49"/>
      <c r="S2632" s="49"/>
      <c r="T2632" s="49"/>
      <c r="U2632" s="49"/>
      <c r="V2632" s="49"/>
      <c r="W2632" s="49"/>
      <c r="X2632" s="49"/>
      <c r="Y2632" s="49"/>
      <c r="Z2632" s="49"/>
      <c r="AA2632" s="49"/>
      <c r="AB2632" s="49"/>
      <c r="AC2632" s="49"/>
      <c r="AD2632" s="49"/>
    </row>
    <row r="2633" spans="1:30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  <c r="R2633" s="49"/>
      <c r="S2633" s="49"/>
      <c r="T2633" s="49"/>
      <c r="U2633" s="49"/>
      <c r="V2633" s="49"/>
      <c r="W2633" s="49"/>
      <c r="X2633" s="49"/>
      <c r="Y2633" s="49"/>
      <c r="Z2633" s="49"/>
      <c r="AA2633" s="49"/>
      <c r="AB2633" s="49"/>
      <c r="AC2633" s="49"/>
      <c r="AD2633" s="49"/>
    </row>
    <row r="2634" spans="1:30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49"/>
      <c r="S2634" s="49"/>
      <c r="T2634" s="49"/>
      <c r="U2634" s="49"/>
      <c r="V2634" s="49"/>
      <c r="W2634" s="49"/>
      <c r="X2634" s="49"/>
      <c r="Y2634" s="49"/>
      <c r="Z2634" s="49"/>
      <c r="AA2634" s="49"/>
      <c r="AB2634" s="49"/>
      <c r="AC2634" s="49"/>
      <c r="AD2634" s="49"/>
    </row>
    <row r="2635" spans="1:30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  <c r="R2635" s="49"/>
      <c r="S2635" s="49"/>
      <c r="T2635" s="49"/>
      <c r="U2635" s="49"/>
      <c r="V2635" s="49"/>
      <c r="W2635" s="49"/>
      <c r="X2635" s="49"/>
      <c r="Y2635" s="49"/>
      <c r="Z2635" s="49"/>
      <c r="AA2635" s="49"/>
      <c r="AB2635" s="49"/>
      <c r="AC2635" s="49"/>
      <c r="AD2635" s="49"/>
    </row>
    <row r="2636" spans="1:30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49"/>
      <c r="S2636" s="49"/>
      <c r="T2636" s="49"/>
      <c r="U2636" s="49"/>
      <c r="V2636" s="49"/>
      <c r="W2636" s="49"/>
      <c r="X2636" s="49"/>
      <c r="Y2636" s="49"/>
      <c r="Z2636" s="49"/>
      <c r="AA2636" s="49"/>
      <c r="AB2636" s="49"/>
      <c r="AC2636" s="49"/>
      <c r="AD2636" s="49"/>
    </row>
    <row r="2637" spans="1:30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  <c r="R2637" s="49"/>
      <c r="S2637" s="49"/>
      <c r="T2637" s="49"/>
      <c r="U2637" s="49"/>
      <c r="V2637" s="49"/>
      <c r="W2637" s="49"/>
      <c r="X2637" s="49"/>
      <c r="Y2637" s="49"/>
      <c r="Z2637" s="49"/>
      <c r="AA2637" s="49"/>
      <c r="AB2637" s="49"/>
      <c r="AC2637" s="49"/>
      <c r="AD2637" s="49"/>
    </row>
    <row r="2638" spans="1:30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  <c r="R2638" s="49"/>
      <c r="S2638" s="49"/>
      <c r="T2638" s="49"/>
      <c r="U2638" s="49"/>
      <c r="V2638" s="49"/>
      <c r="W2638" s="49"/>
      <c r="X2638" s="49"/>
      <c r="Y2638" s="49"/>
      <c r="Z2638" s="49"/>
      <c r="AA2638" s="49"/>
      <c r="AB2638" s="49"/>
      <c r="AC2638" s="49"/>
      <c r="AD2638" s="49"/>
    </row>
    <row r="2639" spans="1:30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  <c r="R2639" s="49"/>
      <c r="S2639" s="49"/>
      <c r="T2639" s="49"/>
      <c r="U2639" s="49"/>
      <c r="V2639" s="49"/>
      <c r="W2639" s="49"/>
      <c r="X2639" s="49"/>
      <c r="Y2639" s="49"/>
      <c r="Z2639" s="49"/>
      <c r="AA2639" s="49"/>
      <c r="AB2639" s="49"/>
      <c r="AC2639" s="49"/>
      <c r="AD2639" s="49"/>
    </row>
    <row r="2640" spans="1:30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  <c r="R2640" s="49"/>
      <c r="S2640" s="49"/>
      <c r="T2640" s="49"/>
      <c r="U2640" s="49"/>
      <c r="V2640" s="49"/>
      <c r="W2640" s="49"/>
      <c r="X2640" s="49"/>
      <c r="Y2640" s="49"/>
      <c r="Z2640" s="49"/>
      <c r="AA2640" s="49"/>
      <c r="AB2640" s="49"/>
      <c r="AC2640" s="49"/>
      <c r="AD2640" s="49"/>
    </row>
    <row r="2641" spans="1:30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  <c r="R2641" s="49"/>
      <c r="S2641" s="49"/>
      <c r="T2641" s="49"/>
      <c r="U2641" s="49"/>
      <c r="V2641" s="49"/>
      <c r="W2641" s="49"/>
      <c r="X2641" s="49"/>
      <c r="Y2641" s="49"/>
      <c r="Z2641" s="49"/>
      <c r="AA2641" s="49"/>
      <c r="AB2641" s="49"/>
      <c r="AC2641" s="49"/>
      <c r="AD2641" s="49"/>
    </row>
    <row r="2642" spans="1:30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  <c r="R2642" s="49"/>
      <c r="S2642" s="49"/>
      <c r="T2642" s="49"/>
      <c r="U2642" s="49"/>
      <c r="V2642" s="49"/>
      <c r="W2642" s="49"/>
      <c r="X2642" s="49"/>
      <c r="Y2642" s="49"/>
      <c r="Z2642" s="49"/>
      <c r="AA2642" s="49"/>
      <c r="AB2642" s="49"/>
      <c r="AC2642" s="49"/>
      <c r="AD2642" s="49"/>
    </row>
    <row r="2643" spans="1:30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  <c r="R2643" s="49"/>
      <c r="S2643" s="49"/>
      <c r="T2643" s="49"/>
      <c r="U2643" s="49"/>
      <c r="V2643" s="49"/>
      <c r="W2643" s="49"/>
      <c r="X2643" s="49"/>
      <c r="Y2643" s="49"/>
      <c r="Z2643" s="49"/>
      <c r="AA2643" s="49"/>
      <c r="AB2643" s="49"/>
      <c r="AC2643" s="49"/>
      <c r="AD2643" s="49"/>
    </row>
    <row r="2644" spans="1:30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  <c r="R2644" s="49"/>
      <c r="S2644" s="49"/>
      <c r="T2644" s="49"/>
      <c r="U2644" s="49"/>
      <c r="V2644" s="49"/>
      <c r="W2644" s="49"/>
      <c r="X2644" s="49"/>
      <c r="Y2644" s="49"/>
      <c r="Z2644" s="49"/>
      <c r="AA2644" s="49"/>
      <c r="AB2644" s="49"/>
      <c r="AC2644" s="49"/>
      <c r="AD2644" s="49"/>
    </row>
    <row r="2645" spans="1:30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  <c r="R2645" s="49"/>
      <c r="S2645" s="49"/>
      <c r="T2645" s="49"/>
      <c r="U2645" s="49"/>
      <c r="V2645" s="49"/>
      <c r="W2645" s="49"/>
      <c r="X2645" s="49"/>
      <c r="Y2645" s="49"/>
      <c r="Z2645" s="49"/>
      <c r="AA2645" s="49"/>
      <c r="AB2645" s="49"/>
      <c r="AC2645" s="49"/>
      <c r="AD2645" s="49"/>
    </row>
    <row r="2646" spans="1:30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  <c r="R2646" s="49"/>
      <c r="S2646" s="49"/>
      <c r="T2646" s="49"/>
      <c r="U2646" s="49"/>
      <c r="V2646" s="49"/>
      <c r="W2646" s="49"/>
      <c r="X2646" s="49"/>
      <c r="Y2646" s="49"/>
      <c r="Z2646" s="49"/>
      <c r="AA2646" s="49"/>
      <c r="AB2646" s="49"/>
      <c r="AC2646" s="49"/>
      <c r="AD2646" s="49"/>
    </row>
    <row r="2647" spans="1:30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  <c r="R2647" s="49"/>
      <c r="S2647" s="49"/>
      <c r="T2647" s="49"/>
      <c r="U2647" s="49"/>
      <c r="V2647" s="49"/>
      <c r="W2647" s="49"/>
      <c r="X2647" s="49"/>
      <c r="Y2647" s="49"/>
      <c r="Z2647" s="49"/>
      <c r="AA2647" s="49"/>
      <c r="AB2647" s="49"/>
      <c r="AC2647" s="49"/>
      <c r="AD2647" s="49"/>
    </row>
    <row r="2648" spans="1:30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  <c r="R2648" s="49"/>
      <c r="S2648" s="49"/>
      <c r="T2648" s="49"/>
      <c r="U2648" s="49"/>
      <c r="V2648" s="49"/>
      <c r="W2648" s="49"/>
      <c r="X2648" s="49"/>
      <c r="Y2648" s="49"/>
      <c r="Z2648" s="49"/>
      <c r="AA2648" s="49"/>
      <c r="AB2648" s="49"/>
      <c r="AC2648" s="49"/>
      <c r="AD2648" s="49"/>
    </row>
    <row r="2649" spans="1:30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  <c r="R2649" s="49"/>
      <c r="S2649" s="49"/>
      <c r="T2649" s="49"/>
      <c r="U2649" s="49"/>
      <c r="V2649" s="49"/>
      <c r="W2649" s="49"/>
      <c r="X2649" s="49"/>
      <c r="Y2649" s="49"/>
      <c r="Z2649" s="49"/>
      <c r="AA2649" s="49"/>
      <c r="AB2649" s="49"/>
      <c r="AC2649" s="49"/>
      <c r="AD2649" s="49"/>
    </row>
    <row r="2650" spans="1:30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  <c r="R2650" s="49"/>
      <c r="S2650" s="49"/>
      <c r="T2650" s="49"/>
      <c r="U2650" s="49"/>
      <c r="V2650" s="49"/>
      <c r="W2650" s="49"/>
      <c r="X2650" s="49"/>
      <c r="Y2650" s="49"/>
      <c r="Z2650" s="49"/>
      <c r="AA2650" s="49"/>
      <c r="AB2650" s="49"/>
      <c r="AC2650" s="49"/>
      <c r="AD2650" s="49"/>
    </row>
    <row r="2651" spans="1:30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  <c r="R2651" s="49"/>
      <c r="S2651" s="49"/>
      <c r="T2651" s="49"/>
      <c r="U2651" s="49"/>
      <c r="V2651" s="49"/>
      <c r="W2651" s="49"/>
      <c r="X2651" s="49"/>
      <c r="Y2651" s="49"/>
      <c r="Z2651" s="49"/>
      <c r="AA2651" s="49"/>
      <c r="AB2651" s="49"/>
      <c r="AC2651" s="49"/>
      <c r="AD2651" s="49"/>
    </row>
    <row r="2652" spans="1:30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  <c r="R2652" s="49"/>
      <c r="S2652" s="49"/>
      <c r="T2652" s="49"/>
      <c r="U2652" s="49"/>
      <c r="V2652" s="49"/>
      <c r="W2652" s="49"/>
      <c r="X2652" s="49"/>
      <c r="Y2652" s="49"/>
      <c r="Z2652" s="49"/>
      <c r="AA2652" s="49"/>
      <c r="AB2652" s="49"/>
      <c r="AC2652" s="49"/>
      <c r="AD2652" s="49"/>
    </row>
    <row r="2653" spans="1:30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49"/>
      <c r="S2653" s="49"/>
      <c r="T2653" s="49"/>
      <c r="U2653" s="49"/>
      <c r="V2653" s="49"/>
      <c r="W2653" s="49"/>
      <c r="X2653" s="49"/>
      <c r="Y2653" s="49"/>
      <c r="Z2653" s="49"/>
      <c r="AA2653" s="49"/>
      <c r="AB2653" s="49"/>
      <c r="AC2653" s="49"/>
      <c r="AD2653" s="49"/>
    </row>
    <row r="2654" spans="1:30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  <c r="R2654" s="49"/>
      <c r="S2654" s="49"/>
      <c r="T2654" s="49"/>
      <c r="U2654" s="49"/>
      <c r="V2654" s="49"/>
      <c r="W2654" s="49"/>
      <c r="X2654" s="49"/>
      <c r="Y2654" s="49"/>
      <c r="Z2654" s="49"/>
      <c r="AA2654" s="49"/>
      <c r="AB2654" s="49"/>
      <c r="AC2654" s="49"/>
      <c r="AD2654" s="49"/>
    </row>
    <row r="2655" spans="1:30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  <c r="R2655" s="49"/>
      <c r="S2655" s="49"/>
      <c r="T2655" s="49"/>
      <c r="U2655" s="49"/>
      <c r="V2655" s="49"/>
      <c r="W2655" s="49"/>
      <c r="X2655" s="49"/>
      <c r="Y2655" s="49"/>
      <c r="Z2655" s="49"/>
      <c r="AA2655" s="49"/>
      <c r="AB2655" s="49"/>
      <c r="AC2655" s="49"/>
      <c r="AD2655" s="49"/>
    </row>
    <row r="2656" spans="1:30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  <c r="R2656" s="49"/>
      <c r="S2656" s="49"/>
      <c r="T2656" s="49"/>
      <c r="U2656" s="49"/>
      <c r="V2656" s="49"/>
      <c r="W2656" s="49"/>
      <c r="X2656" s="49"/>
      <c r="Y2656" s="49"/>
      <c r="Z2656" s="49"/>
      <c r="AA2656" s="49"/>
      <c r="AB2656" s="49"/>
      <c r="AC2656" s="49"/>
      <c r="AD2656" s="49"/>
    </row>
    <row r="2657" spans="1:30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  <c r="R2657" s="49"/>
      <c r="S2657" s="49"/>
      <c r="T2657" s="49"/>
      <c r="U2657" s="49"/>
      <c r="V2657" s="49"/>
      <c r="W2657" s="49"/>
      <c r="X2657" s="49"/>
      <c r="Y2657" s="49"/>
      <c r="Z2657" s="49"/>
      <c r="AA2657" s="49"/>
      <c r="AB2657" s="49"/>
      <c r="AC2657" s="49"/>
      <c r="AD2657" s="49"/>
    </row>
    <row r="2658" spans="1:30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  <c r="R2658" s="49"/>
      <c r="S2658" s="49"/>
      <c r="T2658" s="49"/>
      <c r="U2658" s="49"/>
      <c r="V2658" s="49"/>
      <c r="W2658" s="49"/>
      <c r="X2658" s="49"/>
      <c r="Y2658" s="49"/>
      <c r="Z2658" s="49"/>
      <c r="AA2658" s="49"/>
      <c r="AB2658" s="49"/>
      <c r="AC2658" s="49"/>
      <c r="AD2658" s="49"/>
    </row>
    <row r="2659" spans="1:30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  <c r="R2659" s="49"/>
      <c r="S2659" s="49"/>
      <c r="T2659" s="49"/>
      <c r="U2659" s="49"/>
      <c r="V2659" s="49"/>
      <c r="W2659" s="49"/>
      <c r="X2659" s="49"/>
      <c r="Y2659" s="49"/>
      <c r="Z2659" s="49"/>
      <c r="AA2659" s="49"/>
      <c r="AB2659" s="49"/>
      <c r="AC2659" s="49"/>
      <c r="AD2659" s="49"/>
    </row>
    <row r="2660" spans="1:30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  <c r="R2660" s="49"/>
      <c r="S2660" s="49"/>
      <c r="T2660" s="49"/>
      <c r="U2660" s="49"/>
      <c r="V2660" s="49"/>
      <c r="W2660" s="49"/>
      <c r="X2660" s="49"/>
      <c r="Y2660" s="49"/>
      <c r="Z2660" s="49"/>
      <c r="AA2660" s="49"/>
      <c r="AB2660" s="49"/>
      <c r="AC2660" s="49"/>
      <c r="AD2660" s="49"/>
    </row>
    <row r="2661" spans="1:30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  <c r="R2661" s="49"/>
      <c r="S2661" s="49"/>
      <c r="T2661" s="49"/>
      <c r="U2661" s="49"/>
      <c r="V2661" s="49"/>
      <c r="W2661" s="49"/>
      <c r="X2661" s="49"/>
      <c r="Y2661" s="49"/>
      <c r="Z2661" s="49"/>
      <c r="AA2661" s="49"/>
      <c r="AB2661" s="49"/>
      <c r="AC2661" s="49"/>
      <c r="AD2661" s="49"/>
    </row>
    <row r="2662" spans="1:30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  <c r="R2662" s="49"/>
      <c r="S2662" s="49"/>
      <c r="T2662" s="49"/>
      <c r="U2662" s="49"/>
      <c r="V2662" s="49"/>
      <c r="W2662" s="49"/>
      <c r="X2662" s="49"/>
      <c r="Y2662" s="49"/>
      <c r="Z2662" s="49"/>
      <c r="AA2662" s="49"/>
      <c r="AB2662" s="49"/>
      <c r="AC2662" s="49"/>
      <c r="AD2662" s="49"/>
    </row>
    <row r="2663" spans="1:30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  <c r="R2663" s="49"/>
      <c r="S2663" s="49"/>
      <c r="T2663" s="49"/>
      <c r="U2663" s="49"/>
      <c r="V2663" s="49"/>
      <c r="W2663" s="49"/>
      <c r="X2663" s="49"/>
      <c r="Y2663" s="49"/>
      <c r="Z2663" s="49"/>
      <c r="AA2663" s="49"/>
      <c r="AB2663" s="49"/>
      <c r="AC2663" s="49"/>
      <c r="AD2663" s="49"/>
    </row>
    <row r="2664" spans="1:30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  <c r="R2664" s="49"/>
      <c r="S2664" s="49"/>
      <c r="T2664" s="49"/>
      <c r="U2664" s="49"/>
      <c r="V2664" s="49"/>
      <c r="W2664" s="49"/>
      <c r="X2664" s="49"/>
      <c r="Y2664" s="49"/>
      <c r="Z2664" s="49"/>
      <c r="AA2664" s="49"/>
      <c r="AB2664" s="49"/>
      <c r="AC2664" s="49"/>
      <c r="AD2664" s="49"/>
    </row>
    <row r="2665" spans="1:30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  <c r="R2665" s="49"/>
      <c r="S2665" s="49"/>
      <c r="T2665" s="49"/>
      <c r="U2665" s="49"/>
      <c r="V2665" s="49"/>
      <c r="W2665" s="49"/>
      <c r="X2665" s="49"/>
      <c r="Y2665" s="49"/>
      <c r="Z2665" s="49"/>
      <c r="AA2665" s="49"/>
      <c r="AB2665" s="49"/>
      <c r="AC2665" s="49"/>
      <c r="AD2665" s="49"/>
    </row>
    <row r="2666" spans="1:30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  <c r="R2666" s="49"/>
      <c r="S2666" s="49"/>
      <c r="T2666" s="49"/>
      <c r="U2666" s="49"/>
      <c r="V2666" s="49"/>
      <c r="W2666" s="49"/>
      <c r="X2666" s="49"/>
      <c r="Y2666" s="49"/>
      <c r="Z2666" s="49"/>
      <c r="AA2666" s="49"/>
      <c r="AB2666" s="49"/>
      <c r="AC2666" s="49"/>
      <c r="AD2666" s="49"/>
    </row>
    <row r="2667" spans="1:30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  <c r="R2667" s="49"/>
      <c r="S2667" s="49"/>
      <c r="T2667" s="49"/>
      <c r="U2667" s="49"/>
      <c r="V2667" s="49"/>
      <c r="W2667" s="49"/>
      <c r="X2667" s="49"/>
      <c r="Y2667" s="49"/>
      <c r="Z2667" s="49"/>
      <c r="AA2667" s="49"/>
      <c r="AB2667" s="49"/>
      <c r="AC2667" s="49"/>
      <c r="AD2667" s="49"/>
    </row>
    <row r="2668" spans="1:30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  <c r="R2668" s="49"/>
      <c r="S2668" s="49"/>
      <c r="T2668" s="49"/>
      <c r="U2668" s="49"/>
      <c r="V2668" s="49"/>
      <c r="W2668" s="49"/>
      <c r="X2668" s="49"/>
      <c r="Y2668" s="49"/>
      <c r="Z2668" s="49"/>
      <c r="AA2668" s="49"/>
      <c r="AB2668" s="49"/>
      <c r="AC2668" s="49"/>
      <c r="AD2668" s="49"/>
    </row>
    <row r="2669" spans="1:30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  <c r="R2669" s="49"/>
      <c r="S2669" s="49"/>
      <c r="T2669" s="49"/>
      <c r="U2669" s="49"/>
      <c r="V2669" s="49"/>
      <c r="W2669" s="49"/>
      <c r="X2669" s="49"/>
      <c r="Y2669" s="49"/>
      <c r="Z2669" s="49"/>
      <c r="AA2669" s="49"/>
      <c r="AB2669" s="49"/>
      <c r="AC2669" s="49"/>
      <c r="AD2669" s="49"/>
    </row>
    <row r="2670" spans="1:30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  <c r="R2670" s="49"/>
      <c r="S2670" s="49"/>
      <c r="T2670" s="49"/>
      <c r="U2670" s="49"/>
      <c r="V2670" s="49"/>
      <c r="W2670" s="49"/>
      <c r="X2670" s="49"/>
      <c r="Y2670" s="49"/>
      <c r="Z2670" s="49"/>
      <c r="AA2670" s="49"/>
      <c r="AB2670" s="49"/>
      <c r="AC2670" s="49"/>
      <c r="AD2670" s="49"/>
    </row>
    <row r="2671" spans="1:30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  <c r="R2671" s="49"/>
      <c r="S2671" s="49"/>
      <c r="T2671" s="49"/>
      <c r="U2671" s="49"/>
      <c r="V2671" s="49"/>
      <c r="W2671" s="49"/>
      <c r="X2671" s="49"/>
      <c r="Y2671" s="49"/>
      <c r="Z2671" s="49"/>
      <c r="AA2671" s="49"/>
      <c r="AB2671" s="49"/>
      <c r="AC2671" s="49"/>
      <c r="AD2671" s="49"/>
    </row>
    <row r="2672" spans="1:30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  <c r="R2672" s="49"/>
      <c r="S2672" s="49"/>
      <c r="T2672" s="49"/>
      <c r="U2672" s="49"/>
      <c r="V2672" s="49"/>
      <c r="W2672" s="49"/>
      <c r="X2672" s="49"/>
      <c r="Y2672" s="49"/>
      <c r="Z2672" s="49"/>
      <c r="AA2672" s="49"/>
      <c r="AB2672" s="49"/>
      <c r="AC2672" s="49"/>
      <c r="AD2672" s="49"/>
    </row>
    <row r="2673" spans="1:30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  <c r="R2673" s="49"/>
      <c r="S2673" s="49"/>
      <c r="T2673" s="49"/>
      <c r="U2673" s="49"/>
      <c r="V2673" s="49"/>
      <c r="W2673" s="49"/>
      <c r="X2673" s="49"/>
      <c r="Y2673" s="49"/>
      <c r="Z2673" s="49"/>
      <c r="AA2673" s="49"/>
      <c r="AB2673" s="49"/>
      <c r="AC2673" s="49"/>
      <c r="AD2673" s="49"/>
    </row>
    <row r="2674" spans="1:30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  <c r="R2674" s="49"/>
      <c r="S2674" s="49"/>
      <c r="T2674" s="49"/>
      <c r="U2674" s="49"/>
      <c r="V2674" s="49"/>
      <c r="W2674" s="49"/>
      <c r="X2674" s="49"/>
      <c r="Y2674" s="49"/>
      <c r="Z2674" s="49"/>
      <c r="AA2674" s="49"/>
      <c r="AB2674" s="49"/>
      <c r="AC2674" s="49"/>
      <c r="AD2674" s="49"/>
    </row>
    <row r="2675" spans="1:30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/>
      <c r="S2675" s="49"/>
      <c r="T2675" s="49"/>
      <c r="U2675" s="49"/>
      <c r="V2675" s="49"/>
      <c r="W2675" s="49"/>
      <c r="X2675" s="49"/>
      <c r="Y2675" s="49"/>
      <c r="Z2675" s="49"/>
      <c r="AA2675" s="49"/>
      <c r="AB2675" s="49"/>
      <c r="AC2675" s="49"/>
      <c r="AD2675" s="49"/>
    </row>
    <row r="2676" spans="1:30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  <c r="R2676" s="49"/>
      <c r="S2676" s="49"/>
      <c r="T2676" s="49"/>
      <c r="U2676" s="49"/>
      <c r="V2676" s="49"/>
      <c r="W2676" s="49"/>
      <c r="X2676" s="49"/>
      <c r="Y2676" s="49"/>
      <c r="Z2676" s="49"/>
      <c r="AA2676" s="49"/>
      <c r="AB2676" s="49"/>
      <c r="AC2676" s="49"/>
      <c r="AD2676" s="49"/>
    </row>
    <row r="2677" spans="1:30">
      <c r="A2677" s="49"/>
      <c r="B2677" s="49"/>
      <c r="C2677" s="49"/>
      <c r="D2677" s="49"/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  <c r="R2677" s="49"/>
      <c r="S2677" s="49"/>
      <c r="T2677" s="49"/>
      <c r="U2677" s="49"/>
      <c r="V2677" s="49"/>
      <c r="W2677" s="49"/>
      <c r="X2677" s="49"/>
      <c r="Y2677" s="49"/>
      <c r="Z2677" s="49"/>
      <c r="AA2677" s="49"/>
      <c r="AB2677" s="49"/>
      <c r="AC2677" s="49"/>
      <c r="AD2677" s="49"/>
    </row>
    <row r="2678" spans="1:30">
      <c r="A2678" s="49"/>
      <c r="B2678" s="49"/>
      <c r="C2678" s="49"/>
      <c r="D2678" s="49"/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  <c r="R2678" s="49"/>
      <c r="S2678" s="49"/>
      <c r="T2678" s="49"/>
      <c r="U2678" s="49"/>
      <c r="V2678" s="49"/>
      <c r="W2678" s="49"/>
      <c r="X2678" s="49"/>
      <c r="Y2678" s="49"/>
      <c r="Z2678" s="49"/>
      <c r="AA2678" s="49"/>
      <c r="AB2678" s="49"/>
      <c r="AC2678" s="49"/>
      <c r="AD2678" s="49"/>
    </row>
    <row r="2679" spans="1:30">
      <c r="A2679" s="49"/>
      <c r="B2679" s="49"/>
      <c r="C2679" s="49"/>
      <c r="D2679" s="49"/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  <c r="R2679" s="49"/>
      <c r="S2679" s="49"/>
      <c r="T2679" s="49"/>
      <c r="U2679" s="49"/>
      <c r="V2679" s="49"/>
      <c r="W2679" s="49"/>
      <c r="X2679" s="49"/>
      <c r="Y2679" s="49"/>
      <c r="Z2679" s="49"/>
      <c r="AA2679" s="49"/>
      <c r="AB2679" s="49"/>
      <c r="AC2679" s="49"/>
      <c r="AD2679" s="49"/>
    </row>
    <row r="2680" spans="1:30">
      <c r="A2680" s="49"/>
      <c r="B2680" s="49"/>
      <c r="C2680" s="49"/>
      <c r="D2680" s="49"/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  <c r="R2680" s="49"/>
      <c r="S2680" s="49"/>
      <c r="T2680" s="49"/>
      <c r="U2680" s="49"/>
      <c r="V2680" s="49"/>
      <c r="W2680" s="49"/>
      <c r="X2680" s="49"/>
      <c r="Y2680" s="49"/>
      <c r="Z2680" s="49"/>
      <c r="AA2680" s="49"/>
      <c r="AB2680" s="49"/>
      <c r="AC2680" s="49"/>
      <c r="AD2680" s="49"/>
    </row>
    <row r="2681" spans="1:30">
      <c r="A2681" s="49"/>
      <c r="B2681" s="49"/>
      <c r="C2681" s="49"/>
      <c r="D2681" s="49"/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  <c r="R2681" s="49"/>
      <c r="S2681" s="49"/>
      <c r="T2681" s="49"/>
      <c r="U2681" s="49"/>
      <c r="V2681" s="49"/>
      <c r="W2681" s="49"/>
      <c r="X2681" s="49"/>
      <c r="Y2681" s="49"/>
      <c r="Z2681" s="49"/>
      <c r="AA2681" s="49"/>
      <c r="AB2681" s="49"/>
      <c r="AC2681" s="49"/>
      <c r="AD2681" s="49"/>
    </row>
    <row r="2682" spans="1:30">
      <c r="A2682" s="49"/>
      <c r="B2682" s="49"/>
      <c r="C2682" s="49"/>
      <c r="D2682" s="49"/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  <c r="R2682" s="49"/>
      <c r="S2682" s="49"/>
      <c r="T2682" s="49"/>
      <c r="U2682" s="49"/>
      <c r="V2682" s="49"/>
      <c r="W2682" s="49"/>
      <c r="X2682" s="49"/>
      <c r="Y2682" s="49"/>
      <c r="Z2682" s="49"/>
      <c r="AA2682" s="49"/>
      <c r="AB2682" s="49"/>
      <c r="AC2682" s="49"/>
      <c r="AD2682" s="49"/>
    </row>
    <row r="2683" spans="1:30">
      <c r="A2683" s="49"/>
      <c r="B2683" s="49"/>
      <c r="C2683" s="49"/>
      <c r="D2683" s="49"/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  <c r="Q2683" s="49"/>
      <c r="R2683" s="49"/>
      <c r="S2683" s="49"/>
      <c r="T2683" s="49"/>
      <c r="U2683" s="49"/>
      <c r="V2683" s="49"/>
      <c r="W2683" s="49"/>
      <c r="X2683" s="49"/>
      <c r="Y2683" s="49"/>
      <c r="Z2683" s="49"/>
      <c r="AA2683" s="49"/>
      <c r="AB2683" s="49"/>
      <c r="AC2683" s="49"/>
      <c r="AD2683" s="49"/>
    </row>
    <row r="2684" spans="1:30">
      <c r="A2684" s="49"/>
      <c r="B2684" s="49"/>
      <c r="C2684" s="49"/>
      <c r="D2684" s="49"/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  <c r="Q2684" s="49"/>
      <c r="R2684" s="49"/>
      <c r="S2684" s="49"/>
      <c r="T2684" s="49"/>
      <c r="U2684" s="49"/>
      <c r="V2684" s="49"/>
      <c r="W2684" s="49"/>
      <c r="X2684" s="49"/>
      <c r="Y2684" s="49"/>
      <c r="Z2684" s="49"/>
      <c r="AA2684" s="49"/>
      <c r="AB2684" s="49"/>
      <c r="AC2684" s="49"/>
      <c r="AD2684" s="49"/>
    </row>
    <row r="2685" spans="1:30">
      <c r="A2685" s="49"/>
      <c r="B2685" s="49"/>
      <c r="C2685" s="49"/>
      <c r="D2685" s="49"/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  <c r="R2685" s="49"/>
      <c r="S2685" s="49"/>
      <c r="T2685" s="49"/>
      <c r="U2685" s="49"/>
      <c r="V2685" s="49"/>
      <c r="W2685" s="49"/>
      <c r="X2685" s="49"/>
      <c r="Y2685" s="49"/>
      <c r="Z2685" s="49"/>
      <c r="AA2685" s="49"/>
      <c r="AB2685" s="49"/>
      <c r="AC2685" s="49"/>
      <c r="AD2685" s="49"/>
    </row>
    <row r="2686" spans="1:30">
      <c r="A2686" s="49"/>
      <c r="B2686" s="49"/>
      <c r="C2686" s="49"/>
      <c r="D2686" s="49"/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  <c r="R2686" s="49"/>
      <c r="S2686" s="49"/>
      <c r="T2686" s="49"/>
      <c r="U2686" s="49"/>
      <c r="V2686" s="49"/>
      <c r="W2686" s="49"/>
      <c r="X2686" s="49"/>
      <c r="Y2686" s="49"/>
      <c r="Z2686" s="49"/>
      <c r="AA2686" s="49"/>
      <c r="AB2686" s="49"/>
      <c r="AC2686" s="49"/>
      <c r="AD2686" s="49"/>
    </row>
    <row r="2687" spans="1:30">
      <c r="A2687" s="49"/>
      <c r="B2687" s="49"/>
      <c r="C2687" s="49"/>
      <c r="D2687" s="49"/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  <c r="R2687" s="49"/>
      <c r="S2687" s="49"/>
      <c r="T2687" s="49"/>
      <c r="U2687" s="49"/>
      <c r="V2687" s="49"/>
      <c r="W2687" s="49"/>
      <c r="X2687" s="49"/>
      <c r="Y2687" s="49"/>
      <c r="Z2687" s="49"/>
      <c r="AA2687" s="49"/>
      <c r="AB2687" s="49"/>
      <c r="AC2687" s="49"/>
      <c r="AD2687" s="49"/>
    </row>
    <row r="2688" spans="1:30">
      <c r="A2688" s="49"/>
      <c r="B2688" s="49"/>
      <c r="C2688" s="49"/>
      <c r="D2688" s="49"/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  <c r="R2688" s="49"/>
      <c r="S2688" s="49"/>
      <c r="T2688" s="49"/>
      <c r="U2688" s="49"/>
      <c r="V2688" s="49"/>
      <c r="W2688" s="49"/>
      <c r="X2688" s="49"/>
      <c r="Y2688" s="49"/>
      <c r="Z2688" s="49"/>
      <c r="AA2688" s="49"/>
      <c r="AB2688" s="49"/>
      <c r="AC2688" s="49"/>
      <c r="AD2688" s="49"/>
    </row>
    <row r="2689" spans="1:30">
      <c r="A2689" s="49"/>
      <c r="B2689" s="49"/>
      <c r="C2689" s="49"/>
      <c r="D2689" s="49"/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  <c r="R2689" s="49"/>
      <c r="S2689" s="49"/>
      <c r="T2689" s="49"/>
      <c r="U2689" s="49"/>
      <c r="V2689" s="49"/>
      <c r="W2689" s="49"/>
      <c r="X2689" s="49"/>
      <c r="Y2689" s="49"/>
      <c r="Z2689" s="49"/>
      <c r="AA2689" s="49"/>
      <c r="AB2689" s="49"/>
      <c r="AC2689" s="49"/>
      <c r="AD2689" s="49"/>
    </row>
    <row r="2690" spans="1:30">
      <c r="A2690" s="49"/>
      <c r="B2690" s="49"/>
      <c r="C2690" s="49"/>
      <c r="D2690" s="49"/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  <c r="Q2690" s="49"/>
      <c r="R2690" s="49"/>
      <c r="S2690" s="49"/>
      <c r="T2690" s="49"/>
      <c r="U2690" s="49"/>
      <c r="V2690" s="49"/>
      <c r="W2690" s="49"/>
      <c r="X2690" s="49"/>
      <c r="Y2690" s="49"/>
      <c r="Z2690" s="49"/>
      <c r="AA2690" s="49"/>
      <c r="AB2690" s="49"/>
      <c r="AC2690" s="49"/>
      <c r="AD2690" s="49"/>
    </row>
    <row r="2691" spans="1:30">
      <c r="A2691" s="49"/>
      <c r="B2691" s="49"/>
      <c r="C2691" s="49"/>
      <c r="D2691" s="49"/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  <c r="Q2691" s="49"/>
      <c r="R2691" s="49"/>
      <c r="S2691" s="49"/>
      <c r="T2691" s="49"/>
      <c r="U2691" s="49"/>
      <c r="V2691" s="49"/>
      <c r="W2691" s="49"/>
      <c r="X2691" s="49"/>
      <c r="Y2691" s="49"/>
      <c r="Z2691" s="49"/>
      <c r="AA2691" s="49"/>
      <c r="AB2691" s="49"/>
      <c r="AC2691" s="49"/>
      <c r="AD2691" s="49"/>
    </row>
    <row r="2692" spans="1:30">
      <c r="A2692" s="49"/>
      <c r="B2692" s="49"/>
      <c r="C2692" s="49"/>
      <c r="D2692" s="49"/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  <c r="Q2692" s="49"/>
      <c r="R2692" s="49"/>
      <c r="S2692" s="49"/>
      <c r="T2692" s="49"/>
      <c r="U2692" s="49"/>
      <c r="V2692" s="49"/>
      <c r="W2692" s="49"/>
      <c r="X2692" s="49"/>
      <c r="Y2692" s="49"/>
      <c r="Z2692" s="49"/>
      <c r="AA2692" s="49"/>
      <c r="AB2692" s="49"/>
      <c r="AC2692" s="49"/>
      <c r="AD2692" s="49"/>
    </row>
    <row r="2693" spans="1:30">
      <c r="A2693" s="49"/>
      <c r="B2693" s="49"/>
      <c r="C2693" s="49"/>
      <c r="D2693" s="49"/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  <c r="Q2693" s="49"/>
      <c r="R2693" s="49"/>
      <c r="S2693" s="49"/>
      <c r="T2693" s="49"/>
      <c r="U2693" s="49"/>
      <c r="V2693" s="49"/>
      <c r="W2693" s="49"/>
      <c r="X2693" s="49"/>
      <c r="Y2693" s="49"/>
      <c r="Z2693" s="49"/>
      <c r="AA2693" s="49"/>
      <c r="AB2693" s="49"/>
      <c r="AC2693" s="49"/>
      <c r="AD2693" s="49"/>
    </row>
    <row r="2694" spans="1:30">
      <c r="A2694" s="49"/>
      <c r="B2694" s="49"/>
      <c r="C2694" s="49"/>
      <c r="D2694" s="49"/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  <c r="Q2694" s="49"/>
      <c r="R2694" s="49"/>
      <c r="S2694" s="49"/>
      <c r="T2694" s="49"/>
      <c r="U2694" s="49"/>
      <c r="V2694" s="49"/>
      <c r="W2694" s="49"/>
      <c r="X2694" s="49"/>
      <c r="Y2694" s="49"/>
      <c r="Z2694" s="49"/>
      <c r="AA2694" s="49"/>
      <c r="AB2694" s="49"/>
      <c r="AC2694" s="49"/>
      <c r="AD2694" s="49"/>
    </row>
    <row r="2695" spans="1:30">
      <c r="A2695" s="49"/>
      <c r="B2695" s="49"/>
      <c r="C2695" s="49"/>
      <c r="D2695" s="49"/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  <c r="Q2695" s="49"/>
      <c r="R2695" s="49"/>
      <c r="S2695" s="49"/>
      <c r="T2695" s="49"/>
      <c r="U2695" s="49"/>
      <c r="V2695" s="49"/>
      <c r="W2695" s="49"/>
      <c r="X2695" s="49"/>
      <c r="Y2695" s="49"/>
      <c r="Z2695" s="49"/>
      <c r="AA2695" s="49"/>
      <c r="AB2695" s="49"/>
      <c r="AC2695" s="49"/>
      <c r="AD2695" s="49"/>
    </row>
    <row r="2696" spans="1:30">
      <c r="A2696" s="49"/>
      <c r="B2696" s="49"/>
      <c r="C2696" s="49"/>
      <c r="D2696" s="49"/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  <c r="Q2696" s="49"/>
      <c r="R2696" s="49"/>
      <c r="S2696" s="49"/>
      <c r="T2696" s="49"/>
      <c r="U2696" s="49"/>
      <c r="V2696" s="49"/>
      <c r="W2696" s="49"/>
      <c r="X2696" s="49"/>
      <c r="Y2696" s="49"/>
      <c r="Z2696" s="49"/>
      <c r="AA2696" s="49"/>
      <c r="AB2696" s="49"/>
      <c r="AC2696" s="49"/>
      <c r="AD2696" s="49"/>
    </row>
    <row r="2697" spans="1:30">
      <c r="A2697" s="49"/>
      <c r="B2697" s="49"/>
      <c r="C2697" s="49"/>
      <c r="D2697" s="49"/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  <c r="R2697" s="49"/>
      <c r="S2697" s="49"/>
      <c r="T2697" s="49"/>
      <c r="U2697" s="49"/>
      <c r="V2697" s="49"/>
      <c r="W2697" s="49"/>
      <c r="X2697" s="49"/>
      <c r="Y2697" s="49"/>
      <c r="Z2697" s="49"/>
      <c r="AA2697" s="49"/>
      <c r="AB2697" s="49"/>
      <c r="AC2697" s="49"/>
      <c r="AD2697" s="49"/>
    </row>
    <row r="2698" spans="1:30">
      <c r="A2698" s="49"/>
      <c r="B2698" s="49"/>
      <c r="C2698" s="49"/>
      <c r="D2698" s="49"/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  <c r="Q2698" s="49"/>
      <c r="R2698" s="49"/>
      <c r="S2698" s="49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  <c r="AD2698" s="49"/>
    </row>
    <row r="2699" spans="1:30">
      <c r="A2699" s="49"/>
      <c r="B2699" s="49"/>
      <c r="C2699" s="49"/>
      <c r="D2699" s="49"/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  <c r="R2699" s="49"/>
      <c r="S2699" s="49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  <c r="AD2699" s="49"/>
    </row>
    <row r="2700" spans="1:30">
      <c r="A2700" s="49"/>
      <c r="B2700" s="49"/>
      <c r="C2700" s="49"/>
      <c r="D2700" s="49"/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  <c r="Q2700" s="49"/>
      <c r="R2700" s="49"/>
      <c r="S2700" s="49"/>
      <c r="T2700" s="49"/>
      <c r="U2700" s="49"/>
      <c r="V2700" s="49"/>
      <c r="W2700" s="49"/>
      <c r="X2700" s="49"/>
      <c r="Y2700" s="49"/>
      <c r="Z2700" s="49"/>
      <c r="AA2700" s="49"/>
      <c r="AB2700" s="49"/>
      <c r="AC2700" s="49"/>
      <c r="AD2700" s="49"/>
    </row>
    <row r="2701" spans="1:30">
      <c r="A2701" s="49"/>
      <c r="B2701" s="49"/>
      <c r="C2701" s="49"/>
      <c r="D2701" s="49"/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  <c r="Q2701" s="49"/>
      <c r="R2701" s="49"/>
      <c r="S2701" s="49"/>
      <c r="T2701" s="49"/>
      <c r="U2701" s="49"/>
      <c r="V2701" s="49"/>
      <c r="W2701" s="49"/>
      <c r="X2701" s="49"/>
      <c r="Y2701" s="49"/>
      <c r="Z2701" s="49"/>
      <c r="AA2701" s="49"/>
      <c r="AB2701" s="49"/>
      <c r="AC2701" s="49"/>
      <c r="AD2701" s="49"/>
    </row>
    <row r="2702" spans="1:30">
      <c r="A2702" s="49"/>
      <c r="B2702" s="49"/>
      <c r="C2702" s="49"/>
      <c r="D2702" s="49"/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  <c r="Q2702" s="49"/>
      <c r="R2702" s="49"/>
      <c r="S2702" s="49"/>
      <c r="T2702" s="49"/>
      <c r="U2702" s="49"/>
      <c r="V2702" s="49"/>
      <c r="W2702" s="49"/>
      <c r="X2702" s="49"/>
      <c r="Y2702" s="49"/>
      <c r="Z2702" s="49"/>
      <c r="AA2702" s="49"/>
      <c r="AB2702" s="49"/>
      <c r="AC2702" s="49"/>
      <c r="AD2702" s="49"/>
    </row>
    <row r="2703" spans="1:30">
      <c r="A2703" s="49"/>
      <c r="B2703" s="49"/>
      <c r="C2703" s="49"/>
      <c r="D2703" s="49"/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  <c r="R2703" s="49"/>
      <c r="S2703" s="49"/>
      <c r="T2703" s="49"/>
      <c r="U2703" s="49"/>
      <c r="V2703" s="49"/>
      <c r="W2703" s="49"/>
      <c r="X2703" s="49"/>
      <c r="Y2703" s="49"/>
      <c r="Z2703" s="49"/>
      <c r="AA2703" s="49"/>
      <c r="AB2703" s="49"/>
      <c r="AC2703" s="49"/>
      <c r="AD2703" s="49"/>
    </row>
    <row r="2704" spans="1:30">
      <c r="A2704" s="49"/>
      <c r="B2704" s="49"/>
      <c r="C2704" s="49"/>
      <c r="D2704" s="49"/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  <c r="Q2704" s="49"/>
      <c r="R2704" s="49"/>
      <c r="S2704" s="49"/>
      <c r="T2704" s="49"/>
      <c r="U2704" s="49"/>
      <c r="V2704" s="49"/>
      <c r="W2704" s="49"/>
      <c r="X2704" s="49"/>
      <c r="Y2704" s="49"/>
      <c r="Z2704" s="49"/>
      <c r="AA2704" s="49"/>
      <c r="AB2704" s="49"/>
      <c r="AC2704" s="49"/>
      <c r="AD2704" s="49"/>
    </row>
    <row r="2705" spans="1:30">
      <c r="A2705" s="49"/>
      <c r="B2705" s="49"/>
      <c r="C2705" s="49"/>
      <c r="D2705" s="49"/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  <c r="R2705" s="49"/>
      <c r="S2705" s="49"/>
      <c r="T2705" s="49"/>
      <c r="U2705" s="49"/>
      <c r="V2705" s="49"/>
      <c r="W2705" s="49"/>
      <c r="X2705" s="49"/>
      <c r="Y2705" s="49"/>
      <c r="Z2705" s="49"/>
      <c r="AA2705" s="49"/>
      <c r="AB2705" s="49"/>
      <c r="AC2705" s="49"/>
      <c r="AD2705" s="49"/>
    </row>
    <row r="2706" spans="1:30">
      <c r="A2706" s="49"/>
      <c r="B2706" s="49"/>
      <c r="C2706" s="49"/>
      <c r="D2706" s="49"/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  <c r="Q2706" s="49"/>
      <c r="R2706" s="49"/>
      <c r="S2706" s="49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  <c r="AD2706" s="49"/>
    </row>
    <row r="2707" spans="1:30">
      <c r="A2707" s="49"/>
      <c r="B2707" s="49"/>
      <c r="C2707" s="49"/>
      <c r="D2707" s="49"/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  <c r="Q2707" s="49"/>
      <c r="R2707" s="49"/>
      <c r="S2707" s="49"/>
      <c r="T2707" s="49"/>
      <c r="U2707" s="49"/>
      <c r="V2707" s="49"/>
      <c r="W2707" s="49"/>
      <c r="X2707" s="49"/>
      <c r="Y2707" s="49"/>
      <c r="Z2707" s="49"/>
      <c r="AA2707" s="49"/>
      <c r="AB2707" s="49"/>
      <c r="AC2707" s="49"/>
      <c r="AD2707" s="49"/>
    </row>
    <row r="2708" spans="1:30">
      <c r="A2708" s="49"/>
      <c r="B2708" s="49"/>
      <c r="C2708" s="49"/>
      <c r="D2708" s="49"/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  <c r="R2708" s="49"/>
      <c r="S2708" s="49"/>
      <c r="T2708" s="49"/>
      <c r="U2708" s="49"/>
      <c r="V2708" s="49"/>
      <c r="W2708" s="49"/>
      <c r="X2708" s="49"/>
      <c r="Y2708" s="49"/>
      <c r="Z2708" s="49"/>
      <c r="AA2708" s="49"/>
      <c r="AB2708" s="49"/>
      <c r="AC2708" s="49"/>
      <c r="AD2708" s="49"/>
    </row>
    <row r="2709" spans="1:30">
      <c r="A2709" s="49"/>
      <c r="B2709" s="49"/>
      <c r="C2709" s="49"/>
      <c r="D2709" s="49"/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  <c r="R2709" s="49"/>
      <c r="S2709" s="49"/>
      <c r="T2709" s="49"/>
      <c r="U2709" s="49"/>
      <c r="V2709" s="49"/>
      <c r="W2709" s="49"/>
      <c r="X2709" s="49"/>
      <c r="Y2709" s="49"/>
      <c r="Z2709" s="49"/>
      <c r="AA2709" s="49"/>
      <c r="AB2709" s="49"/>
      <c r="AC2709" s="49"/>
      <c r="AD2709" s="49"/>
    </row>
    <row r="2710" spans="1:30">
      <c r="A2710" s="49"/>
      <c r="B2710" s="49"/>
      <c r="C2710" s="49"/>
      <c r="D2710" s="49"/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  <c r="Q2710" s="49"/>
      <c r="R2710" s="49"/>
      <c r="S2710" s="49"/>
      <c r="T2710" s="49"/>
      <c r="U2710" s="49"/>
      <c r="V2710" s="49"/>
      <c r="W2710" s="49"/>
      <c r="X2710" s="49"/>
      <c r="Y2710" s="49"/>
      <c r="Z2710" s="49"/>
      <c r="AA2710" s="49"/>
      <c r="AB2710" s="49"/>
      <c r="AC2710" s="49"/>
      <c r="AD2710" s="49"/>
    </row>
    <row r="2711" spans="1:30">
      <c r="A2711" s="49"/>
      <c r="B2711" s="49"/>
      <c r="C2711" s="49"/>
      <c r="D2711" s="49"/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  <c r="Q2711" s="49"/>
      <c r="R2711" s="49"/>
      <c r="S2711" s="49"/>
      <c r="T2711" s="49"/>
      <c r="U2711" s="49"/>
      <c r="V2711" s="49"/>
      <c r="W2711" s="49"/>
      <c r="X2711" s="49"/>
      <c r="Y2711" s="49"/>
      <c r="Z2711" s="49"/>
      <c r="AA2711" s="49"/>
      <c r="AB2711" s="49"/>
      <c r="AC2711" s="49"/>
      <c r="AD2711" s="49"/>
    </row>
    <row r="2712" spans="1:30">
      <c r="A2712" s="49"/>
      <c r="B2712" s="49"/>
      <c r="C2712" s="49"/>
      <c r="D2712" s="49"/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  <c r="R2712" s="49"/>
      <c r="S2712" s="49"/>
      <c r="T2712" s="49"/>
      <c r="U2712" s="49"/>
      <c r="V2712" s="49"/>
      <c r="W2712" s="49"/>
      <c r="X2712" s="49"/>
      <c r="Y2712" s="49"/>
      <c r="Z2712" s="49"/>
      <c r="AA2712" s="49"/>
      <c r="AB2712" s="49"/>
      <c r="AC2712" s="49"/>
      <c r="AD2712" s="49"/>
    </row>
    <row r="2713" spans="1:30">
      <c r="A2713" s="49"/>
      <c r="B2713" s="49"/>
      <c r="C2713" s="49"/>
      <c r="D2713" s="49"/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  <c r="R2713" s="49"/>
      <c r="S2713" s="49"/>
      <c r="T2713" s="49"/>
      <c r="U2713" s="49"/>
      <c r="V2713" s="49"/>
      <c r="W2713" s="49"/>
      <c r="X2713" s="49"/>
      <c r="Y2713" s="49"/>
      <c r="Z2713" s="49"/>
      <c r="AA2713" s="49"/>
      <c r="AB2713" s="49"/>
      <c r="AC2713" s="49"/>
      <c r="AD2713" s="49"/>
    </row>
    <row r="2714" spans="1:30">
      <c r="A2714" s="49"/>
      <c r="B2714" s="49"/>
      <c r="C2714" s="49"/>
      <c r="D2714" s="49"/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  <c r="R2714" s="49"/>
      <c r="S2714" s="49"/>
      <c r="T2714" s="49"/>
      <c r="U2714" s="49"/>
      <c r="V2714" s="49"/>
      <c r="W2714" s="49"/>
      <c r="X2714" s="49"/>
      <c r="Y2714" s="49"/>
      <c r="Z2714" s="49"/>
      <c r="AA2714" s="49"/>
      <c r="AB2714" s="49"/>
      <c r="AC2714" s="49"/>
      <c r="AD2714" s="49"/>
    </row>
    <row r="2715" spans="1:30">
      <c r="A2715" s="49"/>
      <c r="B2715" s="49"/>
      <c r="C2715" s="49"/>
      <c r="D2715" s="49"/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  <c r="R2715" s="49"/>
      <c r="S2715" s="49"/>
      <c r="T2715" s="49"/>
      <c r="U2715" s="49"/>
      <c r="V2715" s="49"/>
      <c r="W2715" s="49"/>
      <c r="X2715" s="49"/>
      <c r="Y2715" s="49"/>
      <c r="Z2715" s="49"/>
      <c r="AA2715" s="49"/>
      <c r="AB2715" s="49"/>
      <c r="AC2715" s="49"/>
      <c r="AD2715" s="49"/>
    </row>
    <row r="2716" spans="1:30">
      <c r="A2716" s="49"/>
      <c r="B2716" s="49"/>
      <c r="C2716" s="49"/>
      <c r="D2716" s="49"/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  <c r="Q2716" s="49"/>
      <c r="R2716" s="49"/>
      <c r="S2716" s="49"/>
      <c r="T2716" s="49"/>
      <c r="U2716" s="49"/>
      <c r="V2716" s="49"/>
      <c r="W2716" s="49"/>
      <c r="X2716" s="49"/>
      <c r="Y2716" s="49"/>
      <c r="Z2716" s="49"/>
      <c r="AA2716" s="49"/>
      <c r="AB2716" s="49"/>
      <c r="AC2716" s="49"/>
      <c r="AD2716" s="49"/>
    </row>
    <row r="2717" spans="1:30">
      <c r="A2717" s="49"/>
      <c r="B2717" s="49"/>
      <c r="C2717" s="49"/>
      <c r="D2717" s="49"/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  <c r="Q2717" s="49"/>
      <c r="R2717" s="49"/>
      <c r="S2717" s="49"/>
      <c r="T2717" s="49"/>
      <c r="U2717" s="49"/>
      <c r="V2717" s="49"/>
      <c r="W2717" s="49"/>
      <c r="X2717" s="49"/>
      <c r="Y2717" s="49"/>
      <c r="Z2717" s="49"/>
      <c r="AA2717" s="49"/>
      <c r="AB2717" s="49"/>
      <c r="AC2717" s="49"/>
      <c r="AD2717" s="49"/>
    </row>
    <row r="2718" spans="1:30">
      <c r="A2718" s="49"/>
      <c r="B2718" s="49"/>
      <c r="C2718" s="49"/>
      <c r="D2718" s="49"/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  <c r="R2718" s="49"/>
      <c r="S2718" s="49"/>
      <c r="T2718" s="49"/>
      <c r="U2718" s="49"/>
      <c r="V2718" s="49"/>
      <c r="W2718" s="49"/>
      <c r="X2718" s="49"/>
      <c r="Y2718" s="49"/>
      <c r="Z2718" s="49"/>
      <c r="AA2718" s="49"/>
      <c r="AB2718" s="49"/>
      <c r="AC2718" s="49"/>
      <c r="AD2718" s="49"/>
    </row>
    <row r="2719" spans="1:30">
      <c r="A2719" s="49"/>
      <c r="B2719" s="49"/>
      <c r="C2719" s="49"/>
      <c r="D2719" s="49"/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  <c r="R2719" s="49"/>
      <c r="S2719" s="49"/>
      <c r="T2719" s="49"/>
      <c r="U2719" s="49"/>
      <c r="V2719" s="49"/>
      <c r="W2719" s="49"/>
      <c r="X2719" s="49"/>
      <c r="Y2719" s="49"/>
      <c r="Z2719" s="49"/>
      <c r="AA2719" s="49"/>
      <c r="AB2719" s="49"/>
      <c r="AC2719" s="49"/>
      <c r="AD2719" s="49"/>
    </row>
    <row r="2720" spans="1:30">
      <c r="A2720" s="49"/>
      <c r="B2720" s="49"/>
      <c r="C2720" s="49"/>
      <c r="D2720" s="49"/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  <c r="Q2720" s="49"/>
      <c r="R2720" s="49"/>
      <c r="S2720" s="49"/>
      <c r="T2720" s="49"/>
      <c r="U2720" s="49"/>
      <c r="V2720" s="49"/>
      <c r="W2720" s="49"/>
      <c r="X2720" s="49"/>
      <c r="Y2720" s="49"/>
      <c r="Z2720" s="49"/>
      <c r="AA2720" s="49"/>
      <c r="AB2720" s="49"/>
      <c r="AC2720" s="49"/>
      <c r="AD2720" s="49"/>
    </row>
    <row r="2721" spans="1:30">
      <c r="A2721" s="49"/>
      <c r="B2721" s="49"/>
      <c r="C2721" s="49"/>
      <c r="D2721" s="49"/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  <c r="Q2721" s="49"/>
      <c r="R2721" s="49"/>
      <c r="S2721" s="49"/>
      <c r="T2721" s="49"/>
      <c r="U2721" s="49"/>
      <c r="V2721" s="49"/>
      <c r="W2721" s="49"/>
      <c r="X2721" s="49"/>
      <c r="Y2721" s="49"/>
      <c r="Z2721" s="49"/>
      <c r="AA2721" s="49"/>
      <c r="AB2721" s="49"/>
      <c r="AC2721" s="49"/>
      <c r="AD2721" s="49"/>
    </row>
    <row r="2722" spans="1:30">
      <c r="A2722" s="49"/>
      <c r="B2722" s="49"/>
      <c r="C2722" s="49"/>
      <c r="D2722" s="49"/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  <c r="Q2722" s="49"/>
      <c r="R2722" s="49"/>
      <c r="S2722" s="49"/>
      <c r="T2722" s="49"/>
      <c r="U2722" s="49"/>
      <c r="V2722" s="49"/>
      <c r="W2722" s="49"/>
      <c r="X2722" s="49"/>
      <c r="Y2722" s="49"/>
      <c r="Z2722" s="49"/>
      <c r="AA2722" s="49"/>
      <c r="AB2722" s="49"/>
      <c r="AC2722" s="49"/>
      <c r="AD2722" s="49"/>
    </row>
    <row r="2723" spans="1:30">
      <c r="A2723" s="49"/>
      <c r="B2723" s="49"/>
      <c r="C2723" s="49"/>
      <c r="D2723" s="49"/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  <c r="Q2723" s="49"/>
      <c r="R2723" s="49"/>
      <c r="S2723" s="49"/>
      <c r="T2723" s="49"/>
      <c r="U2723" s="49"/>
      <c r="V2723" s="49"/>
      <c r="W2723" s="49"/>
      <c r="X2723" s="49"/>
      <c r="Y2723" s="49"/>
      <c r="Z2723" s="49"/>
      <c r="AA2723" s="49"/>
      <c r="AB2723" s="49"/>
      <c r="AC2723" s="49"/>
      <c r="AD2723" s="49"/>
    </row>
    <row r="2724" spans="1:30">
      <c r="A2724" s="49"/>
      <c r="B2724" s="49"/>
      <c r="C2724" s="49"/>
      <c r="D2724" s="49"/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  <c r="Q2724" s="49"/>
      <c r="R2724" s="49"/>
      <c r="S2724" s="49"/>
      <c r="T2724" s="49"/>
      <c r="U2724" s="49"/>
      <c r="V2724" s="49"/>
      <c r="W2724" s="49"/>
      <c r="X2724" s="49"/>
      <c r="Y2724" s="49"/>
      <c r="Z2724" s="49"/>
      <c r="AA2724" s="49"/>
      <c r="AB2724" s="49"/>
      <c r="AC2724" s="49"/>
      <c r="AD2724" s="49"/>
    </row>
    <row r="2725" spans="1:30">
      <c r="A2725" s="49"/>
      <c r="B2725" s="49"/>
      <c r="C2725" s="49"/>
      <c r="D2725" s="49"/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  <c r="R2725" s="49"/>
      <c r="S2725" s="49"/>
      <c r="T2725" s="49"/>
      <c r="U2725" s="49"/>
      <c r="V2725" s="49"/>
      <c r="W2725" s="49"/>
      <c r="X2725" s="49"/>
      <c r="Y2725" s="49"/>
      <c r="Z2725" s="49"/>
      <c r="AA2725" s="49"/>
      <c r="AB2725" s="49"/>
      <c r="AC2725" s="49"/>
      <c r="AD2725" s="49"/>
    </row>
    <row r="2726" spans="1:30">
      <c r="A2726" s="49"/>
      <c r="B2726" s="49"/>
      <c r="C2726" s="49"/>
      <c r="D2726" s="49"/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  <c r="Q2726" s="49"/>
      <c r="R2726" s="49"/>
      <c r="S2726" s="49"/>
      <c r="T2726" s="49"/>
      <c r="U2726" s="49"/>
      <c r="V2726" s="49"/>
      <c r="W2726" s="49"/>
      <c r="X2726" s="49"/>
      <c r="Y2726" s="49"/>
      <c r="Z2726" s="49"/>
      <c r="AA2726" s="49"/>
      <c r="AB2726" s="49"/>
      <c r="AC2726" s="49"/>
      <c r="AD2726" s="49"/>
    </row>
    <row r="2727" spans="1:30">
      <c r="A2727" s="49"/>
      <c r="B2727" s="49"/>
      <c r="C2727" s="49"/>
      <c r="D2727" s="49"/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  <c r="Q2727" s="49"/>
      <c r="R2727" s="49"/>
      <c r="S2727" s="49"/>
      <c r="T2727" s="49"/>
      <c r="U2727" s="49"/>
      <c r="V2727" s="49"/>
      <c r="W2727" s="49"/>
      <c r="X2727" s="49"/>
      <c r="Y2727" s="49"/>
      <c r="Z2727" s="49"/>
      <c r="AA2727" s="49"/>
      <c r="AB2727" s="49"/>
      <c r="AC2727" s="49"/>
      <c r="AD2727" s="49"/>
    </row>
    <row r="2728" spans="1:30">
      <c r="A2728" s="49"/>
      <c r="B2728" s="49"/>
      <c r="C2728" s="49"/>
      <c r="D2728" s="49"/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  <c r="Q2728" s="49"/>
      <c r="R2728" s="49"/>
      <c r="S2728" s="49"/>
      <c r="T2728" s="49"/>
      <c r="U2728" s="49"/>
      <c r="V2728" s="49"/>
      <c r="W2728" s="49"/>
      <c r="X2728" s="49"/>
      <c r="Y2728" s="49"/>
      <c r="Z2728" s="49"/>
      <c r="AA2728" s="49"/>
      <c r="AB2728" s="49"/>
      <c r="AC2728" s="49"/>
      <c r="AD2728" s="49"/>
    </row>
    <row r="2729" spans="1:30">
      <c r="A2729" s="49"/>
      <c r="B2729" s="49"/>
      <c r="C2729" s="49"/>
      <c r="D2729" s="49"/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  <c r="R2729" s="49"/>
      <c r="S2729" s="49"/>
      <c r="T2729" s="49"/>
      <c r="U2729" s="49"/>
      <c r="V2729" s="49"/>
      <c r="W2729" s="49"/>
      <c r="X2729" s="49"/>
      <c r="Y2729" s="49"/>
      <c r="Z2729" s="49"/>
      <c r="AA2729" s="49"/>
      <c r="AB2729" s="49"/>
      <c r="AC2729" s="49"/>
      <c r="AD2729" s="49"/>
    </row>
    <row r="2730" spans="1:30">
      <c r="A2730" s="49"/>
      <c r="B2730" s="49"/>
      <c r="C2730" s="49"/>
      <c r="D2730" s="49"/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  <c r="R2730" s="49"/>
      <c r="S2730" s="49"/>
      <c r="T2730" s="49"/>
      <c r="U2730" s="49"/>
      <c r="V2730" s="49"/>
      <c r="W2730" s="49"/>
      <c r="X2730" s="49"/>
      <c r="Y2730" s="49"/>
      <c r="Z2730" s="49"/>
      <c r="AA2730" s="49"/>
      <c r="AB2730" s="49"/>
      <c r="AC2730" s="49"/>
      <c r="AD2730" s="49"/>
    </row>
    <row r="2731" spans="1:30">
      <c r="A2731" s="49"/>
      <c r="B2731" s="49"/>
      <c r="C2731" s="49"/>
      <c r="D2731" s="49"/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  <c r="R2731" s="49"/>
      <c r="S2731" s="49"/>
      <c r="T2731" s="49"/>
      <c r="U2731" s="49"/>
      <c r="V2731" s="49"/>
      <c r="W2731" s="49"/>
      <c r="X2731" s="49"/>
      <c r="Y2731" s="49"/>
      <c r="Z2731" s="49"/>
      <c r="AA2731" s="49"/>
      <c r="AB2731" s="49"/>
      <c r="AC2731" s="49"/>
      <c r="AD2731" s="49"/>
    </row>
    <row r="2732" spans="1:30">
      <c r="A2732" s="49"/>
      <c r="B2732" s="49"/>
      <c r="C2732" s="49"/>
      <c r="D2732" s="49"/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  <c r="R2732" s="49"/>
      <c r="S2732" s="49"/>
      <c r="T2732" s="49"/>
      <c r="U2732" s="49"/>
      <c r="V2732" s="49"/>
      <c r="W2732" s="49"/>
      <c r="X2732" s="49"/>
      <c r="Y2732" s="49"/>
      <c r="Z2732" s="49"/>
      <c r="AA2732" s="49"/>
      <c r="AB2732" s="49"/>
      <c r="AC2732" s="49"/>
      <c r="AD2732" s="49"/>
    </row>
    <row r="2733" spans="1:30">
      <c r="A2733" s="49"/>
      <c r="B2733" s="49"/>
      <c r="C2733" s="49"/>
      <c r="D2733" s="49"/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  <c r="Q2733" s="49"/>
      <c r="R2733" s="49"/>
      <c r="S2733" s="49"/>
      <c r="T2733" s="49"/>
      <c r="U2733" s="49"/>
      <c r="V2733" s="49"/>
      <c r="W2733" s="49"/>
      <c r="X2733" s="49"/>
      <c r="Y2733" s="49"/>
      <c r="Z2733" s="49"/>
      <c r="AA2733" s="49"/>
      <c r="AB2733" s="49"/>
      <c r="AC2733" s="49"/>
      <c r="AD2733" s="49"/>
    </row>
    <row r="2734" spans="1:30">
      <c r="A2734" s="49"/>
      <c r="B2734" s="49"/>
      <c r="C2734" s="49"/>
      <c r="D2734" s="49"/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  <c r="Q2734" s="49"/>
      <c r="R2734" s="49"/>
      <c r="S2734" s="49"/>
      <c r="T2734" s="49"/>
      <c r="U2734" s="49"/>
      <c r="V2734" s="49"/>
      <c r="W2734" s="49"/>
      <c r="X2734" s="49"/>
      <c r="Y2734" s="49"/>
      <c r="Z2734" s="49"/>
      <c r="AA2734" s="49"/>
      <c r="AB2734" s="49"/>
      <c r="AC2734" s="49"/>
      <c r="AD2734" s="49"/>
    </row>
    <row r="2735" spans="1:30">
      <c r="A2735" s="49"/>
      <c r="B2735" s="49"/>
      <c r="C2735" s="49"/>
      <c r="D2735" s="49"/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  <c r="R2735" s="49"/>
      <c r="S2735" s="49"/>
      <c r="T2735" s="49"/>
      <c r="U2735" s="49"/>
      <c r="V2735" s="49"/>
      <c r="W2735" s="49"/>
      <c r="X2735" s="49"/>
      <c r="Y2735" s="49"/>
      <c r="Z2735" s="49"/>
      <c r="AA2735" s="49"/>
      <c r="AB2735" s="49"/>
      <c r="AC2735" s="49"/>
      <c r="AD2735" s="49"/>
    </row>
    <row r="2736" spans="1:30">
      <c r="A2736" s="49"/>
      <c r="B2736" s="49"/>
      <c r="C2736" s="49"/>
      <c r="D2736" s="49"/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  <c r="R2736" s="49"/>
      <c r="S2736" s="49"/>
      <c r="T2736" s="49"/>
      <c r="U2736" s="49"/>
      <c r="V2736" s="49"/>
      <c r="W2736" s="49"/>
      <c r="X2736" s="49"/>
      <c r="Y2736" s="49"/>
      <c r="Z2736" s="49"/>
      <c r="AA2736" s="49"/>
      <c r="AB2736" s="49"/>
      <c r="AC2736" s="49"/>
      <c r="AD2736" s="49"/>
    </row>
    <row r="2737" spans="1:30">
      <c r="A2737" s="49"/>
      <c r="B2737" s="49"/>
      <c r="C2737" s="49"/>
      <c r="D2737" s="49"/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  <c r="R2737" s="49"/>
      <c r="S2737" s="49"/>
      <c r="T2737" s="49"/>
      <c r="U2737" s="49"/>
      <c r="V2737" s="49"/>
      <c r="W2737" s="49"/>
      <c r="X2737" s="49"/>
      <c r="Y2737" s="49"/>
      <c r="Z2737" s="49"/>
      <c r="AA2737" s="49"/>
      <c r="AB2737" s="49"/>
      <c r="AC2737" s="49"/>
      <c r="AD2737" s="49"/>
    </row>
    <row r="2738" spans="1:30">
      <c r="A2738" s="49"/>
      <c r="B2738" s="49"/>
      <c r="C2738" s="49"/>
      <c r="D2738" s="49"/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  <c r="R2738" s="49"/>
      <c r="S2738" s="49"/>
      <c r="T2738" s="49"/>
      <c r="U2738" s="49"/>
      <c r="V2738" s="49"/>
      <c r="W2738" s="49"/>
      <c r="X2738" s="49"/>
      <c r="Y2738" s="49"/>
      <c r="Z2738" s="49"/>
      <c r="AA2738" s="49"/>
      <c r="AB2738" s="49"/>
      <c r="AC2738" s="49"/>
      <c r="AD2738" s="49"/>
    </row>
    <row r="2739" spans="1:30">
      <c r="A2739" s="49"/>
      <c r="B2739" s="49"/>
      <c r="C2739" s="49"/>
      <c r="D2739" s="49"/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  <c r="R2739" s="49"/>
      <c r="S2739" s="49"/>
      <c r="T2739" s="49"/>
      <c r="U2739" s="49"/>
      <c r="V2739" s="49"/>
      <c r="W2739" s="49"/>
      <c r="X2739" s="49"/>
      <c r="Y2739" s="49"/>
      <c r="Z2739" s="49"/>
      <c r="AA2739" s="49"/>
      <c r="AB2739" s="49"/>
      <c r="AC2739" s="49"/>
      <c r="AD2739" s="49"/>
    </row>
    <row r="2740" spans="1:30">
      <c r="A2740" s="49"/>
      <c r="B2740" s="49"/>
      <c r="C2740" s="49"/>
      <c r="D2740" s="49"/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  <c r="Q2740" s="49"/>
      <c r="R2740" s="49"/>
      <c r="S2740" s="49"/>
      <c r="T2740" s="49"/>
      <c r="U2740" s="49"/>
      <c r="V2740" s="49"/>
      <c r="W2740" s="49"/>
      <c r="X2740" s="49"/>
      <c r="Y2740" s="49"/>
      <c r="Z2740" s="49"/>
      <c r="AA2740" s="49"/>
      <c r="AB2740" s="49"/>
      <c r="AC2740" s="49"/>
      <c r="AD2740" s="49"/>
    </row>
    <row r="2741" spans="1:30">
      <c r="A2741" s="49"/>
      <c r="B2741" s="49"/>
      <c r="C2741" s="49"/>
      <c r="D2741" s="49"/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  <c r="R2741" s="49"/>
      <c r="S2741" s="49"/>
      <c r="T2741" s="49"/>
      <c r="U2741" s="49"/>
      <c r="V2741" s="49"/>
      <c r="W2741" s="49"/>
      <c r="X2741" s="49"/>
      <c r="Y2741" s="49"/>
      <c r="Z2741" s="49"/>
      <c r="AA2741" s="49"/>
      <c r="AB2741" s="49"/>
      <c r="AC2741" s="49"/>
      <c r="AD2741" s="49"/>
    </row>
    <row r="2742" spans="1:30">
      <c r="A2742" s="49"/>
      <c r="B2742" s="49"/>
      <c r="C2742" s="49"/>
      <c r="D2742" s="49"/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  <c r="R2742" s="49"/>
      <c r="S2742" s="49"/>
      <c r="T2742" s="49"/>
      <c r="U2742" s="49"/>
      <c r="V2742" s="49"/>
      <c r="W2742" s="49"/>
      <c r="X2742" s="49"/>
      <c r="Y2742" s="49"/>
      <c r="Z2742" s="49"/>
      <c r="AA2742" s="49"/>
      <c r="AB2742" s="49"/>
      <c r="AC2742" s="49"/>
      <c r="AD2742" s="49"/>
    </row>
    <row r="2743" spans="1:30">
      <c r="A2743" s="49"/>
      <c r="B2743" s="49"/>
      <c r="C2743" s="49"/>
      <c r="D2743" s="49"/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  <c r="R2743" s="49"/>
      <c r="S2743" s="49"/>
      <c r="T2743" s="49"/>
      <c r="U2743" s="49"/>
      <c r="V2743" s="49"/>
      <c r="W2743" s="49"/>
      <c r="X2743" s="49"/>
      <c r="Y2743" s="49"/>
      <c r="Z2743" s="49"/>
      <c r="AA2743" s="49"/>
      <c r="AB2743" s="49"/>
      <c r="AC2743" s="49"/>
      <c r="AD2743" s="49"/>
    </row>
    <row r="2744" spans="1:30">
      <c r="A2744" s="49"/>
      <c r="B2744" s="49"/>
      <c r="C2744" s="49"/>
      <c r="D2744" s="49"/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  <c r="R2744" s="49"/>
      <c r="S2744" s="49"/>
      <c r="T2744" s="49"/>
      <c r="U2744" s="49"/>
      <c r="V2744" s="49"/>
      <c r="W2744" s="49"/>
      <c r="X2744" s="49"/>
      <c r="Y2744" s="49"/>
      <c r="Z2744" s="49"/>
      <c r="AA2744" s="49"/>
      <c r="AB2744" s="49"/>
      <c r="AC2744" s="49"/>
      <c r="AD2744" s="49"/>
    </row>
    <row r="2745" spans="1:30">
      <c r="A2745" s="49"/>
      <c r="B2745" s="49"/>
      <c r="C2745" s="49"/>
      <c r="D2745" s="49"/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  <c r="R2745" s="49"/>
      <c r="S2745" s="49"/>
      <c r="T2745" s="49"/>
      <c r="U2745" s="49"/>
      <c r="V2745" s="49"/>
      <c r="W2745" s="49"/>
      <c r="X2745" s="49"/>
      <c r="Y2745" s="49"/>
      <c r="Z2745" s="49"/>
      <c r="AA2745" s="49"/>
      <c r="AB2745" s="49"/>
      <c r="AC2745" s="49"/>
      <c r="AD2745" s="49"/>
    </row>
    <row r="2746" spans="1:30">
      <c r="A2746" s="49"/>
      <c r="B2746" s="49"/>
      <c r="C2746" s="49"/>
      <c r="D2746" s="49"/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  <c r="R2746" s="49"/>
      <c r="S2746" s="49"/>
      <c r="T2746" s="49"/>
      <c r="U2746" s="49"/>
      <c r="V2746" s="49"/>
      <c r="W2746" s="49"/>
      <c r="X2746" s="49"/>
      <c r="Y2746" s="49"/>
      <c r="Z2746" s="49"/>
      <c r="AA2746" s="49"/>
      <c r="AB2746" s="49"/>
      <c r="AC2746" s="49"/>
      <c r="AD2746" s="49"/>
    </row>
    <row r="2747" spans="1:30">
      <c r="A2747" s="49"/>
      <c r="B2747" s="49"/>
      <c r="C2747" s="49"/>
      <c r="D2747" s="49"/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  <c r="R2747" s="49"/>
      <c r="S2747" s="49"/>
      <c r="T2747" s="49"/>
      <c r="U2747" s="49"/>
      <c r="V2747" s="49"/>
      <c r="W2747" s="49"/>
      <c r="X2747" s="49"/>
      <c r="Y2747" s="49"/>
      <c r="Z2747" s="49"/>
      <c r="AA2747" s="49"/>
      <c r="AB2747" s="49"/>
      <c r="AC2747" s="49"/>
      <c r="AD2747" s="49"/>
    </row>
    <row r="2748" spans="1:30">
      <c r="A2748" s="49"/>
      <c r="B2748" s="49"/>
      <c r="C2748" s="49"/>
      <c r="D2748" s="49"/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  <c r="Q2748" s="49"/>
      <c r="R2748" s="49"/>
      <c r="S2748" s="49"/>
      <c r="T2748" s="49"/>
      <c r="U2748" s="49"/>
      <c r="V2748" s="49"/>
      <c r="W2748" s="49"/>
      <c r="X2748" s="49"/>
      <c r="Y2748" s="49"/>
      <c r="Z2748" s="49"/>
      <c r="AA2748" s="49"/>
      <c r="AB2748" s="49"/>
      <c r="AC2748" s="49"/>
      <c r="AD2748" s="49"/>
    </row>
    <row r="2749" spans="1:30">
      <c r="A2749" s="49"/>
      <c r="B2749" s="49"/>
      <c r="C2749" s="49"/>
      <c r="D2749" s="49"/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/>
      <c r="R2749" s="49"/>
      <c r="S2749" s="49"/>
      <c r="T2749" s="49"/>
      <c r="U2749" s="49"/>
      <c r="V2749" s="49"/>
      <c r="W2749" s="49"/>
      <c r="X2749" s="49"/>
      <c r="Y2749" s="49"/>
      <c r="Z2749" s="49"/>
      <c r="AA2749" s="49"/>
      <c r="AB2749" s="49"/>
      <c r="AC2749" s="49"/>
      <c r="AD2749" s="49"/>
    </row>
    <row r="2750" spans="1:30">
      <c r="A2750" s="49"/>
      <c r="B2750" s="49"/>
      <c r="C2750" s="49"/>
      <c r="D2750" s="49"/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  <c r="R2750" s="49"/>
      <c r="S2750" s="49"/>
      <c r="T2750" s="49"/>
      <c r="U2750" s="49"/>
      <c r="V2750" s="49"/>
      <c r="W2750" s="49"/>
      <c r="X2750" s="49"/>
      <c r="Y2750" s="49"/>
      <c r="Z2750" s="49"/>
      <c r="AA2750" s="49"/>
      <c r="AB2750" s="49"/>
      <c r="AC2750" s="49"/>
      <c r="AD2750" s="49"/>
    </row>
    <row r="2751" spans="1:30">
      <c r="A2751" s="49"/>
      <c r="B2751" s="49"/>
      <c r="C2751" s="49"/>
      <c r="D2751" s="49"/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  <c r="Q2751" s="49"/>
      <c r="R2751" s="49"/>
      <c r="S2751" s="49"/>
      <c r="T2751" s="49"/>
      <c r="U2751" s="49"/>
      <c r="V2751" s="49"/>
      <c r="W2751" s="49"/>
      <c r="X2751" s="49"/>
      <c r="Y2751" s="49"/>
      <c r="Z2751" s="49"/>
      <c r="AA2751" s="49"/>
      <c r="AB2751" s="49"/>
      <c r="AC2751" s="49"/>
      <c r="AD2751" s="49"/>
    </row>
    <row r="2752" spans="1:30">
      <c r="A2752" s="49"/>
      <c r="B2752" s="49"/>
      <c r="C2752" s="49"/>
      <c r="D2752" s="49"/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  <c r="R2752" s="49"/>
      <c r="S2752" s="49"/>
      <c r="T2752" s="49"/>
      <c r="U2752" s="49"/>
      <c r="V2752" s="49"/>
      <c r="W2752" s="49"/>
      <c r="X2752" s="49"/>
      <c r="Y2752" s="49"/>
      <c r="Z2752" s="49"/>
      <c r="AA2752" s="49"/>
      <c r="AB2752" s="49"/>
      <c r="AC2752" s="49"/>
      <c r="AD2752" s="49"/>
    </row>
    <row r="2753" spans="1:30">
      <c r="A2753" s="49"/>
      <c r="B2753" s="49"/>
      <c r="C2753" s="49"/>
      <c r="D2753" s="49"/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  <c r="R2753" s="49"/>
      <c r="S2753" s="49"/>
      <c r="T2753" s="49"/>
      <c r="U2753" s="49"/>
      <c r="V2753" s="49"/>
      <c r="W2753" s="49"/>
      <c r="X2753" s="49"/>
      <c r="Y2753" s="49"/>
      <c r="Z2753" s="49"/>
      <c r="AA2753" s="49"/>
      <c r="AB2753" s="49"/>
      <c r="AC2753" s="49"/>
      <c r="AD2753" s="49"/>
    </row>
    <row r="2754" spans="1:30">
      <c r="A2754" s="49"/>
      <c r="B2754" s="49"/>
      <c r="C2754" s="49"/>
      <c r="D2754" s="49"/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  <c r="R2754" s="49"/>
      <c r="S2754" s="49"/>
      <c r="T2754" s="49"/>
      <c r="U2754" s="49"/>
      <c r="V2754" s="49"/>
      <c r="W2754" s="49"/>
      <c r="X2754" s="49"/>
      <c r="Y2754" s="49"/>
      <c r="Z2754" s="49"/>
      <c r="AA2754" s="49"/>
      <c r="AB2754" s="49"/>
      <c r="AC2754" s="49"/>
      <c r="AD2754" s="49"/>
    </row>
    <row r="2755" spans="1:30">
      <c r="A2755" s="49"/>
      <c r="B2755" s="49"/>
      <c r="C2755" s="49"/>
      <c r="D2755" s="49"/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  <c r="Q2755" s="49"/>
      <c r="R2755" s="49"/>
      <c r="S2755" s="49"/>
      <c r="T2755" s="49"/>
      <c r="U2755" s="49"/>
      <c r="V2755" s="49"/>
      <c r="W2755" s="49"/>
      <c r="X2755" s="49"/>
      <c r="Y2755" s="49"/>
      <c r="Z2755" s="49"/>
      <c r="AA2755" s="49"/>
      <c r="AB2755" s="49"/>
      <c r="AC2755" s="49"/>
      <c r="AD2755" s="49"/>
    </row>
    <row r="2756" spans="1:30">
      <c r="A2756" s="49"/>
      <c r="B2756" s="49"/>
      <c r="C2756" s="49"/>
      <c r="D2756" s="49"/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  <c r="Q2756" s="49"/>
      <c r="R2756" s="49"/>
      <c r="S2756" s="49"/>
      <c r="T2756" s="49"/>
      <c r="U2756" s="49"/>
      <c r="V2756" s="49"/>
      <c r="W2756" s="49"/>
      <c r="X2756" s="49"/>
      <c r="Y2756" s="49"/>
      <c r="Z2756" s="49"/>
      <c r="AA2756" s="49"/>
      <c r="AB2756" s="49"/>
      <c r="AC2756" s="49"/>
      <c r="AD2756" s="49"/>
    </row>
    <row r="2757" spans="1:30">
      <c r="A2757" s="49"/>
      <c r="B2757" s="49"/>
      <c r="C2757" s="49"/>
      <c r="D2757" s="49"/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  <c r="Q2757" s="49"/>
      <c r="R2757" s="49"/>
      <c r="S2757" s="49"/>
      <c r="T2757" s="49"/>
      <c r="U2757" s="49"/>
      <c r="V2757" s="49"/>
      <c r="W2757" s="49"/>
      <c r="X2757" s="49"/>
      <c r="Y2757" s="49"/>
      <c r="Z2757" s="49"/>
      <c r="AA2757" s="49"/>
      <c r="AB2757" s="49"/>
      <c r="AC2757" s="49"/>
      <c r="AD2757" s="49"/>
    </row>
    <row r="2758" spans="1:30">
      <c r="A2758" s="49"/>
      <c r="B2758" s="49"/>
      <c r="C2758" s="49"/>
      <c r="D2758" s="49"/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  <c r="Q2758" s="49"/>
      <c r="R2758" s="49"/>
      <c r="S2758" s="49"/>
      <c r="T2758" s="49"/>
      <c r="U2758" s="49"/>
      <c r="V2758" s="49"/>
      <c r="W2758" s="49"/>
      <c r="X2758" s="49"/>
      <c r="Y2758" s="49"/>
      <c r="Z2758" s="49"/>
      <c r="AA2758" s="49"/>
      <c r="AB2758" s="49"/>
      <c r="AC2758" s="49"/>
      <c r="AD2758" s="49"/>
    </row>
    <row r="2759" spans="1:30">
      <c r="A2759" s="49"/>
      <c r="B2759" s="49"/>
      <c r="C2759" s="49"/>
      <c r="D2759" s="49"/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  <c r="Q2759" s="49"/>
      <c r="R2759" s="49"/>
      <c r="S2759" s="49"/>
      <c r="T2759" s="49"/>
      <c r="U2759" s="49"/>
      <c r="V2759" s="49"/>
      <c r="W2759" s="49"/>
      <c r="X2759" s="49"/>
      <c r="Y2759" s="49"/>
      <c r="Z2759" s="49"/>
      <c r="AA2759" s="49"/>
      <c r="AB2759" s="49"/>
      <c r="AC2759" s="49"/>
      <c r="AD2759" s="49"/>
    </row>
    <row r="2760" spans="1:30">
      <c r="A2760" s="49"/>
      <c r="B2760" s="49"/>
      <c r="C2760" s="49"/>
      <c r="D2760" s="49"/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  <c r="Q2760" s="49"/>
      <c r="R2760" s="49"/>
      <c r="S2760" s="49"/>
      <c r="T2760" s="49"/>
      <c r="U2760" s="49"/>
      <c r="V2760" s="49"/>
      <c r="W2760" s="49"/>
      <c r="X2760" s="49"/>
      <c r="Y2760" s="49"/>
      <c r="Z2760" s="49"/>
      <c r="AA2760" s="49"/>
      <c r="AB2760" s="49"/>
      <c r="AC2760" s="49"/>
      <c r="AD2760" s="49"/>
    </row>
    <row r="2761" spans="1:30">
      <c r="A2761" s="49"/>
      <c r="B2761" s="49"/>
      <c r="C2761" s="49"/>
      <c r="D2761" s="49"/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  <c r="Q2761" s="49"/>
      <c r="R2761" s="49"/>
      <c r="S2761" s="49"/>
      <c r="T2761" s="49"/>
      <c r="U2761" s="49"/>
      <c r="V2761" s="49"/>
      <c r="W2761" s="49"/>
      <c r="X2761" s="49"/>
      <c r="Y2761" s="49"/>
      <c r="Z2761" s="49"/>
      <c r="AA2761" s="49"/>
      <c r="AB2761" s="49"/>
      <c r="AC2761" s="49"/>
      <c r="AD2761" s="49"/>
    </row>
    <row r="2762" spans="1:30">
      <c r="A2762" s="49"/>
      <c r="B2762" s="49"/>
      <c r="C2762" s="49"/>
      <c r="D2762" s="49"/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  <c r="R2762" s="49"/>
      <c r="S2762" s="49"/>
      <c r="T2762" s="49"/>
      <c r="U2762" s="49"/>
      <c r="V2762" s="49"/>
      <c r="W2762" s="49"/>
      <c r="X2762" s="49"/>
      <c r="Y2762" s="49"/>
      <c r="Z2762" s="49"/>
      <c r="AA2762" s="49"/>
      <c r="AB2762" s="49"/>
      <c r="AC2762" s="49"/>
      <c r="AD2762" s="49"/>
    </row>
    <row r="2763" spans="1:30">
      <c r="A2763" s="49"/>
      <c r="B2763" s="49"/>
      <c r="C2763" s="49"/>
      <c r="D2763" s="49"/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/>
      <c r="R2763" s="49"/>
      <c r="S2763" s="49"/>
      <c r="T2763" s="49"/>
      <c r="U2763" s="49"/>
      <c r="V2763" s="49"/>
      <c r="W2763" s="49"/>
      <c r="X2763" s="49"/>
      <c r="Y2763" s="49"/>
      <c r="Z2763" s="49"/>
      <c r="AA2763" s="49"/>
      <c r="AB2763" s="49"/>
      <c r="AC2763" s="49"/>
      <c r="AD2763" s="49"/>
    </row>
    <row r="2764" spans="1:30">
      <c r="A2764" s="49"/>
      <c r="B2764" s="49"/>
      <c r="C2764" s="49"/>
      <c r="D2764" s="49"/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  <c r="Q2764" s="49"/>
      <c r="R2764" s="49"/>
      <c r="S2764" s="49"/>
      <c r="T2764" s="49"/>
      <c r="U2764" s="49"/>
      <c r="V2764" s="49"/>
      <c r="W2764" s="49"/>
      <c r="X2764" s="49"/>
      <c r="Y2764" s="49"/>
      <c r="Z2764" s="49"/>
      <c r="AA2764" s="49"/>
      <c r="AB2764" s="49"/>
      <c r="AC2764" s="49"/>
      <c r="AD2764" s="49"/>
    </row>
    <row r="2765" spans="1:30">
      <c r="A2765" s="49"/>
      <c r="B2765" s="49"/>
      <c r="C2765" s="49"/>
      <c r="D2765" s="49"/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  <c r="R2765" s="49"/>
      <c r="S2765" s="49"/>
      <c r="T2765" s="49"/>
      <c r="U2765" s="49"/>
      <c r="V2765" s="49"/>
      <c r="W2765" s="49"/>
      <c r="X2765" s="49"/>
      <c r="Y2765" s="49"/>
      <c r="Z2765" s="49"/>
      <c r="AA2765" s="49"/>
      <c r="AB2765" s="49"/>
      <c r="AC2765" s="49"/>
      <c r="AD2765" s="49"/>
    </row>
    <row r="2766" spans="1:30">
      <c r="A2766" s="49"/>
      <c r="B2766" s="49"/>
      <c r="C2766" s="49"/>
      <c r="D2766" s="49"/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  <c r="Q2766" s="49"/>
      <c r="R2766" s="49"/>
      <c r="S2766" s="49"/>
      <c r="T2766" s="49"/>
      <c r="U2766" s="49"/>
      <c r="V2766" s="49"/>
      <c r="W2766" s="49"/>
      <c r="X2766" s="49"/>
      <c r="Y2766" s="49"/>
      <c r="Z2766" s="49"/>
      <c r="AA2766" s="49"/>
      <c r="AB2766" s="49"/>
      <c r="AC2766" s="49"/>
      <c r="AD2766" s="49"/>
    </row>
    <row r="2767" spans="1:30">
      <c r="A2767" s="49"/>
      <c r="B2767" s="49"/>
      <c r="C2767" s="49"/>
      <c r="D2767" s="49"/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  <c r="Q2767" s="49"/>
      <c r="R2767" s="49"/>
      <c r="S2767" s="49"/>
      <c r="T2767" s="49"/>
      <c r="U2767" s="49"/>
      <c r="V2767" s="49"/>
      <c r="W2767" s="49"/>
      <c r="X2767" s="49"/>
      <c r="Y2767" s="49"/>
      <c r="Z2767" s="49"/>
      <c r="AA2767" s="49"/>
      <c r="AB2767" s="49"/>
      <c r="AC2767" s="49"/>
      <c r="AD2767" s="49"/>
    </row>
    <row r="2768" spans="1:30">
      <c r="A2768" s="49"/>
      <c r="B2768" s="49"/>
      <c r="C2768" s="49"/>
      <c r="D2768" s="49"/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  <c r="Q2768" s="49"/>
      <c r="R2768" s="49"/>
      <c r="S2768" s="49"/>
      <c r="T2768" s="49"/>
      <c r="U2768" s="49"/>
      <c r="V2768" s="49"/>
      <c r="W2768" s="49"/>
      <c r="X2768" s="49"/>
      <c r="Y2768" s="49"/>
      <c r="Z2768" s="49"/>
      <c r="AA2768" s="49"/>
      <c r="AB2768" s="49"/>
      <c r="AC2768" s="49"/>
      <c r="AD2768" s="49"/>
    </row>
    <row r="2769" spans="1:30">
      <c r="A2769" s="49"/>
      <c r="B2769" s="49"/>
      <c r="C2769" s="49"/>
      <c r="D2769" s="49"/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  <c r="Q2769" s="49"/>
      <c r="R2769" s="49"/>
      <c r="S2769" s="49"/>
      <c r="T2769" s="49"/>
      <c r="U2769" s="49"/>
      <c r="V2769" s="49"/>
      <c r="W2769" s="49"/>
      <c r="X2769" s="49"/>
      <c r="Y2769" s="49"/>
      <c r="Z2769" s="49"/>
      <c r="AA2769" s="49"/>
      <c r="AB2769" s="49"/>
      <c r="AC2769" s="49"/>
      <c r="AD2769" s="49"/>
    </row>
    <row r="2770" spans="1:30">
      <c r="A2770" s="49"/>
      <c r="B2770" s="49"/>
      <c r="C2770" s="49"/>
      <c r="D2770" s="49"/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  <c r="R2770" s="49"/>
      <c r="S2770" s="49"/>
      <c r="T2770" s="49"/>
      <c r="U2770" s="49"/>
      <c r="V2770" s="49"/>
      <c r="W2770" s="49"/>
      <c r="X2770" s="49"/>
      <c r="Y2770" s="49"/>
      <c r="Z2770" s="49"/>
      <c r="AA2770" s="49"/>
      <c r="AB2770" s="49"/>
      <c r="AC2770" s="49"/>
      <c r="AD2770" s="49"/>
    </row>
    <row r="2771" spans="1:30">
      <c r="A2771" s="49"/>
      <c r="B2771" s="49"/>
      <c r="C2771" s="49"/>
      <c r="D2771" s="49"/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  <c r="R2771" s="49"/>
      <c r="S2771" s="49"/>
      <c r="T2771" s="49"/>
      <c r="U2771" s="49"/>
      <c r="V2771" s="49"/>
      <c r="W2771" s="49"/>
      <c r="X2771" s="49"/>
      <c r="Y2771" s="49"/>
      <c r="Z2771" s="49"/>
      <c r="AA2771" s="49"/>
      <c r="AB2771" s="49"/>
      <c r="AC2771" s="49"/>
      <c r="AD2771" s="49"/>
    </row>
    <row r="2772" spans="1:30">
      <c r="A2772" s="49"/>
      <c r="B2772" s="49"/>
      <c r="C2772" s="49"/>
      <c r="D2772" s="49"/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  <c r="R2772" s="49"/>
      <c r="S2772" s="49"/>
      <c r="T2772" s="49"/>
      <c r="U2772" s="49"/>
      <c r="V2772" s="49"/>
      <c r="W2772" s="49"/>
      <c r="X2772" s="49"/>
      <c r="Y2772" s="49"/>
      <c r="Z2772" s="49"/>
      <c r="AA2772" s="49"/>
      <c r="AB2772" s="49"/>
      <c r="AC2772" s="49"/>
      <c r="AD2772" s="49"/>
    </row>
    <row r="2773" spans="1:30">
      <c r="A2773" s="49"/>
      <c r="B2773" s="49"/>
      <c r="C2773" s="49"/>
      <c r="D2773" s="49"/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  <c r="R2773" s="49"/>
      <c r="S2773" s="49"/>
      <c r="T2773" s="49"/>
      <c r="U2773" s="49"/>
      <c r="V2773" s="49"/>
      <c r="W2773" s="49"/>
      <c r="X2773" s="49"/>
      <c r="Y2773" s="49"/>
      <c r="Z2773" s="49"/>
      <c r="AA2773" s="49"/>
      <c r="AB2773" s="49"/>
      <c r="AC2773" s="49"/>
      <c r="AD2773" s="49"/>
    </row>
    <row r="2774" spans="1:30">
      <c r="A2774" s="49"/>
      <c r="B2774" s="49"/>
      <c r="C2774" s="49"/>
      <c r="D2774" s="49"/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  <c r="R2774" s="49"/>
      <c r="S2774" s="49"/>
      <c r="T2774" s="49"/>
      <c r="U2774" s="49"/>
      <c r="V2774" s="49"/>
      <c r="W2774" s="49"/>
      <c r="X2774" s="49"/>
      <c r="Y2774" s="49"/>
      <c r="Z2774" s="49"/>
      <c r="AA2774" s="49"/>
      <c r="AB2774" s="49"/>
      <c r="AC2774" s="49"/>
      <c r="AD2774" s="49"/>
    </row>
    <row r="2775" spans="1:30">
      <c r="A2775" s="49"/>
      <c r="B2775" s="49"/>
      <c r="C2775" s="49"/>
      <c r="D2775" s="49"/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  <c r="R2775" s="49"/>
      <c r="S2775" s="49"/>
      <c r="T2775" s="49"/>
      <c r="U2775" s="49"/>
      <c r="V2775" s="49"/>
      <c r="W2775" s="49"/>
      <c r="X2775" s="49"/>
      <c r="Y2775" s="49"/>
      <c r="Z2775" s="49"/>
      <c r="AA2775" s="49"/>
      <c r="AB2775" s="49"/>
      <c r="AC2775" s="49"/>
      <c r="AD2775" s="49"/>
    </row>
    <row r="2776" spans="1:30">
      <c r="A2776" s="49"/>
      <c r="B2776" s="49"/>
      <c r="C2776" s="49"/>
      <c r="D2776" s="49"/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  <c r="R2776" s="49"/>
      <c r="S2776" s="49"/>
      <c r="T2776" s="49"/>
      <c r="U2776" s="49"/>
      <c r="V2776" s="49"/>
      <c r="W2776" s="49"/>
      <c r="X2776" s="49"/>
      <c r="Y2776" s="49"/>
      <c r="Z2776" s="49"/>
      <c r="AA2776" s="49"/>
      <c r="AB2776" s="49"/>
      <c r="AC2776" s="49"/>
      <c r="AD2776" s="49"/>
    </row>
    <row r="2777" spans="1:30">
      <c r="A2777" s="49"/>
      <c r="B2777" s="49"/>
      <c r="C2777" s="49"/>
      <c r="D2777" s="49"/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  <c r="R2777" s="49"/>
      <c r="S2777" s="49"/>
      <c r="T2777" s="49"/>
      <c r="U2777" s="49"/>
      <c r="V2777" s="49"/>
      <c r="W2777" s="49"/>
      <c r="X2777" s="49"/>
      <c r="Y2777" s="49"/>
      <c r="Z2777" s="49"/>
      <c r="AA2777" s="49"/>
      <c r="AB2777" s="49"/>
      <c r="AC2777" s="49"/>
      <c r="AD2777" s="49"/>
    </row>
    <row r="2778" spans="1:30">
      <c r="A2778" s="49"/>
      <c r="B2778" s="49"/>
      <c r="C2778" s="49"/>
      <c r="D2778" s="49"/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  <c r="R2778" s="49"/>
      <c r="S2778" s="49"/>
      <c r="T2778" s="49"/>
      <c r="U2778" s="49"/>
      <c r="V2778" s="49"/>
      <c r="W2778" s="49"/>
      <c r="X2778" s="49"/>
      <c r="Y2778" s="49"/>
      <c r="Z2778" s="49"/>
      <c r="AA2778" s="49"/>
      <c r="AB2778" s="49"/>
      <c r="AC2778" s="49"/>
      <c r="AD2778" s="49"/>
    </row>
    <row r="2779" spans="1:30">
      <c r="A2779" s="49"/>
      <c r="B2779" s="49"/>
      <c r="C2779" s="49"/>
      <c r="D2779" s="49"/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  <c r="Q2779" s="49"/>
      <c r="R2779" s="49"/>
      <c r="S2779" s="49"/>
      <c r="T2779" s="49"/>
      <c r="U2779" s="49"/>
      <c r="V2779" s="49"/>
      <c r="W2779" s="49"/>
      <c r="X2779" s="49"/>
      <c r="Y2779" s="49"/>
      <c r="Z2779" s="49"/>
      <c r="AA2779" s="49"/>
      <c r="AB2779" s="49"/>
      <c r="AC2779" s="49"/>
      <c r="AD2779" s="49"/>
    </row>
    <row r="2780" spans="1:30">
      <c r="A2780" s="49"/>
      <c r="B2780" s="49"/>
      <c r="C2780" s="49"/>
      <c r="D2780" s="49"/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  <c r="R2780" s="49"/>
      <c r="S2780" s="49"/>
      <c r="T2780" s="49"/>
      <c r="U2780" s="49"/>
      <c r="V2780" s="49"/>
      <c r="W2780" s="49"/>
      <c r="X2780" s="49"/>
      <c r="Y2780" s="49"/>
      <c r="Z2780" s="49"/>
      <c r="AA2780" s="49"/>
      <c r="AB2780" s="49"/>
      <c r="AC2780" s="49"/>
      <c r="AD2780" s="49"/>
    </row>
    <row r="2781" spans="1:30">
      <c r="A2781" s="49"/>
      <c r="B2781" s="49"/>
      <c r="C2781" s="49"/>
      <c r="D2781" s="49"/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  <c r="R2781" s="49"/>
      <c r="S2781" s="49"/>
      <c r="T2781" s="49"/>
      <c r="U2781" s="49"/>
      <c r="V2781" s="49"/>
      <c r="W2781" s="49"/>
      <c r="X2781" s="49"/>
      <c r="Y2781" s="49"/>
      <c r="Z2781" s="49"/>
      <c r="AA2781" s="49"/>
      <c r="AB2781" s="49"/>
      <c r="AC2781" s="49"/>
      <c r="AD2781" s="49"/>
    </row>
    <row r="2782" spans="1:30">
      <c r="A2782" s="49"/>
      <c r="B2782" s="49"/>
      <c r="C2782" s="49"/>
      <c r="D2782" s="49"/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  <c r="R2782" s="49"/>
      <c r="S2782" s="49"/>
      <c r="T2782" s="49"/>
      <c r="U2782" s="49"/>
      <c r="V2782" s="49"/>
      <c r="W2782" s="49"/>
      <c r="X2782" s="49"/>
      <c r="Y2782" s="49"/>
      <c r="Z2782" s="49"/>
      <c r="AA2782" s="49"/>
      <c r="AB2782" s="49"/>
      <c r="AC2782" s="49"/>
      <c r="AD2782" s="49"/>
    </row>
    <row r="2783" spans="1:30">
      <c r="A2783" s="49"/>
      <c r="B2783" s="49"/>
      <c r="C2783" s="49"/>
      <c r="D2783" s="49"/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  <c r="R2783" s="49"/>
      <c r="S2783" s="49"/>
      <c r="T2783" s="49"/>
      <c r="U2783" s="49"/>
      <c r="V2783" s="49"/>
      <c r="W2783" s="49"/>
      <c r="X2783" s="49"/>
      <c r="Y2783" s="49"/>
      <c r="Z2783" s="49"/>
      <c r="AA2783" s="49"/>
      <c r="AB2783" s="49"/>
      <c r="AC2783" s="49"/>
      <c r="AD2783" s="49"/>
    </row>
    <row r="2784" spans="1:30">
      <c r="A2784" s="49"/>
      <c r="B2784" s="49"/>
      <c r="C2784" s="49"/>
      <c r="D2784" s="49"/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  <c r="Q2784" s="49"/>
      <c r="R2784" s="49"/>
      <c r="S2784" s="49"/>
      <c r="T2784" s="49"/>
      <c r="U2784" s="49"/>
      <c r="V2784" s="49"/>
      <c r="W2784" s="49"/>
      <c r="X2784" s="49"/>
      <c r="Y2784" s="49"/>
      <c r="Z2784" s="49"/>
      <c r="AA2784" s="49"/>
      <c r="AB2784" s="49"/>
      <c r="AC2784" s="49"/>
      <c r="AD2784" s="49"/>
    </row>
    <row r="2785" spans="1:30">
      <c r="A2785" s="49"/>
      <c r="B2785" s="49"/>
      <c r="C2785" s="49"/>
      <c r="D2785" s="49"/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  <c r="Q2785" s="49"/>
      <c r="R2785" s="49"/>
      <c r="S2785" s="49"/>
      <c r="T2785" s="49"/>
      <c r="U2785" s="49"/>
      <c r="V2785" s="49"/>
      <c r="W2785" s="49"/>
      <c r="X2785" s="49"/>
      <c r="Y2785" s="49"/>
      <c r="Z2785" s="49"/>
      <c r="AA2785" s="49"/>
      <c r="AB2785" s="49"/>
      <c r="AC2785" s="49"/>
      <c r="AD2785" s="49"/>
    </row>
    <row r="2786" spans="1:30">
      <c r="A2786" s="49"/>
      <c r="B2786" s="49"/>
      <c r="C2786" s="49"/>
      <c r="D2786" s="49"/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  <c r="R2786" s="49"/>
      <c r="S2786" s="49"/>
      <c r="T2786" s="49"/>
      <c r="U2786" s="49"/>
      <c r="V2786" s="49"/>
      <c r="W2786" s="49"/>
      <c r="X2786" s="49"/>
      <c r="Y2786" s="49"/>
      <c r="Z2786" s="49"/>
      <c r="AA2786" s="49"/>
      <c r="AB2786" s="49"/>
      <c r="AC2786" s="49"/>
      <c r="AD2786" s="49"/>
    </row>
    <row r="2787" spans="1:30">
      <c r="A2787" s="49"/>
      <c r="B2787" s="49"/>
      <c r="C2787" s="49"/>
      <c r="D2787" s="49"/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  <c r="Q2787" s="49"/>
      <c r="R2787" s="49"/>
      <c r="S2787" s="49"/>
      <c r="T2787" s="49"/>
      <c r="U2787" s="49"/>
      <c r="V2787" s="49"/>
      <c r="W2787" s="49"/>
      <c r="X2787" s="49"/>
      <c r="Y2787" s="49"/>
      <c r="Z2787" s="49"/>
      <c r="AA2787" s="49"/>
      <c r="AB2787" s="49"/>
      <c r="AC2787" s="49"/>
      <c r="AD2787" s="49"/>
    </row>
    <row r="2788" spans="1:30">
      <c r="A2788" s="49"/>
      <c r="B2788" s="49"/>
      <c r="C2788" s="49"/>
      <c r="D2788" s="49"/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  <c r="R2788" s="49"/>
      <c r="S2788" s="49"/>
      <c r="T2788" s="49"/>
      <c r="U2788" s="49"/>
      <c r="V2788" s="49"/>
      <c r="W2788" s="49"/>
      <c r="X2788" s="49"/>
      <c r="Y2788" s="49"/>
      <c r="Z2788" s="49"/>
      <c r="AA2788" s="49"/>
      <c r="AB2788" s="49"/>
      <c r="AC2788" s="49"/>
      <c r="AD2788" s="49"/>
    </row>
    <row r="2789" spans="1:30">
      <c r="A2789" s="49"/>
      <c r="B2789" s="49"/>
      <c r="C2789" s="49"/>
      <c r="D2789" s="49"/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  <c r="Q2789" s="49"/>
      <c r="R2789" s="49"/>
      <c r="S2789" s="49"/>
      <c r="T2789" s="49"/>
      <c r="U2789" s="49"/>
      <c r="V2789" s="49"/>
      <c r="W2789" s="49"/>
      <c r="X2789" s="49"/>
      <c r="Y2789" s="49"/>
      <c r="Z2789" s="49"/>
      <c r="AA2789" s="49"/>
      <c r="AB2789" s="49"/>
      <c r="AC2789" s="49"/>
      <c r="AD2789" s="49"/>
    </row>
    <row r="2790" spans="1:30">
      <c r="A2790" s="49"/>
      <c r="B2790" s="49"/>
      <c r="C2790" s="49"/>
      <c r="D2790" s="49"/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  <c r="Q2790" s="49"/>
      <c r="R2790" s="49"/>
      <c r="S2790" s="49"/>
      <c r="T2790" s="49"/>
      <c r="U2790" s="49"/>
      <c r="V2790" s="49"/>
      <c r="W2790" s="49"/>
      <c r="X2790" s="49"/>
      <c r="Y2790" s="49"/>
      <c r="Z2790" s="49"/>
      <c r="AA2790" s="49"/>
      <c r="AB2790" s="49"/>
      <c r="AC2790" s="49"/>
      <c r="AD2790" s="49"/>
    </row>
    <row r="2791" spans="1:30">
      <c r="A2791" s="49"/>
      <c r="B2791" s="49"/>
      <c r="C2791" s="49"/>
      <c r="D2791" s="49"/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  <c r="Q2791" s="49"/>
      <c r="R2791" s="49"/>
      <c r="S2791" s="49"/>
      <c r="T2791" s="49"/>
      <c r="U2791" s="49"/>
      <c r="V2791" s="49"/>
      <c r="W2791" s="49"/>
      <c r="X2791" s="49"/>
      <c r="Y2791" s="49"/>
      <c r="Z2791" s="49"/>
      <c r="AA2791" s="49"/>
      <c r="AB2791" s="49"/>
      <c r="AC2791" s="49"/>
      <c r="AD2791" s="49"/>
    </row>
    <row r="2792" spans="1:30">
      <c r="A2792" s="49"/>
      <c r="B2792" s="49"/>
      <c r="C2792" s="49"/>
      <c r="D2792" s="49"/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  <c r="Q2792" s="49"/>
      <c r="R2792" s="49"/>
      <c r="S2792" s="49"/>
      <c r="T2792" s="49"/>
      <c r="U2792" s="49"/>
      <c r="V2792" s="49"/>
      <c r="W2792" s="49"/>
      <c r="X2792" s="49"/>
      <c r="Y2792" s="49"/>
      <c r="Z2792" s="49"/>
      <c r="AA2792" s="49"/>
      <c r="AB2792" s="49"/>
      <c r="AC2792" s="49"/>
      <c r="AD2792" s="49"/>
    </row>
    <row r="2793" spans="1:30">
      <c r="A2793" s="49"/>
      <c r="B2793" s="49"/>
      <c r="C2793" s="49"/>
      <c r="D2793" s="49"/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  <c r="R2793" s="49"/>
      <c r="S2793" s="49"/>
      <c r="T2793" s="49"/>
      <c r="U2793" s="49"/>
      <c r="V2793" s="49"/>
      <c r="W2793" s="49"/>
      <c r="X2793" s="49"/>
      <c r="Y2793" s="49"/>
      <c r="Z2793" s="49"/>
      <c r="AA2793" s="49"/>
      <c r="AB2793" s="49"/>
      <c r="AC2793" s="49"/>
      <c r="AD2793" s="49"/>
    </row>
    <row r="2794" spans="1:30">
      <c r="A2794" s="49"/>
      <c r="B2794" s="49"/>
      <c r="C2794" s="49"/>
      <c r="D2794" s="49"/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  <c r="Q2794" s="49"/>
      <c r="R2794" s="49"/>
      <c r="S2794" s="49"/>
      <c r="T2794" s="49"/>
      <c r="U2794" s="49"/>
      <c r="V2794" s="49"/>
      <c r="W2794" s="49"/>
      <c r="X2794" s="49"/>
      <c r="Y2794" s="49"/>
      <c r="Z2794" s="49"/>
      <c r="AA2794" s="49"/>
      <c r="AB2794" s="49"/>
      <c r="AC2794" s="49"/>
      <c r="AD2794" s="49"/>
    </row>
    <row r="2795" spans="1:30">
      <c r="A2795" s="49"/>
      <c r="B2795" s="49"/>
      <c r="C2795" s="49"/>
      <c r="D2795" s="49"/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  <c r="Q2795" s="49"/>
      <c r="R2795" s="49"/>
      <c r="S2795" s="49"/>
      <c r="T2795" s="49"/>
      <c r="U2795" s="49"/>
      <c r="V2795" s="49"/>
      <c r="W2795" s="49"/>
      <c r="X2795" s="49"/>
      <c r="Y2795" s="49"/>
      <c r="Z2795" s="49"/>
      <c r="AA2795" s="49"/>
      <c r="AB2795" s="49"/>
      <c r="AC2795" s="49"/>
      <c r="AD2795" s="49"/>
    </row>
    <row r="2796" spans="1:30">
      <c r="A2796" s="49"/>
      <c r="B2796" s="49"/>
      <c r="C2796" s="49"/>
      <c r="D2796" s="49"/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  <c r="R2796" s="49"/>
      <c r="S2796" s="49"/>
      <c r="T2796" s="49"/>
      <c r="U2796" s="49"/>
      <c r="V2796" s="49"/>
      <c r="W2796" s="49"/>
      <c r="X2796" s="49"/>
      <c r="Y2796" s="49"/>
      <c r="Z2796" s="49"/>
      <c r="AA2796" s="49"/>
      <c r="AB2796" s="49"/>
      <c r="AC2796" s="49"/>
      <c r="AD2796" s="49"/>
    </row>
    <row r="2797" spans="1:30">
      <c r="A2797" s="49"/>
      <c r="B2797" s="49"/>
      <c r="C2797" s="49"/>
      <c r="D2797" s="49"/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  <c r="Q2797" s="49"/>
      <c r="R2797" s="49"/>
      <c r="S2797" s="49"/>
      <c r="T2797" s="49"/>
      <c r="U2797" s="49"/>
      <c r="V2797" s="49"/>
      <c r="W2797" s="49"/>
      <c r="X2797" s="49"/>
      <c r="Y2797" s="49"/>
      <c r="Z2797" s="49"/>
      <c r="AA2797" s="49"/>
      <c r="AB2797" s="49"/>
      <c r="AC2797" s="49"/>
      <c r="AD2797" s="49"/>
    </row>
    <row r="2798" spans="1:30">
      <c r="A2798" s="49"/>
      <c r="B2798" s="49"/>
      <c r="C2798" s="49"/>
      <c r="D2798" s="49"/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  <c r="Q2798" s="49"/>
      <c r="R2798" s="49"/>
      <c r="S2798" s="49"/>
      <c r="T2798" s="49"/>
      <c r="U2798" s="49"/>
      <c r="V2798" s="49"/>
      <c r="W2798" s="49"/>
      <c r="X2798" s="49"/>
      <c r="Y2798" s="49"/>
      <c r="Z2798" s="49"/>
      <c r="AA2798" s="49"/>
      <c r="AB2798" s="49"/>
      <c r="AC2798" s="49"/>
      <c r="AD2798" s="49"/>
    </row>
    <row r="2799" spans="1:30">
      <c r="A2799" s="49"/>
      <c r="B2799" s="49"/>
      <c r="C2799" s="49"/>
      <c r="D2799" s="49"/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  <c r="Q2799" s="49"/>
      <c r="R2799" s="49"/>
      <c r="S2799" s="49"/>
      <c r="T2799" s="49"/>
      <c r="U2799" s="49"/>
      <c r="V2799" s="49"/>
      <c r="W2799" s="49"/>
      <c r="X2799" s="49"/>
      <c r="Y2799" s="49"/>
      <c r="Z2799" s="49"/>
      <c r="AA2799" s="49"/>
      <c r="AB2799" s="49"/>
      <c r="AC2799" s="49"/>
      <c r="AD2799" s="49"/>
    </row>
    <row r="2800" spans="1:30">
      <c r="A2800" s="49"/>
      <c r="B2800" s="49"/>
      <c r="C2800" s="49"/>
      <c r="D2800" s="49"/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  <c r="Q2800" s="49"/>
      <c r="R2800" s="49"/>
      <c r="S2800" s="49"/>
      <c r="T2800" s="49"/>
      <c r="U2800" s="49"/>
      <c r="V2800" s="49"/>
      <c r="W2800" s="49"/>
      <c r="X2800" s="49"/>
      <c r="Y2800" s="49"/>
      <c r="Z2800" s="49"/>
      <c r="AA2800" s="49"/>
      <c r="AB2800" s="49"/>
      <c r="AC2800" s="49"/>
      <c r="AD2800" s="49"/>
    </row>
    <row r="2801" spans="1:30">
      <c r="A2801" s="49"/>
      <c r="B2801" s="49"/>
      <c r="C2801" s="49"/>
      <c r="D2801" s="49"/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  <c r="Q2801" s="49"/>
      <c r="R2801" s="49"/>
      <c r="S2801" s="49"/>
      <c r="T2801" s="49"/>
      <c r="U2801" s="49"/>
      <c r="V2801" s="49"/>
      <c r="W2801" s="49"/>
      <c r="X2801" s="49"/>
      <c r="Y2801" s="49"/>
      <c r="Z2801" s="49"/>
      <c r="AA2801" s="49"/>
      <c r="AB2801" s="49"/>
      <c r="AC2801" s="49"/>
      <c r="AD2801" s="49"/>
    </row>
    <row r="2802" spans="1:30">
      <c r="A2802" s="49"/>
      <c r="B2802" s="49"/>
      <c r="C2802" s="49"/>
      <c r="D2802" s="49"/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  <c r="R2802" s="49"/>
      <c r="S2802" s="49"/>
      <c r="T2802" s="49"/>
      <c r="U2802" s="49"/>
      <c r="V2802" s="49"/>
      <c r="W2802" s="49"/>
      <c r="X2802" s="49"/>
      <c r="Y2802" s="49"/>
      <c r="Z2802" s="49"/>
      <c r="AA2802" s="49"/>
      <c r="AB2802" s="49"/>
      <c r="AC2802" s="49"/>
      <c r="AD2802" s="49"/>
    </row>
    <row r="2803" spans="1:30">
      <c r="A2803" s="49"/>
      <c r="B2803" s="49"/>
      <c r="C2803" s="49"/>
      <c r="D2803" s="49"/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  <c r="Q2803" s="49"/>
      <c r="R2803" s="49"/>
      <c r="S2803" s="49"/>
      <c r="T2803" s="49"/>
      <c r="U2803" s="49"/>
      <c r="V2803" s="49"/>
      <c r="W2803" s="49"/>
      <c r="X2803" s="49"/>
      <c r="Y2803" s="49"/>
      <c r="Z2803" s="49"/>
      <c r="AA2803" s="49"/>
      <c r="AB2803" s="49"/>
      <c r="AC2803" s="49"/>
      <c r="AD2803" s="49"/>
    </row>
    <row r="2804" spans="1:30">
      <c r="A2804" s="49"/>
      <c r="B2804" s="49"/>
      <c r="C2804" s="49"/>
      <c r="D2804" s="49"/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  <c r="R2804" s="49"/>
      <c r="S2804" s="49"/>
      <c r="T2804" s="49"/>
      <c r="U2804" s="49"/>
      <c r="V2804" s="49"/>
      <c r="W2804" s="49"/>
      <c r="X2804" s="49"/>
      <c r="Y2804" s="49"/>
      <c r="Z2804" s="49"/>
      <c r="AA2804" s="49"/>
      <c r="AB2804" s="49"/>
      <c r="AC2804" s="49"/>
      <c r="AD2804" s="49"/>
    </row>
    <row r="2805" spans="1:30">
      <c r="A2805" s="49"/>
      <c r="B2805" s="49"/>
      <c r="C2805" s="49"/>
      <c r="D2805" s="49"/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  <c r="Q2805" s="49"/>
      <c r="R2805" s="49"/>
      <c r="S2805" s="49"/>
      <c r="T2805" s="49"/>
      <c r="U2805" s="49"/>
      <c r="V2805" s="49"/>
      <c r="W2805" s="49"/>
      <c r="X2805" s="49"/>
      <c r="Y2805" s="49"/>
      <c r="Z2805" s="49"/>
      <c r="AA2805" s="49"/>
      <c r="AB2805" s="49"/>
      <c r="AC2805" s="49"/>
      <c r="AD2805" s="49"/>
    </row>
    <row r="2806" spans="1:30">
      <c r="A2806" s="49"/>
      <c r="B2806" s="49"/>
      <c r="C2806" s="49"/>
      <c r="D2806" s="49"/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  <c r="Q2806" s="49"/>
      <c r="R2806" s="49"/>
      <c r="S2806" s="49"/>
      <c r="T2806" s="49"/>
      <c r="U2806" s="49"/>
      <c r="V2806" s="49"/>
      <c r="W2806" s="49"/>
      <c r="X2806" s="49"/>
      <c r="Y2806" s="49"/>
      <c r="Z2806" s="49"/>
      <c r="AA2806" s="49"/>
      <c r="AB2806" s="49"/>
      <c r="AC2806" s="49"/>
      <c r="AD2806" s="49"/>
    </row>
    <row r="2807" spans="1:30">
      <c r="A2807" s="49"/>
      <c r="B2807" s="49"/>
      <c r="C2807" s="49"/>
      <c r="D2807" s="49"/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  <c r="Q2807" s="49"/>
      <c r="R2807" s="49"/>
      <c r="S2807" s="49"/>
      <c r="T2807" s="49"/>
      <c r="U2807" s="49"/>
      <c r="V2807" s="49"/>
      <c r="W2807" s="49"/>
      <c r="X2807" s="49"/>
      <c r="Y2807" s="49"/>
      <c r="Z2807" s="49"/>
      <c r="AA2807" s="49"/>
      <c r="AB2807" s="49"/>
      <c r="AC2807" s="49"/>
      <c r="AD2807" s="49"/>
    </row>
    <row r="2808" spans="1:30">
      <c r="A2808" s="49"/>
      <c r="B2808" s="49"/>
      <c r="C2808" s="49"/>
      <c r="D2808" s="49"/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  <c r="Q2808" s="49"/>
      <c r="R2808" s="49"/>
      <c r="S2808" s="49"/>
      <c r="T2808" s="49"/>
      <c r="U2808" s="49"/>
      <c r="V2808" s="49"/>
      <c r="W2808" s="49"/>
      <c r="X2808" s="49"/>
      <c r="Y2808" s="49"/>
      <c r="Z2808" s="49"/>
      <c r="AA2808" s="49"/>
      <c r="AB2808" s="49"/>
      <c r="AC2808" s="49"/>
      <c r="AD2808" s="49"/>
    </row>
    <row r="2809" spans="1:30">
      <c r="A2809" s="49"/>
      <c r="B2809" s="49"/>
      <c r="C2809" s="49"/>
      <c r="D2809" s="49"/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  <c r="R2809" s="49"/>
      <c r="S2809" s="49"/>
      <c r="T2809" s="49"/>
      <c r="U2809" s="49"/>
      <c r="V2809" s="49"/>
      <c r="W2809" s="49"/>
      <c r="X2809" s="49"/>
      <c r="Y2809" s="49"/>
      <c r="Z2809" s="49"/>
      <c r="AA2809" s="49"/>
      <c r="AB2809" s="49"/>
      <c r="AC2809" s="49"/>
      <c r="AD2809" s="49"/>
    </row>
    <row r="2810" spans="1:30">
      <c r="A2810" s="49"/>
      <c r="B2810" s="49"/>
      <c r="C2810" s="49"/>
      <c r="D2810" s="49"/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  <c r="Q2810" s="49"/>
      <c r="R2810" s="49"/>
      <c r="S2810" s="49"/>
      <c r="T2810" s="49"/>
      <c r="U2810" s="49"/>
      <c r="V2810" s="49"/>
      <c r="W2810" s="49"/>
      <c r="X2810" s="49"/>
      <c r="Y2810" s="49"/>
      <c r="Z2810" s="49"/>
      <c r="AA2810" s="49"/>
      <c r="AB2810" s="49"/>
      <c r="AC2810" s="49"/>
      <c r="AD2810" s="49"/>
    </row>
    <row r="2811" spans="1:30">
      <c r="A2811" s="49"/>
      <c r="B2811" s="49"/>
      <c r="C2811" s="49"/>
      <c r="D2811" s="49"/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  <c r="R2811" s="49"/>
      <c r="S2811" s="49"/>
      <c r="T2811" s="49"/>
      <c r="U2811" s="49"/>
      <c r="V2811" s="49"/>
      <c r="W2811" s="49"/>
      <c r="X2811" s="49"/>
      <c r="Y2811" s="49"/>
      <c r="Z2811" s="49"/>
      <c r="AA2811" s="49"/>
      <c r="AB2811" s="49"/>
      <c r="AC2811" s="49"/>
      <c r="AD2811" s="49"/>
    </row>
    <row r="2812" spans="1:30">
      <c r="A2812" s="49"/>
      <c r="B2812" s="49"/>
      <c r="C2812" s="49"/>
      <c r="D2812" s="49"/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  <c r="R2812" s="49"/>
      <c r="S2812" s="49"/>
      <c r="T2812" s="49"/>
      <c r="U2812" s="49"/>
      <c r="V2812" s="49"/>
      <c r="W2812" s="49"/>
      <c r="X2812" s="49"/>
      <c r="Y2812" s="49"/>
      <c r="Z2812" s="49"/>
      <c r="AA2812" s="49"/>
      <c r="AB2812" s="49"/>
      <c r="AC2812" s="49"/>
      <c r="AD2812" s="49"/>
    </row>
    <row r="2813" spans="1:30">
      <c r="A2813" s="49"/>
      <c r="B2813" s="49"/>
      <c r="C2813" s="49"/>
      <c r="D2813" s="49"/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  <c r="R2813" s="49"/>
      <c r="S2813" s="49"/>
      <c r="T2813" s="49"/>
      <c r="U2813" s="49"/>
      <c r="V2813" s="49"/>
      <c r="W2813" s="49"/>
      <c r="X2813" s="49"/>
      <c r="Y2813" s="49"/>
      <c r="Z2813" s="49"/>
      <c r="AA2813" s="49"/>
      <c r="AB2813" s="49"/>
      <c r="AC2813" s="49"/>
      <c r="AD2813" s="49"/>
    </row>
    <row r="2814" spans="1:30">
      <c r="A2814" s="49"/>
      <c r="B2814" s="49"/>
      <c r="C2814" s="49"/>
      <c r="D2814" s="49"/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  <c r="Q2814" s="49"/>
      <c r="R2814" s="49"/>
      <c r="S2814" s="49"/>
      <c r="T2814" s="49"/>
      <c r="U2814" s="49"/>
      <c r="V2814" s="49"/>
      <c r="W2814" s="49"/>
      <c r="X2814" s="49"/>
      <c r="Y2814" s="49"/>
      <c r="Z2814" s="49"/>
      <c r="AA2814" s="49"/>
      <c r="AB2814" s="49"/>
      <c r="AC2814" s="49"/>
      <c r="AD2814" s="49"/>
    </row>
    <row r="2815" spans="1:30">
      <c r="A2815" s="49"/>
      <c r="B2815" s="49"/>
      <c r="C2815" s="49"/>
      <c r="D2815" s="49"/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  <c r="Q2815" s="49"/>
      <c r="R2815" s="49"/>
      <c r="S2815" s="49"/>
      <c r="T2815" s="49"/>
      <c r="U2815" s="49"/>
      <c r="V2815" s="49"/>
      <c r="W2815" s="49"/>
      <c r="X2815" s="49"/>
      <c r="Y2815" s="49"/>
      <c r="Z2815" s="49"/>
      <c r="AA2815" s="49"/>
      <c r="AB2815" s="49"/>
      <c r="AC2815" s="49"/>
      <c r="AD2815" s="49"/>
    </row>
    <row r="2816" spans="1:30">
      <c r="A2816" s="49"/>
      <c r="B2816" s="49"/>
      <c r="C2816" s="49"/>
      <c r="D2816" s="49"/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  <c r="Q2816" s="49"/>
      <c r="R2816" s="49"/>
      <c r="S2816" s="49"/>
      <c r="T2816" s="49"/>
      <c r="U2816" s="49"/>
      <c r="V2816" s="49"/>
      <c r="W2816" s="49"/>
      <c r="X2816" s="49"/>
      <c r="Y2816" s="49"/>
      <c r="Z2816" s="49"/>
      <c r="AA2816" s="49"/>
      <c r="AB2816" s="49"/>
      <c r="AC2816" s="49"/>
      <c r="AD2816" s="49"/>
    </row>
    <row r="2817" spans="1:30">
      <c r="A2817" s="49"/>
      <c r="B2817" s="49"/>
      <c r="C2817" s="49"/>
      <c r="D2817" s="49"/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  <c r="Q2817" s="49"/>
      <c r="R2817" s="49"/>
      <c r="S2817" s="49"/>
      <c r="T2817" s="49"/>
      <c r="U2817" s="49"/>
      <c r="V2817" s="49"/>
      <c r="W2817" s="49"/>
      <c r="X2817" s="49"/>
      <c r="Y2817" s="49"/>
      <c r="Z2817" s="49"/>
      <c r="AA2817" s="49"/>
      <c r="AB2817" s="49"/>
      <c r="AC2817" s="49"/>
      <c r="AD2817" s="49"/>
    </row>
    <row r="2818" spans="1:30">
      <c r="A2818" s="49"/>
      <c r="B2818" s="49"/>
      <c r="C2818" s="49"/>
      <c r="D2818" s="49"/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  <c r="Q2818" s="49"/>
      <c r="R2818" s="49"/>
      <c r="S2818" s="49"/>
      <c r="T2818" s="49"/>
      <c r="U2818" s="49"/>
      <c r="V2818" s="49"/>
      <c r="W2818" s="49"/>
      <c r="X2818" s="49"/>
      <c r="Y2818" s="49"/>
      <c r="Z2818" s="49"/>
      <c r="AA2818" s="49"/>
      <c r="AB2818" s="49"/>
      <c r="AC2818" s="49"/>
      <c r="AD2818" s="49"/>
    </row>
    <row r="2819" spans="1:30">
      <c r="A2819" s="49"/>
      <c r="B2819" s="49"/>
      <c r="C2819" s="49"/>
      <c r="D2819" s="49"/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  <c r="R2819" s="49"/>
      <c r="S2819" s="49"/>
      <c r="T2819" s="49"/>
      <c r="U2819" s="49"/>
      <c r="V2819" s="49"/>
      <c r="W2819" s="49"/>
      <c r="X2819" s="49"/>
      <c r="Y2819" s="49"/>
      <c r="Z2819" s="49"/>
      <c r="AA2819" s="49"/>
      <c r="AB2819" s="49"/>
      <c r="AC2819" s="49"/>
      <c r="AD2819" s="49"/>
    </row>
    <row r="2820" spans="1:30">
      <c r="A2820" s="49"/>
      <c r="B2820" s="49"/>
      <c r="C2820" s="49"/>
      <c r="D2820" s="49"/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  <c r="R2820" s="49"/>
      <c r="S2820" s="49"/>
      <c r="T2820" s="49"/>
      <c r="U2820" s="49"/>
      <c r="V2820" s="49"/>
      <c r="W2820" s="49"/>
      <c r="X2820" s="49"/>
      <c r="Y2820" s="49"/>
      <c r="Z2820" s="49"/>
      <c r="AA2820" s="49"/>
      <c r="AB2820" s="49"/>
      <c r="AC2820" s="49"/>
      <c r="AD2820" s="49"/>
    </row>
    <row r="2821" spans="1:30">
      <c r="A2821" s="49"/>
      <c r="B2821" s="49"/>
      <c r="C2821" s="49"/>
      <c r="D2821" s="49"/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  <c r="R2821" s="49"/>
      <c r="S2821" s="49"/>
      <c r="T2821" s="49"/>
      <c r="U2821" s="49"/>
      <c r="V2821" s="49"/>
      <c r="W2821" s="49"/>
      <c r="X2821" s="49"/>
      <c r="Y2821" s="49"/>
      <c r="Z2821" s="49"/>
      <c r="AA2821" s="49"/>
      <c r="AB2821" s="49"/>
      <c r="AC2821" s="49"/>
      <c r="AD2821" s="49"/>
    </row>
    <row r="2822" spans="1:30">
      <c r="A2822" s="49"/>
      <c r="B2822" s="49"/>
      <c r="C2822" s="49"/>
      <c r="D2822" s="49"/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/>
      <c r="R2822" s="49"/>
      <c r="S2822" s="49"/>
      <c r="T2822" s="49"/>
      <c r="U2822" s="49"/>
      <c r="V2822" s="49"/>
      <c r="W2822" s="49"/>
      <c r="X2822" s="49"/>
      <c r="Y2822" s="49"/>
      <c r="Z2822" s="49"/>
      <c r="AA2822" s="49"/>
      <c r="AB2822" s="49"/>
      <c r="AC2822" s="49"/>
      <c r="AD2822" s="49"/>
    </row>
    <row r="2823" spans="1:30">
      <c r="A2823" s="49"/>
      <c r="B2823" s="49"/>
      <c r="C2823" s="49"/>
      <c r="D2823" s="49"/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  <c r="R2823" s="49"/>
      <c r="S2823" s="49"/>
      <c r="T2823" s="49"/>
      <c r="U2823" s="49"/>
      <c r="V2823" s="49"/>
      <c r="W2823" s="49"/>
      <c r="X2823" s="49"/>
      <c r="Y2823" s="49"/>
      <c r="Z2823" s="49"/>
      <c r="AA2823" s="49"/>
      <c r="AB2823" s="49"/>
      <c r="AC2823" s="49"/>
      <c r="AD2823" s="49"/>
    </row>
    <row r="2824" spans="1:30">
      <c r="A2824" s="49"/>
      <c r="B2824" s="49"/>
      <c r="C2824" s="49"/>
      <c r="D2824" s="49"/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  <c r="R2824" s="49"/>
      <c r="S2824" s="49"/>
      <c r="T2824" s="49"/>
      <c r="U2824" s="49"/>
      <c r="V2824" s="49"/>
      <c r="W2824" s="49"/>
      <c r="X2824" s="49"/>
      <c r="Y2824" s="49"/>
      <c r="Z2824" s="49"/>
      <c r="AA2824" s="49"/>
      <c r="AB2824" s="49"/>
      <c r="AC2824" s="49"/>
      <c r="AD2824" s="49"/>
    </row>
    <row r="2825" spans="1:30">
      <c r="A2825" s="49"/>
      <c r="B2825" s="49"/>
      <c r="C2825" s="49"/>
      <c r="D2825" s="49"/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  <c r="Q2825" s="49"/>
      <c r="R2825" s="49"/>
      <c r="S2825" s="49"/>
      <c r="T2825" s="49"/>
      <c r="U2825" s="49"/>
      <c r="V2825" s="49"/>
      <c r="W2825" s="49"/>
      <c r="X2825" s="49"/>
      <c r="Y2825" s="49"/>
      <c r="Z2825" s="49"/>
      <c r="AA2825" s="49"/>
      <c r="AB2825" s="49"/>
      <c r="AC2825" s="49"/>
      <c r="AD2825" s="49"/>
    </row>
    <row r="2826" spans="1:30">
      <c r="A2826" s="49"/>
      <c r="B2826" s="49"/>
      <c r="C2826" s="49"/>
      <c r="D2826" s="49"/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  <c r="Q2826" s="49"/>
      <c r="R2826" s="49"/>
      <c r="S2826" s="49"/>
      <c r="T2826" s="49"/>
      <c r="U2826" s="49"/>
      <c r="V2826" s="49"/>
      <c r="W2826" s="49"/>
      <c r="X2826" s="49"/>
      <c r="Y2826" s="49"/>
      <c r="Z2826" s="49"/>
      <c r="AA2826" s="49"/>
      <c r="AB2826" s="49"/>
      <c r="AC2826" s="49"/>
      <c r="AD2826" s="49"/>
    </row>
    <row r="2827" spans="1:30">
      <c r="A2827" s="49"/>
      <c r="B2827" s="49"/>
      <c r="C2827" s="49"/>
      <c r="D2827" s="49"/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  <c r="Q2827" s="49"/>
      <c r="R2827" s="49"/>
      <c r="S2827" s="49"/>
      <c r="T2827" s="49"/>
      <c r="U2827" s="49"/>
      <c r="V2827" s="49"/>
      <c r="W2827" s="49"/>
      <c r="X2827" s="49"/>
      <c r="Y2827" s="49"/>
      <c r="Z2827" s="49"/>
      <c r="AA2827" s="49"/>
      <c r="AB2827" s="49"/>
      <c r="AC2827" s="49"/>
      <c r="AD2827" s="49"/>
    </row>
    <row r="2828" spans="1:30">
      <c r="A2828" s="49"/>
      <c r="B2828" s="49"/>
      <c r="C2828" s="49"/>
      <c r="D2828" s="49"/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  <c r="R2828" s="49"/>
      <c r="S2828" s="49"/>
      <c r="T2828" s="49"/>
      <c r="U2828" s="49"/>
      <c r="V2828" s="49"/>
      <c r="W2828" s="49"/>
      <c r="X2828" s="49"/>
      <c r="Y2828" s="49"/>
      <c r="Z2828" s="49"/>
      <c r="AA2828" s="49"/>
      <c r="AB2828" s="49"/>
      <c r="AC2828" s="49"/>
      <c r="AD2828" s="49"/>
    </row>
    <row r="2829" spans="1:30">
      <c r="A2829" s="49"/>
      <c r="B2829" s="49"/>
      <c r="C2829" s="49"/>
      <c r="D2829" s="49"/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  <c r="Q2829" s="49"/>
      <c r="R2829" s="49"/>
      <c r="S2829" s="49"/>
      <c r="T2829" s="49"/>
      <c r="U2829" s="49"/>
      <c r="V2829" s="49"/>
      <c r="W2829" s="49"/>
      <c r="X2829" s="49"/>
      <c r="Y2829" s="49"/>
      <c r="Z2829" s="49"/>
      <c r="AA2829" s="49"/>
      <c r="AB2829" s="49"/>
      <c r="AC2829" s="49"/>
      <c r="AD2829" s="49"/>
    </row>
    <row r="2830" spans="1:30">
      <c r="A2830" s="49"/>
      <c r="B2830" s="49"/>
      <c r="C2830" s="49"/>
      <c r="D2830" s="49"/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  <c r="R2830" s="49"/>
      <c r="S2830" s="49"/>
      <c r="T2830" s="49"/>
      <c r="U2830" s="49"/>
      <c r="V2830" s="49"/>
      <c r="W2830" s="49"/>
      <c r="X2830" s="49"/>
      <c r="Y2830" s="49"/>
      <c r="Z2830" s="49"/>
      <c r="AA2830" s="49"/>
      <c r="AB2830" s="49"/>
      <c r="AC2830" s="49"/>
      <c r="AD2830" s="49"/>
    </row>
    <row r="2831" spans="1:30">
      <c r="A2831" s="49"/>
      <c r="B2831" s="49"/>
      <c r="C2831" s="49"/>
      <c r="D2831" s="49"/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  <c r="Q2831" s="49"/>
      <c r="R2831" s="49"/>
      <c r="S2831" s="49"/>
      <c r="T2831" s="49"/>
      <c r="U2831" s="49"/>
      <c r="V2831" s="49"/>
      <c r="W2831" s="49"/>
      <c r="X2831" s="49"/>
      <c r="Y2831" s="49"/>
      <c r="Z2831" s="49"/>
      <c r="AA2831" s="49"/>
      <c r="AB2831" s="49"/>
      <c r="AC2831" s="49"/>
      <c r="AD2831" s="49"/>
    </row>
    <row r="2832" spans="1:30">
      <c r="A2832" s="49"/>
      <c r="B2832" s="49"/>
      <c r="C2832" s="49"/>
      <c r="D2832" s="49"/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  <c r="R2832" s="49"/>
      <c r="S2832" s="49"/>
      <c r="T2832" s="49"/>
      <c r="U2832" s="49"/>
      <c r="V2832" s="49"/>
      <c r="W2832" s="49"/>
      <c r="X2832" s="49"/>
      <c r="Y2832" s="49"/>
      <c r="Z2832" s="49"/>
      <c r="AA2832" s="49"/>
      <c r="AB2832" s="49"/>
      <c r="AC2832" s="49"/>
      <c r="AD2832" s="49"/>
    </row>
    <row r="2833" spans="1:30">
      <c r="A2833" s="49"/>
      <c r="B2833" s="49"/>
      <c r="C2833" s="49"/>
      <c r="D2833" s="49"/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  <c r="R2833" s="49"/>
      <c r="S2833" s="49"/>
      <c r="T2833" s="49"/>
      <c r="U2833" s="49"/>
      <c r="V2833" s="49"/>
      <c r="W2833" s="49"/>
      <c r="X2833" s="49"/>
      <c r="Y2833" s="49"/>
      <c r="Z2833" s="49"/>
      <c r="AA2833" s="49"/>
      <c r="AB2833" s="49"/>
      <c r="AC2833" s="49"/>
      <c r="AD2833" s="49"/>
    </row>
    <row r="2834" spans="1:30">
      <c r="A2834" s="49"/>
      <c r="B2834" s="49"/>
      <c r="C2834" s="49"/>
      <c r="D2834" s="49"/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  <c r="Q2834" s="49"/>
      <c r="R2834" s="49"/>
      <c r="S2834" s="49"/>
      <c r="T2834" s="49"/>
      <c r="U2834" s="49"/>
      <c r="V2834" s="49"/>
      <c r="W2834" s="49"/>
      <c r="X2834" s="49"/>
      <c r="Y2834" s="49"/>
      <c r="Z2834" s="49"/>
      <c r="AA2834" s="49"/>
      <c r="AB2834" s="49"/>
      <c r="AC2834" s="49"/>
      <c r="AD2834" s="49"/>
    </row>
    <row r="2835" spans="1:30">
      <c r="A2835" s="49"/>
      <c r="B2835" s="49"/>
      <c r="C2835" s="49"/>
      <c r="D2835" s="49"/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  <c r="R2835" s="49"/>
      <c r="S2835" s="49"/>
      <c r="T2835" s="49"/>
      <c r="U2835" s="49"/>
      <c r="V2835" s="49"/>
      <c r="W2835" s="49"/>
      <c r="X2835" s="49"/>
      <c r="Y2835" s="49"/>
      <c r="Z2835" s="49"/>
      <c r="AA2835" s="49"/>
      <c r="AB2835" s="49"/>
      <c r="AC2835" s="49"/>
      <c r="AD2835" s="49"/>
    </row>
    <row r="2836" spans="1:30">
      <c r="A2836" s="49"/>
      <c r="B2836" s="49"/>
      <c r="C2836" s="49"/>
      <c r="D2836" s="49"/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/>
      <c r="R2836" s="49"/>
      <c r="S2836" s="49"/>
      <c r="T2836" s="49"/>
      <c r="U2836" s="49"/>
      <c r="V2836" s="49"/>
      <c r="W2836" s="49"/>
      <c r="X2836" s="49"/>
      <c r="Y2836" s="49"/>
      <c r="Z2836" s="49"/>
      <c r="AA2836" s="49"/>
      <c r="AB2836" s="49"/>
      <c r="AC2836" s="49"/>
      <c r="AD2836" s="49"/>
    </row>
    <row r="2837" spans="1:30">
      <c r="A2837" s="49"/>
      <c r="B2837" s="49"/>
      <c r="C2837" s="49"/>
      <c r="D2837" s="49"/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  <c r="R2837" s="49"/>
      <c r="S2837" s="49"/>
      <c r="T2837" s="49"/>
      <c r="U2837" s="49"/>
      <c r="V2837" s="49"/>
      <c r="W2837" s="49"/>
      <c r="X2837" s="49"/>
      <c r="Y2837" s="49"/>
      <c r="Z2837" s="49"/>
      <c r="AA2837" s="49"/>
      <c r="AB2837" s="49"/>
      <c r="AC2837" s="49"/>
      <c r="AD2837" s="49"/>
    </row>
    <row r="2838" spans="1:30">
      <c r="A2838" s="49"/>
      <c r="B2838" s="49"/>
      <c r="C2838" s="49"/>
      <c r="D2838" s="49"/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  <c r="Q2838" s="49"/>
      <c r="R2838" s="49"/>
      <c r="S2838" s="49"/>
      <c r="T2838" s="49"/>
      <c r="U2838" s="49"/>
      <c r="V2838" s="49"/>
      <c r="W2838" s="49"/>
      <c r="X2838" s="49"/>
      <c r="Y2838" s="49"/>
      <c r="Z2838" s="49"/>
      <c r="AA2838" s="49"/>
      <c r="AB2838" s="49"/>
      <c r="AC2838" s="49"/>
      <c r="AD2838" s="49"/>
    </row>
    <row r="2839" spans="1:30">
      <c r="A2839" s="49"/>
      <c r="B2839" s="49"/>
      <c r="C2839" s="49"/>
      <c r="D2839" s="49"/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  <c r="R2839" s="49"/>
      <c r="S2839" s="49"/>
      <c r="T2839" s="49"/>
      <c r="U2839" s="49"/>
      <c r="V2839" s="49"/>
      <c r="W2839" s="49"/>
      <c r="X2839" s="49"/>
      <c r="Y2839" s="49"/>
      <c r="Z2839" s="49"/>
      <c r="AA2839" s="49"/>
      <c r="AB2839" s="49"/>
      <c r="AC2839" s="49"/>
      <c r="AD2839" s="49"/>
    </row>
    <row r="2840" spans="1:30">
      <c r="A2840" s="49"/>
      <c r="B2840" s="49"/>
      <c r="C2840" s="49"/>
      <c r="D2840" s="49"/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  <c r="Q2840" s="49"/>
      <c r="R2840" s="49"/>
      <c r="S2840" s="49"/>
      <c r="T2840" s="49"/>
      <c r="U2840" s="49"/>
      <c r="V2840" s="49"/>
      <c r="W2840" s="49"/>
      <c r="X2840" s="49"/>
      <c r="Y2840" s="49"/>
      <c r="Z2840" s="49"/>
      <c r="AA2840" s="49"/>
      <c r="AB2840" s="49"/>
      <c r="AC2840" s="49"/>
      <c r="AD2840" s="49"/>
    </row>
    <row r="2841" spans="1:30">
      <c r="A2841" s="49"/>
      <c r="B2841" s="49"/>
      <c r="C2841" s="49"/>
      <c r="D2841" s="49"/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  <c r="Q2841" s="49"/>
      <c r="R2841" s="49"/>
      <c r="S2841" s="49"/>
      <c r="T2841" s="49"/>
      <c r="U2841" s="49"/>
      <c r="V2841" s="49"/>
      <c r="W2841" s="49"/>
      <c r="X2841" s="49"/>
      <c r="Y2841" s="49"/>
      <c r="Z2841" s="49"/>
      <c r="AA2841" s="49"/>
      <c r="AB2841" s="49"/>
      <c r="AC2841" s="49"/>
      <c r="AD2841" s="49"/>
    </row>
    <row r="2842" spans="1:30">
      <c r="A2842" s="49"/>
      <c r="B2842" s="49"/>
      <c r="C2842" s="49"/>
      <c r="D2842" s="49"/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  <c r="Q2842" s="49"/>
      <c r="R2842" s="49"/>
      <c r="S2842" s="49"/>
      <c r="T2842" s="49"/>
      <c r="U2842" s="49"/>
      <c r="V2842" s="49"/>
      <c r="W2842" s="49"/>
      <c r="X2842" s="49"/>
      <c r="Y2842" s="49"/>
      <c r="Z2842" s="49"/>
      <c r="AA2842" s="49"/>
      <c r="AB2842" s="49"/>
      <c r="AC2842" s="49"/>
      <c r="AD2842" s="49"/>
    </row>
    <row r="2843" spans="1:30">
      <c r="A2843" s="49"/>
      <c r="B2843" s="49"/>
      <c r="C2843" s="49"/>
      <c r="D2843" s="49"/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  <c r="Q2843" s="49"/>
      <c r="R2843" s="49"/>
      <c r="S2843" s="49"/>
      <c r="T2843" s="49"/>
      <c r="U2843" s="49"/>
      <c r="V2843" s="49"/>
      <c r="W2843" s="49"/>
      <c r="X2843" s="49"/>
      <c r="Y2843" s="49"/>
      <c r="Z2843" s="49"/>
      <c r="AA2843" s="49"/>
      <c r="AB2843" s="49"/>
      <c r="AC2843" s="49"/>
      <c r="AD2843" s="49"/>
    </row>
    <row r="2844" spans="1:30">
      <c r="A2844" s="49"/>
      <c r="B2844" s="49"/>
      <c r="C2844" s="49"/>
      <c r="D2844" s="49"/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  <c r="R2844" s="49"/>
      <c r="S2844" s="49"/>
      <c r="T2844" s="49"/>
      <c r="U2844" s="49"/>
      <c r="V2844" s="49"/>
      <c r="W2844" s="49"/>
      <c r="X2844" s="49"/>
      <c r="Y2844" s="49"/>
      <c r="Z2844" s="49"/>
      <c r="AA2844" s="49"/>
      <c r="AB2844" s="49"/>
      <c r="AC2844" s="49"/>
      <c r="AD2844" s="49"/>
    </row>
    <row r="2845" spans="1:30">
      <c r="A2845" s="49"/>
      <c r="B2845" s="49"/>
      <c r="C2845" s="49"/>
      <c r="D2845" s="49"/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  <c r="Q2845" s="49"/>
      <c r="R2845" s="49"/>
      <c r="S2845" s="49"/>
      <c r="T2845" s="49"/>
      <c r="U2845" s="49"/>
      <c r="V2845" s="49"/>
      <c r="W2845" s="49"/>
      <c r="X2845" s="49"/>
      <c r="Y2845" s="49"/>
      <c r="Z2845" s="49"/>
      <c r="AA2845" s="49"/>
      <c r="AB2845" s="49"/>
      <c r="AC2845" s="49"/>
      <c r="AD2845" s="49"/>
    </row>
    <row r="2846" spans="1:30">
      <c r="A2846" s="49"/>
      <c r="B2846" s="49"/>
      <c r="C2846" s="49"/>
      <c r="D2846" s="49"/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  <c r="Q2846" s="49"/>
      <c r="R2846" s="49"/>
      <c r="S2846" s="49"/>
      <c r="T2846" s="49"/>
      <c r="U2846" s="49"/>
      <c r="V2846" s="49"/>
      <c r="W2846" s="49"/>
      <c r="X2846" s="49"/>
      <c r="Y2846" s="49"/>
      <c r="Z2846" s="49"/>
      <c r="AA2846" s="49"/>
      <c r="AB2846" s="49"/>
      <c r="AC2846" s="49"/>
      <c r="AD2846" s="49"/>
    </row>
    <row r="2847" spans="1:30">
      <c r="A2847" s="49"/>
      <c r="B2847" s="49"/>
      <c r="C2847" s="49"/>
      <c r="D2847" s="49"/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  <c r="R2847" s="49"/>
      <c r="S2847" s="49"/>
      <c r="T2847" s="49"/>
      <c r="U2847" s="49"/>
      <c r="V2847" s="49"/>
      <c r="W2847" s="49"/>
      <c r="X2847" s="49"/>
      <c r="Y2847" s="49"/>
      <c r="Z2847" s="49"/>
      <c r="AA2847" s="49"/>
      <c r="AB2847" s="49"/>
      <c r="AC2847" s="49"/>
      <c r="AD2847" s="49"/>
    </row>
    <row r="2848" spans="1:30">
      <c r="A2848" s="49"/>
      <c r="B2848" s="49"/>
      <c r="C2848" s="49"/>
      <c r="D2848" s="49"/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  <c r="R2848" s="49"/>
      <c r="S2848" s="49"/>
      <c r="T2848" s="49"/>
      <c r="U2848" s="49"/>
      <c r="V2848" s="49"/>
      <c r="W2848" s="49"/>
      <c r="X2848" s="49"/>
      <c r="Y2848" s="49"/>
      <c r="Z2848" s="49"/>
      <c r="AA2848" s="49"/>
      <c r="AB2848" s="49"/>
      <c r="AC2848" s="49"/>
      <c r="AD2848" s="49"/>
    </row>
    <row r="2849" spans="1:30">
      <c r="A2849" s="49"/>
      <c r="B2849" s="49"/>
      <c r="C2849" s="49"/>
      <c r="D2849" s="49"/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/>
      <c r="R2849" s="49"/>
      <c r="S2849" s="49"/>
      <c r="T2849" s="49"/>
      <c r="U2849" s="49"/>
      <c r="V2849" s="49"/>
      <c r="W2849" s="49"/>
      <c r="X2849" s="49"/>
      <c r="Y2849" s="49"/>
      <c r="Z2849" s="49"/>
      <c r="AA2849" s="49"/>
      <c r="AB2849" s="49"/>
      <c r="AC2849" s="49"/>
      <c r="AD2849" s="49"/>
    </row>
    <row r="2850" spans="1:30">
      <c r="A2850" s="49"/>
      <c r="B2850" s="49"/>
      <c r="C2850" s="49"/>
      <c r="D2850" s="49"/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/>
      <c r="R2850" s="49"/>
      <c r="S2850" s="49"/>
      <c r="T2850" s="49"/>
      <c r="U2850" s="49"/>
      <c r="V2850" s="49"/>
      <c r="W2850" s="49"/>
      <c r="X2850" s="49"/>
      <c r="Y2850" s="49"/>
      <c r="Z2850" s="49"/>
      <c r="AA2850" s="49"/>
      <c r="AB2850" s="49"/>
      <c r="AC2850" s="49"/>
      <c r="AD2850" s="49"/>
    </row>
    <row r="2851" spans="1:30">
      <c r="A2851" s="49"/>
      <c r="B2851" s="49"/>
      <c r="C2851" s="49"/>
      <c r="D2851" s="49"/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  <c r="R2851" s="49"/>
      <c r="S2851" s="49"/>
      <c r="T2851" s="49"/>
      <c r="U2851" s="49"/>
      <c r="V2851" s="49"/>
      <c r="W2851" s="49"/>
      <c r="X2851" s="49"/>
      <c r="Y2851" s="49"/>
      <c r="Z2851" s="49"/>
      <c r="AA2851" s="49"/>
      <c r="AB2851" s="49"/>
      <c r="AC2851" s="49"/>
      <c r="AD2851" s="49"/>
    </row>
    <row r="2852" spans="1:30">
      <c r="A2852" s="49"/>
      <c r="B2852" s="49"/>
      <c r="C2852" s="49"/>
      <c r="D2852" s="49"/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  <c r="R2852" s="49"/>
      <c r="S2852" s="49"/>
      <c r="T2852" s="49"/>
      <c r="U2852" s="49"/>
      <c r="V2852" s="49"/>
      <c r="W2852" s="49"/>
      <c r="X2852" s="49"/>
      <c r="Y2852" s="49"/>
      <c r="Z2852" s="49"/>
      <c r="AA2852" s="49"/>
      <c r="AB2852" s="49"/>
      <c r="AC2852" s="49"/>
      <c r="AD2852" s="49"/>
    </row>
    <row r="2853" spans="1:30">
      <c r="A2853" s="49"/>
      <c r="B2853" s="49"/>
      <c r="C2853" s="49"/>
      <c r="D2853" s="49"/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  <c r="R2853" s="49"/>
      <c r="S2853" s="49"/>
      <c r="T2853" s="49"/>
      <c r="U2853" s="49"/>
      <c r="V2853" s="49"/>
      <c r="W2853" s="49"/>
      <c r="X2853" s="49"/>
      <c r="Y2853" s="49"/>
      <c r="Z2853" s="49"/>
      <c r="AA2853" s="49"/>
      <c r="AB2853" s="49"/>
      <c r="AC2853" s="49"/>
      <c r="AD2853" s="49"/>
    </row>
    <row r="2854" spans="1:30">
      <c r="A2854" s="49"/>
      <c r="B2854" s="49"/>
      <c r="C2854" s="49"/>
      <c r="D2854" s="49"/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  <c r="Q2854" s="49"/>
      <c r="R2854" s="49"/>
      <c r="S2854" s="49"/>
      <c r="T2854" s="49"/>
      <c r="U2854" s="49"/>
      <c r="V2854" s="49"/>
      <c r="W2854" s="49"/>
      <c r="X2854" s="49"/>
      <c r="Y2854" s="49"/>
      <c r="Z2854" s="49"/>
      <c r="AA2854" s="49"/>
      <c r="AB2854" s="49"/>
      <c r="AC2854" s="49"/>
      <c r="AD2854" s="49"/>
    </row>
    <row r="2855" spans="1:30">
      <c r="A2855" s="49"/>
      <c r="B2855" s="49"/>
      <c r="C2855" s="49"/>
      <c r="D2855" s="49"/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  <c r="R2855" s="49"/>
      <c r="S2855" s="49"/>
      <c r="T2855" s="49"/>
      <c r="U2855" s="49"/>
      <c r="V2855" s="49"/>
      <c r="W2855" s="49"/>
      <c r="X2855" s="49"/>
      <c r="Y2855" s="49"/>
      <c r="Z2855" s="49"/>
      <c r="AA2855" s="49"/>
      <c r="AB2855" s="49"/>
      <c r="AC2855" s="49"/>
      <c r="AD2855" s="49"/>
    </row>
    <row r="2856" spans="1:30">
      <c r="A2856" s="49"/>
      <c r="B2856" s="49"/>
      <c r="C2856" s="49"/>
      <c r="D2856" s="49"/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  <c r="R2856" s="49"/>
      <c r="S2856" s="49"/>
      <c r="T2856" s="49"/>
      <c r="U2856" s="49"/>
      <c r="V2856" s="49"/>
      <c r="W2856" s="49"/>
      <c r="X2856" s="49"/>
      <c r="Y2856" s="49"/>
      <c r="Z2856" s="49"/>
      <c r="AA2856" s="49"/>
      <c r="AB2856" s="49"/>
      <c r="AC2856" s="49"/>
      <c r="AD2856" s="49"/>
    </row>
    <row r="2857" spans="1:30">
      <c r="A2857" s="49"/>
      <c r="B2857" s="49"/>
      <c r="C2857" s="49"/>
      <c r="D2857" s="49"/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  <c r="R2857" s="49"/>
      <c r="S2857" s="49"/>
      <c r="T2857" s="49"/>
      <c r="U2857" s="49"/>
      <c r="V2857" s="49"/>
      <c r="W2857" s="49"/>
      <c r="X2857" s="49"/>
      <c r="Y2857" s="49"/>
      <c r="Z2857" s="49"/>
      <c r="AA2857" s="49"/>
      <c r="AB2857" s="49"/>
      <c r="AC2857" s="49"/>
      <c r="AD2857" s="49"/>
    </row>
    <row r="2858" spans="1:30">
      <c r="A2858" s="49"/>
      <c r="B2858" s="49"/>
      <c r="C2858" s="49"/>
      <c r="D2858" s="49"/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  <c r="Q2858" s="49"/>
      <c r="R2858" s="49"/>
      <c r="S2858" s="49"/>
      <c r="T2858" s="49"/>
      <c r="U2858" s="49"/>
      <c r="V2858" s="49"/>
      <c r="W2858" s="49"/>
      <c r="X2858" s="49"/>
      <c r="Y2858" s="49"/>
      <c r="Z2858" s="49"/>
      <c r="AA2858" s="49"/>
      <c r="AB2858" s="49"/>
      <c r="AC2858" s="49"/>
      <c r="AD2858" s="49"/>
    </row>
    <row r="2859" spans="1:30">
      <c r="A2859" s="49"/>
      <c r="B2859" s="49"/>
      <c r="C2859" s="49"/>
      <c r="D2859" s="49"/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  <c r="Q2859" s="49"/>
      <c r="R2859" s="49"/>
      <c r="S2859" s="49"/>
      <c r="T2859" s="49"/>
      <c r="U2859" s="49"/>
      <c r="V2859" s="49"/>
      <c r="W2859" s="49"/>
      <c r="X2859" s="49"/>
      <c r="Y2859" s="49"/>
      <c r="Z2859" s="49"/>
      <c r="AA2859" s="49"/>
      <c r="AB2859" s="49"/>
      <c r="AC2859" s="49"/>
      <c r="AD2859" s="49"/>
    </row>
    <row r="2860" spans="1:30">
      <c r="A2860" s="49"/>
      <c r="B2860" s="49"/>
      <c r="C2860" s="49"/>
      <c r="D2860" s="49"/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  <c r="R2860" s="49"/>
      <c r="S2860" s="49"/>
      <c r="T2860" s="49"/>
      <c r="U2860" s="49"/>
      <c r="V2860" s="49"/>
      <c r="W2860" s="49"/>
      <c r="X2860" s="49"/>
      <c r="Y2860" s="49"/>
      <c r="Z2860" s="49"/>
      <c r="AA2860" s="49"/>
      <c r="AB2860" s="49"/>
      <c r="AC2860" s="49"/>
      <c r="AD2860" s="49"/>
    </row>
    <row r="2861" spans="1:30">
      <c r="A2861" s="49"/>
      <c r="B2861" s="49"/>
      <c r="C2861" s="49"/>
      <c r="D2861" s="49"/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  <c r="R2861" s="49"/>
      <c r="S2861" s="49"/>
      <c r="T2861" s="49"/>
      <c r="U2861" s="49"/>
      <c r="V2861" s="49"/>
      <c r="W2861" s="49"/>
      <c r="X2861" s="49"/>
      <c r="Y2861" s="49"/>
      <c r="Z2861" s="49"/>
      <c r="AA2861" s="49"/>
      <c r="AB2861" s="49"/>
      <c r="AC2861" s="49"/>
      <c r="AD2861" s="49"/>
    </row>
    <row r="2862" spans="1:30">
      <c r="A2862" s="49"/>
      <c r="B2862" s="49"/>
      <c r="C2862" s="49"/>
      <c r="D2862" s="49"/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  <c r="Q2862" s="49"/>
      <c r="R2862" s="49"/>
      <c r="S2862" s="49"/>
      <c r="T2862" s="49"/>
      <c r="U2862" s="49"/>
      <c r="V2862" s="49"/>
      <c r="W2862" s="49"/>
      <c r="X2862" s="49"/>
      <c r="Y2862" s="49"/>
      <c r="Z2862" s="49"/>
      <c r="AA2862" s="49"/>
      <c r="AB2862" s="49"/>
      <c r="AC2862" s="49"/>
      <c r="AD2862" s="49"/>
    </row>
    <row r="2863" spans="1:30">
      <c r="A2863" s="49"/>
      <c r="B2863" s="49"/>
      <c r="C2863" s="49"/>
      <c r="D2863" s="49"/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  <c r="Q2863" s="49"/>
      <c r="R2863" s="49"/>
      <c r="S2863" s="49"/>
      <c r="T2863" s="49"/>
      <c r="U2863" s="49"/>
      <c r="V2863" s="49"/>
      <c r="W2863" s="49"/>
      <c r="X2863" s="49"/>
      <c r="Y2863" s="49"/>
      <c r="Z2863" s="49"/>
      <c r="AA2863" s="49"/>
      <c r="AB2863" s="49"/>
      <c r="AC2863" s="49"/>
      <c r="AD2863" s="49"/>
    </row>
    <row r="2864" spans="1:30">
      <c r="A2864" s="49"/>
      <c r="B2864" s="49"/>
      <c r="C2864" s="49"/>
      <c r="D2864" s="49"/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  <c r="R2864" s="49"/>
      <c r="S2864" s="49"/>
      <c r="T2864" s="49"/>
      <c r="U2864" s="49"/>
      <c r="V2864" s="49"/>
      <c r="W2864" s="49"/>
      <c r="X2864" s="49"/>
      <c r="Y2864" s="49"/>
      <c r="Z2864" s="49"/>
      <c r="AA2864" s="49"/>
      <c r="AB2864" s="49"/>
      <c r="AC2864" s="49"/>
      <c r="AD2864" s="49"/>
    </row>
    <row r="2865" spans="1:30">
      <c r="A2865" s="49"/>
      <c r="B2865" s="49"/>
      <c r="C2865" s="49"/>
      <c r="D2865" s="49"/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/>
      <c r="R2865" s="49"/>
      <c r="S2865" s="49"/>
      <c r="T2865" s="49"/>
      <c r="U2865" s="49"/>
      <c r="V2865" s="49"/>
      <c r="W2865" s="49"/>
      <c r="X2865" s="49"/>
      <c r="Y2865" s="49"/>
      <c r="Z2865" s="49"/>
      <c r="AA2865" s="49"/>
      <c r="AB2865" s="49"/>
      <c r="AC2865" s="49"/>
      <c r="AD2865" s="49"/>
    </row>
    <row r="2866" spans="1:30">
      <c r="A2866" s="49"/>
      <c r="B2866" s="49"/>
      <c r="C2866" s="49"/>
      <c r="D2866" s="49"/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  <c r="Q2866" s="49"/>
      <c r="R2866" s="49"/>
      <c r="S2866" s="49"/>
      <c r="T2866" s="49"/>
      <c r="U2866" s="49"/>
      <c r="V2866" s="49"/>
      <c r="W2866" s="49"/>
      <c r="X2866" s="49"/>
      <c r="Y2866" s="49"/>
      <c r="Z2866" s="49"/>
      <c r="AA2866" s="49"/>
      <c r="AB2866" s="49"/>
      <c r="AC2866" s="49"/>
      <c r="AD2866" s="49"/>
    </row>
    <row r="2867" spans="1:30">
      <c r="A2867" s="49"/>
      <c r="B2867" s="49"/>
      <c r="C2867" s="49"/>
      <c r="D2867" s="49"/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  <c r="R2867" s="49"/>
      <c r="S2867" s="49"/>
      <c r="T2867" s="49"/>
      <c r="U2867" s="49"/>
      <c r="V2867" s="49"/>
      <c r="W2867" s="49"/>
      <c r="X2867" s="49"/>
      <c r="Y2867" s="49"/>
      <c r="Z2867" s="49"/>
      <c r="AA2867" s="49"/>
      <c r="AB2867" s="49"/>
      <c r="AC2867" s="49"/>
      <c r="AD2867" s="49"/>
    </row>
    <row r="2868" spans="1:30">
      <c r="A2868" s="49"/>
      <c r="B2868" s="49"/>
      <c r="C2868" s="49"/>
      <c r="D2868" s="49"/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  <c r="R2868" s="49"/>
      <c r="S2868" s="49"/>
      <c r="T2868" s="49"/>
      <c r="U2868" s="49"/>
      <c r="V2868" s="49"/>
      <c r="W2868" s="49"/>
      <c r="X2868" s="49"/>
      <c r="Y2868" s="49"/>
      <c r="Z2868" s="49"/>
      <c r="AA2868" s="49"/>
      <c r="AB2868" s="49"/>
      <c r="AC2868" s="49"/>
      <c r="AD2868" s="49"/>
    </row>
    <row r="2869" spans="1:30">
      <c r="A2869" s="49"/>
      <c r="B2869" s="49"/>
      <c r="C2869" s="49"/>
      <c r="D2869" s="49"/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  <c r="R2869" s="49"/>
      <c r="S2869" s="49"/>
      <c r="T2869" s="49"/>
      <c r="U2869" s="49"/>
      <c r="V2869" s="49"/>
      <c r="W2869" s="49"/>
      <c r="X2869" s="49"/>
      <c r="Y2869" s="49"/>
      <c r="Z2869" s="49"/>
      <c r="AA2869" s="49"/>
      <c r="AB2869" s="49"/>
      <c r="AC2869" s="49"/>
      <c r="AD2869" s="49"/>
    </row>
    <row r="2870" spans="1:30">
      <c r="A2870" s="49"/>
      <c r="B2870" s="49"/>
      <c r="C2870" s="49"/>
      <c r="D2870" s="49"/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  <c r="Q2870" s="49"/>
      <c r="R2870" s="49"/>
      <c r="S2870" s="49"/>
      <c r="T2870" s="49"/>
      <c r="U2870" s="49"/>
      <c r="V2870" s="49"/>
      <c r="W2870" s="49"/>
      <c r="X2870" s="49"/>
      <c r="Y2870" s="49"/>
      <c r="Z2870" s="49"/>
      <c r="AA2870" s="49"/>
      <c r="AB2870" s="49"/>
      <c r="AC2870" s="49"/>
      <c r="AD2870" s="49"/>
    </row>
    <row r="2871" spans="1:30">
      <c r="A2871" s="49"/>
      <c r="B2871" s="49"/>
      <c r="C2871" s="49"/>
      <c r="D2871" s="49"/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  <c r="R2871" s="49"/>
      <c r="S2871" s="49"/>
      <c r="T2871" s="49"/>
      <c r="U2871" s="49"/>
      <c r="V2871" s="49"/>
      <c r="W2871" s="49"/>
      <c r="X2871" s="49"/>
      <c r="Y2871" s="49"/>
      <c r="Z2871" s="49"/>
      <c r="AA2871" s="49"/>
      <c r="AB2871" s="49"/>
      <c r="AC2871" s="49"/>
      <c r="AD2871" s="49"/>
    </row>
    <row r="2872" spans="1:30">
      <c r="A2872" s="49"/>
      <c r="B2872" s="49"/>
      <c r="C2872" s="49"/>
      <c r="D2872" s="49"/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  <c r="Q2872" s="49"/>
      <c r="R2872" s="49"/>
      <c r="S2872" s="49"/>
      <c r="T2872" s="49"/>
      <c r="U2872" s="49"/>
      <c r="V2872" s="49"/>
      <c r="W2872" s="49"/>
      <c r="X2872" s="49"/>
      <c r="Y2872" s="49"/>
      <c r="Z2872" s="49"/>
      <c r="AA2872" s="49"/>
      <c r="AB2872" s="49"/>
      <c r="AC2872" s="49"/>
      <c r="AD2872" s="49"/>
    </row>
    <row r="2873" spans="1:30">
      <c r="A2873" s="49"/>
      <c r="B2873" s="49"/>
      <c r="C2873" s="49"/>
      <c r="D2873" s="49"/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  <c r="R2873" s="49"/>
      <c r="S2873" s="49"/>
      <c r="T2873" s="49"/>
      <c r="U2873" s="49"/>
      <c r="V2873" s="49"/>
      <c r="W2873" s="49"/>
      <c r="X2873" s="49"/>
      <c r="Y2873" s="49"/>
      <c r="Z2873" s="49"/>
      <c r="AA2873" s="49"/>
      <c r="AB2873" s="49"/>
      <c r="AC2873" s="49"/>
      <c r="AD2873" s="49"/>
    </row>
    <row r="2874" spans="1:30">
      <c r="A2874" s="49"/>
      <c r="B2874" s="49"/>
      <c r="C2874" s="49"/>
      <c r="D2874" s="49"/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  <c r="R2874" s="49"/>
      <c r="S2874" s="49"/>
      <c r="T2874" s="49"/>
      <c r="U2874" s="49"/>
      <c r="V2874" s="49"/>
      <c r="W2874" s="49"/>
      <c r="X2874" s="49"/>
      <c r="Y2874" s="49"/>
      <c r="Z2874" s="49"/>
      <c r="AA2874" s="49"/>
      <c r="AB2874" s="49"/>
      <c r="AC2874" s="49"/>
      <c r="AD2874" s="49"/>
    </row>
    <row r="2875" spans="1:30">
      <c r="A2875" s="49"/>
      <c r="B2875" s="49"/>
      <c r="C2875" s="49"/>
      <c r="D2875" s="49"/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  <c r="Q2875" s="49"/>
      <c r="R2875" s="49"/>
      <c r="S2875" s="49"/>
      <c r="T2875" s="49"/>
      <c r="U2875" s="49"/>
      <c r="V2875" s="49"/>
      <c r="W2875" s="49"/>
      <c r="X2875" s="49"/>
      <c r="Y2875" s="49"/>
      <c r="Z2875" s="49"/>
      <c r="AA2875" s="49"/>
      <c r="AB2875" s="49"/>
      <c r="AC2875" s="49"/>
      <c r="AD2875" s="49"/>
    </row>
    <row r="2876" spans="1:30">
      <c r="A2876" s="49"/>
      <c r="B2876" s="49"/>
      <c r="C2876" s="49"/>
      <c r="D2876" s="49"/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  <c r="R2876" s="49"/>
      <c r="S2876" s="49"/>
      <c r="T2876" s="49"/>
      <c r="U2876" s="49"/>
      <c r="V2876" s="49"/>
      <c r="W2876" s="49"/>
      <c r="X2876" s="49"/>
      <c r="Y2876" s="49"/>
      <c r="Z2876" s="49"/>
      <c r="AA2876" s="49"/>
      <c r="AB2876" s="49"/>
      <c r="AC2876" s="49"/>
      <c r="AD2876" s="49"/>
    </row>
    <row r="2877" spans="1:30">
      <c r="A2877" s="49"/>
      <c r="B2877" s="49"/>
      <c r="C2877" s="49"/>
      <c r="D2877" s="49"/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  <c r="R2877" s="49"/>
      <c r="S2877" s="49"/>
      <c r="T2877" s="49"/>
      <c r="U2877" s="49"/>
      <c r="V2877" s="49"/>
      <c r="W2877" s="49"/>
      <c r="X2877" s="49"/>
      <c r="Y2877" s="49"/>
      <c r="Z2877" s="49"/>
      <c r="AA2877" s="49"/>
      <c r="AB2877" s="49"/>
      <c r="AC2877" s="49"/>
      <c r="AD2877" s="49"/>
    </row>
    <row r="2878" spans="1:30">
      <c r="A2878" s="49"/>
      <c r="B2878" s="49"/>
      <c r="C2878" s="49"/>
      <c r="D2878" s="49"/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  <c r="R2878" s="49"/>
      <c r="S2878" s="49"/>
      <c r="T2878" s="49"/>
      <c r="U2878" s="49"/>
      <c r="V2878" s="49"/>
      <c r="W2878" s="49"/>
      <c r="X2878" s="49"/>
      <c r="Y2878" s="49"/>
      <c r="Z2878" s="49"/>
      <c r="AA2878" s="49"/>
      <c r="AB2878" s="49"/>
      <c r="AC2878" s="49"/>
      <c r="AD2878" s="49"/>
    </row>
    <row r="2879" spans="1:30">
      <c r="A2879" s="49"/>
      <c r="B2879" s="49"/>
      <c r="C2879" s="49"/>
      <c r="D2879" s="49"/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  <c r="R2879" s="49"/>
      <c r="S2879" s="49"/>
      <c r="T2879" s="49"/>
      <c r="U2879" s="49"/>
      <c r="V2879" s="49"/>
      <c r="W2879" s="49"/>
      <c r="X2879" s="49"/>
      <c r="Y2879" s="49"/>
      <c r="Z2879" s="49"/>
      <c r="AA2879" s="49"/>
      <c r="AB2879" s="49"/>
      <c r="AC2879" s="49"/>
      <c r="AD2879" s="49"/>
    </row>
    <row r="2880" spans="1:30">
      <c r="A2880" s="49"/>
      <c r="B2880" s="49"/>
      <c r="C2880" s="49"/>
      <c r="D2880" s="49"/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  <c r="Q2880" s="49"/>
      <c r="R2880" s="49"/>
      <c r="S2880" s="49"/>
      <c r="T2880" s="49"/>
      <c r="U2880" s="49"/>
      <c r="V2880" s="49"/>
      <c r="W2880" s="49"/>
      <c r="X2880" s="49"/>
      <c r="Y2880" s="49"/>
      <c r="Z2880" s="49"/>
      <c r="AA2880" s="49"/>
      <c r="AB2880" s="49"/>
      <c r="AC2880" s="49"/>
      <c r="AD2880" s="49"/>
    </row>
    <row r="2881" spans="1:30">
      <c r="A2881" s="49"/>
      <c r="B2881" s="49"/>
      <c r="C2881" s="49"/>
      <c r="D2881" s="49"/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  <c r="Q2881" s="49"/>
      <c r="R2881" s="49"/>
      <c r="S2881" s="49"/>
      <c r="T2881" s="49"/>
      <c r="U2881" s="49"/>
      <c r="V2881" s="49"/>
      <c r="W2881" s="49"/>
      <c r="X2881" s="49"/>
      <c r="Y2881" s="49"/>
      <c r="Z2881" s="49"/>
      <c r="AA2881" s="49"/>
      <c r="AB2881" s="49"/>
      <c r="AC2881" s="49"/>
      <c r="AD2881" s="49"/>
    </row>
    <row r="2882" spans="1:30">
      <c r="A2882" s="49"/>
      <c r="B2882" s="49"/>
      <c r="C2882" s="49"/>
      <c r="D2882" s="49"/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  <c r="Q2882" s="49"/>
      <c r="R2882" s="49"/>
      <c r="S2882" s="49"/>
      <c r="T2882" s="49"/>
      <c r="U2882" s="49"/>
      <c r="V2882" s="49"/>
      <c r="W2882" s="49"/>
      <c r="X2882" s="49"/>
      <c r="Y2882" s="49"/>
      <c r="Z2882" s="49"/>
      <c r="AA2882" s="49"/>
      <c r="AB2882" s="49"/>
      <c r="AC2882" s="49"/>
      <c r="AD2882" s="49"/>
    </row>
    <row r="2883" spans="1:30">
      <c r="A2883" s="49"/>
      <c r="B2883" s="49"/>
      <c r="C2883" s="49"/>
      <c r="D2883" s="49"/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  <c r="Q2883" s="49"/>
      <c r="R2883" s="49"/>
      <c r="S2883" s="49"/>
      <c r="T2883" s="49"/>
      <c r="U2883" s="49"/>
      <c r="V2883" s="49"/>
      <c r="W2883" s="49"/>
      <c r="X2883" s="49"/>
      <c r="Y2883" s="49"/>
      <c r="Z2883" s="49"/>
      <c r="AA2883" s="49"/>
      <c r="AB2883" s="49"/>
      <c r="AC2883" s="49"/>
      <c r="AD2883" s="49"/>
    </row>
    <row r="2884" spans="1:30">
      <c r="A2884" s="49"/>
      <c r="B2884" s="49"/>
      <c r="C2884" s="49"/>
      <c r="D2884" s="49"/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  <c r="R2884" s="49"/>
      <c r="S2884" s="49"/>
      <c r="T2884" s="49"/>
      <c r="U2884" s="49"/>
      <c r="V2884" s="49"/>
      <c r="W2884" s="49"/>
      <c r="X2884" s="49"/>
      <c r="Y2884" s="49"/>
      <c r="Z2884" s="49"/>
      <c r="AA2884" s="49"/>
      <c r="AB2884" s="49"/>
      <c r="AC2884" s="49"/>
      <c r="AD2884" s="49"/>
    </row>
    <row r="2885" spans="1:30">
      <c r="A2885" s="49"/>
      <c r="B2885" s="49"/>
      <c r="C2885" s="49"/>
      <c r="D2885" s="49"/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  <c r="Q2885" s="49"/>
      <c r="R2885" s="49"/>
      <c r="S2885" s="49"/>
      <c r="T2885" s="49"/>
      <c r="U2885" s="49"/>
      <c r="V2885" s="49"/>
      <c r="W2885" s="49"/>
      <c r="X2885" s="49"/>
      <c r="Y2885" s="49"/>
      <c r="Z2885" s="49"/>
      <c r="AA2885" s="49"/>
      <c r="AB2885" s="49"/>
      <c r="AC2885" s="49"/>
      <c r="AD2885" s="49"/>
    </row>
    <row r="2886" spans="1:30">
      <c r="A2886" s="49"/>
      <c r="B2886" s="49"/>
      <c r="C2886" s="49"/>
      <c r="D2886" s="49"/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  <c r="R2886" s="49"/>
      <c r="S2886" s="49"/>
      <c r="T2886" s="49"/>
      <c r="U2886" s="49"/>
      <c r="V2886" s="49"/>
      <c r="W2886" s="49"/>
      <c r="X2886" s="49"/>
      <c r="Y2886" s="49"/>
      <c r="Z2886" s="49"/>
      <c r="AA2886" s="49"/>
      <c r="AB2886" s="49"/>
      <c r="AC2886" s="49"/>
      <c r="AD2886" s="49"/>
    </row>
    <row r="2887" spans="1:30">
      <c r="A2887" s="49"/>
      <c r="B2887" s="49"/>
      <c r="C2887" s="49"/>
      <c r="D2887" s="49"/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  <c r="Q2887" s="49"/>
      <c r="R2887" s="49"/>
      <c r="S2887" s="49"/>
      <c r="T2887" s="49"/>
      <c r="U2887" s="49"/>
      <c r="V2887" s="49"/>
      <c r="W2887" s="49"/>
      <c r="X2887" s="49"/>
      <c r="Y2887" s="49"/>
      <c r="Z2887" s="49"/>
      <c r="AA2887" s="49"/>
      <c r="AB2887" s="49"/>
      <c r="AC2887" s="49"/>
      <c r="AD2887" s="49"/>
    </row>
    <row r="2888" spans="1:30">
      <c r="A2888" s="49"/>
      <c r="B2888" s="49"/>
      <c r="C2888" s="49"/>
      <c r="D2888" s="49"/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  <c r="R2888" s="49"/>
      <c r="S2888" s="49"/>
      <c r="T2888" s="49"/>
      <c r="U2888" s="49"/>
      <c r="V2888" s="49"/>
      <c r="W2888" s="49"/>
      <c r="X2888" s="49"/>
      <c r="Y2888" s="49"/>
      <c r="Z2888" s="49"/>
      <c r="AA2888" s="49"/>
      <c r="AB2888" s="49"/>
      <c r="AC2888" s="49"/>
      <c r="AD2888" s="49"/>
    </row>
    <row r="2889" spans="1:30">
      <c r="A2889" s="49"/>
      <c r="B2889" s="49"/>
      <c r="C2889" s="49"/>
      <c r="D2889" s="49"/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  <c r="R2889" s="49"/>
      <c r="S2889" s="49"/>
      <c r="T2889" s="49"/>
      <c r="U2889" s="49"/>
      <c r="V2889" s="49"/>
      <c r="W2889" s="49"/>
      <c r="X2889" s="49"/>
      <c r="Y2889" s="49"/>
      <c r="Z2889" s="49"/>
      <c r="AA2889" s="49"/>
      <c r="AB2889" s="49"/>
      <c r="AC2889" s="49"/>
      <c r="AD2889" s="49"/>
    </row>
    <row r="2890" spans="1:30">
      <c r="A2890" s="49"/>
      <c r="B2890" s="49"/>
      <c r="C2890" s="49"/>
      <c r="D2890" s="49"/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  <c r="Q2890" s="49"/>
      <c r="R2890" s="49"/>
      <c r="S2890" s="49"/>
      <c r="T2890" s="49"/>
      <c r="U2890" s="49"/>
      <c r="V2890" s="49"/>
      <c r="W2890" s="49"/>
      <c r="X2890" s="49"/>
      <c r="Y2890" s="49"/>
      <c r="Z2890" s="49"/>
      <c r="AA2890" s="49"/>
      <c r="AB2890" s="49"/>
      <c r="AC2890" s="49"/>
      <c r="AD2890" s="49"/>
    </row>
    <row r="2891" spans="1:30">
      <c r="A2891" s="49"/>
      <c r="B2891" s="49"/>
      <c r="C2891" s="49"/>
      <c r="D2891" s="49"/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  <c r="R2891" s="49"/>
      <c r="S2891" s="49"/>
      <c r="T2891" s="49"/>
      <c r="U2891" s="49"/>
      <c r="V2891" s="49"/>
      <c r="W2891" s="49"/>
      <c r="X2891" s="49"/>
      <c r="Y2891" s="49"/>
      <c r="Z2891" s="49"/>
      <c r="AA2891" s="49"/>
      <c r="AB2891" s="49"/>
      <c r="AC2891" s="49"/>
      <c r="AD2891" s="49"/>
    </row>
    <row r="2892" spans="1:30">
      <c r="A2892" s="49"/>
      <c r="B2892" s="49"/>
      <c r="C2892" s="49"/>
      <c r="D2892" s="49"/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  <c r="R2892" s="49"/>
      <c r="S2892" s="49"/>
      <c r="T2892" s="49"/>
      <c r="U2892" s="49"/>
      <c r="V2892" s="49"/>
      <c r="W2892" s="49"/>
      <c r="X2892" s="49"/>
      <c r="Y2892" s="49"/>
      <c r="Z2892" s="49"/>
      <c r="AA2892" s="49"/>
      <c r="AB2892" s="49"/>
      <c r="AC2892" s="49"/>
      <c r="AD2892" s="49"/>
    </row>
    <row r="2893" spans="1:30">
      <c r="A2893" s="49"/>
      <c r="B2893" s="49"/>
      <c r="C2893" s="49"/>
      <c r="D2893" s="49"/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  <c r="R2893" s="49"/>
      <c r="S2893" s="49"/>
      <c r="T2893" s="49"/>
      <c r="U2893" s="49"/>
      <c r="V2893" s="49"/>
      <c r="W2893" s="49"/>
      <c r="X2893" s="49"/>
      <c r="Y2893" s="49"/>
      <c r="Z2893" s="49"/>
      <c r="AA2893" s="49"/>
      <c r="AB2893" s="49"/>
      <c r="AC2893" s="49"/>
      <c r="AD2893" s="49"/>
    </row>
    <row r="2894" spans="1:30">
      <c r="A2894" s="49"/>
      <c r="B2894" s="49"/>
      <c r="C2894" s="49"/>
      <c r="D2894" s="49"/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  <c r="Q2894" s="49"/>
      <c r="R2894" s="49"/>
      <c r="S2894" s="49"/>
      <c r="T2894" s="49"/>
      <c r="U2894" s="49"/>
      <c r="V2894" s="49"/>
      <c r="W2894" s="49"/>
      <c r="X2894" s="49"/>
      <c r="Y2894" s="49"/>
      <c r="Z2894" s="49"/>
      <c r="AA2894" s="49"/>
      <c r="AB2894" s="49"/>
      <c r="AC2894" s="49"/>
      <c r="AD2894" s="49"/>
    </row>
    <row r="2895" spans="1:30">
      <c r="A2895" s="49"/>
      <c r="B2895" s="49"/>
      <c r="C2895" s="49"/>
      <c r="D2895" s="49"/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  <c r="R2895" s="49"/>
      <c r="S2895" s="49"/>
      <c r="T2895" s="49"/>
      <c r="U2895" s="49"/>
      <c r="V2895" s="49"/>
      <c r="W2895" s="49"/>
      <c r="X2895" s="49"/>
      <c r="Y2895" s="49"/>
      <c r="Z2895" s="49"/>
      <c r="AA2895" s="49"/>
      <c r="AB2895" s="49"/>
      <c r="AC2895" s="49"/>
      <c r="AD2895" s="49"/>
    </row>
    <row r="2896" spans="1:30">
      <c r="A2896" s="49"/>
      <c r="B2896" s="49"/>
      <c r="C2896" s="49"/>
      <c r="D2896" s="49"/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  <c r="Q2896" s="49"/>
      <c r="R2896" s="49"/>
      <c r="S2896" s="49"/>
      <c r="T2896" s="49"/>
      <c r="U2896" s="49"/>
      <c r="V2896" s="49"/>
      <c r="W2896" s="49"/>
      <c r="X2896" s="49"/>
      <c r="Y2896" s="49"/>
      <c r="Z2896" s="49"/>
      <c r="AA2896" s="49"/>
      <c r="AB2896" s="49"/>
      <c r="AC2896" s="49"/>
      <c r="AD2896" s="49"/>
    </row>
    <row r="2897" spans="1:30">
      <c r="A2897" s="49"/>
      <c r="B2897" s="49"/>
      <c r="C2897" s="49"/>
      <c r="D2897" s="49"/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  <c r="R2897" s="49"/>
      <c r="S2897" s="49"/>
      <c r="T2897" s="49"/>
      <c r="U2897" s="49"/>
      <c r="V2897" s="49"/>
      <c r="W2897" s="49"/>
      <c r="X2897" s="49"/>
      <c r="Y2897" s="49"/>
      <c r="Z2897" s="49"/>
      <c r="AA2897" s="49"/>
      <c r="AB2897" s="49"/>
      <c r="AC2897" s="49"/>
      <c r="AD2897" s="49"/>
    </row>
    <row r="2898" spans="1:30">
      <c r="A2898" s="49"/>
      <c r="B2898" s="49"/>
      <c r="C2898" s="49"/>
      <c r="D2898" s="49"/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  <c r="R2898" s="49"/>
      <c r="S2898" s="49"/>
      <c r="T2898" s="49"/>
      <c r="U2898" s="49"/>
      <c r="V2898" s="49"/>
      <c r="W2898" s="49"/>
      <c r="X2898" s="49"/>
      <c r="Y2898" s="49"/>
      <c r="Z2898" s="49"/>
      <c r="AA2898" s="49"/>
      <c r="AB2898" s="49"/>
      <c r="AC2898" s="49"/>
      <c r="AD2898" s="49"/>
    </row>
    <row r="2899" spans="1:30">
      <c r="A2899" s="49"/>
      <c r="B2899" s="49"/>
      <c r="C2899" s="49"/>
      <c r="D2899" s="49"/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  <c r="R2899" s="49"/>
      <c r="S2899" s="49"/>
      <c r="T2899" s="49"/>
      <c r="U2899" s="49"/>
      <c r="V2899" s="49"/>
      <c r="W2899" s="49"/>
      <c r="X2899" s="49"/>
      <c r="Y2899" s="49"/>
      <c r="Z2899" s="49"/>
      <c r="AA2899" s="49"/>
      <c r="AB2899" s="49"/>
      <c r="AC2899" s="49"/>
      <c r="AD2899" s="49"/>
    </row>
    <row r="2900" spans="1:30">
      <c r="A2900" s="49"/>
      <c r="B2900" s="49"/>
      <c r="C2900" s="49"/>
      <c r="D2900" s="49"/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/>
      <c r="R2900" s="49"/>
      <c r="S2900" s="49"/>
      <c r="T2900" s="49"/>
      <c r="U2900" s="49"/>
      <c r="V2900" s="49"/>
      <c r="W2900" s="49"/>
      <c r="X2900" s="49"/>
      <c r="Y2900" s="49"/>
      <c r="Z2900" s="49"/>
      <c r="AA2900" s="49"/>
      <c r="AB2900" s="49"/>
      <c r="AC2900" s="49"/>
      <c r="AD2900" s="49"/>
    </row>
    <row r="2901" spans="1:30">
      <c r="A2901" s="49"/>
      <c r="B2901" s="49"/>
      <c r="C2901" s="49"/>
      <c r="D2901" s="49"/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  <c r="R2901" s="49"/>
      <c r="S2901" s="49"/>
      <c r="T2901" s="49"/>
      <c r="U2901" s="49"/>
      <c r="V2901" s="49"/>
      <c r="W2901" s="49"/>
      <c r="X2901" s="49"/>
      <c r="Y2901" s="49"/>
      <c r="Z2901" s="49"/>
      <c r="AA2901" s="49"/>
      <c r="AB2901" s="49"/>
      <c r="AC2901" s="49"/>
      <c r="AD2901" s="49"/>
    </row>
    <row r="2902" spans="1:30">
      <c r="A2902" s="49"/>
      <c r="B2902" s="49"/>
      <c r="C2902" s="49"/>
      <c r="D2902" s="49"/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  <c r="R2902" s="49"/>
      <c r="S2902" s="49"/>
      <c r="T2902" s="49"/>
      <c r="U2902" s="49"/>
      <c r="V2902" s="49"/>
      <c r="W2902" s="49"/>
      <c r="X2902" s="49"/>
      <c r="Y2902" s="49"/>
      <c r="Z2902" s="49"/>
      <c r="AA2902" s="49"/>
      <c r="AB2902" s="49"/>
      <c r="AC2902" s="49"/>
      <c r="AD2902" s="49"/>
    </row>
    <row r="2903" spans="1:30">
      <c r="A2903" s="49"/>
      <c r="B2903" s="49"/>
      <c r="C2903" s="49"/>
      <c r="D2903" s="49"/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  <c r="R2903" s="49"/>
      <c r="S2903" s="49"/>
      <c r="T2903" s="49"/>
      <c r="U2903" s="49"/>
      <c r="V2903" s="49"/>
      <c r="W2903" s="49"/>
      <c r="X2903" s="49"/>
      <c r="Y2903" s="49"/>
      <c r="Z2903" s="49"/>
      <c r="AA2903" s="49"/>
      <c r="AB2903" s="49"/>
      <c r="AC2903" s="49"/>
      <c r="AD2903" s="49"/>
    </row>
    <row r="2904" spans="1:30">
      <c r="A2904" s="49"/>
      <c r="B2904" s="49"/>
      <c r="C2904" s="49"/>
      <c r="D2904" s="49"/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  <c r="R2904" s="49"/>
      <c r="S2904" s="49"/>
      <c r="T2904" s="49"/>
      <c r="U2904" s="49"/>
      <c r="V2904" s="49"/>
      <c r="W2904" s="49"/>
      <c r="X2904" s="49"/>
      <c r="Y2904" s="49"/>
      <c r="Z2904" s="49"/>
      <c r="AA2904" s="49"/>
      <c r="AB2904" s="49"/>
      <c r="AC2904" s="49"/>
      <c r="AD2904" s="49"/>
    </row>
    <row r="2905" spans="1:30">
      <c r="A2905" s="49"/>
      <c r="B2905" s="49"/>
      <c r="C2905" s="49"/>
      <c r="D2905" s="49"/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  <c r="Q2905" s="49"/>
      <c r="R2905" s="49"/>
      <c r="S2905" s="49"/>
      <c r="T2905" s="49"/>
      <c r="U2905" s="49"/>
      <c r="V2905" s="49"/>
      <c r="W2905" s="49"/>
      <c r="X2905" s="49"/>
      <c r="Y2905" s="49"/>
      <c r="Z2905" s="49"/>
      <c r="AA2905" s="49"/>
      <c r="AB2905" s="49"/>
      <c r="AC2905" s="49"/>
      <c r="AD2905" s="49"/>
    </row>
    <row r="2906" spans="1:30">
      <c r="A2906" s="49"/>
      <c r="B2906" s="49"/>
      <c r="C2906" s="49"/>
      <c r="D2906" s="49"/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  <c r="R2906" s="49"/>
      <c r="S2906" s="49"/>
      <c r="T2906" s="49"/>
      <c r="U2906" s="49"/>
      <c r="V2906" s="49"/>
      <c r="W2906" s="49"/>
      <c r="X2906" s="49"/>
      <c r="Y2906" s="49"/>
      <c r="Z2906" s="49"/>
      <c r="AA2906" s="49"/>
      <c r="AB2906" s="49"/>
      <c r="AC2906" s="49"/>
      <c r="AD2906" s="49"/>
    </row>
    <row r="2907" spans="1:30">
      <c r="A2907" s="49"/>
      <c r="B2907" s="49"/>
      <c r="C2907" s="49"/>
      <c r="D2907" s="49"/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  <c r="R2907" s="49"/>
      <c r="S2907" s="49"/>
      <c r="T2907" s="49"/>
      <c r="U2907" s="49"/>
      <c r="V2907" s="49"/>
      <c r="W2907" s="49"/>
      <c r="X2907" s="49"/>
      <c r="Y2907" s="49"/>
      <c r="Z2907" s="49"/>
      <c r="AA2907" s="49"/>
      <c r="AB2907" s="49"/>
      <c r="AC2907" s="49"/>
      <c r="AD2907" s="49"/>
    </row>
    <row r="2908" spans="1:30">
      <c r="A2908" s="49"/>
      <c r="B2908" s="49"/>
      <c r="C2908" s="49"/>
      <c r="D2908" s="49"/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  <c r="Q2908" s="49"/>
      <c r="R2908" s="49"/>
      <c r="S2908" s="49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  <c r="AD2908" s="49"/>
    </row>
    <row r="2909" spans="1:30">
      <c r="A2909" s="49"/>
      <c r="B2909" s="49"/>
      <c r="C2909" s="49"/>
      <c r="D2909" s="49"/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  <c r="R2909" s="49"/>
      <c r="S2909" s="49"/>
      <c r="T2909" s="49"/>
      <c r="U2909" s="49"/>
      <c r="V2909" s="49"/>
      <c r="W2909" s="49"/>
      <c r="X2909" s="49"/>
      <c r="Y2909" s="49"/>
      <c r="Z2909" s="49"/>
      <c r="AA2909" s="49"/>
      <c r="AB2909" s="49"/>
      <c r="AC2909" s="49"/>
      <c r="AD2909" s="49"/>
    </row>
    <row r="2910" spans="1:30">
      <c r="A2910" s="49"/>
      <c r="B2910" s="49"/>
      <c r="C2910" s="49"/>
      <c r="D2910" s="49"/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  <c r="R2910" s="49"/>
      <c r="S2910" s="49"/>
      <c r="T2910" s="49"/>
      <c r="U2910" s="49"/>
      <c r="V2910" s="49"/>
      <c r="W2910" s="49"/>
      <c r="X2910" s="49"/>
      <c r="Y2910" s="49"/>
      <c r="Z2910" s="49"/>
      <c r="AA2910" s="49"/>
      <c r="AB2910" s="49"/>
      <c r="AC2910" s="49"/>
      <c r="AD2910" s="49"/>
    </row>
    <row r="2911" spans="1:30">
      <c r="A2911" s="49"/>
      <c r="B2911" s="49"/>
      <c r="C2911" s="49"/>
      <c r="D2911" s="49"/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  <c r="Q2911" s="49"/>
      <c r="R2911" s="49"/>
      <c r="S2911" s="49"/>
      <c r="T2911" s="49"/>
      <c r="U2911" s="49"/>
      <c r="V2911" s="49"/>
      <c r="W2911" s="49"/>
      <c r="X2911" s="49"/>
      <c r="Y2911" s="49"/>
      <c r="Z2911" s="49"/>
      <c r="AA2911" s="49"/>
      <c r="AB2911" s="49"/>
      <c r="AC2911" s="49"/>
      <c r="AD2911" s="49"/>
    </row>
    <row r="2912" spans="1:30">
      <c r="A2912" s="49"/>
      <c r="B2912" s="49"/>
      <c r="C2912" s="49"/>
      <c r="D2912" s="49"/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  <c r="R2912" s="49"/>
      <c r="S2912" s="49"/>
      <c r="T2912" s="49"/>
      <c r="U2912" s="49"/>
      <c r="V2912" s="49"/>
      <c r="W2912" s="49"/>
      <c r="X2912" s="49"/>
      <c r="Y2912" s="49"/>
      <c r="Z2912" s="49"/>
      <c r="AA2912" s="49"/>
      <c r="AB2912" s="49"/>
      <c r="AC2912" s="49"/>
      <c r="AD2912" s="49"/>
    </row>
    <row r="2913" spans="1:30">
      <c r="A2913" s="49"/>
      <c r="B2913" s="49"/>
      <c r="C2913" s="49"/>
      <c r="D2913" s="49"/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  <c r="R2913" s="49"/>
      <c r="S2913" s="49"/>
      <c r="T2913" s="49"/>
      <c r="U2913" s="49"/>
      <c r="V2913" s="49"/>
      <c r="W2913" s="49"/>
      <c r="X2913" s="49"/>
      <c r="Y2913" s="49"/>
      <c r="Z2913" s="49"/>
      <c r="AA2913" s="49"/>
      <c r="AB2913" s="49"/>
      <c r="AC2913" s="49"/>
      <c r="AD2913" s="49"/>
    </row>
    <row r="2914" spans="1:30">
      <c r="A2914" s="49"/>
      <c r="B2914" s="49"/>
      <c r="C2914" s="49"/>
      <c r="D2914" s="49"/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  <c r="R2914" s="49"/>
      <c r="S2914" s="49"/>
      <c r="T2914" s="49"/>
      <c r="U2914" s="49"/>
      <c r="V2914" s="49"/>
      <c r="W2914" s="49"/>
      <c r="X2914" s="49"/>
      <c r="Y2914" s="49"/>
      <c r="Z2914" s="49"/>
      <c r="AA2914" s="49"/>
      <c r="AB2914" s="49"/>
      <c r="AC2914" s="49"/>
      <c r="AD2914" s="49"/>
    </row>
    <row r="2915" spans="1:30">
      <c r="A2915" s="49"/>
      <c r="B2915" s="49"/>
      <c r="C2915" s="49"/>
      <c r="D2915" s="49"/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  <c r="R2915" s="49"/>
      <c r="S2915" s="49"/>
      <c r="T2915" s="49"/>
      <c r="U2915" s="49"/>
      <c r="V2915" s="49"/>
      <c r="W2915" s="49"/>
      <c r="X2915" s="49"/>
      <c r="Y2915" s="49"/>
      <c r="Z2915" s="49"/>
      <c r="AA2915" s="49"/>
      <c r="AB2915" s="49"/>
      <c r="AC2915" s="49"/>
      <c r="AD2915" s="49"/>
    </row>
    <row r="2916" spans="1:30">
      <c r="A2916" s="49"/>
      <c r="B2916" s="49"/>
      <c r="C2916" s="49"/>
      <c r="D2916" s="49"/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  <c r="Q2916" s="49"/>
      <c r="R2916" s="49"/>
      <c r="S2916" s="49"/>
      <c r="T2916" s="49"/>
      <c r="U2916" s="49"/>
      <c r="V2916" s="49"/>
      <c r="W2916" s="49"/>
      <c r="X2916" s="49"/>
      <c r="Y2916" s="49"/>
      <c r="Z2916" s="49"/>
      <c r="AA2916" s="49"/>
      <c r="AB2916" s="49"/>
      <c r="AC2916" s="49"/>
      <c r="AD2916" s="49"/>
    </row>
    <row r="2917" spans="1:30">
      <c r="A2917" s="49"/>
      <c r="B2917" s="49"/>
      <c r="C2917" s="49"/>
      <c r="D2917" s="49"/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  <c r="Q2917" s="49"/>
      <c r="R2917" s="49"/>
      <c r="S2917" s="49"/>
      <c r="T2917" s="49"/>
      <c r="U2917" s="49"/>
      <c r="V2917" s="49"/>
      <c r="W2917" s="49"/>
      <c r="X2917" s="49"/>
      <c r="Y2917" s="49"/>
      <c r="Z2917" s="49"/>
      <c r="AA2917" s="49"/>
      <c r="AB2917" s="49"/>
      <c r="AC2917" s="49"/>
      <c r="AD2917" s="49"/>
    </row>
    <row r="2918" spans="1:30">
      <c r="A2918" s="49"/>
      <c r="B2918" s="49"/>
      <c r="C2918" s="49"/>
      <c r="D2918" s="49"/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  <c r="Q2918" s="49"/>
      <c r="R2918" s="49"/>
      <c r="S2918" s="49"/>
      <c r="T2918" s="49"/>
      <c r="U2918" s="49"/>
      <c r="V2918" s="49"/>
      <c r="W2918" s="49"/>
      <c r="X2918" s="49"/>
      <c r="Y2918" s="49"/>
      <c r="Z2918" s="49"/>
      <c r="AA2918" s="49"/>
      <c r="AB2918" s="49"/>
      <c r="AC2918" s="49"/>
      <c r="AD2918" s="49"/>
    </row>
    <row r="2919" spans="1:30">
      <c r="A2919" s="49"/>
      <c r="B2919" s="49"/>
      <c r="C2919" s="49"/>
      <c r="D2919" s="49"/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  <c r="R2919" s="49"/>
      <c r="S2919" s="49"/>
      <c r="T2919" s="49"/>
      <c r="U2919" s="49"/>
      <c r="V2919" s="49"/>
      <c r="W2919" s="49"/>
      <c r="X2919" s="49"/>
      <c r="Y2919" s="49"/>
      <c r="Z2919" s="49"/>
      <c r="AA2919" s="49"/>
      <c r="AB2919" s="49"/>
      <c r="AC2919" s="49"/>
      <c r="AD2919" s="49"/>
    </row>
    <row r="2920" spans="1:30">
      <c r="A2920" s="49"/>
      <c r="B2920" s="49"/>
      <c r="C2920" s="49"/>
      <c r="D2920" s="49"/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  <c r="R2920" s="49"/>
      <c r="S2920" s="49"/>
      <c r="T2920" s="49"/>
      <c r="U2920" s="49"/>
      <c r="V2920" s="49"/>
      <c r="W2920" s="49"/>
      <c r="X2920" s="49"/>
      <c r="Y2920" s="49"/>
      <c r="Z2920" s="49"/>
      <c r="AA2920" s="49"/>
      <c r="AB2920" s="49"/>
      <c r="AC2920" s="49"/>
      <c r="AD2920" s="49"/>
    </row>
    <row r="2921" spans="1:30">
      <c r="A2921" s="49"/>
      <c r="B2921" s="49"/>
      <c r="C2921" s="49"/>
      <c r="D2921" s="49"/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  <c r="R2921" s="49"/>
      <c r="S2921" s="49"/>
      <c r="T2921" s="49"/>
      <c r="U2921" s="49"/>
      <c r="V2921" s="49"/>
      <c r="W2921" s="49"/>
      <c r="X2921" s="49"/>
      <c r="Y2921" s="49"/>
      <c r="Z2921" s="49"/>
      <c r="AA2921" s="49"/>
      <c r="AB2921" s="49"/>
      <c r="AC2921" s="49"/>
      <c r="AD2921" s="49"/>
    </row>
    <row r="2922" spans="1:30">
      <c r="A2922" s="49"/>
      <c r="B2922" s="49"/>
      <c r="C2922" s="49"/>
      <c r="D2922" s="49"/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  <c r="R2922" s="49"/>
      <c r="S2922" s="49"/>
      <c r="T2922" s="49"/>
      <c r="U2922" s="49"/>
      <c r="V2922" s="49"/>
      <c r="W2922" s="49"/>
      <c r="X2922" s="49"/>
      <c r="Y2922" s="49"/>
      <c r="Z2922" s="49"/>
      <c r="AA2922" s="49"/>
      <c r="AB2922" s="49"/>
      <c r="AC2922" s="49"/>
      <c r="AD2922" s="49"/>
    </row>
    <row r="2923" spans="1:30">
      <c r="A2923" s="49"/>
      <c r="B2923" s="49"/>
      <c r="C2923" s="49"/>
      <c r="D2923" s="49"/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  <c r="R2923" s="49"/>
      <c r="S2923" s="49"/>
      <c r="T2923" s="49"/>
      <c r="U2923" s="49"/>
      <c r="V2923" s="49"/>
      <c r="W2923" s="49"/>
      <c r="X2923" s="49"/>
      <c r="Y2923" s="49"/>
      <c r="Z2923" s="49"/>
      <c r="AA2923" s="49"/>
      <c r="AB2923" s="49"/>
      <c r="AC2923" s="49"/>
      <c r="AD2923" s="49"/>
    </row>
    <row r="2924" spans="1:30">
      <c r="A2924" s="49"/>
      <c r="B2924" s="49"/>
      <c r="C2924" s="49"/>
      <c r="D2924" s="49"/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  <c r="R2924" s="49"/>
      <c r="S2924" s="49"/>
      <c r="T2924" s="49"/>
      <c r="U2924" s="49"/>
      <c r="V2924" s="49"/>
      <c r="W2924" s="49"/>
      <c r="X2924" s="49"/>
      <c r="Y2924" s="49"/>
      <c r="Z2924" s="49"/>
      <c r="AA2924" s="49"/>
      <c r="AB2924" s="49"/>
      <c r="AC2924" s="49"/>
      <c r="AD2924" s="49"/>
    </row>
    <row r="2925" spans="1:30">
      <c r="A2925" s="49"/>
      <c r="B2925" s="49"/>
      <c r="C2925" s="49"/>
      <c r="D2925" s="49"/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  <c r="R2925" s="49"/>
      <c r="S2925" s="49"/>
      <c r="T2925" s="49"/>
      <c r="U2925" s="49"/>
      <c r="V2925" s="49"/>
      <c r="W2925" s="49"/>
      <c r="X2925" s="49"/>
      <c r="Y2925" s="49"/>
      <c r="Z2925" s="49"/>
      <c r="AA2925" s="49"/>
      <c r="AB2925" s="49"/>
      <c r="AC2925" s="49"/>
      <c r="AD2925" s="49"/>
    </row>
    <row r="2926" spans="1:30">
      <c r="A2926" s="49"/>
      <c r="B2926" s="49"/>
      <c r="C2926" s="49"/>
      <c r="D2926" s="49"/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  <c r="R2926" s="49"/>
      <c r="S2926" s="49"/>
      <c r="T2926" s="49"/>
      <c r="U2926" s="49"/>
      <c r="V2926" s="49"/>
      <c r="W2926" s="49"/>
      <c r="X2926" s="49"/>
      <c r="Y2926" s="49"/>
      <c r="Z2926" s="49"/>
      <c r="AA2926" s="49"/>
      <c r="AB2926" s="49"/>
      <c r="AC2926" s="49"/>
      <c r="AD2926" s="49"/>
    </row>
    <row r="2927" spans="1:30">
      <c r="A2927" s="49"/>
      <c r="B2927" s="49"/>
      <c r="C2927" s="49"/>
      <c r="D2927" s="49"/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  <c r="R2927" s="49"/>
      <c r="S2927" s="49"/>
      <c r="T2927" s="49"/>
      <c r="U2927" s="49"/>
      <c r="V2927" s="49"/>
      <c r="W2927" s="49"/>
      <c r="X2927" s="49"/>
      <c r="Y2927" s="49"/>
      <c r="Z2927" s="49"/>
      <c r="AA2927" s="49"/>
      <c r="AB2927" s="49"/>
      <c r="AC2927" s="49"/>
      <c r="AD2927" s="49"/>
    </row>
    <row r="2928" spans="1:30">
      <c r="A2928" s="49"/>
      <c r="B2928" s="49"/>
      <c r="C2928" s="49"/>
      <c r="D2928" s="49"/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  <c r="R2928" s="49"/>
      <c r="S2928" s="49"/>
      <c r="T2928" s="49"/>
      <c r="U2928" s="49"/>
      <c r="V2928" s="49"/>
      <c r="W2928" s="49"/>
      <c r="X2928" s="49"/>
      <c r="Y2928" s="49"/>
      <c r="Z2928" s="49"/>
      <c r="AA2928" s="49"/>
      <c r="AB2928" s="49"/>
      <c r="AC2928" s="49"/>
      <c r="AD2928" s="49"/>
    </row>
    <row r="2929" spans="1:30">
      <c r="A2929" s="49"/>
      <c r="B2929" s="49"/>
      <c r="C2929" s="49"/>
      <c r="D2929" s="49"/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  <c r="R2929" s="49"/>
      <c r="S2929" s="49"/>
      <c r="T2929" s="49"/>
      <c r="U2929" s="49"/>
      <c r="V2929" s="49"/>
      <c r="W2929" s="49"/>
      <c r="X2929" s="49"/>
      <c r="Y2929" s="49"/>
      <c r="Z2929" s="49"/>
      <c r="AA2929" s="49"/>
      <c r="AB2929" s="49"/>
      <c r="AC2929" s="49"/>
      <c r="AD2929" s="49"/>
    </row>
    <row r="2930" spans="1:30">
      <c r="A2930" s="49"/>
      <c r="B2930" s="49"/>
      <c r="C2930" s="49"/>
      <c r="D2930" s="49"/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  <c r="Q2930" s="49"/>
      <c r="R2930" s="49"/>
      <c r="S2930" s="49"/>
      <c r="T2930" s="49"/>
      <c r="U2930" s="49"/>
      <c r="V2930" s="49"/>
      <c r="W2930" s="49"/>
      <c r="X2930" s="49"/>
      <c r="Y2930" s="49"/>
      <c r="Z2930" s="49"/>
      <c r="AA2930" s="49"/>
      <c r="AB2930" s="49"/>
      <c r="AC2930" s="49"/>
      <c r="AD2930" s="49"/>
    </row>
    <row r="2931" spans="1:30">
      <c r="A2931" s="49"/>
      <c r="B2931" s="49"/>
      <c r="C2931" s="49"/>
      <c r="D2931" s="49"/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  <c r="Q2931" s="49"/>
      <c r="R2931" s="49"/>
      <c r="S2931" s="49"/>
      <c r="T2931" s="49"/>
      <c r="U2931" s="49"/>
      <c r="V2931" s="49"/>
      <c r="W2931" s="49"/>
      <c r="X2931" s="49"/>
      <c r="Y2931" s="49"/>
      <c r="Z2931" s="49"/>
      <c r="AA2931" s="49"/>
      <c r="AB2931" s="49"/>
      <c r="AC2931" s="49"/>
      <c r="AD2931" s="49"/>
    </row>
    <row r="2932" spans="1:30">
      <c r="A2932" s="49"/>
      <c r="B2932" s="49"/>
      <c r="C2932" s="49"/>
      <c r="D2932" s="49"/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  <c r="R2932" s="49"/>
      <c r="S2932" s="49"/>
      <c r="T2932" s="49"/>
      <c r="U2932" s="49"/>
      <c r="V2932" s="49"/>
      <c r="W2932" s="49"/>
      <c r="X2932" s="49"/>
      <c r="Y2932" s="49"/>
      <c r="Z2932" s="49"/>
      <c r="AA2932" s="49"/>
      <c r="AB2932" s="49"/>
      <c r="AC2932" s="49"/>
      <c r="AD2932" s="49"/>
    </row>
    <row r="2933" spans="1:30">
      <c r="A2933" s="49"/>
      <c r="B2933" s="49"/>
      <c r="C2933" s="49"/>
      <c r="D2933" s="49"/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  <c r="Q2933" s="49"/>
      <c r="R2933" s="49"/>
      <c r="S2933" s="49"/>
      <c r="T2933" s="49"/>
      <c r="U2933" s="49"/>
      <c r="V2933" s="49"/>
      <c r="W2933" s="49"/>
      <c r="X2933" s="49"/>
      <c r="Y2933" s="49"/>
      <c r="Z2933" s="49"/>
      <c r="AA2933" s="49"/>
      <c r="AB2933" s="49"/>
      <c r="AC2933" s="49"/>
      <c r="AD2933" s="49"/>
    </row>
    <row r="2934" spans="1:30">
      <c r="A2934" s="49"/>
      <c r="B2934" s="49"/>
      <c r="C2934" s="49"/>
      <c r="D2934" s="49"/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  <c r="R2934" s="49"/>
      <c r="S2934" s="49"/>
      <c r="T2934" s="49"/>
      <c r="U2934" s="49"/>
      <c r="V2934" s="49"/>
      <c r="W2934" s="49"/>
      <c r="X2934" s="49"/>
      <c r="Y2934" s="49"/>
      <c r="Z2934" s="49"/>
      <c r="AA2934" s="49"/>
      <c r="AB2934" s="49"/>
      <c r="AC2934" s="49"/>
      <c r="AD2934" s="49"/>
    </row>
    <row r="2935" spans="1:30">
      <c r="A2935" s="49"/>
      <c r="B2935" s="49"/>
      <c r="C2935" s="49"/>
      <c r="D2935" s="49"/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  <c r="R2935" s="49"/>
      <c r="S2935" s="49"/>
      <c r="T2935" s="49"/>
      <c r="U2935" s="49"/>
      <c r="V2935" s="49"/>
      <c r="W2935" s="49"/>
      <c r="X2935" s="49"/>
      <c r="Y2935" s="49"/>
      <c r="Z2935" s="49"/>
      <c r="AA2935" s="49"/>
      <c r="AB2935" s="49"/>
      <c r="AC2935" s="49"/>
      <c r="AD2935" s="49"/>
    </row>
    <row r="2936" spans="1:30">
      <c r="A2936" s="49"/>
      <c r="B2936" s="49"/>
      <c r="C2936" s="49"/>
      <c r="D2936" s="49"/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  <c r="Q2936" s="49"/>
      <c r="R2936" s="49"/>
      <c r="S2936" s="49"/>
      <c r="T2936" s="49"/>
      <c r="U2936" s="49"/>
      <c r="V2936" s="49"/>
      <c r="W2936" s="49"/>
      <c r="X2936" s="49"/>
      <c r="Y2936" s="49"/>
      <c r="Z2936" s="49"/>
      <c r="AA2936" s="49"/>
      <c r="AB2936" s="49"/>
      <c r="AC2936" s="49"/>
      <c r="AD2936" s="49"/>
    </row>
    <row r="2937" spans="1:30">
      <c r="A2937" s="49"/>
      <c r="B2937" s="49"/>
      <c r="C2937" s="49"/>
      <c r="D2937" s="49"/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  <c r="R2937" s="49"/>
      <c r="S2937" s="49"/>
      <c r="T2937" s="49"/>
      <c r="U2937" s="49"/>
      <c r="V2937" s="49"/>
      <c r="W2937" s="49"/>
      <c r="X2937" s="49"/>
      <c r="Y2937" s="49"/>
      <c r="Z2937" s="49"/>
      <c r="AA2937" s="49"/>
      <c r="AB2937" s="49"/>
      <c r="AC2937" s="49"/>
      <c r="AD2937" s="49"/>
    </row>
    <row r="2938" spans="1:30">
      <c r="A2938" s="49"/>
      <c r="B2938" s="49"/>
      <c r="C2938" s="49"/>
      <c r="D2938" s="49"/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  <c r="R2938" s="49"/>
      <c r="S2938" s="49"/>
      <c r="T2938" s="49"/>
      <c r="U2938" s="49"/>
      <c r="V2938" s="49"/>
      <c r="W2938" s="49"/>
      <c r="X2938" s="49"/>
      <c r="Y2938" s="49"/>
      <c r="Z2938" s="49"/>
      <c r="AA2938" s="49"/>
      <c r="AB2938" s="49"/>
      <c r="AC2938" s="49"/>
      <c r="AD2938" s="49"/>
    </row>
    <row r="2939" spans="1:30">
      <c r="A2939" s="49"/>
      <c r="B2939" s="49"/>
      <c r="C2939" s="49"/>
      <c r="D2939" s="49"/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  <c r="R2939" s="49"/>
      <c r="S2939" s="49"/>
      <c r="T2939" s="49"/>
      <c r="U2939" s="49"/>
      <c r="V2939" s="49"/>
      <c r="W2939" s="49"/>
      <c r="X2939" s="49"/>
      <c r="Y2939" s="49"/>
      <c r="Z2939" s="49"/>
      <c r="AA2939" s="49"/>
      <c r="AB2939" s="49"/>
      <c r="AC2939" s="49"/>
      <c r="AD2939" s="49"/>
    </row>
    <row r="2940" spans="1:30">
      <c r="A2940" s="49"/>
      <c r="B2940" s="49"/>
      <c r="C2940" s="49"/>
      <c r="D2940" s="49"/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  <c r="Q2940" s="49"/>
      <c r="R2940" s="49"/>
      <c r="S2940" s="49"/>
      <c r="T2940" s="49"/>
      <c r="U2940" s="49"/>
      <c r="V2940" s="49"/>
      <c r="W2940" s="49"/>
      <c r="X2940" s="49"/>
      <c r="Y2940" s="49"/>
      <c r="Z2940" s="49"/>
      <c r="AA2940" s="49"/>
      <c r="AB2940" s="49"/>
      <c r="AC2940" s="49"/>
      <c r="AD2940" s="49"/>
    </row>
    <row r="2941" spans="1:30">
      <c r="A2941" s="49"/>
      <c r="B2941" s="49"/>
      <c r="C2941" s="49"/>
      <c r="D2941" s="49"/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  <c r="R2941" s="49"/>
      <c r="S2941" s="49"/>
      <c r="T2941" s="49"/>
      <c r="U2941" s="49"/>
      <c r="V2941" s="49"/>
      <c r="W2941" s="49"/>
      <c r="X2941" s="49"/>
      <c r="Y2941" s="49"/>
      <c r="Z2941" s="49"/>
      <c r="AA2941" s="49"/>
      <c r="AB2941" s="49"/>
      <c r="AC2941" s="49"/>
      <c r="AD2941" s="49"/>
    </row>
    <row r="2942" spans="1:30">
      <c r="A2942" s="49"/>
      <c r="B2942" s="49"/>
      <c r="C2942" s="49"/>
      <c r="D2942" s="49"/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  <c r="R2942" s="49"/>
      <c r="S2942" s="49"/>
      <c r="T2942" s="49"/>
      <c r="U2942" s="49"/>
      <c r="V2942" s="49"/>
      <c r="W2942" s="49"/>
      <c r="X2942" s="49"/>
      <c r="Y2942" s="49"/>
      <c r="Z2942" s="49"/>
      <c r="AA2942" s="49"/>
      <c r="AB2942" s="49"/>
      <c r="AC2942" s="49"/>
      <c r="AD2942" s="49"/>
    </row>
    <row r="2943" spans="1:30">
      <c r="A2943" s="49"/>
      <c r="B2943" s="49"/>
      <c r="C2943" s="49"/>
      <c r="D2943" s="49"/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  <c r="Q2943" s="49"/>
      <c r="R2943" s="49"/>
      <c r="S2943" s="49"/>
      <c r="T2943" s="49"/>
      <c r="U2943" s="49"/>
      <c r="V2943" s="49"/>
      <c r="W2943" s="49"/>
      <c r="X2943" s="49"/>
      <c r="Y2943" s="49"/>
      <c r="Z2943" s="49"/>
      <c r="AA2943" s="49"/>
      <c r="AB2943" s="49"/>
      <c r="AC2943" s="49"/>
      <c r="AD2943" s="49"/>
    </row>
    <row r="2944" spans="1:30">
      <c r="A2944" s="49"/>
      <c r="B2944" s="49"/>
      <c r="C2944" s="49"/>
      <c r="D2944" s="49"/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  <c r="Q2944" s="49"/>
      <c r="R2944" s="49"/>
      <c r="S2944" s="49"/>
      <c r="T2944" s="49"/>
      <c r="U2944" s="49"/>
      <c r="V2944" s="49"/>
      <c r="W2944" s="49"/>
      <c r="X2944" s="49"/>
      <c r="Y2944" s="49"/>
      <c r="Z2944" s="49"/>
      <c r="AA2944" s="49"/>
      <c r="AB2944" s="49"/>
      <c r="AC2944" s="49"/>
      <c r="AD2944" s="49"/>
    </row>
    <row r="2945" spans="1:30">
      <c r="A2945" s="49"/>
      <c r="B2945" s="49"/>
      <c r="C2945" s="49"/>
      <c r="D2945" s="49"/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  <c r="Q2945" s="49"/>
      <c r="R2945" s="49"/>
      <c r="S2945" s="49"/>
      <c r="T2945" s="49"/>
      <c r="U2945" s="49"/>
      <c r="V2945" s="49"/>
      <c r="W2945" s="49"/>
      <c r="X2945" s="49"/>
      <c r="Y2945" s="49"/>
      <c r="Z2945" s="49"/>
      <c r="AA2945" s="49"/>
      <c r="AB2945" s="49"/>
      <c r="AC2945" s="49"/>
      <c r="AD2945" s="49"/>
    </row>
    <row r="2946" spans="1:30">
      <c r="A2946" s="49"/>
      <c r="B2946" s="49"/>
      <c r="C2946" s="49"/>
      <c r="D2946" s="49"/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  <c r="Q2946" s="49"/>
      <c r="R2946" s="49"/>
      <c r="S2946" s="49"/>
      <c r="T2946" s="49"/>
      <c r="U2946" s="49"/>
      <c r="V2946" s="49"/>
      <c r="W2946" s="49"/>
      <c r="X2946" s="49"/>
      <c r="Y2946" s="49"/>
      <c r="Z2946" s="49"/>
      <c r="AA2946" s="49"/>
      <c r="AB2946" s="49"/>
      <c r="AC2946" s="49"/>
      <c r="AD2946" s="49"/>
    </row>
    <row r="2947" spans="1:30">
      <c r="A2947" s="49"/>
      <c r="B2947" s="49"/>
      <c r="C2947" s="49"/>
      <c r="D2947" s="49"/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  <c r="R2947" s="49"/>
      <c r="S2947" s="49"/>
      <c r="T2947" s="49"/>
      <c r="U2947" s="49"/>
      <c r="V2947" s="49"/>
      <c r="W2947" s="49"/>
      <c r="X2947" s="49"/>
      <c r="Y2947" s="49"/>
      <c r="Z2947" s="49"/>
      <c r="AA2947" s="49"/>
      <c r="AB2947" s="49"/>
      <c r="AC2947" s="49"/>
      <c r="AD2947" s="49"/>
    </row>
    <row r="2948" spans="1:30">
      <c r="A2948" s="49"/>
      <c r="B2948" s="49"/>
      <c r="C2948" s="49"/>
      <c r="D2948" s="49"/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  <c r="Q2948" s="49"/>
      <c r="R2948" s="49"/>
      <c r="S2948" s="49"/>
      <c r="T2948" s="49"/>
      <c r="U2948" s="49"/>
      <c r="V2948" s="49"/>
      <c r="W2948" s="49"/>
      <c r="X2948" s="49"/>
      <c r="Y2948" s="49"/>
      <c r="Z2948" s="49"/>
      <c r="AA2948" s="49"/>
      <c r="AB2948" s="49"/>
      <c r="AC2948" s="49"/>
      <c r="AD2948" s="49"/>
    </row>
    <row r="2949" spans="1:30">
      <c r="A2949" s="49"/>
      <c r="B2949" s="49"/>
      <c r="C2949" s="49"/>
      <c r="D2949" s="49"/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  <c r="R2949" s="49"/>
      <c r="S2949" s="49"/>
      <c r="T2949" s="49"/>
      <c r="U2949" s="49"/>
      <c r="V2949" s="49"/>
      <c r="W2949" s="49"/>
      <c r="X2949" s="49"/>
      <c r="Y2949" s="49"/>
      <c r="Z2949" s="49"/>
      <c r="AA2949" s="49"/>
      <c r="AB2949" s="49"/>
      <c r="AC2949" s="49"/>
      <c r="AD2949" s="49"/>
    </row>
    <row r="2950" spans="1:30">
      <c r="A2950" s="49"/>
      <c r="B2950" s="49"/>
      <c r="C2950" s="49"/>
      <c r="D2950" s="49"/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  <c r="R2950" s="49"/>
      <c r="S2950" s="49"/>
      <c r="T2950" s="49"/>
      <c r="U2950" s="49"/>
      <c r="V2950" s="49"/>
      <c r="W2950" s="49"/>
      <c r="X2950" s="49"/>
      <c r="Y2950" s="49"/>
      <c r="Z2950" s="49"/>
      <c r="AA2950" s="49"/>
      <c r="AB2950" s="49"/>
      <c r="AC2950" s="49"/>
      <c r="AD2950" s="49"/>
    </row>
    <row r="2951" spans="1:30">
      <c r="A2951" s="49"/>
      <c r="B2951" s="49"/>
      <c r="C2951" s="49"/>
      <c r="D2951" s="49"/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  <c r="R2951" s="49"/>
      <c r="S2951" s="49"/>
      <c r="T2951" s="49"/>
      <c r="U2951" s="49"/>
      <c r="V2951" s="49"/>
      <c r="W2951" s="49"/>
      <c r="X2951" s="49"/>
      <c r="Y2951" s="49"/>
      <c r="Z2951" s="49"/>
      <c r="AA2951" s="49"/>
      <c r="AB2951" s="49"/>
      <c r="AC2951" s="49"/>
      <c r="AD2951" s="49"/>
    </row>
    <row r="2952" spans="1:30">
      <c r="A2952" s="49"/>
      <c r="B2952" s="49"/>
      <c r="C2952" s="49"/>
      <c r="D2952" s="49"/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  <c r="R2952" s="49"/>
      <c r="S2952" s="49"/>
      <c r="T2952" s="49"/>
      <c r="U2952" s="49"/>
      <c r="V2952" s="49"/>
      <c r="W2952" s="49"/>
      <c r="X2952" s="49"/>
      <c r="Y2952" s="49"/>
      <c r="Z2952" s="49"/>
      <c r="AA2952" s="49"/>
      <c r="AB2952" s="49"/>
      <c r="AC2952" s="49"/>
      <c r="AD2952" s="49"/>
    </row>
    <row r="2953" spans="1:30">
      <c r="A2953" s="49"/>
      <c r="B2953" s="49"/>
      <c r="C2953" s="49"/>
      <c r="D2953" s="49"/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  <c r="R2953" s="49"/>
      <c r="S2953" s="49"/>
      <c r="T2953" s="49"/>
      <c r="U2953" s="49"/>
      <c r="V2953" s="49"/>
      <c r="W2953" s="49"/>
      <c r="X2953" s="49"/>
      <c r="Y2953" s="49"/>
      <c r="Z2953" s="49"/>
      <c r="AA2953" s="49"/>
      <c r="AB2953" s="49"/>
      <c r="AC2953" s="49"/>
      <c r="AD2953" s="49"/>
    </row>
    <row r="2954" spans="1:30">
      <c r="A2954" s="49"/>
      <c r="B2954" s="49"/>
      <c r="C2954" s="49"/>
      <c r="D2954" s="49"/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  <c r="R2954" s="49"/>
      <c r="S2954" s="49"/>
      <c r="T2954" s="49"/>
      <c r="U2954" s="49"/>
      <c r="V2954" s="49"/>
      <c r="W2954" s="49"/>
      <c r="X2954" s="49"/>
      <c r="Y2954" s="49"/>
      <c r="Z2954" s="49"/>
      <c r="AA2954" s="49"/>
      <c r="AB2954" s="49"/>
      <c r="AC2954" s="49"/>
      <c r="AD2954" s="49"/>
    </row>
    <row r="2955" spans="1:30">
      <c r="A2955" s="49"/>
      <c r="B2955" s="49"/>
      <c r="C2955" s="49"/>
      <c r="D2955" s="49"/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  <c r="Q2955" s="49"/>
      <c r="R2955" s="49"/>
      <c r="S2955" s="49"/>
      <c r="T2955" s="49"/>
      <c r="U2955" s="49"/>
      <c r="V2955" s="49"/>
      <c r="W2955" s="49"/>
      <c r="X2955" s="49"/>
      <c r="Y2955" s="49"/>
      <c r="Z2955" s="49"/>
      <c r="AA2955" s="49"/>
      <c r="AB2955" s="49"/>
      <c r="AC2955" s="49"/>
      <c r="AD2955" s="49"/>
    </row>
    <row r="2956" spans="1:30">
      <c r="A2956" s="49"/>
      <c r="B2956" s="49"/>
      <c r="C2956" s="49"/>
      <c r="D2956" s="49"/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  <c r="R2956" s="49"/>
      <c r="S2956" s="49"/>
      <c r="T2956" s="49"/>
      <c r="U2956" s="49"/>
      <c r="V2956" s="49"/>
      <c r="W2956" s="49"/>
      <c r="X2956" s="49"/>
      <c r="Y2956" s="49"/>
      <c r="Z2956" s="49"/>
      <c r="AA2956" s="49"/>
      <c r="AB2956" s="49"/>
      <c r="AC2956" s="49"/>
      <c r="AD2956" s="49"/>
    </row>
    <row r="2957" spans="1:30">
      <c r="A2957" s="49"/>
      <c r="B2957" s="49"/>
      <c r="C2957" s="49"/>
      <c r="D2957" s="49"/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  <c r="R2957" s="49"/>
      <c r="S2957" s="49"/>
      <c r="T2957" s="49"/>
      <c r="U2957" s="49"/>
      <c r="V2957" s="49"/>
      <c r="W2957" s="49"/>
      <c r="X2957" s="49"/>
      <c r="Y2957" s="49"/>
      <c r="Z2957" s="49"/>
      <c r="AA2957" s="49"/>
      <c r="AB2957" s="49"/>
      <c r="AC2957" s="49"/>
      <c r="AD2957" s="49"/>
    </row>
    <row r="2958" spans="1:30">
      <c r="A2958" s="49"/>
      <c r="B2958" s="49"/>
      <c r="C2958" s="49"/>
      <c r="D2958" s="49"/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  <c r="Q2958" s="49"/>
      <c r="R2958" s="49"/>
      <c r="S2958" s="49"/>
      <c r="T2958" s="49"/>
      <c r="U2958" s="49"/>
      <c r="V2958" s="49"/>
      <c r="W2958" s="49"/>
      <c r="X2958" s="49"/>
      <c r="Y2958" s="49"/>
      <c r="Z2958" s="49"/>
      <c r="AA2958" s="49"/>
      <c r="AB2958" s="49"/>
      <c r="AC2958" s="49"/>
      <c r="AD2958" s="49"/>
    </row>
    <row r="2959" spans="1:30">
      <c r="A2959" s="49"/>
      <c r="B2959" s="49"/>
      <c r="C2959" s="49"/>
      <c r="D2959" s="49"/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  <c r="Q2959" s="49"/>
      <c r="R2959" s="49"/>
      <c r="S2959" s="49"/>
      <c r="T2959" s="49"/>
      <c r="U2959" s="49"/>
      <c r="V2959" s="49"/>
      <c r="W2959" s="49"/>
      <c r="X2959" s="49"/>
      <c r="Y2959" s="49"/>
      <c r="Z2959" s="49"/>
      <c r="AA2959" s="49"/>
      <c r="AB2959" s="49"/>
      <c r="AC2959" s="49"/>
      <c r="AD2959" s="49"/>
    </row>
    <row r="2960" spans="1:30">
      <c r="A2960" s="49"/>
      <c r="B2960" s="49"/>
      <c r="C2960" s="49"/>
      <c r="D2960" s="49"/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  <c r="Q2960" s="49"/>
      <c r="R2960" s="49"/>
      <c r="S2960" s="49"/>
      <c r="T2960" s="49"/>
      <c r="U2960" s="49"/>
      <c r="V2960" s="49"/>
      <c r="W2960" s="49"/>
      <c r="X2960" s="49"/>
      <c r="Y2960" s="49"/>
      <c r="Z2960" s="49"/>
      <c r="AA2960" s="49"/>
      <c r="AB2960" s="49"/>
      <c r="AC2960" s="49"/>
      <c r="AD2960" s="49"/>
    </row>
    <row r="2961" spans="1:30">
      <c r="A2961" s="49"/>
      <c r="B2961" s="49"/>
      <c r="C2961" s="49"/>
      <c r="D2961" s="49"/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  <c r="Q2961" s="49"/>
      <c r="R2961" s="49"/>
      <c r="S2961" s="49"/>
      <c r="T2961" s="49"/>
      <c r="U2961" s="49"/>
      <c r="V2961" s="49"/>
      <c r="W2961" s="49"/>
      <c r="X2961" s="49"/>
      <c r="Y2961" s="49"/>
      <c r="Z2961" s="49"/>
      <c r="AA2961" s="49"/>
      <c r="AB2961" s="49"/>
      <c r="AC2961" s="49"/>
      <c r="AD2961" s="49"/>
    </row>
    <row r="2962" spans="1:30">
      <c r="A2962" s="49"/>
      <c r="B2962" s="49"/>
      <c r="C2962" s="49"/>
      <c r="D2962" s="49"/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  <c r="Q2962" s="49"/>
      <c r="R2962" s="49"/>
      <c r="S2962" s="49"/>
      <c r="T2962" s="49"/>
      <c r="U2962" s="49"/>
      <c r="V2962" s="49"/>
      <c r="W2962" s="49"/>
      <c r="X2962" s="49"/>
      <c r="Y2962" s="49"/>
      <c r="Z2962" s="49"/>
      <c r="AA2962" s="49"/>
      <c r="AB2962" s="49"/>
      <c r="AC2962" s="49"/>
      <c r="AD2962" s="49"/>
    </row>
    <row r="2963" spans="1:30">
      <c r="A2963" s="49"/>
      <c r="B2963" s="49"/>
      <c r="C2963" s="49"/>
      <c r="D2963" s="49"/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  <c r="Q2963" s="49"/>
      <c r="R2963" s="49"/>
      <c r="S2963" s="49"/>
      <c r="T2963" s="49"/>
      <c r="U2963" s="49"/>
      <c r="V2963" s="49"/>
      <c r="W2963" s="49"/>
      <c r="X2963" s="49"/>
      <c r="Y2963" s="49"/>
      <c r="Z2963" s="49"/>
      <c r="AA2963" s="49"/>
      <c r="AB2963" s="49"/>
      <c r="AC2963" s="49"/>
      <c r="AD2963" s="49"/>
    </row>
    <row r="2964" spans="1:30">
      <c r="A2964" s="49"/>
      <c r="B2964" s="49"/>
      <c r="C2964" s="49"/>
      <c r="D2964" s="49"/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  <c r="Q2964" s="49"/>
      <c r="R2964" s="49"/>
      <c r="S2964" s="49"/>
      <c r="T2964" s="49"/>
      <c r="U2964" s="49"/>
      <c r="V2964" s="49"/>
      <c r="W2964" s="49"/>
      <c r="X2964" s="49"/>
      <c r="Y2964" s="49"/>
      <c r="Z2964" s="49"/>
      <c r="AA2964" s="49"/>
      <c r="AB2964" s="49"/>
      <c r="AC2964" s="49"/>
      <c r="AD2964" s="49"/>
    </row>
    <row r="2965" spans="1:30">
      <c r="A2965" s="49"/>
      <c r="B2965" s="49"/>
      <c r="C2965" s="49"/>
      <c r="D2965" s="49"/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  <c r="Q2965" s="49"/>
      <c r="R2965" s="49"/>
      <c r="S2965" s="49"/>
      <c r="T2965" s="49"/>
      <c r="U2965" s="49"/>
      <c r="V2965" s="49"/>
      <c r="W2965" s="49"/>
      <c r="X2965" s="49"/>
      <c r="Y2965" s="49"/>
      <c r="Z2965" s="49"/>
      <c r="AA2965" s="49"/>
      <c r="AB2965" s="49"/>
      <c r="AC2965" s="49"/>
      <c r="AD2965" s="49"/>
    </row>
    <row r="2966" spans="1:30">
      <c r="A2966" s="49"/>
      <c r="B2966" s="49"/>
      <c r="C2966" s="49"/>
      <c r="D2966" s="49"/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  <c r="Q2966" s="49"/>
      <c r="R2966" s="49"/>
      <c r="S2966" s="49"/>
      <c r="T2966" s="49"/>
      <c r="U2966" s="49"/>
      <c r="V2966" s="49"/>
      <c r="W2966" s="49"/>
      <c r="X2966" s="49"/>
      <c r="Y2966" s="49"/>
      <c r="Z2966" s="49"/>
      <c r="AA2966" s="49"/>
      <c r="AB2966" s="49"/>
      <c r="AC2966" s="49"/>
      <c r="AD2966" s="49"/>
    </row>
    <row r="2967" spans="1:30">
      <c r="A2967" s="49"/>
      <c r="B2967" s="49"/>
      <c r="C2967" s="49"/>
      <c r="D2967" s="49"/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/>
      <c r="R2967" s="49"/>
      <c r="S2967" s="49"/>
      <c r="T2967" s="49"/>
      <c r="U2967" s="49"/>
      <c r="V2967" s="49"/>
      <c r="W2967" s="49"/>
      <c r="X2967" s="49"/>
      <c r="Y2967" s="49"/>
      <c r="Z2967" s="49"/>
      <c r="AA2967" s="49"/>
      <c r="AB2967" s="49"/>
      <c r="AC2967" s="49"/>
      <c r="AD2967" s="49"/>
    </row>
    <row r="2968" spans="1:30">
      <c r="A2968" s="49"/>
      <c r="B2968" s="49"/>
      <c r="C2968" s="49"/>
      <c r="D2968" s="49"/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  <c r="Q2968" s="49"/>
      <c r="R2968" s="49"/>
      <c r="S2968" s="49"/>
      <c r="T2968" s="49"/>
      <c r="U2968" s="49"/>
      <c r="V2968" s="49"/>
      <c r="W2968" s="49"/>
      <c r="X2968" s="49"/>
      <c r="Y2968" s="49"/>
      <c r="Z2968" s="49"/>
      <c r="AA2968" s="49"/>
      <c r="AB2968" s="49"/>
      <c r="AC2968" s="49"/>
      <c r="AD2968" s="49"/>
    </row>
    <row r="2969" spans="1:30">
      <c r="A2969" s="49"/>
      <c r="B2969" s="49"/>
      <c r="C2969" s="49"/>
      <c r="D2969" s="49"/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  <c r="R2969" s="49"/>
      <c r="S2969" s="49"/>
      <c r="T2969" s="49"/>
      <c r="U2969" s="49"/>
      <c r="V2969" s="49"/>
      <c r="W2969" s="49"/>
      <c r="X2969" s="49"/>
      <c r="Y2969" s="49"/>
      <c r="Z2969" s="49"/>
      <c r="AA2969" s="49"/>
      <c r="AB2969" s="49"/>
      <c r="AC2969" s="49"/>
      <c r="AD2969" s="49"/>
    </row>
    <row r="2970" spans="1:30">
      <c r="A2970" s="49"/>
      <c r="B2970" s="49"/>
      <c r="C2970" s="49"/>
      <c r="D2970" s="49"/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  <c r="Q2970" s="49"/>
      <c r="R2970" s="49"/>
      <c r="S2970" s="49"/>
      <c r="T2970" s="49"/>
      <c r="U2970" s="49"/>
      <c r="V2970" s="49"/>
      <c r="W2970" s="49"/>
      <c r="X2970" s="49"/>
      <c r="Y2970" s="49"/>
      <c r="Z2970" s="49"/>
      <c r="AA2970" s="49"/>
      <c r="AB2970" s="49"/>
      <c r="AC2970" s="49"/>
      <c r="AD2970" s="49"/>
    </row>
    <row r="2971" spans="1:30">
      <c r="A2971" s="49"/>
      <c r="B2971" s="49"/>
      <c r="C2971" s="49"/>
      <c r="D2971" s="49"/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  <c r="Q2971" s="49"/>
      <c r="R2971" s="49"/>
      <c r="S2971" s="49"/>
      <c r="T2971" s="49"/>
      <c r="U2971" s="49"/>
      <c r="V2971" s="49"/>
      <c r="W2971" s="49"/>
      <c r="X2971" s="49"/>
      <c r="Y2971" s="49"/>
      <c r="Z2971" s="49"/>
      <c r="AA2971" s="49"/>
      <c r="AB2971" s="49"/>
      <c r="AC2971" s="49"/>
      <c r="AD2971" s="49"/>
    </row>
    <row r="2972" spans="1:30">
      <c r="A2972" s="49"/>
      <c r="B2972" s="49"/>
      <c r="C2972" s="49"/>
      <c r="D2972" s="49"/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  <c r="Q2972" s="49"/>
      <c r="R2972" s="49"/>
      <c r="S2972" s="49"/>
      <c r="T2972" s="49"/>
      <c r="U2972" s="49"/>
      <c r="V2972" s="49"/>
      <c r="W2972" s="49"/>
      <c r="X2972" s="49"/>
      <c r="Y2972" s="49"/>
      <c r="Z2972" s="49"/>
      <c r="AA2972" s="49"/>
      <c r="AB2972" s="49"/>
      <c r="AC2972" s="49"/>
      <c r="AD2972" s="49"/>
    </row>
    <row r="2973" spans="1:30">
      <c r="A2973" s="49"/>
      <c r="B2973" s="49"/>
      <c r="C2973" s="49"/>
      <c r="D2973" s="49"/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  <c r="Q2973" s="49"/>
      <c r="R2973" s="49"/>
      <c r="S2973" s="49"/>
      <c r="T2973" s="49"/>
      <c r="U2973" s="49"/>
      <c r="V2973" s="49"/>
      <c r="W2973" s="49"/>
      <c r="X2973" s="49"/>
      <c r="Y2973" s="49"/>
      <c r="Z2973" s="49"/>
      <c r="AA2973" s="49"/>
      <c r="AB2973" s="49"/>
      <c r="AC2973" s="49"/>
      <c r="AD2973" s="49"/>
    </row>
    <row r="2974" spans="1:30">
      <c r="A2974" s="49"/>
      <c r="B2974" s="49"/>
      <c r="C2974" s="49"/>
      <c r="D2974" s="49"/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  <c r="R2974" s="49"/>
      <c r="S2974" s="49"/>
      <c r="T2974" s="49"/>
      <c r="U2974" s="49"/>
      <c r="V2974" s="49"/>
      <c r="W2974" s="49"/>
      <c r="X2974" s="49"/>
      <c r="Y2974" s="49"/>
      <c r="Z2974" s="49"/>
      <c r="AA2974" s="49"/>
      <c r="AB2974" s="49"/>
      <c r="AC2974" s="49"/>
      <c r="AD2974" s="49"/>
    </row>
    <row r="2975" spans="1:30">
      <c r="A2975" s="49"/>
      <c r="B2975" s="49"/>
      <c r="C2975" s="49"/>
      <c r="D2975" s="49"/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/>
      <c r="R2975" s="49"/>
      <c r="S2975" s="49"/>
      <c r="T2975" s="49"/>
      <c r="U2975" s="49"/>
      <c r="V2975" s="49"/>
      <c r="W2975" s="49"/>
      <c r="X2975" s="49"/>
      <c r="Y2975" s="49"/>
      <c r="Z2975" s="49"/>
      <c r="AA2975" s="49"/>
      <c r="AB2975" s="49"/>
      <c r="AC2975" s="49"/>
      <c r="AD2975" s="49"/>
    </row>
    <row r="2976" spans="1:30">
      <c r="A2976" s="49"/>
      <c r="B2976" s="49"/>
      <c r="C2976" s="49"/>
      <c r="D2976" s="49"/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  <c r="Q2976" s="49"/>
      <c r="R2976" s="49"/>
      <c r="S2976" s="49"/>
      <c r="T2976" s="49"/>
      <c r="U2976" s="49"/>
      <c r="V2976" s="49"/>
      <c r="W2976" s="49"/>
      <c r="X2976" s="49"/>
      <c r="Y2976" s="49"/>
      <c r="Z2976" s="49"/>
      <c r="AA2976" s="49"/>
      <c r="AB2976" s="49"/>
      <c r="AC2976" s="49"/>
      <c r="AD2976" s="49"/>
    </row>
    <row r="2977" spans="1:30">
      <c r="A2977" s="49"/>
      <c r="B2977" s="49"/>
      <c r="C2977" s="49"/>
      <c r="D2977" s="49"/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/>
      <c r="R2977" s="49"/>
      <c r="S2977" s="49"/>
      <c r="T2977" s="49"/>
      <c r="U2977" s="49"/>
      <c r="V2977" s="49"/>
      <c r="W2977" s="49"/>
      <c r="X2977" s="49"/>
      <c r="Y2977" s="49"/>
      <c r="Z2977" s="49"/>
      <c r="AA2977" s="49"/>
      <c r="AB2977" s="49"/>
      <c r="AC2977" s="49"/>
      <c r="AD2977" s="49"/>
    </row>
    <row r="2978" spans="1:30">
      <c r="A2978" s="49"/>
      <c r="B2978" s="49"/>
      <c r="C2978" s="49"/>
      <c r="D2978" s="49"/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  <c r="R2978" s="49"/>
      <c r="S2978" s="49"/>
      <c r="T2978" s="49"/>
      <c r="U2978" s="49"/>
      <c r="V2978" s="49"/>
      <c r="W2978" s="49"/>
      <c r="X2978" s="49"/>
      <c r="Y2978" s="49"/>
      <c r="Z2978" s="49"/>
      <c r="AA2978" s="49"/>
      <c r="AB2978" s="49"/>
      <c r="AC2978" s="49"/>
      <c r="AD2978" s="49"/>
    </row>
    <row r="2979" spans="1:30">
      <c r="A2979" s="49"/>
      <c r="B2979" s="49"/>
      <c r="C2979" s="49"/>
      <c r="D2979" s="49"/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  <c r="R2979" s="49"/>
      <c r="S2979" s="49"/>
      <c r="T2979" s="49"/>
      <c r="U2979" s="49"/>
      <c r="V2979" s="49"/>
      <c r="W2979" s="49"/>
      <c r="X2979" s="49"/>
      <c r="Y2979" s="49"/>
      <c r="Z2979" s="49"/>
      <c r="AA2979" s="49"/>
      <c r="AB2979" s="49"/>
      <c r="AC2979" s="49"/>
      <c r="AD2979" s="49"/>
    </row>
    <row r="2980" spans="1:30">
      <c r="A2980" s="49"/>
      <c r="B2980" s="49"/>
      <c r="C2980" s="49"/>
      <c r="D2980" s="49"/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  <c r="Q2980" s="49"/>
      <c r="R2980" s="49"/>
      <c r="S2980" s="49"/>
      <c r="T2980" s="49"/>
      <c r="U2980" s="49"/>
      <c r="V2980" s="49"/>
      <c r="W2980" s="49"/>
      <c r="X2980" s="49"/>
      <c r="Y2980" s="49"/>
      <c r="Z2980" s="49"/>
      <c r="AA2980" s="49"/>
      <c r="AB2980" s="49"/>
      <c r="AC2980" s="49"/>
      <c r="AD2980" s="49"/>
    </row>
    <row r="2981" spans="1:30">
      <c r="A2981" s="49"/>
      <c r="B2981" s="49"/>
      <c r="C2981" s="49"/>
      <c r="D2981" s="49"/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  <c r="Q2981" s="49"/>
      <c r="R2981" s="49"/>
      <c r="S2981" s="49"/>
      <c r="T2981" s="49"/>
      <c r="U2981" s="49"/>
      <c r="V2981" s="49"/>
      <c r="W2981" s="49"/>
      <c r="X2981" s="49"/>
      <c r="Y2981" s="49"/>
      <c r="Z2981" s="49"/>
      <c r="AA2981" s="49"/>
      <c r="AB2981" s="49"/>
      <c r="AC2981" s="49"/>
      <c r="AD2981" s="49"/>
    </row>
    <row r="2982" spans="1:30">
      <c r="A2982" s="49"/>
      <c r="B2982" s="49"/>
      <c r="C2982" s="49"/>
      <c r="D2982" s="49"/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  <c r="Q2982" s="49"/>
      <c r="R2982" s="49"/>
      <c r="S2982" s="49"/>
      <c r="T2982" s="49"/>
      <c r="U2982" s="49"/>
      <c r="V2982" s="49"/>
      <c r="W2982" s="49"/>
      <c r="X2982" s="49"/>
      <c r="Y2982" s="49"/>
      <c r="Z2982" s="49"/>
      <c r="AA2982" s="49"/>
      <c r="AB2982" s="49"/>
      <c r="AC2982" s="49"/>
      <c r="AD2982" s="49"/>
    </row>
    <row r="2983" spans="1:30">
      <c r="A2983" s="49"/>
      <c r="B2983" s="49"/>
      <c r="C2983" s="49"/>
      <c r="D2983" s="49"/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  <c r="Q2983" s="49"/>
      <c r="R2983" s="49"/>
      <c r="S2983" s="49"/>
      <c r="T2983" s="49"/>
      <c r="U2983" s="49"/>
      <c r="V2983" s="49"/>
      <c r="W2983" s="49"/>
      <c r="X2983" s="49"/>
      <c r="Y2983" s="49"/>
      <c r="Z2983" s="49"/>
      <c r="AA2983" s="49"/>
      <c r="AB2983" s="49"/>
      <c r="AC2983" s="49"/>
      <c r="AD2983" s="49"/>
    </row>
    <row r="2984" spans="1:30">
      <c r="A2984" s="49"/>
      <c r="B2984" s="49"/>
      <c r="C2984" s="49"/>
      <c r="D2984" s="49"/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  <c r="R2984" s="49"/>
      <c r="S2984" s="49"/>
      <c r="T2984" s="49"/>
      <c r="U2984" s="49"/>
      <c r="V2984" s="49"/>
      <c r="W2984" s="49"/>
      <c r="X2984" s="49"/>
      <c r="Y2984" s="49"/>
      <c r="Z2984" s="49"/>
      <c r="AA2984" s="49"/>
      <c r="AB2984" s="49"/>
      <c r="AC2984" s="49"/>
      <c r="AD2984" s="49"/>
    </row>
    <row r="2985" spans="1:30">
      <c r="A2985" s="49"/>
      <c r="B2985" s="49"/>
      <c r="C2985" s="49"/>
      <c r="D2985" s="49"/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  <c r="Q2985" s="49"/>
      <c r="R2985" s="49"/>
      <c r="S2985" s="49"/>
      <c r="T2985" s="49"/>
      <c r="U2985" s="49"/>
      <c r="V2985" s="49"/>
      <c r="W2985" s="49"/>
      <c r="X2985" s="49"/>
      <c r="Y2985" s="49"/>
      <c r="Z2985" s="49"/>
      <c r="AA2985" s="49"/>
      <c r="AB2985" s="49"/>
      <c r="AC2985" s="49"/>
      <c r="AD2985" s="49"/>
    </row>
    <row r="2986" spans="1:30">
      <c r="A2986" s="49"/>
      <c r="B2986" s="49"/>
      <c r="C2986" s="49"/>
      <c r="D2986" s="49"/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  <c r="Q2986" s="49"/>
      <c r="R2986" s="49"/>
      <c r="S2986" s="49"/>
      <c r="T2986" s="49"/>
      <c r="U2986" s="49"/>
      <c r="V2986" s="49"/>
      <c r="W2986" s="49"/>
      <c r="X2986" s="49"/>
      <c r="Y2986" s="49"/>
      <c r="Z2986" s="49"/>
      <c r="AA2986" s="49"/>
      <c r="AB2986" s="49"/>
      <c r="AC2986" s="49"/>
      <c r="AD2986" s="49"/>
    </row>
    <row r="2987" spans="1:30">
      <c r="A2987" s="49"/>
      <c r="B2987" s="49"/>
      <c r="C2987" s="49"/>
      <c r="D2987" s="49"/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/>
      <c r="R2987" s="49"/>
      <c r="S2987" s="49"/>
      <c r="T2987" s="49"/>
      <c r="U2987" s="49"/>
      <c r="V2987" s="49"/>
      <c r="W2987" s="49"/>
      <c r="X2987" s="49"/>
      <c r="Y2987" s="49"/>
      <c r="Z2987" s="49"/>
      <c r="AA2987" s="49"/>
      <c r="AB2987" s="49"/>
      <c r="AC2987" s="49"/>
      <c r="AD2987" s="49"/>
    </row>
    <row r="2988" spans="1:30">
      <c r="A2988" s="49"/>
      <c r="B2988" s="49"/>
      <c r="C2988" s="49"/>
      <c r="D2988" s="49"/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  <c r="Q2988" s="49"/>
      <c r="R2988" s="49"/>
      <c r="S2988" s="49"/>
      <c r="T2988" s="49"/>
      <c r="U2988" s="49"/>
      <c r="V2988" s="49"/>
      <c r="W2988" s="49"/>
      <c r="X2988" s="49"/>
      <c r="Y2988" s="49"/>
      <c r="Z2988" s="49"/>
      <c r="AA2988" s="49"/>
      <c r="AB2988" s="49"/>
      <c r="AC2988" s="49"/>
      <c r="AD2988" s="49"/>
    </row>
    <row r="2989" spans="1:30">
      <c r="A2989" s="49"/>
      <c r="B2989" s="49"/>
      <c r="C2989" s="49"/>
      <c r="D2989" s="49"/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  <c r="R2989" s="49"/>
      <c r="S2989" s="49"/>
      <c r="T2989" s="49"/>
      <c r="U2989" s="49"/>
      <c r="V2989" s="49"/>
      <c r="W2989" s="49"/>
      <c r="X2989" s="49"/>
      <c r="Y2989" s="49"/>
      <c r="Z2989" s="49"/>
      <c r="AA2989" s="49"/>
      <c r="AB2989" s="49"/>
      <c r="AC2989" s="49"/>
      <c r="AD2989" s="49"/>
    </row>
    <row r="2990" spans="1:30">
      <c r="A2990" s="49"/>
      <c r="B2990" s="49"/>
      <c r="C2990" s="49"/>
      <c r="D2990" s="49"/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/>
      <c r="R2990" s="49"/>
      <c r="S2990" s="49"/>
      <c r="T2990" s="49"/>
      <c r="U2990" s="49"/>
      <c r="V2990" s="49"/>
      <c r="W2990" s="49"/>
      <c r="X2990" s="49"/>
      <c r="Y2990" s="49"/>
      <c r="Z2990" s="49"/>
      <c r="AA2990" s="49"/>
      <c r="AB2990" s="49"/>
      <c r="AC2990" s="49"/>
      <c r="AD2990" s="49"/>
    </row>
    <row r="2991" spans="1:30">
      <c r="A2991" s="49"/>
      <c r="B2991" s="49"/>
      <c r="C2991" s="49"/>
      <c r="D2991" s="49"/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/>
      <c r="R2991" s="49"/>
      <c r="S2991" s="49"/>
      <c r="T2991" s="49"/>
      <c r="U2991" s="49"/>
      <c r="V2991" s="49"/>
      <c r="W2991" s="49"/>
      <c r="X2991" s="49"/>
      <c r="Y2991" s="49"/>
      <c r="Z2991" s="49"/>
      <c r="AA2991" s="49"/>
      <c r="AB2991" s="49"/>
      <c r="AC2991" s="49"/>
      <c r="AD2991" s="49"/>
    </row>
    <row r="2992" spans="1:30">
      <c r="A2992" s="49"/>
      <c r="B2992" s="49"/>
      <c r="C2992" s="49"/>
      <c r="D2992" s="49"/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  <c r="Q2992" s="49"/>
      <c r="R2992" s="49"/>
      <c r="S2992" s="49"/>
      <c r="T2992" s="49"/>
      <c r="U2992" s="49"/>
      <c r="V2992" s="49"/>
      <c r="W2992" s="49"/>
      <c r="X2992" s="49"/>
      <c r="Y2992" s="49"/>
      <c r="Z2992" s="49"/>
      <c r="AA2992" s="49"/>
      <c r="AB2992" s="49"/>
      <c r="AC2992" s="49"/>
      <c r="AD2992" s="49"/>
    </row>
    <row r="2993" spans="1:30">
      <c r="A2993" s="49"/>
      <c r="B2993" s="49"/>
      <c r="C2993" s="49"/>
      <c r="D2993" s="49"/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  <c r="Q2993" s="49"/>
      <c r="R2993" s="49"/>
      <c r="S2993" s="49"/>
      <c r="T2993" s="49"/>
      <c r="U2993" s="49"/>
      <c r="V2993" s="49"/>
      <c r="W2993" s="49"/>
      <c r="X2993" s="49"/>
      <c r="Y2993" s="49"/>
      <c r="Z2993" s="49"/>
      <c r="AA2993" s="49"/>
      <c r="AB2993" s="49"/>
      <c r="AC2993" s="49"/>
      <c r="AD2993" s="49"/>
    </row>
    <row r="2994" spans="1:30">
      <c r="A2994" s="49"/>
      <c r="B2994" s="49"/>
      <c r="C2994" s="49"/>
      <c r="D2994" s="49"/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  <c r="R2994" s="49"/>
      <c r="S2994" s="49"/>
      <c r="T2994" s="49"/>
      <c r="U2994" s="49"/>
      <c r="V2994" s="49"/>
      <c r="W2994" s="49"/>
      <c r="X2994" s="49"/>
      <c r="Y2994" s="49"/>
      <c r="Z2994" s="49"/>
      <c r="AA2994" s="49"/>
      <c r="AB2994" s="49"/>
      <c r="AC2994" s="49"/>
      <c r="AD2994" s="49"/>
    </row>
    <row r="2995" spans="1:30">
      <c r="A2995" s="49"/>
      <c r="B2995" s="49"/>
      <c r="C2995" s="49"/>
      <c r="D2995" s="49"/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  <c r="Q2995" s="49"/>
      <c r="R2995" s="49"/>
      <c r="S2995" s="49"/>
      <c r="T2995" s="49"/>
      <c r="U2995" s="49"/>
      <c r="V2995" s="49"/>
      <c r="W2995" s="49"/>
      <c r="X2995" s="49"/>
      <c r="Y2995" s="49"/>
      <c r="Z2995" s="49"/>
      <c r="AA2995" s="49"/>
      <c r="AB2995" s="49"/>
      <c r="AC2995" s="49"/>
      <c r="AD2995" s="49"/>
    </row>
    <row r="2996" spans="1:30">
      <c r="A2996" s="49"/>
      <c r="B2996" s="49"/>
      <c r="C2996" s="49"/>
      <c r="D2996" s="49"/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  <c r="R2996" s="49"/>
      <c r="S2996" s="49"/>
      <c r="T2996" s="49"/>
      <c r="U2996" s="49"/>
      <c r="V2996" s="49"/>
      <c r="W2996" s="49"/>
      <c r="X2996" s="49"/>
      <c r="Y2996" s="49"/>
      <c r="Z2996" s="49"/>
      <c r="AA2996" s="49"/>
      <c r="AB2996" s="49"/>
      <c r="AC2996" s="49"/>
      <c r="AD2996" s="49"/>
    </row>
    <row r="2997" spans="1:30">
      <c r="A2997" s="49"/>
      <c r="B2997" s="49"/>
      <c r="C2997" s="49"/>
      <c r="D2997" s="49"/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  <c r="Q2997" s="49"/>
      <c r="R2997" s="49"/>
      <c r="S2997" s="49"/>
      <c r="T2997" s="49"/>
      <c r="U2997" s="49"/>
      <c r="V2997" s="49"/>
      <c r="W2997" s="49"/>
      <c r="X2997" s="49"/>
      <c r="Y2997" s="49"/>
      <c r="Z2997" s="49"/>
      <c r="AA2997" s="49"/>
      <c r="AB2997" s="49"/>
      <c r="AC2997" s="49"/>
      <c r="AD2997" s="49"/>
    </row>
    <row r="2998" spans="1:30">
      <c r="A2998" s="49"/>
      <c r="B2998" s="49"/>
      <c r="C2998" s="49"/>
      <c r="D2998" s="49"/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  <c r="Q2998" s="49"/>
      <c r="R2998" s="49"/>
      <c r="S2998" s="49"/>
      <c r="T2998" s="49"/>
      <c r="U2998" s="49"/>
      <c r="V2998" s="49"/>
      <c r="W2998" s="49"/>
      <c r="X2998" s="49"/>
      <c r="Y2998" s="49"/>
      <c r="Z2998" s="49"/>
      <c r="AA2998" s="49"/>
      <c r="AB2998" s="49"/>
      <c r="AC2998" s="49"/>
      <c r="AD2998" s="49"/>
    </row>
    <row r="2999" spans="1:30">
      <c r="A2999" s="49"/>
      <c r="B2999" s="49"/>
      <c r="C2999" s="49"/>
      <c r="D2999" s="49"/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  <c r="R2999" s="49"/>
      <c r="S2999" s="49"/>
      <c r="T2999" s="49"/>
      <c r="U2999" s="49"/>
      <c r="V2999" s="49"/>
      <c r="W2999" s="49"/>
      <c r="X2999" s="49"/>
      <c r="Y2999" s="49"/>
      <c r="Z2999" s="49"/>
      <c r="AA2999" s="49"/>
      <c r="AB2999" s="49"/>
      <c r="AC2999" s="49"/>
      <c r="AD2999" s="49"/>
    </row>
    <row r="3000" spans="1:30">
      <c r="A3000" s="49"/>
      <c r="B3000" s="49"/>
      <c r="C3000" s="49"/>
      <c r="D3000" s="49"/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  <c r="Q3000" s="49"/>
      <c r="R3000" s="49"/>
      <c r="S3000" s="49"/>
      <c r="T3000" s="49"/>
      <c r="U3000" s="49"/>
      <c r="V3000" s="49"/>
      <c r="W3000" s="49"/>
      <c r="X3000" s="49"/>
      <c r="Y3000" s="49"/>
      <c r="Z3000" s="49"/>
      <c r="AA3000" s="49"/>
      <c r="AB3000" s="49"/>
      <c r="AC3000" s="49"/>
      <c r="AD3000" s="49"/>
    </row>
    <row r="3001" spans="1:30">
      <c r="A3001" s="49"/>
      <c r="B3001" s="49"/>
      <c r="C3001" s="49"/>
      <c r="D3001" s="49"/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  <c r="Q3001" s="49"/>
      <c r="R3001" s="49"/>
      <c r="S3001" s="49"/>
      <c r="T3001" s="49"/>
      <c r="U3001" s="49"/>
      <c r="V3001" s="49"/>
      <c r="W3001" s="49"/>
      <c r="X3001" s="49"/>
      <c r="Y3001" s="49"/>
      <c r="Z3001" s="49"/>
      <c r="AA3001" s="49"/>
      <c r="AB3001" s="49"/>
      <c r="AC3001" s="49"/>
      <c r="AD3001" s="49"/>
    </row>
    <row r="3002" spans="1:30">
      <c r="A3002" s="49"/>
      <c r="B3002" s="49"/>
      <c r="C3002" s="49"/>
      <c r="D3002" s="49"/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  <c r="Q3002" s="49"/>
      <c r="R3002" s="49"/>
      <c r="S3002" s="49"/>
      <c r="T3002" s="49"/>
      <c r="U3002" s="49"/>
      <c r="V3002" s="49"/>
      <c r="W3002" s="49"/>
      <c r="X3002" s="49"/>
      <c r="Y3002" s="49"/>
      <c r="Z3002" s="49"/>
      <c r="AA3002" s="49"/>
      <c r="AB3002" s="49"/>
      <c r="AC3002" s="49"/>
      <c r="AD3002" s="49"/>
    </row>
    <row r="3003" spans="1:30">
      <c r="A3003" s="49"/>
      <c r="B3003" s="49"/>
      <c r="C3003" s="49"/>
      <c r="D3003" s="49"/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  <c r="Q3003" s="49"/>
      <c r="R3003" s="49"/>
      <c r="S3003" s="49"/>
      <c r="T3003" s="49"/>
      <c r="U3003" s="49"/>
      <c r="V3003" s="49"/>
      <c r="W3003" s="49"/>
      <c r="X3003" s="49"/>
      <c r="Y3003" s="49"/>
      <c r="Z3003" s="49"/>
      <c r="AA3003" s="49"/>
      <c r="AB3003" s="49"/>
      <c r="AC3003" s="49"/>
      <c r="AD3003" s="49"/>
    </row>
    <row r="3004" spans="1:30">
      <c r="A3004" s="49"/>
      <c r="B3004" s="49"/>
      <c r="C3004" s="49"/>
      <c r="D3004" s="49"/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  <c r="Q3004" s="49"/>
      <c r="R3004" s="49"/>
      <c r="S3004" s="49"/>
      <c r="T3004" s="49"/>
      <c r="U3004" s="49"/>
      <c r="V3004" s="49"/>
      <c r="W3004" s="49"/>
      <c r="X3004" s="49"/>
      <c r="Y3004" s="49"/>
      <c r="Z3004" s="49"/>
      <c r="AA3004" s="49"/>
      <c r="AB3004" s="49"/>
      <c r="AC3004" s="49"/>
      <c r="AD3004" s="49"/>
    </row>
    <row r="3005" spans="1:30">
      <c r="A3005" s="49"/>
      <c r="B3005" s="49"/>
      <c r="C3005" s="49"/>
      <c r="D3005" s="49"/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  <c r="Q3005" s="49"/>
      <c r="R3005" s="49"/>
      <c r="S3005" s="49"/>
      <c r="T3005" s="49"/>
      <c r="U3005" s="49"/>
      <c r="V3005" s="49"/>
      <c r="W3005" s="49"/>
      <c r="X3005" s="49"/>
      <c r="Y3005" s="49"/>
      <c r="Z3005" s="49"/>
      <c r="AA3005" s="49"/>
      <c r="AB3005" s="49"/>
      <c r="AC3005" s="49"/>
      <c r="AD3005" s="49"/>
    </row>
    <row r="3006" spans="1:30">
      <c r="A3006" s="49"/>
      <c r="B3006" s="49"/>
      <c r="C3006" s="49"/>
      <c r="D3006" s="49"/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  <c r="R3006" s="49"/>
      <c r="S3006" s="49"/>
      <c r="T3006" s="49"/>
      <c r="U3006" s="49"/>
      <c r="V3006" s="49"/>
      <c r="W3006" s="49"/>
      <c r="X3006" s="49"/>
      <c r="Y3006" s="49"/>
      <c r="Z3006" s="49"/>
      <c r="AA3006" s="49"/>
      <c r="AB3006" s="49"/>
      <c r="AC3006" s="49"/>
      <c r="AD3006" s="49"/>
    </row>
    <row r="3007" spans="1:30">
      <c r="A3007" s="49"/>
      <c r="B3007" s="49"/>
      <c r="C3007" s="49"/>
      <c r="D3007" s="49"/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  <c r="R3007" s="49"/>
      <c r="S3007" s="49"/>
      <c r="T3007" s="49"/>
      <c r="U3007" s="49"/>
      <c r="V3007" s="49"/>
      <c r="W3007" s="49"/>
      <c r="X3007" s="49"/>
      <c r="Y3007" s="49"/>
      <c r="Z3007" s="49"/>
      <c r="AA3007" s="49"/>
      <c r="AB3007" s="49"/>
      <c r="AC3007" s="49"/>
      <c r="AD3007" s="49"/>
    </row>
    <row r="3008" spans="1:30">
      <c r="A3008" s="49"/>
      <c r="B3008" s="49"/>
      <c r="C3008" s="49"/>
      <c r="D3008" s="49"/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  <c r="Q3008" s="49"/>
      <c r="R3008" s="49"/>
      <c r="S3008" s="49"/>
      <c r="T3008" s="49"/>
      <c r="U3008" s="49"/>
      <c r="V3008" s="49"/>
      <c r="W3008" s="49"/>
      <c r="X3008" s="49"/>
      <c r="Y3008" s="49"/>
      <c r="Z3008" s="49"/>
      <c r="AA3008" s="49"/>
      <c r="AB3008" s="49"/>
      <c r="AC3008" s="49"/>
      <c r="AD3008" s="49"/>
    </row>
    <row r="3009" spans="1:30">
      <c r="A3009" s="49"/>
      <c r="B3009" s="49"/>
      <c r="C3009" s="49"/>
      <c r="D3009" s="49"/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  <c r="Q3009" s="49"/>
      <c r="R3009" s="49"/>
      <c r="S3009" s="49"/>
      <c r="T3009" s="49"/>
      <c r="U3009" s="49"/>
      <c r="V3009" s="49"/>
      <c r="W3009" s="49"/>
      <c r="X3009" s="49"/>
      <c r="Y3009" s="49"/>
      <c r="Z3009" s="49"/>
      <c r="AA3009" s="49"/>
      <c r="AB3009" s="49"/>
      <c r="AC3009" s="49"/>
      <c r="AD3009" s="49"/>
    </row>
    <row r="3010" spans="1:30">
      <c r="A3010" s="49"/>
      <c r="B3010" s="49"/>
      <c r="C3010" s="49"/>
      <c r="D3010" s="49"/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  <c r="Q3010" s="49"/>
      <c r="R3010" s="49"/>
      <c r="S3010" s="49"/>
      <c r="T3010" s="49"/>
      <c r="U3010" s="49"/>
      <c r="V3010" s="49"/>
      <c r="W3010" s="49"/>
      <c r="X3010" s="49"/>
      <c r="Y3010" s="49"/>
      <c r="Z3010" s="49"/>
      <c r="AA3010" s="49"/>
      <c r="AB3010" s="49"/>
      <c r="AC3010" s="49"/>
      <c r="AD3010" s="49"/>
    </row>
    <row r="3011" spans="1:30">
      <c r="A3011" s="49"/>
      <c r="B3011" s="49"/>
      <c r="C3011" s="49"/>
      <c r="D3011" s="49"/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  <c r="Q3011" s="49"/>
      <c r="R3011" s="49"/>
      <c r="S3011" s="49"/>
      <c r="T3011" s="49"/>
      <c r="U3011" s="49"/>
      <c r="V3011" s="49"/>
      <c r="W3011" s="49"/>
      <c r="X3011" s="49"/>
      <c r="Y3011" s="49"/>
      <c r="Z3011" s="49"/>
      <c r="AA3011" s="49"/>
      <c r="AB3011" s="49"/>
      <c r="AC3011" s="49"/>
      <c r="AD3011" s="49"/>
    </row>
    <row r="3012" spans="1:30">
      <c r="A3012" s="49"/>
      <c r="B3012" s="49"/>
      <c r="C3012" s="49"/>
      <c r="D3012" s="49"/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  <c r="Q3012" s="49"/>
      <c r="R3012" s="49"/>
      <c r="S3012" s="49"/>
      <c r="T3012" s="49"/>
      <c r="U3012" s="49"/>
      <c r="V3012" s="49"/>
      <c r="W3012" s="49"/>
      <c r="X3012" s="49"/>
      <c r="Y3012" s="49"/>
      <c r="Z3012" s="49"/>
      <c r="AA3012" s="49"/>
      <c r="AB3012" s="49"/>
      <c r="AC3012" s="49"/>
      <c r="AD3012" s="49"/>
    </row>
    <row r="3013" spans="1:30">
      <c r="A3013" s="49"/>
      <c r="B3013" s="49"/>
      <c r="C3013" s="49"/>
      <c r="D3013" s="49"/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  <c r="Q3013" s="49"/>
      <c r="R3013" s="49"/>
      <c r="S3013" s="49"/>
      <c r="T3013" s="49"/>
      <c r="U3013" s="49"/>
      <c r="V3013" s="49"/>
      <c r="W3013" s="49"/>
      <c r="X3013" s="49"/>
      <c r="Y3013" s="49"/>
      <c r="Z3013" s="49"/>
      <c r="AA3013" s="49"/>
      <c r="AB3013" s="49"/>
      <c r="AC3013" s="49"/>
      <c r="AD3013" s="49"/>
    </row>
    <row r="3014" spans="1:30">
      <c r="A3014" s="49"/>
      <c r="B3014" s="49"/>
      <c r="C3014" s="49"/>
      <c r="D3014" s="49"/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  <c r="R3014" s="49"/>
      <c r="S3014" s="49"/>
      <c r="T3014" s="49"/>
      <c r="U3014" s="49"/>
      <c r="V3014" s="49"/>
      <c r="W3014" s="49"/>
      <c r="X3014" s="49"/>
      <c r="Y3014" s="49"/>
      <c r="Z3014" s="49"/>
      <c r="AA3014" s="49"/>
      <c r="AB3014" s="49"/>
      <c r="AC3014" s="49"/>
      <c r="AD3014" s="49"/>
    </row>
    <row r="3015" spans="1:30">
      <c r="A3015" s="49"/>
      <c r="B3015" s="49"/>
      <c r="C3015" s="49"/>
      <c r="D3015" s="49"/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  <c r="Q3015" s="49"/>
      <c r="R3015" s="49"/>
      <c r="S3015" s="49"/>
      <c r="T3015" s="49"/>
      <c r="U3015" s="49"/>
      <c r="V3015" s="49"/>
      <c r="W3015" s="49"/>
      <c r="X3015" s="49"/>
      <c r="Y3015" s="49"/>
      <c r="Z3015" s="49"/>
      <c r="AA3015" s="49"/>
      <c r="AB3015" s="49"/>
      <c r="AC3015" s="49"/>
      <c r="AD3015" s="49"/>
    </row>
    <row r="3016" spans="1:30">
      <c r="A3016" s="49"/>
      <c r="B3016" s="49"/>
      <c r="C3016" s="49"/>
      <c r="D3016" s="49"/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  <c r="Q3016" s="49"/>
      <c r="R3016" s="49"/>
      <c r="S3016" s="49"/>
      <c r="T3016" s="49"/>
      <c r="U3016" s="49"/>
      <c r="V3016" s="49"/>
      <c r="W3016" s="49"/>
      <c r="X3016" s="49"/>
      <c r="Y3016" s="49"/>
      <c r="Z3016" s="49"/>
      <c r="AA3016" s="49"/>
      <c r="AB3016" s="49"/>
      <c r="AC3016" s="49"/>
      <c r="AD3016" s="49"/>
    </row>
    <row r="3017" spans="1:30">
      <c r="A3017" s="49"/>
      <c r="B3017" s="49"/>
      <c r="C3017" s="49"/>
      <c r="D3017" s="49"/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  <c r="Q3017" s="49"/>
      <c r="R3017" s="49"/>
      <c r="S3017" s="49"/>
      <c r="T3017" s="49"/>
      <c r="U3017" s="49"/>
      <c r="V3017" s="49"/>
      <c r="W3017" s="49"/>
      <c r="X3017" s="49"/>
      <c r="Y3017" s="49"/>
      <c r="Z3017" s="49"/>
      <c r="AA3017" s="49"/>
      <c r="AB3017" s="49"/>
      <c r="AC3017" s="49"/>
      <c r="AD3017" s="49"/>
    </row>
    <row r="3018" spans="1:30">
      <c r="A3018" s="49"/>
      <c r="B3018" s="49"/>
      <c r="C3018" s="49"/>
      <c r="D3018" s="49"/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  <c r="Q3018" s="49"/>
      <c r="R3018" s="49"/>
      <c r="S3018" s="49"/>
      <c r="T3018" s="49"/>
      <c r="U3018" s="49"/>
      <c r="V3018" s="49"/>
      <c r="W3018" s="49"/>
      <c r="X3018" s="49"/>
      <c r="Y3018" s="49"/>
      <c r="Z3018" s="49"/>
      <c r="AA3018" s="49"/>
      <c r="AB3018" s="49"/>
      <c r="AC3018" s="49"/>
      <c r="AD3018" s="49"/>
    </row>
    <row r="3019" spans="1:30">
      <c r="A3019" s="49"/>
      <c r="B3019" s="49"/>
      <c r="C3019" s="49"/>
      <c r="D3019" s="49"/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  <c r="R3019" s="49"/>
      <c r="S3019" s="49"/>
      <c r="T3019" s="49"/>
      <c r="U3019" s="49"/>
      <c r="V3019" s="49"/>
      <c r="W3019" s="49"/>
      <c r="X3019" s="49"/>
      <c r="Y3019" s="49"/>
      <c r="Z3019" s="49"/>
      <c r="AA3019" s="49"/>
      <c r="AB3019" s="49"/>
      <c r="AC3019" s="49"/>
      <c r="AD3019" s="49"/>
    </row>
    <row r="3020" spans="1:30">
      <c r="A3020" s="49"/>
      <c r="B3020" s="49"/>
      <c r="C3020" s="49"/>
      <c r="D3020" s="49"/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  <c r="Q3020" s="49"/>
      <c r="R3020" s="49"/>
      <c r="S3020" s="49"/>
      <c r="T3020" s="49"/>
      <c r="U3020" s="49"/>
      <c r="V3020" s="49"/>
      <c r="W3020" s="49"/>
      <c r="X3020" s="49"/>
      <c r="Y3020" s="49"/>
      <c r="Z3020" s="49"/>
      <c r="AA3020" s="49"/>
      <c r="AB3020" s="49"/>
      <c r="AC3020" s="49"/>
      <c r="AD3020" s="49"/>
    </row>
    <row r="3021" spans="1:30">
      <c r="A3021" s="49"/>
      <c r="B3021" s="49"/>
      <c r="C3021" s="49"/>
      <c r="D3021" s="49"/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  <c r="Q3021" s="49"/>
      <c r="R3021" s="49"/>
      <c r="S3021" s="49"/>
      <c r="T3021" s="49"/>
      <c r="U3021" s="49"/>
      <c r="V3021" s="49"/>
      <c r="W3021" s="49"/>
      <c r="X3021" s="49"/>
      <c r="Y3021" s="49"/>
      <c r="Z3021" s="49"/>
      <c r="AA3021" s="49"/>
      <c r="AB3021" s="49"/>
      <c r="AC3021" s="49"/>
      <c r="AD3021" s="49"/>
    </row>
    <row r="3022" spans="1:30">
      <c r="A3022" s="49"/>
      <c r="B3022" s="49"/>
      <c r="C3022" s="49"/>
      <c r="D3022" s="49"/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  <c r="Q3022" s="49"/>
      <c r="R3022" s="49"/>
      <c r="S3022" s="49"/>
      <c r="T3022" s="49"/>
      <c r="U3022" s="49"/>
      <c r="V3022" s="49"/>
      <c r="W3022" s="49"/>
      <c r="X3022" s="49"/>
      <c r="Y3022" s="49"/>
      <c r="Z3022" s="49"/>
      <c r="AA3022" s="49"/>
      <c r="AB3022" s="49"/>
      <c r="AC3022" s="49"/>
      <c r="AD3022" s="49"/>
    </row>
    <row r="3023" spans="1:30">
      <c r="A3023" s="49"/>
      <c r="B3023" s="49"/>
      <c r="C3023" s="49"/>
      <c r="D3023" s="49"/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  <c r="Q3023" s="49"/>
      <c r="R3023" s="49"/>
      <c r="S3023" s="49"/>
      <c r="T3023" s="49"/>
      <c r="U3023" s="49"/>
      <c r="V3023" s="49"/>
      <c r="W3023" s="49"/>
      <c r="X3023" s="49"/>
      <c r="Y3023" s="49"/>
      <c r="Z3023" s="49"/>
      <c r="AA3023" s="49"/>
      <c r="AB3023" s="49"/>
      <c r="AC3023" s="49"/>
      <c r="AD3023" s="49"/>
    </row>
    <row r="3024" spans="1:30">
      <c r="A3024" s="49"/>
      <c r="B3024" s="49"/>
      <c r="C3024" s="49"/>
      <c r="D3024" s="49"/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  <c r="Q3024" s="49"/>
      <c r="R3024" s="49"/>
      <c r="S3024" s="49"/>
      <c r="T3024" s="49"/>
      <c r="U3024" s="49"/>
      <c r="V3024" s="49"/>
      <c r="W3024" s="49"/>
      <c r="X3024" s="49"/>
      <c r="Y3024" s="49"/>
      <c r="Z3024" s="49"/>
      <c r="AA3024" s="49"/>
      <c r="AB3024" s="49"/>
      <c r="AC3024" s="49"/>
      <c r="AD3024" s="49"/>
    </row>
    <row r="3025" spans="1:30">
      <c r="A3025" s="49"/>
      <c r="B3025" s="49"/>
      <c r="C3025" s="49"/>
      <c r="D3025" s="49"/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  <c r="Q3025" s="49"/>
      <c r="R3025" s="49"/>
      <c r="S3025" s="49"/>
      <c r="T3025" s="49"/>
      <c r="U3025" s="49"/>
      <c r="V3025" s="49"/>
      <c r="W3025" s="49"/>
      <c r="X3025" s="49"/>
      <c r="Y3025" s="49"/>
      <c r="Z3025" s="49"/>
      <c r="AA3025" s="49"/>
      <c r="AB3025" s="49"/>
      <c r="AC3025" s="49"/>
      <c r="AD3025" s="49"/>
    </row>
    <row r="3026" spans="1:30">
      <c r="A3026" s="49"/>
      <c r="B3026" s="49"/>
      <c r="C3026" s="49"/>
      <c r="D3026" s="49"/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  <c r="Q3026" s="49"/>
      <c r="R3026" s="49"/>
      <c r="S3026" s="49"/>
      <c r="T3026" s="49"/>
      <c r="U3026" s="49"/>
      <c r="V3026" s="49"/>
      <c r="W3026" s="49"/>
      <c r="X3026" s="49"/>
      <c r="Y3026" s="49"/>
      <c r="Z3026" s="49"/>
      <c r="AA3026" s="49"/>
      <c r="AB3026" s="49"/>
      <c r="AC3026" s="49"/>
      <c r="AD3026" s="49"/>
    </row>
    <row r="3027" spans="1:30">
      <c r="A3027" s="49"/>
      <c r="B3027" s="49"/>
      <c r="C3027" s="49"/>
      <c r="D3027" s="49"/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  <c r="Q3027" s="49"/>
      <c r="R3027" s="49"/>
      <c r="S3027" s="49"/>
      <c r="T3027" s="49"/>
      <c r="U3027" s="49"/>
      <c r="V3027" s="49"/>
      <c r="W3027" s="49"/>
      <c r="X3027" s="49"/>
      <c r="Y3027" s="49"/>
      <c r="Z3027" s="49"/>
      <c r="AA3027" s="49"/>
      <c r="AB3027" s="49"/>
      <c r="AC3027" s="49"/>
      <c r="AD3027" s="49"/>
    </row>
    <row r="3028" spans="1:30">
      <c r="A3028" s="49"/>
      <c r="B3028" s="49"/>
      <c r="C3028" s="49"/>
      <c r="D3028" s="49"/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  <c r="Q3028" s="49"/>
      <c r="R3028" s="49"/>
      <c r="S3028" s="49"/>
      <c r="T3028" s="49"/>
      <c r="U3028" s="49"/>
      <c r="V3028" s="49"/>
      <c r="W3028" s="49"/>
      <c r="X3028" s="49"/>
      <c r="Y3028" s="49"/>
      <c r="Z3028" s="49"/>
      <c r="AA3028" s="49"/>
      <c r="AB3028" s="49"/>
      <c r="AC3028" s="49"/>
      <c r="AD3028" s="49"/>
    </row>
    <row r="3029" spans="1:30">
      <c r="A3029" s="49"/>
      <c r="B3029" s="49"/>
      <c r="C3029" s="49"/>
      <c r="D3029" s="49"/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  <c r="Q3029" s="49"/>
      <c r="R3029" s="49"/>
      <c r="S3029" s="49"/>
      <c r="T3029" s="49"/>
      <c r="U3029" s="49"/>
      <c r="V3029" s="49"/>
      <c r="W3029" s="49"/>
      <c r="X3029" s="49"/>
      <c r="Y3029" s="49"/>
      <c r="Z3029" s="49"/>
      <c r="AA3029" s="49"/>
      <c r="AB3029" s="49"/>
      <c r="AC3029" s="49"/>
      <c r="AD3029" s="49"/>
    </row>
    <row r="3030" spans="1:30">
      <c r="A3030" s="49"/>
      <c r="B3030" s="49"/>
      <c r="C3030" s="49"/>
      <c r="D3030" s="49"/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  <c r="Q3030" s="49"/>
      <c r="R3030" s="49"/>
      <c r="S3030" s="49"/>
      <c r="T3030" s="49"/>
      <c r="U3030" s="49"/>
      <c r="V3030" s="49"/>
      <c r="W3030" s="49"/>
      <c r="X3030" s="49"/>
      <c r="Y3030" s="49"/>
      <c r="Z3030" s="49"/>
      <c r="AA3030" s="49"/>
      <c r="AB3030" s="49"/>
      <c r="AC3030" s="49"/>
      <c r="AD3030" s="49"/>
    </row>
    <row r="3031" spans="1:30">
      <c r="A3031" s="49"/>
      <c r="B3031" s="49"/>
      <c r="C3031" s="49"/>
      <c r="D3031" s="49"/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  <c r="Q3031" s="49"/>
      <c r="R3031" s="49"/>
      <c r="S3031" s="49"/>
      <c r="T3031" s="49"/>
      <c r="U3031" s="49"/>
      <c r="V3031" s="49"/>
      <c r="W3031" s="49"/>
      <c r="X3031" s="49"/>
      <c r="Y3031" s="49"/>
      <c r="Z3031" s="49"/>
      <c r="AA3031" s="49"/>
      <c r="AB3031" s="49"/>
      <c r="AC3031" s="49"/>
      <c r="AD3031" s="49"/>
    </row>
    <row r="3032" spans="1:30">
      <c r="A3032" s="49"/>
      <c r="B3032" s="49"/>
      <c r="C3032" s="49"/>
      <c r="D3032" s="49"/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  <c r="R3032" s="49"/>
      <c r="S3032" s="49"/>
      <c r="T3032" s="49"/>
      <c r="U3032" s="49"/>
      <c r="V3032" s="49"/>
      <c r="W3032" s="49"/>
      <c r="X3032" s="49"/>
      <c r="Y3032" s="49"/>
      <c r="Z3032" s="49"/>
      <c r="AA3032" s="49"/>
      <c r="AB3032" s="49"/>
      <c r="AC3032" s="49"/>
      <c r="AD3032" s="49"/>
    </row>
    <row r="3033" spans="1:30">
      <c r="A3033" s="49"/>
      <c r="B3033" s="49"/>
      <c r="C3033" s="49"/>
      <c r="D3033" s="49"/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  <c r="Q3033" s="49"/>
      <c r="R3033" s="49"/>
      <c r="S3033" s="49"/>
      <c r="T3033" s="49"/>
      <c r="U3033" s="49"/>
      <c r="V3033" s="49"/>
      <c r="W3033" s="49"/>
      <c r="X3033" s="49"/>
      <c r="Y3033" s="49"/>
      <c r="Z3033" s="49"/>
      <c r="AA3033" s="49"/>
      <c r="AB3033" s="49"/>
      <c r="AC3033" s="49"/>
      <c r="AD3033" s="49"/>
    </row>
    <row r="3034" spans="1:30">
      <c r="A3034" s="49"/>
      <c r="B3034" s="49"/>
      <c r="C3034" s="49"/>
      <c r="D3034" s="49"/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  <c r="Q3034" s="49"/>
      <c r="R3034" s="49"/>
      <c r="S3034" s="49"/>
      <c r="T3034" s="49"/>
      <c r="U3034" s="49"/>
      <c r="V3034" s="49"/>
      <c r="W3034" s="49"/>
      <c r="X3034" s="49"/>
      <c r="Y3034" s="49"/>
      <c r="Z3034" s="49"/>
      <c r="AA3034" s="49"/>
      <c r="AB3034" s="49"/>
      <c r="AC3034" s="49"/>
      <c r="AD3034" s="49"/>
    </row>
    <row r="3035" spans="1:30">
      <c r="A3035" s="49"/>
      <c r="B3035" s="49"/>
      <c r="C3035" s="49"/>
      <c r="D3035" s="49"/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  <c r="Q3035" s="49"/>
      <c r="R3035" s="49"/>
      <c r="S3035" s="49"/>
      <c r="T3035" s="49"/>
      <c r="U3035" s="49"/>
      <c r="V3035" s="49"/>
      <c r="W3035" s="49"/>
      <c r="X3035" s="49"/>
      <c r="Y3035" s="49"/>
      <c r="Z3035" s="49"/>
      <c r="AA3035" s="49"/>
      <c r="AB3035" s="49"/>
      <c r="AC3035" s="49"/>
      <c r="AD3035" s="49"/>
    </row>
    <row r="3036" spans="1:30">
      <c r="A3036" s="49"/>
      <c r="B3036" s="49"/>
      <c r="C3036" s="49"/>
      <c r="D3036" s="49"/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  <c r="R3036" s="49"/>
      <c r="S3036" s="49"/>
      <c r="T3036" s="49"/>
      <c r="U3036" s="49"/>
      <c r="V3036" s="49"/>
      <c r="W3036" s="49"/>
      <c r="X3036" s="49"/>
      <c r="Y3036" s="49"/>
      <c r="Z3036" s="49"/>
      <c r="AA3036" s="49"/>
      <c r="AB3036" s="49"/>
      <c r="AC3036" s="49"/>
      <c r="AD3036" s="49"/>
    </row>
    <row r="3037" spans="1:30">
      <c r="A3037" s="49"/>
      <c r="B3037" s="49"/>
      <c r="C3037" s="49"/>
      <c r="D3037" s="49"/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  <c r="Q3037" s="49"/>
      <c r="R3037" s="49"/>
      <c r="S3037" s="49"/>
      <c r="T3037" s="49"/>
      <c r="U3037" s="49"/>
      <c r="V3037" s="49"/>
      <c r="W3037" s="49"/>
      <c r="X3037" s="49"/>
      <c r="Y3037" s="49"/>
      <c r="Z3037" s="49"/>
      <c r="AA3037" s="49"/>
      <c r="AB3037" s="49"/>
      <c r="AC3037" s="49"/>
      <c r="AD3037" s="49"/>
    </row>
    <row r="3038" spans="1:30">
      <c r="A3038" s="49"/>
      <c r="B3038" s="49"/>
      <c r="C3038" s="49"/>
      <c r="D3038" s="49"/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  <c r="Q3038" s="49"/>
      <c r="R3038" s="49"/>
      <c r="S3038" s="49"/>
      <c r="T3038" s="49"/>
      <c r="U3038" s="49"/>
      <c r="V3038" s="49"/>
      <c r="W3038" s="49"/>
      <c r="X3038" s="49"/>
      <c r="Y3038" s="49"/>
      <c r="Z3038" s="49"/>
      <c r="AA3038" s="49"/>
      <c r="AB3038" s="49"/>
      <c r="AC3038" s="49"/>
      <c r="AD3038" s="49"/>
    </row>
    <row r="3039" spans="1:30">
      <c r="A3039" s="49"/>
      <c r="B3039" s="49"/>
      <c r="C3039" s="49"/>
      <c r="D3039" s="49"/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  <c r="Q3039" s="49"/>
      <c r="R3039" s="49"/>
      <c r="S3039" s="49"/>
      <c r="T3039" s="49"/>
      <c r="U3039" s="49"/>
      <c r="V3039" s="49"/>
      <c r="W3039" s="49"/>
      <c r="X3039" s="49"/>
      <c r="Y3039" s="49"/>
      <c r="Z3039" s="49"/>
      <c r="AA3039" s="49"/>
      <c r="AB3039" s="49"/>
      <c r="AC3039" s="49"/>
      <c r="AD3039" s="49"/>
    </row>
    <row r="3040" spans="1:30">
      <c r="A3040" s="49"/>
      <c r="B3040" s="49"/>
      <c r="C3040" s="49"/>
      <c r="D3040" s="49"/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  <c r="Q3040" s="49"/>
      <c r="R3040" s="49"/>
      <c r="S3040" s="49"/>
      <c r="T3040" s="49"/>
      <c r="U3040" s="49"/>
      <c r="V3040" s="49"/>
      <c r="W3040" s="49"/>
      <c r="X3040" s="49"/>
      <c r="Y3040" s="49"/>
      <c r="Z3040" s="49"/>
      <c r="AA3040" s="49"/>
      <c r="AB3040" s="49"/>
      <c r="AC3040" s="49"/>
      <c r="AD3040" s="49"/>
    </row>
    <row r="3041" spans="1:30">
      <c r="A3041" s="49"/>
      <c r="B3041" s="49"/>
      <c r="C3041" s="49"/>
      <c r="D3041" s="49"/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  <c r="Q3041" s="49"/>
      <c r="R3041" s="49"/>
      <c r="S3041" s="49"/>
      <c r="T3041" s="49"/>
      <c r="U3041" s="49"/>
      <c r="V3041" s="49"/>
      <c r="W3041" s="49"/>
      <c r="X3041" s="49"/>
      <c r="Y3041" s="49"/>
      <c r="Z3041" s="49"/>
      <c r="AA3041" s="49"/>
      <c r="AB3041" s="49"/>
      <c r="AC3041" s="49"/>
      <c r="AD3041" s="49"/>
    </row>
    <row r="3042" spans="1:30">
      <c r="A3042" s="49"/>
      <c r="B3042" s="49"/>
      <c r="C3042" s="49"/>
      <c r="D3042" s="49"/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  <c r="Q3042" s="49"/>
      <c r="R3042" s="49"/>
      <c r="S3042" s="49"/>
      <c r="T3042" s="49"/>
      <c r="U3042" s="49"/>
      <c r="V3042" s="49"/>
      <c r="W3042" s="49"/>
      <c r="X3042" s="49"/>
      <c r="Y3042" s="49"/>
      <c r="Z3042" s="49"/>
      <c r="AA3042" s="49"/>
      <c r="AB3042" s="49"/>
      <c r="AC3042" s="49"/>
      <c r="AD3042" s="49"/>
    </row>
    <row r="3043" spans="1:30">
      <c r="A3043" s="49"/>
      <c r="B3043" s="49"/>
      <c r="C3043" s="49"/>
      <c r="D3043" s="49"/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  <c r="Q3043" s="49"/>
      <c r="R3043" s="49"/>
      <c r="S3043" s="49"/>
      <c r="T3043" s="49"/>
      <c r="U3043" s="49"/>
      <c r="V3043" s="49"/>
      <c r="W3043" s="49"/>
      <c r="X3043" s="49"/>
      <c r="Y3043" s="49"/>
      <c r="Z3043" s="49"/>
      <c r="AA3043" s="49"/>
      <c r="AB3043" s="49"/>
      <c r="AC3043" s="49"/>
      <c r="AD3043" s="49"/>
    </row>
    <row r="3044" spans="1:30">
      <c r="A3044" s="49"/>
      <c r="B3044" s="49"/>
      <c r="C3044" s="49"/>
      <c r="D3044" s="49"/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  <c r="R3044" s="49"/>
      <c r="S3044" s="49"/>
      <c r="T3044" s="49"/>
      <c r="U3044" s="49"/>
      <c r="V3044" s="49"/>
      <c r="W3044" s="49"/>
      <c r="X3044" s="49"/>
      <c r="Y3044" s="49"/>
      <c r="Z3044" s="49"/>
      <c r="AA3044" s="49"/>
      <c r="AB3044" s="49"/>
      <c r="AC3044" s="49"/>
      <c r="AD3044" s="49"/>
    </row>
    <row r="3045" spans="1:30">
      <c r="A3045" s="49"/>
      <c r="B3045" s="49"/>
      <c r="C3045" s="49"/>
      <c r="D3045" s="49"/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  <c r="Q3045" s="49"/>
      <c r="R3045" s="49"/>
      <c r="S3045" s="49"/>
      <c r="T3045" s="49"/>
      <c r="U3045" s="49"/>
      <c r="V3045" s="49"/>
      <c r="W3045" s="49"/>
      <c r="X3045" s="49"/>
      <c r="Y3045" s="49"/>
      <c r="Z3045" s="49"/>
      <c r="AA3045" s="49"/>
      <c r="AB3045" s="49"/>
      <c r="AC3045" s="49"/>
      <c r="AD3045" s="49"/>
    </row>
    <row r="3046" spans="1:30">
      <c r="A3046" s="49"/>
      <c r="B3046" s="49"/>
      <c r="C3046" s="49"/>
      <c r="D3046" s="49"/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  <c r="Q3046" s="49"/>
      <c r="R3046" s="49"/>
      <c r="S3046" s="49"/>
      <c r="T3046" s="49"/>
      <c r="U3046" s="49"/>
      <c r="V3046" s="49"/>
      <c r="W3046" s="49"/>
      <c r="X3046" s="49"/>
      <c r="Y3046" s="49"/>
      <c r="Z3046" s="49"/>
      <c r="AA3046" s="49"/>
      <c r="AB3046" s="49"/>
      <c r="AC3046" s="49"/>
      <c r="AD3046" s="49"/>
    </row>
    <row r="3047" spans="1:30">
      <c r="A3047" s="49"/>
      <c r="B3047" s="49"/>
      <c r="C3047" s="49"/>
      <c r="D3047" s="49"/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  <c r="Q3047" s="49"/>
      <c r="R3047" s="49"/>
      <c r="S3047" s="49"/>
      <c r="T3047" s="49"/>
      <c r="U3047" s="49"/>
      <c r="V3047" s="49"/>
      <c r="W3047" s="49"/>
      <c r="X3047" s="49"/>
      <c r="Y3047" s="49"/>
      <c r="Z3047" s="49"/>
      <c r="AA3047" s="49"/>
      <c r="AB3047" s="49"/>
      <c r="AC3047" s="49"/>
      <c r="AD3047" s="49"/>
    </row>
    <row r="3048" spans="1:30">
      <c r="A3048" s="49"/>
      <c r="B3048" s="49"/>
      <c r="C3048" s="49"/>
      <c r="D3048" s="49"/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  <c r="Q3048" s="49"/>
      <c r="R3048" s="49"/>
      <c r="S3048" s="49"/>
      <c r="T3048" s="49"/>
      <c r="U3048" s="49"/>
      <c r="V3048" s="49"/>
      <c r="W3048" s="49"/>
      <c r="X3048" s="49"/>
      <c r="Y3048" s="49"/>
      <c r="Z3048" s="49"/>
      <c r="AA3048" s="49"/>
      <c r="AB3048" s="49"/>
      <c r="AC3048" s="49"/>
      <c r="AD3048" s="49"/>
    </row>
    <row r="3049" spans="1:30">
      <c r="A3049" s="49"/>
      <c r="B3049" s="49"/>
      <c r="C3049" s="49"/>
      <c r="D3049" s="49"/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  <c r="Q3049" s="49"/>
      <c r="R3049" s="49"/>
      <c r="S3049" s="49"/>
      <c r="T3049" s="49"/>
      <c r="U3049" s="49"/>
      <c r="V3049" s="49"/>
      <c r="W3049" s="49"/>
      <c r="X3049" s="49"/>
      <c r="Y3049" s="49"/>
      <c r="Z3049" s="49"/>
      <c r="AA3049" s="49"/>
      <c r="AB3049" s="49"/>
      <c r="AC3049" s="49"/>
      <c r="AD3049" s="49"/>
    </row>
    <row r="3050" spans="1:30">
      <c r="A3050" s="49"/>
      <c r="B3050" s="49"/>
      <c r="C3050" s="49"/>
      <c r="D3050" s="49"/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  <c r="Q3050" s="49"/>
      <c r="R3050" s="49"/>
      <c r="S3050" s="49"/>
      <c r="T3050" s="49"/>
      <c r="U3050" s="49"/>
      <c r="V3050" s="49"/>
      <c r="W3050" s="49"/>
      <c r="X3050" s="49"/>
      <c r="Y3050" s="49"/>
      <c r="Z3050" s="49"/>
      <c r="AA3050" s="49"/>
      <c r="AB3050" s="49"/>
      <c r="AC3050" s="49"/>
      <c r="AD3050" s="49"/>
    </row>
    <row r="3051" spans="1:30">
      <c r="A3051" s="49"/>
      <c r="B3051" s="49"/>
      <c r="C3051" s="49"/>
      <c r="D3051" s="49"/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  <c r="R3051" s="49"/>
      <c r="S3051" s="49"/>
      <c r="T3051" s="49"/>
      <c r="U3051" s="49"/>
      <c r="V3051" s="49"/>
      <c r="W3051" s="49"/>
      <c r="X3051" s="49"/>
      <c r="Y3051" s="49"/>
      <c r="Z3051" s="49"/>
      <c r="AA3051" s="49"/>
      <c r="AB3051" s="49"/>
      <c r="AC3051" s="49"/>
      <c r="AD3051" s="49"/>
    </row>
    <row r="3052" spans="1:30">
      <c r="A3052" s="49"/>
      <c r="B3052" s="49"/>
      <c r="C3052" s="49"/>
      <c r="D3052" s="49"/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  <c r="Q3052" s="49"/>
      <c r="R3052" s="49"/>
      <c r="S3052" s="49"/>
      <c r="T3052" s="49"/>
      <c r="U3052" s="49"/>
      <c r="V3052" s="49"/>
      <c r="W3052" s="49"/>
      <c r="X3052" s="49"/>
      <c r="Y3052" s="49"/>
      <c r="Z3052" s="49"/>
      <c r="AA3052" s="49"/>
      <c r="AB3052" s="49"/>
      <c r="AC3052" s="49"/>
      <c r="AD3052" s="49"/>
    </row>
    <row r="3053" spans="1:30">
      <c r="A3053" s="49"/>
      <c r="B3053" s="49"/>
      <c r="C3053" s="49"/>
      <c r="D3053" s="49"/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  <c r="Q3053" s="49"/>
      <c r="R3053" s="49"/>
      <c r="S3053" s="49"/>
      <c r="T3053" s="49"/>
      <c r="U3053" s="49"/>
      <c r="V3053" s="49"/>
      <c r="W3053" s="49"/>
      <c r="X3053" s="49"/>
      <c r="Y3053" s="49"/>
      <c r="Z3053" s="49"/>
      <c r="AA3053" s="49"/>
      <c r="AB3053" s="49"/>
      <c r="AC3053" s="49"/>
      <c r="AD3053" s="49"/>
    </row>
    <row r="3054" spans="1:30">
      <c r="A3054" s="49"/>
      <c r="B3054" s="49"/>
      <c r="C3054" s="49"/>
      <c r="D3054" s="49"/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  <c r="Q3054" s="49"/>
      <c r="R3054" s="49"/>
      <c r="S3054" s="49"/>
      <c r="T3054" s="49"/>
      <c r="U3054" s="49"/>
      <c r="V3054" s="49"/>
      <c r="W3054" s="49"/>
      <c r="X3054" s="49"/>
      <c r="Y3054" s="49"/>
      <c r="Z3054" s="49"/>
      <c r="AA3054" s="49"/>
      <c r="AB3054" s="49"/>
      <c r="AC3054" s="49"/>
      <c r="AD3054" s="49"/>
    </row>
    <row r="3055" spans="1:30">
      <c r="A3055" s="49"/>
      <c r="B3055" s="49"/>
      <c r="C3055" s="49"/>
      <c r="D3055" s="49"/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  <c r="Q3055" s="49"/>
      <c r="R3055" s="49"/>
      <c r="S3055" s="49"/>
      <c r="T3055" s="49"/>
      <c r="U3055" s="49"/>
      <c r="V3055" s="49"/>
      <c r="W3055" s="49"/>
      <c r="X3055" s="49"/>
      <c r="Y3055" s="49"/>
      <c r="Z3055" s="49"/>
      <c r="AA3055" s="49"/>
      <c r="AB3055" s="49"/>
      <c r="AC3055" s="49"/>
      <c r="AD3055" s="49"/>
    </row>
    <row r="3056" spans="1:30">
      <c r="A3056" s="49"/>
      <c r="B3056" s="49"/>
      <c r="C3056" s="49"/>
      <c r="D3056" s="49"/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  <c r="Q3056" s="49"/>
      <c r="R3056" s="49"/>
      <c r="S3056" s="49"/>
      <c r="T3056" s="49"/>
      <c r="U3056" s="49"/>
      <c r="V3056" s="49"/>
      <c r="W3056" s="49"/>
      <c r="X3056" s="49"/>
      <c r="Y3056" s="49"/>
      <c r="Z3056" s="49"/>
      <c r="AA3056" s="49"/>
      <c r="AB3056" s="49"/>
      <c r="AC3056" s="49"/>
      <c r="AD3056" s="49"/>
    </row>
    <row r="3057" spans="1:30">
      <c r="A3057" s="49"/>
      <c r="B3057" s="49"/>
      <c r="C3057" s="49"/>
      <c r="D3057" s="49"/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  <c r="Q3057" s="49"/>
      <c r="R3057" s="49"/>
      <c r="S3057" s="49"/>
      <c r="T3057" s="49"/>
      <c r="U3057" s="49"/>
      <c r="V3057" s="49"/>
      <c r="W3057" s="49"/>
      <c r="X3057" s="49"/>
      <c r="Y3057" s="49"/>
      <c r="Z3057" s="49"/>
      <c r="AA3057" s="49"/>
      <c r="AB3057" s="49"/>
      <c r="AC3057" s="49"/>
      <c r="AD3057" s="49"/>
    </row>
    <row r="3058" spans="1:30">
      <c r="A3058" s="49"/>
      <c r="B3058" s="49"/>
      <c r="C3058" s="49"/>
      <c r="D3058" s="49"/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  <c r="Q3058" s="49"/>
      <c r="R3058" s="49"/>
      <c r="S3058" s="49"/>
      <c r="T3058" s="49"/>
      <c r="U3058" s="49"/>
      <c r="V3058" s="49"/>
      <c r="W3058" s="49"/>
      <c r="X3058" s="49"/>
      <c r="Y3058" s="49"/>
      <c r="Z3058" s="49"/>
      <c r="AA3058" s="49"/>
      <c r="AB3058" s="49"/>
      <c r="AC3058" s="49"/>
      <c r="AD3058" s="49"/>
    </row>
    <row r="3059" spans="1:30">
      <c r="A3059" s="49"/>
      <c r="B3059" s="49"/>
      <c r="C3059" s="49"/>
      <c r="D3059" s="49"/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  <c r="Q3059" s="49"/>
      <c r="R3059" s="49"/>
      <c r="S3059" s="49"/>
      <c r="T3059" s="49"/>
      <c r="U3059" s="49"/>
      <c r="V3059" s="49"/>
      <c r="W3059" s="49"/>
      <c r="X3059" s="49"/>
      <c r="Y3059" s="49"/>
      <c r="Z3059" s="49"/>
      <c r="AA3059" s="49"/>
      <c r="AB3059" s="49"/>
      <c r="AC3059" s="49"/>
      <c r="AD3059" s="49"/>
    </row>
    <row r="3060" spans="1:30">
      <c r="A3060" s="49"/>
      <c r="B3060" s="49"/>
      <c r="C3060" s="49"/>
      <c r="D3060" s="49"/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  <c r="Q3060" s="49"/>
      <c r="R3060" s="49"/>
      <c r="S3060" s="49"/>
      <c r="T3060" s="49"/>
      <c r="U3060" s="49"/>
      <c r="V3060" s="49"/>
      <c r="W3060" s="49"/>
      <c r="X3060" s="49"/>
      <c r="Y3060" s="49"/>
      <c r="Z3060" s="49"/>
      <c r="AA3060" s="49"/>
      <c r="AB3060" s="49"/>
      <c r="AC3060" s="49"/>
      <c r="AD3060" s="49"/>
    </row>
    <row r="3061" spans="1:30">
      <c r="A3061" s="49"/>
      <c r="B3061" s="49"/>
      <c r="C3061" s="49"/>
      <c r="D3061" s="49"/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  <c r="R3061" s="49"/>
      <c r="S3061" s="49"/>
      <c r="T3061" s="49"/>
      <c r="U3061" s="49"/>
      <c r="V3061" s="49"/>
      <c r="W3061" s="49"/>
      <c r="X3061" s="49"/>
      <c r="Y3061" s="49"/>
      <c r="Z3061" s="49"/>
      <c r="AA3061" s="49"/>
      <c r="AB3061" s="49"/>
      <c r="AC3061" s="49"/>
      <c r="AD3061" s="49"/>
    </row>
    <row r="3062" spans="1:30">
      <c r="A3062" s="49"/>
      <c r="B3062" s="49"/>
      <c r="C3062" s="49"/>
      <c r="D3062" s="49"/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  <c r="Q3062" s="49"/>
      <c r="R3062" s="49"/>
      <c r="S3062" s="49"/>
      <c r="T3062" s="49"/>
      <c r="U3062" s="49"/>
      <c r="V3062" s="49"/>
      <c r="W3062" s="49"/>
      <c r="X3062" s="49"/>
      <c r="Y3062" s="49"/>
      <c r="Z3062" s="49"/>
      <c r="AA3062" s="49"/>
      <c r="AB3062" s="49"/>
      <c r="AC3062" s="49"/>
      <c r="AD3062" s="49"/>
    </row>
    <row r="3063" spans="1:30">
      <c r="A3063" s="49"/>
      <c r="B3063" s="49"/>
      <c r="C3063" s="49"/>
      <c r="D3063" s="49"/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  <c r="Q3063" s="49"/>
      <c r="R3063" s="49"/>
      <c r="S3063" s="49"/>
      <c r="T3063" s="49"/>
      <c r="U3063" s="49"/>
      <c r="V3063" s="49"/>
      <c r="W3063" s="49"/>
      <c r="X3063" s="49"/>
      <c r="Y3063" s="49"/>
      <c r="Z3063" s="49"/>
      <c r="AA3063" s="49"/>
      <c r="AB3063" s="49"/>
      <c r="AC3063" s="49"/>
      <c r="AD3063" s="49"/>
    </row>
    <row r="3064" spans="1:30">
      <c r="A3064" s="49"/>
      <c r="B3064" s="49"/>
      <c r="C3064" s="49"/>
      <c r="D3064" s="49"/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  <c r="Q3064" s="49"/>
      <c r="R3064" s="49"/>
      <c r="S3064" s="49"/>
      <c r="T3064" s="49"/>
      <c r="U3064" s="49"/>
      <c r="V3064" s="49"/>
      <c r="W3064" s="49"/>
      <c r="X3064" s="49"/>
      <c r="Y3064" s="49"/>
      <c r="Z3064" s="49"/>
      <c r="AA3064" s="49"/>
      <c r="AB3064" s="49"/>
      <c r="AC3064" s="49"/>
      <c r="AD3064" s="49"/>
    </row>
    <row r="3065" spans="1:30">
      <c r="A3065" s="49"/>
      <c r="B3065" s="49"/>
      <c r="C3065" s="49"/>
      <c r="D3065" s="49"/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  <c r="Q3065" s="49"/>
      <c r="R3065" s="49"/>
      <c r="S3065" s="49"/>
      <c r="T3065" s="49"/>
      <c r="U3065" s="49"/>
      <c r="V3065" s="49"/>
      <c r="W3065" s="49"/>
      <c r="X3065" s="49"/>
      <c r="Y3065" s="49"/>
      <c r="Z3065" s="49"/>
      <c r="AA3065" s="49"/>
      <c r="AB3065" s="49"/>
      <c r="AC3065" s="49"/>
      <c r="AD3065" s="49"/>
    </row>
    <row r="3066" spans="1:30">
      <c r="A3066" s="49"/>
      <c r="B3066" s="49"/>
      <c r="C3066" s="49"/>
      <c r="D3066" s="49"/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  <c r="Q3066" s="49"/>
      <c r="R3066" s="49"/>
      <c r="S3066" s="49"/>
      <c r="T3066" s="49"/>
      <c r="U3066" s="49"/>
      <c r="V3066" s="49"/>
      <c r="W3066" s="49"/>
      <c r="X3066" s="49"/>
      <c r="Y3066" s="49"/>
      <c r="Z3066" s="49"/>
      <c r="AA3066" s="49"/>
      <c r="AB3066" s="49"/>
      <c r="AC3066" s="49"/>
      <c r="AD3066" s="49"/>
    </row>
    <row r="3067" spans="1:30">
      <c r="A3067" s="49"/>
      <c r="B3067" s="49"/>
      <c r="C3067" s="49"/>
      <c r="D3067" s="49"/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  <c r="Q3067" s="49"/>
      <c r="R3067" s="49"/>
      <c r="S3067" s="49"/>
      <c r="T3067" s="49"/>
      <c r="U3067" s="49"/>
      <c r="V3067" s="49"/>
      <c r="W3067" s="49"/>
      <c r="X3067" s="49"/>
      <c r="Y3067" s="49"/>
      <c r="Z3067" s="49"/>
      <c r="AA3067" s="49"/>
      <c r="AB3067" s="49"/>
      <c r="AC3067" s="49"/>
      <c r="AD3067" s="49"/>
    </row>
    <row r="3068" spans="1:30">
      <c r="A3068" s="49"/>
      <c r="B3068" s="49"/>
      <c r="C3068" s="49"/>
      <c r="D3068" s="49"/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  <c r="Q3068" s="49"/>
      <c r="R3068" s="49"/>
      <c r="S3068" s="49"/>
      <c r="T3068" s="49"/>
      <c r="U3068" s="49"/>
      <c r="V3068" s="49"/>
      <c r="W3068" s="49"/>
      <c r="X3068" s="49"/>
      <c r="Y3068" s="49"/>
      <c r="Z3068" s="49"/>
      <c r="AA3068" s="49"/>
      <c r="AB3068" s="49"/>
      <c r="AC3068" s="49"/>
      <c r="AD3068" s="49"/>
    </row>
    <row r="3069" spans="1:30">
      <c r="A3069" s="49"/>
      <c r="B3069" s="49"/>
      <c r="C3069" s="49"/>
      <c r="D3069" s="49"/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  <c r="Q3069" s="49"/>
      <c r="R3069" s="49"/>
      <c r="S3069" s="49"/>
      <c r="T3069" s="49"/>
      <c r="U3069" s="49"/>
      <c r="V3069" s="49"/>
      <c r="W3069" s="49"/>
      <c r="X3069" s="49"/>
      <c r="Y3069" s="49"/>
      <c r="Z3069" s="49"/>
      <c r="AA3069" s="49"/>
      <c r="AB3069" s="49"/>
      <c r="AC3069" s="49"/>
      <c r="AD3069" s="49"/>
    </row>
    <row r="3070" spans="1:30">
      <c r="A3070" s="49"/>
      <c r="B3070" s="49"/>
      <c r="C3070" s="49"/>
      <c r="D3070" s="49"/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  <c r="Q3070" s="49"/>
      <c r="R3070" s="49"/>
      <c r="S3070" s="49"/>
      <c r="T3070" s="49"/>
      <c r="U3070" s="49"/>
      <c r="V3070" s="49"/>
      <c r="W3070" s="49"/>
      <c r="X3070" s="49"/>
      <c r="Y3070" s="49"/>
      <c r="Z3070" s="49"/>
      <c r="AA3070" s="49"/>
      <c r="AB3070" s="49"/>
      <c r="AC3070" s="49"/>
      <c r="AD3070" s="49"/>
    </row>
    <row r="3071" spans="1:30">
      <c r="A3071" s="49"/>
      <c r="B3071" s="49"/>
      <c r="C3071" s="49"/>
      <c r="D3071" s="49"/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  <c r="Q3071" s="49"/>
      <c r="R3071" s="49"/>
      <c r="S3071" s="49"/>
      <c r="T3071" s="49"/>
      <c r="U3071" s="49"/>
      <c r="V3071" s="49"/>
      <c r="W3071" s="49"/>
      <c r="X3071" s="49"/>
      <c r="Y3071" s="49"/>
      <c r="Z3071" s="49"/>
      <c r="AA3071" s="49"/>
      <c r="AB3071" s="49"/>
      <c r="AC3071" s="49"/>
      <c r="AD3071" s="49"/>
    </row>
    <row r="3072" spans="1:30">
      <c r="A3072" s="49"/>
      <c r="B3072" s="49"/>
      <c r="C3072" s="49"/>
      <c r="D3072" s="49"/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  <c r="Q3072" s="49"/>
      <c r="R3072" s="49"/>
      <c r="S3072" s="49"/>
      <c r="T3072" s="49"/>
      <c r="U3072" s="49"/>
      <c r="V3072" s="49"/>
      <c r="W3072" s="49"/>
      <c r="X3072" s="49"/>
      <c r="Y3072" s="49"/>
      <c r="Z3072" s="49"/>
      <c r="AA3072" s="49"/>
      <c r="AB3072" s="49"/>
      <c r="AC3072" s="49"/>
      <c r="AD3072" s="49"/>
    </row>
    <row r="3073" spans="1:30">
      <c r="A3073" s="49"/>
      <c r="B3073" s="49"/>
      <c r="C3073" s="49"/>
      <c r="D3073" s="49"/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  <c r="Q3073" s="49"/>
      <c r="R3073" s="49"/>
      <c r="S3073" s="49"/>
      <c r="T3073" s="49"/>
      <c r="U3073" s="49"/>
      <c r="V3073" s="49"/>
      <c r="W3073" s="49"/>
      <c r="X3073" s="49"/>
      <c r="Y3073" s="49"/>
      <c r="Z3073" s="49"/>
      <c r="AA3073" s="49"/>
      <c r="AB3073" s="49"/>
      <c r="AC3073" s="49"/>
      <c r="AD3073" s="49"/>
    </row>
    <row r="3074" spans="1:30">
      <c r="A3074" s="49"/>
      <c r="B3074" s="49"/>
      <c r="C3074" s="49"/>
      <c r="D3074" s="49"/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  <c r="R3074" s="49"/>
      <c r="S3074" s="49"/>
      <c r="T3074" s="49"/>
      <c r="U3074" s="49"/>
      <c r="V3074" s="49"/>
      <c r="W3074" s="49"/>
      <c r="X3074" s="49"/>
      <c r="Y3074" s="49"/>
      <c r="Z3074" s="49"/>
      <c r="AA3074" s="49"/>
      <c r="AB3074" s="49"/>
      <c r="AC3074" s="49"/>
      <c r="AD3074" s="49"/>
    </row>
    <row r="3075" spans="1:30">
      <c r="A3075" s="49"/>
      <c r="B3075" s="49"/>
      <c r="C3075" s="49"/>
      <c r="D3075" s="49"/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  <c r="Q3075" s="49"/>
      <c r="R3075" s="49"/>
      <c r="S3075" s="49"/>
      <c r="T3075" s="49"/>
      <c r="U3075" s="49"/>
      <c r="V3075" s="49"/>
      <c r="W3075" s="49"/>
      <c r="X3075" s="49"/>
      <c r="Y3075" s="49"/>
      <c r="Z3075" s="49"/>
      <c r="AA3075" s="49"/>
      <c r="AB3075" s="49"/>
      <c r="AC3075" s="49"/>
      <c r="AD3075" s="49"/>
    </row>
    <row r="3076" spans="1:30">
      <c r="A3076" s="49"/>
      <c r="B3076" s="49"/>
      <c r="C3076" s="49"/>
      <c r="D3076" s="49"/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  <c r="Q3076" s="49"/>
      <c r="R3076" s="49"/>
      <c r="S3076" s="49"/>
      <c r="T3076" s="49"/>
      <c r="U3076" s="49"/>
      <c r="V3076" s="49"/>
      <c r="W3076" s="49"/>
      <c r="X3076" s="49"/>
      <c r="Y3076" s="49"/>
      <c r="Z3076" s="49"/>
      <c r="AA3076" s="49"/>
      <c r="AB3076" s="49"/>
      <c r="AC3076" s="49"/>
      <c r="AD3076" s="49"/>
    </row>
    <row r="3077" spans="1:30">
      <c r="A3077" s="49"/>
      <c r="B3077" s="49"/>
      <c r="C3077" s="49"/>
      <c r="D3077" s="49"/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  <c r="Q3077" s="49"/>
      <c r="R3077" s="49"/>
      <c r="S3077" s="49"/>
      <c r="T3077" s="49"/>
      <c r="U3077" s="49"/>
      <c r="V3077" s="49"/>
      <c r="W3077" s="49"/>
      <c r="X3077" s="49"/>
      <c r="Y3077" s="49"/>
      <c r="Z3077" s="49"/>
      <c r="AA3077" s="49"/>
      <c r="AB3077" s="49"/>
      <c r="AC3077" s="49"/>
      <c r="AD3077" s="49"/>
    </row>
    <row r="3078" spans="1:30">
      <c r="A3078" s="49"/>
      <c r="B3078" s="49"/>
      <c r="C3078" s="49"/>
      <c r="D3078" s="49"/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  <c r="Q3078" s="49"/>
      <c r="R3078" s="49"/>
      <c r="S3078" s="49"/>
      <c r="T3078" s="49"/>
      <c r="U3078" s="49"/>
      <c r="V3078" s="49"/>
      <c r="W3078" s="49"/>
      <c r="X3078" s="49"/>
      <c r="Y3078" s="49"/>
      <c r="Z3078" s="49"/>
      <c r="AA3078" s="49"/>
      <c r="AB3078" s="49"/>
      <c r="AC3078" s="49"/>
      <c r="AD3078" s="49"/>
    </row>
    <row r="3079" spans="1:30">
      <c r="A3079" s="49"/>
      <c r="B3079" s="49"/>
      <c r="C3079" s="49"/>
      <c r="D3079" s="49"/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  <c r="Q3079" s="49"/>
      <c r="R3079" s="49"/>
      <c r="S3079" s="49"/>
      <c r="T3079" s="49"/>
      <c r="U3079" s="49"/>
      <c r="V3079" s="49"/>
      <c r="W3079" s="49"/>
      <c r="X3079" s="49"/>
      <c r="Y3079" s="49"/>
      <c r="Z3079" s="49"/>
      <c r="AA3079" s="49"/>
      <c r="AB3079" s="49"/>
      <c r="AC3079" s="49"/>
      <c r="AD3079" s="49"/>
    </row>
    <row r="3080" spans="1:30">
      <c r="A3080" s="49"/>
      <c r="B3080" s="49"/>
      <c r="C3080" s="49"/>
      <c r="D3080" s="49"/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  <c r="Q3080" s="49"/>
      <c r="R3080" s="49"/>
      <c r="S3080" s="49"/>
      <c r="T3080" s="49"/>
      <c r="U3080" s="49"/>
      <c r="V3080" s="49"/>
      <c r="W3080" s="49"/>
      <c r="X3080" s="49"/>
      <c r="Y3080" s="49"/>
      <c r="Z3080" s="49"/>
      <c r="AA3080" s="49"/>
      <c r="AB3080" s="49"/>
      <c r="AC3080" s="49"/>
      <c r="AD3080" s="49"/>
    </row>
    <row r="3081" spans="1:30">
      <c r="A3081" s="49"/>
      <c r="B3081" s="49"/>
      <c r="C3081" s="49"/>
      <c r="D3081" s="49"/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  <c r="Q3081" s="49"/>
      <c r="R3081" s="49"/>
      <c r="S3081" s="49"/>
      <c r="T3081" s="49"/>
      <c r="U3081" s="49"/>
      <c r="V3081" s="49"/>
      <c r="W3081" s="49"/>
      <c r="X3081" s="49"/>
      <c r="Y3081" s="49"/>
      <c r="Z3081" s="49"/>
      <c r="AA3081" s="49"/>
      <c r="AB3081" s="49"/>
      <c r="AC3081" s="49"/>
      <c r="AD3081" s="49"/>
    </row>
    <row r="3082" spans="1:30">
      <c r="A3082" s="49"/>
      <c r="B3082" s="49"/>
      <c r="C3082" s="49"/>
      <c r="D3082" s="49"/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  <c r="Q3082" s="49"/>
      <c r="R3082" s="49"/>
      <c r="S3082" s="49"/>
      <c r="T3082" s="49"/>
      <c r="U3082" s="49"/>
      <c r="V3082" s="49"/>
      <c r="W3082" s="49"/>
      <c r="X3082" s="49"/>
      <c r="Y3082" s="49"/>
      <c r="Z3082" s="49"/>
      <c r="AA3082" s="49"/>
      <c r="AB3082" s="49"/>
      <c r="AC3082" s="49"/>
      <c r="AD3082" s="49"/>
    </row>
    <row r="3083" spans="1:30">
      <c r="A3083" s="49"/>
      <c r="B3083" s="49"/>
      <c r="C3083" s="49"/>
      <c r="D3083" s="49"/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  <c r="Q3083" s="49"/>
      <c r="R3083" s="49"/>
      <c r="S3083" s="49"/>
      <c r="T3083" s="49"/>
      <c r="U3083" s="49"/>
      <c r="V3083" s="49"/>
      <c r="W3083" s="49"/>
      <c r="X3083" s="49"/>
      <c r="Y3083" s="49"/>
      <c r="Z3083" s="49"/>
      <c r="AA3083" s="49"/>
      <c r="AB3083" s="49"/>
      <c r="AC3083" s="49"/>
      <c r="AD3083" s="49"/>
    </row>
    <row r="3084" spans="1:30">
      <c r="A3084" s="49"/>
      <c r="B3084" s="49"/>
      <c r="C3084" s="49"/>
      <c r="D3084" s="49"/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  <c r="Q3084" s="49"/>
      <c r="R3084" s="49"/>
      <c r="S3084" s="49"/>
      <c r="T3084" s="49"/>
      <c r="U3084" s="49"/>
      <c r="V3084" s="49"/>
      <c r="W3084" s="49"/>
      <c r="X3084" s="49"/>
      <c r="Y3084" s="49"/>
      <c r="Z3084" s="49"/>
      <c r="AA3084" s="49"/>
      <c r="AB3084" s="49"/>
      <c r="AC3084" s="49"/>
      <c r="AD3084" s="49"/>
    </row>
    <row r="3085" spans="1:30">
      <c r="A3085" s="49"/>
      <c r="B3085" s="49"/>
      <c r="C3085" s="49"/>
      <c r="D3085" s="49"/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  <c r="Q3085" s="49"/>
      <c r="R3085" s="49"/>
      <c r="S3085" s="49"/>
      <c r="T3085" s="49"/>
      <c r="U3085" s="49"/>
      <c r="V3085" s="49"/>
      <c r="W3085" s="49"/>
      <c r="X3085" s="49"/>
      <c r="Y3085" s="49"/>
      <c r="Z3085" s="49"/>
      <c r="AA3085" s="49"/>
      <c r="AB3085" s="49"/>
      <c r="AC3085" s="49"/>
      <c r="AD3085" s="49"/>
    </row>
    <row r="3086" spans="1:30">
      <c r="A3086" s="49"/>
      <c r="B3086" s="49"/>
      <c r="C3086" s="49"/>
      <c r="D3086" s="49"/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  <c r="Q3086" s="49"/>
      <c r="R3086" s="49"/>
      <c r="S3086" s="49"/>
      <c r="T3086" s="49"/>
      <c r="U3086" s="49"/>
      <c r="V3086" s="49"/>
      <c r="W3086" s="49"/>
      <c r="X3086" s="49"/>
      <c r="Y3086" s="49"/>
      <c r="Z3086" s="49"/>
      <c r="AA3086" s="49"/>
      <c r="AB3086" s="49"/>
      <c r="AC3086" s="49"/>
      <c r="AD3086" s="49"/>
    </row>
    <row r="3087" spans="1:30">
      <c r="A3087" s="49"/>
      <c r="B3087" s="49"/>
      <c r="C3087" s="49"/>
      <c r="D3087" s="49"/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  <c r="Q3087" s="49"/>
      <c r="R3087" s="49"/>
      <c r="S3087" s="49"/>
      <c r="T3087" s="49"/>
      <c r="U3087" s="49"/>
      <c r="V3087" s="49"/>
      <c r="W3087" s="49"/>
      <c r="X3087" s="49"/>
      <c r="Y3087" s="49"/>
      <c r="Z3087" s="49"/>
      <c r="AA3087" s="49"/>
      <c r="AB3087" s="49"/>
      <c r="AC3087" s="49"/>
      <c r="AD3087" s="49"/>
    </row>
    <row r="3088" spans="1:30">
      <c r="A3088" s="49"/>
      <c r="B3088" s="49"/>
      <c r="C3088" s="49"/>
      <c r="D3088" s="49"/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  <c r="Q3088" s="49"/>
      <c r="R3088" s="49"/>
      <c r="S3088" s="49"/>
      <c r="T3088" s="49"/>
      <c r="U3088" s="49"/>
      <c r="V3088" s="49"/>
      <c r="W3088" s="49"/>
      <c r="X3088" s="49"/>
      <c r="Y3088" s="49"/>
      <c r="Z3088" s="49"/>
      <c r="AA3088" s="49"/>
      <c r="AB3088" s="49"/>
      <c r="AC3088" s="49"/>
      <c r="AD3088" s="49"/>
    </row>
    <row r="3089" spans="1:30">
      <c r="A3089" s="49"/>
      <c r="B3089" s="49"/>
      <c r="C3089" s="49"/>
      <c r="D3089" s="49"/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  <c r="Q3089" s="49"/>
      <c r="R3089" s="49"/>
      <c r="S3089" s="49"/>
      <c r="T3089" s="49"/>
      <c r="U3089" s="49"/>
      <c r="V3089" s="49"/>
      <c r="W3089" s="49"/>
      <c r="X3089" s="49"/>
      <c r="Y3089" s="49"/>
      <c r="Z3089" s="49"/>
      <c r="AA3089" s="49"/>
      <c r="AB3089" s="49"/>
      <c r="AC3089" s="49"/>
      <c r="AD3089" s="49"/>
    </row>
    <row r="3090" spans="1:30">
      <c r="A3090" s="49"/>
      <c r="B3090" s="49"/>
      <c r="C3090" s="49"/>
      <c r="D3090" s="49"/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  <c r="Q3090" s="49"/>
      <c r="R3090" s="49"/>
      <c r="S3090" s="49"/>
      <c r="T3090" s="49"/>
      <c r="U3090" s="49"/>
      <c r="V3090" s="49"/>
      <c r="W3090" s="49"/>
      <c r="X3090" s="49"/>
      <c r="Y3090" s="49"/>
      <c r="Z3090" s="49"/>
      <c r="AA3090" s="49"/>
      <c r="AB3090" s="49"/>
      <c r="AC3090" s="49"/>
      <c r="AD3090" s="49"/>
    </row>
    <row r="3091" spans="1:30">
      <c r="A3091" s="49"/>
      <c r="B3091" s="49"/>
      <c r="C3091" s="49"/>
      <c r="D3091" s="49"/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  <c r="Q3091" s="49"/>
      <c r="R3091" s="49"/>
      <c r="S3091" s="49"/>
      <c r="T3091" s="49"/>
      <c r="U3091" s="49"/>
      <c r="V3091" s="49"/>
      <c r="W3091" s="49"/>
      <c r="X3091" s="49"/>
      <c r="Y3091" s="49"/>
      <c r="Z3091" s="49"/>
      <c r="AA3091" s="49"/>
      <c r="AB3091" s="49"/>
      <c r="AC3091" s="49"/>
      <c r="AD3091" s="49"/>
    </row>
    <row r="3092" spans="1:30">
      <c r="A3092" s="49"/>
      <c r="B3092" s="49"/>
      <c r="C3092" s="49"/>
      <c r="D3092" s="49"/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  <c r="Q3092" s="49"/>
      <c r="R3092" s="49"/>
      <c r="S3092" s="49"/>
      <c r="T3092" s="49"/>
      <c r="U3092" s="49"/>
      <c r="V3092" s="49"/>
      <c r="W3092" s="49"/>
      <c r="X3092" s="49"/>
      <c r="Y3092" s="49"/>
      <c r="Z3092" s="49"/>
      <c r="AA3092" s="49"/>
      <c r="AB3092" s="49"/>
      <c r="AC3092" s="49"/>
      <c r="AD3092" s="49"/>
    </row>
    <row r="3093" spans="1:30">
      <c r="A3093" s="49"/>
      <c r="B3093" s="49"/>
      <c r="C3093" s="49"/>
      <c r="D3093" s="49"/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  <c r="Q3093" s="49"/>
      <c r="R3093" s="49"/>
      <c r="S3093" s="49"/>
      <c r="T3093" s="49"/>
      <c r="U3093" s="49"/>
      <c r="V3093" s="49"/>
      <c r="W3093" s="49"/>
      <c r="X3093" s="49"/>
      <c r="Y3093" s="49"/>
      <c r="Z3093" s="49"/>
      <c r="AA3093" s="49"/>
      <c r="AB3093" s="49"/>
      <c r="AC3093" s="49"/>
      <c r="AD3093" s="49"/>
    </row>
    <row r="3094" spans="1:30">
      <c r="A3094" s="49"/>
      <c r="B3094" s="49"/>
      <c r="C3094" s="49"/>
      <c r="D3094" s="49"/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  <c r="Q3094" s="49"/>
      <c r="R3094" s="49"/>
      <c r="S3094" s="49"/>
      <c r="T3094" s="49"/>
      <c r="U3094" s="49"/>
      <c r="V3094" s="49"/>
      <c r="W3094" s="49"/>
      <c r="X3094" s="49"/>
      <c r="Y3094" s="49"/>
      <c r="Z3094" s="49"/>
      <c r="AA3094" s="49"/>
      <c r="AB3094" s="49"/>
      <c r="AC3094" s="49"/>
      <c r="AD3094" s="49"/>
    </row>
    <row r="3095" spans="1:30">
      <c r="A3095" s="49"/>
      <c r="B3095" s="49"/>
      <c r="C3095" s="49"/>
      <c r="D3095" s="49"/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  <c r="Q3095" s="49"/>
      <c r="R3095" s="49"/>
      <c r="S3095" s="49"/>
      <c r="T3095" s="49"/>
      <c r="U3095" s="49"/>
      <c r="V3095" s="49"/>
      <c r="W3095" s="49"/>
      <c r="X3095" s="49"/>
      <c r="Y3095" s="49"/>
      <c r="Z3095" s="49"/>
      <c r="AA3095" s="49"/>
      <c r="AB3095" s="49"/>
      <c r="AC3095" s="49"/>
      <c r="AD3095" s="49"/>
    </row>
    <row r="3096" spans="1:30">
      <c r="A3096" s="49"/>
      <c r="B3096" s="49"/>
      <c r="C3096" s="49"/>
      <c r="D3096" s="49"/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  <c r="Q3096" s="49"/>
      <c r="R3096" s="49"/>
      <c r="S3096" s="49"/>
      <c r="T3096" s="49"/>
      <c r="U3096" s="49"/>
      <c r="V3096" s="49"/>
      <c r="W3096" s="49"/>
      <c r="X3096" s="49"/>
      <c r="Y3096" s="49"/>
      <c r="Z3096" s="49"/>
      <c r="AA3096" s="49"/>
      <c r="AB3096" s="49"/>
      <c r="AC3096" s="49"/>
      <c r="AD3096" s="49"/>
    </row>
    <row r="3097" spans="1:30">
      <c r="A3097" s="49"/>
      <c r="B3097" s="49"/>
      <c r="C3097" s="49"/>
      <c r="D3097" s="49"/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  <c r="Q3097" s="49"/>
      <c r="R3097" s="49"/>
      <c r="S3097" s="49"/>
      <c r="T3097" s="49"/>
      <c r="U3097" s="49"/>
      <c r="V3097" s="49"/>
      <c r="W3097" s="49"/>
      <c r="X3097" s="49"/>
      <c r="Y3097" s="49"/>
      <c r="Z3097" s="49"/>
      <c r="AA3097" s="49"/>
      <c r="AB3097" s="49"/>
      <c r="AC3097" s="49"/>
      <c r="AD3097" s="49"/>
    </row>
    <row r="3098" spans="1:30">
      <c r="A3098" s="49"/>
      <c r="B3098" s="49"/>
      <c r="C3098" s="49"/>
      <c r="D3098" s="49"/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  <c r="R3098" s="49"/>
      <c r="S3098" s="49"/>
      <c r="T3098" s="49"/>
      <c r="U3098" s="49"/>
      <c r="V3098" s="49"/>
      <c r="W3098" s="49"/>
      <c r="X3098" s="49"/>
      <c r="Y3098" s="49"/>
      <c r="Z3098" s="49"/>
      <c r="AA3098" s="49"/>
      <c r="AB3098" s="49"/>
      <c r="AC3098" s="49"/>
      <c r="AD3098" s="49"/>
    </row>
    <row r="3099" spans="1:30">
      <c r="A3099" s="49"/>
      <c r="B3099" s="49"/>
      <c r="C3099" s="49"/>
      <c r="D3099" s="49"/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  <c r="Q3099" s="49"/>
      <c r="R3099" s="49"/>
      <c r="S3099" s="49"/>
      <c r="T3099" s="49"/>
      <c r="U3099" s="49"/>
      <c r="V3099" s="49"/>
      <c r="W3099" s="49"/>
      <c r="X3099" s="49"/>
      <c r="Y3099" s="49"/>
      <c r="Z3099" s="49"/>
      <c r="AA3099" s="49"/>
      <c r="AB3099" s="49"/>
      <c r="AC3099" s="49"/>
      <c r="AD3099" s="49"/>
    </row>
    <row r="3100" spans="1:30">
      <c r="A3100" s="49"/>
      <c r="B3100" s="49"/>
      <c r="C3100" s="49"/>
      <c r="D3100" s="49"/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  <c r="Q3100" s="49"/>
      <c r="R3100" s="49"/>
      <c r="S3100" s="49"/>
      <c r="T3100" s="49"/>
      <c r="U3100" s="49"/>
      <c r="V3100" s="49"/>
      <c r="W3100" s="49"/>
      <c r="X3100" s="49"/>
      <c r="Y3100" s="49"/>
      <c r="Z3100" s="49"/>
      <c r="AA3100" s="49"/>
      <c r="AB3100" s="49"/>
      <c r="AC3100" s="49"/>
      <c r="AD3100" s="49"/>
    </row>
    <row r="3101" spans="1:30">
      <c r="A3101" s="49"/>
      <c r="B3101" s="49"/>
      <c r="C3101" s="49"/>
      <c r="D3101" s="49"/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  <c r="Q3101" s="49"/>
      <c r="R3101" s="49"/>
      <c r="S3101" s="49"/>
      <c r="T3101" s="49"/>
      <c r="U3101" s="49"/>
      <c r="V3101" s="49"/>
      <c r="W3101" s="49"/>
      <c r="X3101" s="49"/>
      <c r="Y3101" s="49"/>
      <c r="Z3101" s="49"/>
      <c r="AA3101" s="49"/>
      <c r="AB3101" s="49"/>
      <c r="AC3101" s="49"/>
      <c r="AD3101" s="49"/>
    </row>
    <row r="3102" spans="1:30">
      <c r="A3102" s="49"/>
      <c r="B3102" s="49"/>
      <c r="C3102" s="49"/>
      <c r="D3102" s="49"/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  <c r="Q3102" s="49"/>
      <c r="R3102" s="49"/>
      <c r="S3102" s="49"/>
      <c r="T3102" s="49"/>
      <c r="U3102" s="49"/>
      <c r="V3102" s="49"/>
      <c r="W3102" s="49"/>
      <c r="X3102" s="49"/>
      <c r="Y3102" s="49"/>
      <c r="Z3102" s="49"/>
      <c r="AA3102" s="49"/>
      <c r="AB3102" s="49"/>
      <c r="AC3102" s="49"/>
      <c r="AD3102" s="49"/>
    </row>
    <row r="3103" spans="1:30">
      <c r="A3103" s="49"/>
      <c r="B3103" s="49"/>
      <c r="C3103" s="49"/>
      <c r="D3103" s="49"/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/>
      <c r="R3103" s="49"/>
      <c r="S3103" s="49"/>
      <c r="T3103" s="49"/>
      <c r="U3103" s="49"/>
      <c r="V3103" s="49"/>
      <c r="W3103" s="49"/>
      <c r="X3103" s="49"/>
      <c r="Y3103" s="49"/>
      <c r="Z3103" s="49"/>
      <c r="AA3103" s="49"/>
      <c r="AB3103" s="49"/>
      <c r="AC3103" s="49"/>
      <c r="AD3103" s="49"/>
    </row>
    <row r="3104" spans="1:30">
      <c r="A3104" s="49"/>
      <c r="B3104" s="49"/>
      <c r="C3104" s="49"/>
      <c r="D3104" s="49"/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  <c r="R3104" s="49"/>
      <c r="S3104" s="49"/>
      <c r="T3104" s="49"/>
      <c r="U3104" s="49"/>
      <c r="V3104" s="49"/>
      <c r="W3104" s="49"/>
      <c r="X3104" s="49"/>
      <c r="Y3104" s="49"/>
      <c r="Z3104" s="49"/>
      <c r="AA3104" s="49"/>
      <c r="AB3104" s="49"/>
      <c r="AC3104" s="49"/>
      <c r="AD3104" s="49"/>
    </row>
    <row r="3105" spans="1:30">
      <c r="A3105" s="49"/>
      <c r="B3105" s="49"/>
      <c r="C3105" s="49"/>
      <c r="D3105" s="49"/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  <c r="R3105" s="49"/>
      <c r="S3105" s="49"/>
      <c r="T3105" s="49"/>
      <c r="U3105" s="49"/>
      <c r="V3105" s="49"/>
      <c r="W3105" s="49"/>
      <c r="X3105" s="49"/>
      <c r="Y3105" s="49"/>
      <c r="Z3105" s="49"/>
      <c r="AA3105" s="49"/>
      <c r="AB3105" s="49"/>
      <c r="AC3105" s="49"/>
      <c r="AD3105" s="49"/>
    </row>
    <row r="3106" spans="1:30">
      <c r="A3106" s="49"/>
      <c r="B3106" s="49"/>
      <c r="C3106" s="49"/>
      <c r="D3106" s="49"/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  <c r="Q3106" s="49"/>
      <c r="R3106" s="49"/>
      <c r="S3106" s="49"/>
      <c r="T3106" s="49"/>
      <c r="U3106" s="49"/>
      <c r="V3106" s="49"/>
      <c r="W3106" s="49"/>
      <c r="X3106" s="49"/>
      <c r="Y3106" s="49"/>
      <c r="Z3106" s="49"/>
      <c r="AA3106" s="49"/>
      <c r="AB3106" s="49"/>
      <c r="AC3106" s="49"/>
      <c r="AD3106" s="49"/>
    </row>
    <row r="3107" spans="1:30">
      <c r="A3107" s="49"/>
      <c r="B3107" s="49"/>
      <c r="C3107" s="49"/>
      <c r="D3107" s="49"/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/>
      <c r="R3107" s="49"/>
      <c r="S3107" s="49"/>
      <c r="T3107" s="49"/>
      <c r="U3107" s="49"/>
      <c r="V3107" s="49"/>
      <c r="W3107" s="49"/>
      <c r="X3107" s="49"/>
      <c r="Y3107" s="49"/>
      <c r="Z3107" s="49"/>
      <c r="AA3107" s="49"/>
      <c r="AB3107" s="49"/>
      <c r="AC3107" s="49"/>
      <c r="AD3107" s="49"/>
    </row>
    <row r="3108" spans="1:30">
      <c r="A3108" s="49"/>
      <c r="B3108" s="49"/>
      <c r="C3108" s="49"/>
      <c r="D3108" s="49"/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  <c r="Q3108" s="49"/>
      <c r="R3108" s="49"/>
      <c r="S3108" s="49"/>
      <c r="T3108" s="49"/>
      <c r="U3108" s="49"/>
      <c r="V3108" s="49"/>
      <c r="W3108" s="49"/>
      <c r="X3108" s="49"/>
      <c r="Y3108" s="49"/>
      <c r="Z3108" s="49"/>
      <c r="AA3108" s="49"/>
      <c r="AB3108" s="49"/>
      <c r="AC3108" s="49"/>
      <c r="AD3108" s="49"/>
    </row>
    <row r="3109" spans="1:30">
      <c r="A3109" s="49"/>
      <c r="B3109" s="49"/>
      <c r="C3109" s="49"/>
      <c r="D3109" s="49"/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  <c r="Q3109" s="49"/>
      <c r="R3109" s="49"/>
      <c r="S3109" s="49"/>
      <c r="T3109" s="49"/>
      <c r="U3109" s="49"/>
      <c r="V3109" s="49"/>
      <c r="W3109" s="49"/>
      <c r="X3109" s="49"/>
      <c r="Y3109" s="49"/>
      <c r="Z3109" s="49"/>
      <c r="AA3109" s="49"/>
      <c r="AB3109" s="49"/>
      <c r="AC3109" s="49"/>
      <c r="AD3109" s="49"/>
    </row>
    <row r="3110" spans="1:30">
      <c r="A3110" s="49"/>
      <c r="B3110" s="49"/>
      <c r="C3110" s="49"/>
      <c r="D3110" s="49"/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  <c r="Q3110" s="49"/>
      <c r="R3110" s="49"/>
      <c r="S3110" s="49"/>
      <c r="T3110" s="49"/>
      <c r="U3110" s="49"/>
      <c r="V3110" s="49"/>
      <c r="W3110" s="49"/>
      <c r="X3110" s="49"/>
      <c r="Y3110" s="49"/>
      <c r="Z3110" s="49"/>
      <c r="AA3110" s="49"/>
      <c r="AB3110" s="49"/>
      <c r="AC3110" s="49"/>
      <c r="AD3110" s="49"/>
    </row>
    <row r="3111" spans="1:30">
      <c r="A3111" s="49"/>
      <c r="B3111" s="49"/>
      <c r="C3111" s="49"/>
      <c r="D3111" s="49"/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  <c r="Q3111" s="49"/>
      <c r="R3111" s="49"/>
      <c r="S3111" s="49"/>
      <c r="T3111" s="49"/>
      <c r="U3111" s="49"/>
      <c r="V3111" s="49"/>
      <c r="W3111" s="49"/>
      <c r="X3111" s="49"/>
      <c r="Y3111" s="49"/>
      <c r="Z3111" s="49"/>
      <c r="AA3111" s="49"/>
      <c r="AB3111" s="49"/>
      <c r="AC3111" s="49"/>
      <c r="AD3111" s="49"/>
    </row>
    <row r="3112" spans="1:30">
      <c r="A3112" s="49"/>
      <c r="B3112" s="49"/>
      <c r="C3112" s="49"/>
      <c r="D3112" s="49"/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  <c r="R3112" s="49"/>
      <c r="S3112" s="49"/>
      <c r="T3112" s="49"/>
      <c r="U3112" s="49"/>
      <c r="V3112" s="49"/>
      <c r="W3112" s="49"/>
      <c r="X3112" s="49"/>
      <c r="Y3112" s="49"/>
      <c r="Z3112" s="49"/>
      <c r="AA3112" s="49"/>
      <c r="AB3112" s="49"/>
      <c r="AC3112" s="49"/>
      <c r="AD3112" s="49"/>
    </row>
    <row r="3113" spans="1:30">
      <c r="A3113" s="49"/>
      <c r="B3113" s="49"/>
      <c r="C3113" s="49"/>
      <c r="D3113" s="49"/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  <c r="Q3113" s="49"/>
      <c r="R3113" s="49"/>
      <c r="S3113" s="49"/>
      <c r="T3113" s="49"/>
      <c r="U3113" s="49"/>
      <c r="V3113" s="49"/>
      <c r="W3113" s="49"/>
      <c r="X3113" s="49"/>
      <c r="Y3113" s="49"/>
      <c r="Z3113" s="49"/>
      <c r="AA3113" s="49"/>
      <c r="AB3113" s="49"/>
      <c r="AC3113" s="49"/>
      <c r="AD3113" s="49"/>
    </row>
    <row r="3114" spans="1:30">
      <c r="A3114" s="49"/>
      <c r="B3114" s="49"/>
      <c r="C3114" s="49"/>
      <c r="D3114" s="49"/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  <c r="Q3114" s="49"/>
      <c r="R3114" s="49"/>
      <c r="S3114" s="49"/>
      <c r="T3114" s="49"/>
      <c r="U3114" s="49"/>
      <c r="V3114" s="49"/>
      <c r="W3114" s="49"/>
      <c r="X3114" s="49"/>
      <c r="Y3114" s="49"/>
      <c r="Z3114" s="49"/>
      <c r="AA3114" s="49"/>
      <c r="AB3114" s="49"/>
      <c r="AC3114" s="49"/>
      <c r="AD3114" s="49"/>
    </row>
    <row r="3115" spans="1:30">
      <c r="A3115" s="49"/>
      <c r="B3115" s="49"/>
      <c r="C3115" s="49"/>
      <c r="D3115" s="49"/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  <c r="Q3115" s="49"/>
      <c r="R3115" s="49"/>
      <c r="S3115" s="49"/>
      <c r="T3115" s="49"/>
      <c r="U3115" s="49"/>
      <c r="V3115" s="49"/>
      <c r="W3115" s="49"/>
      <c r="X3115" s="49"/>
      <c r="Y3115" s="49"/>
      <c r="Z3115" s="49"/>
      <c r="AA3115" s="49"/>
      <c r="AB3115" s="49"/>
      <c r="AC3115" s="49"/>
      <c r="AD3115" s="49"/>
    </row>
    <row r="3116" spans="1:30">
      <c r="A3116" s="49"/>
      <c r="B3116" s="49"/>
      <c r="C3116" s="49"/>
      <c r="D3116" s="49"/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  <c r="Q3116" s="49"/>
      <c r="R3116" s="49"/>
      <c r="S3116" s="49"/>
      <c r="T3116" s="49"/>
      <c r="U3116" s="49"/>
      <c r="V3116" s="49"/>
      <c r="W3116" s="49"/>
      <c r="X3116" s="49"/>
      <c r="Y3116" s="49"/>
      <c r="Z3116" s="49"/>
      <c r="AA3116" s="49"/>
      <c r="AB3116" s="49"/>
      <c r="AC3116" s="49"/>
      <c r="AD3116" s="49"/>
    </row>
    <row r="3117" spans="1:30">
      <c r="A3117" s="49"/>
      <c r="B3117" s="49"/>
      <c r="C3117" s="49"/>
      <c r="D3117" s="49"/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  <c r="Q3117" s="49"/>
      <c r="R3117" s="49"/>
      <c r="S3117" s="49"/>
      <c r="T3117" s="49"/>
      <c r="U3117" s="49"/>
      <c r="V3117" s="49"/>
      <c r="W3117" s="49"/>
      <c r="X3117" s="49"/>
      <c r="Y3117" s="49"/>
      <c r="Z3117" s="49"/>
      <c r="AA3117" s="49"/>
      <c r="AB3117" s="49"/>
      <c r="AC3117" s="49"/>
      <c r="AD3117" s="49"/>
    </row>
    <row r="3118" spans="1:30">
      <c r="A3118" s="49"/>
      <c r="B3118" s="49"/>
      <c r="C3118" s="49"/>
      <c r="D3118" s="49"/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  <c r="Q3118" s="49"/>
      <c r="R3118" s="49"/>
      <c r="S3118" s="49"/>
      <c r="T3118" s="49"/>
      <c r="U3118" s="49"/>
      <c r="V3118" s="49"/>
      <c r="W3118" s="49"/>
      <c r="X3118" s="49"/>
      <c r="Y3118" s="49"/>
      <c r="Z3118" s="49"/>
      <c r="AA3118" s="49"/>
      <c r="AB3118" s="49"/>
      <c r="AC3118" s="49"/>
      <c r="AD3118" s="49"/>
    </row>
    <row r="3119" spans="1:30">
      <c r="A3119" s="49"/>
      <c r="B3119" s="49"/>
      <c r="C3119" s="49"/>
      <c r="D3119" s="49"/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  <c r="Q3119" s="49"/>
      <c r="R3119" s="49"/>
      <c r="S3119" s="49"/>
      <c r="T3119" s="49"/>
      <c r="U3119" s="49"/>
      <c r="V3119" s="49"/>
      <c r="W3119" s="49"/>
      <c r="X3119" s="49"/>
      <c r="Y3119" s="49"/>
      <c r="Z3119" s="49"/>
      <c r="AA3119" s="49"/>
      <c r="AB3119" s="49"/>
      <c r="AC3119" s="49"/>
      <c r="AD3119" s="49"/>
    </row>
    <row r="3120" spans="1:30">
      <c r="A3120" s="49"/>
      <c r="B3120" s="49"/>
      <c r="C3120" s="49"/>
      <c r="D3120" s="49"/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  <c r="Q3120" s="49"/>
      <c r="R3120" s="49"/>
      <c r="S3120" s="49"/>
      <c r="T3120" s="49"/>
      <c r="U3120" s="49"/>
      <c r="V3120" s="49"/>
      <c r="W3120" s="49"/>
      <c r="X3120" s="49"/>
      <c r="Y3120" s="49"/>
      <c r="Z3120" s="49"/>
      <c r="AA3120" s="49"/>
      <c r="AB3120" s="49"/>
      <c r="AC3120" s="49"/>
      <c r="AD3120" s="49"/>
    </row>
    <row r="3121" spans="1:30">
      <c r="A3121" s="49"/>
      <c r="B3121" s="49"/>
      <c r="C3121" s="49"/>
      <c r="D3121" s="49"/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  <c r="Q3121" s="49"/>
      <c r="R3121" s="49"/>
      <c r="S3121" s="49"/>
      <c r="T3121" s="49"/>
      <c r="U3121" s="49"/>
      <c r="V3121" s="49"/>
      <c r="W3121" s="49"/>
      <c r="X3121" s="49"/>
      <c r="Y3121" s="49"/>
      <c r="Z3121" s="49"/>
      <c r="AA3121" s="49"/>
      <c r="AB3121" s="49"/>
      <c r="AC3121" s="49"/>
      <c r="AD3121" s="49"/>
    </row>
    <row r="3122" spans="1:30">
      <c r="A3122" s="49"/>
      <c r="B3122" s="49"/>
      <c r="C3122" s="49"/>
      <c r="D3122" s="49"/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  <c r="Q3122" s="49"/>
      <c r="R3122" s="49"/>
      <c r="S3122" s="49"/>
      <c r="T3122" s="49"/>
      <c r="U3122" s="49"/>
      <c r="V3122" s="49"/>
      <c r="W3122" s="49"/>
      <c r="X3122" s="49"/>
      <c r="Y3122" s="49"/>
      <c r="Z3122" s="49"/>
      <c r="AA3122" s="49"/>
      <c r="AB3122" s="49"/>
      <c r="AC3122" s="49"/>
      <c r="AD3122" s="49"/>
    </row>
    <row r="3123" spans="1:30">
      <c r="A3123" s="49"/>
      <c r="B3123" s="49"/>
      <c r="C3123" s="49"/>
      <c r="D3123" s="49"/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  <c r="Q3123" s="49"/>
      <c r="R3123" s="49"/>
      <c r="S3123" s="49"/>
      <c r="T3123" s="49"/>
      <c r="U3123" s="49"/>
      <c r="V3123" s="49"/>
      <c r="W3123" s="49"/>
      <c r="X3123" s="49"/>
      <c r="Y3123" s="49"/>
      <c r="Z3123" s="49"/>
      <c r="AA3123" s="49"/>
      <c r="AB3123" s="49"/>
      <c r="AC3123" s="49"/>
      <c r="AD3123" s="49"/>
    </row>
    <row r="3124" spans="1:30">
      <c r="A3124" s="49"/>
      <c r="B3124" s="49"/>
      <c r="C3124" s="49"/>
      <c r="D3124" s="49"/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  <c r="Q3124" s="49"/>
      <c r="R3124" s="49"/>
      <c r="S3124" s="49"/>
      <c r="T3124" s="49"/>
      <c r="U3124" s="49"/>
      <c r="V3124" s="49"/>
      <c r="W3124" s="49"/>
      <c r="X3124" s="49"/>
      <c r="Y3124" s="49"/>
      <c r="Z3124" s="49"/>
      <c r="AA3124" s="49"/>
      <c r="AB3124" s="49"/>
      <c r="AC3124" s="49"/>
      <c r="AD3124" s="49"/>
    </row>
    <row r="3125" spans="1:30">
      <c r="A3125" s="49"/>
      <c r="B3125" s="49"/>
      <c r="C3125" s="49"/>
      <c r="D3125" s="49"/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  <c r="Q3125" s="49"/>
      <c r="R3125" s="49"/>
      <c r="S3125" s="49"/>
      <c r="T3125" s="49"/>
      <c r="U3125" s="49"/>
      <c r="V3125" s="49"/>
      <c r="W3125" s="49"/>
      <c r="X3125" s="49"/>
      <c r="Y3125" s="49"/>
      <c r="Z3125" s="49"/>
      <c r="AA3125" s="49"/>
      <c r="AB3125" s="49"/>
      <c r="AC3125" s="49"/>
      <c r="AD3125" s="49"/>
    </row>
    <row r="3126" spans="1:30">
      <c r="A3126" s="49"/>
      <c r="B3126" s="49"/>
      <c r="C3126" s="49"/>
      <c r="D3126" s="49"/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  <c r="Q3126" s="49"/>
      <c r="R3126" s="49"/>
      <c r="S3126" s="49"/>
      <c r="T3126" s="49"/>
      <c r="U3126" s="49"/>
      <c r="V3126" s="49"/>
      <c r="W3126" s="49"/>
      <c r="X3126" s="49"/>
      <c r="Y3126" s="49"/>
      <c r="Z3126" s="49"/>
      <c r="AA3126" s="49"/>
      <c r="AB3126" s="49"/>
      <c r="AC3126" s="49"/>
      <c r="AD3126" s="49"/>
    </row>
    <row r="3127" spans="1:30">
      <c r="A3127" s="49"/>
      <c r="B3127" s="49"/>
      <c r="C3127" s="49"/>
      <c r="D3127" s="49"/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  <c r="Q3127" s="49"/>
      <c r="R3127" s="49"/>
      <c r="S3127" s="49"/>
      <c r="T3127" s="49"/>
      <c r="U3127" s="49"/>
      <c r="V3127" s="49"/>
      <c r="W3127" s="49"/>
      <c r="X3127" s="49"/>
      <c r="Y3127" s="49"/>
      <c r="Z3127" s="49"/>
      <c r="AA3127" s="49"/>
      <c r="AB3127" s="49"/>
      <c r="AC3127" s="49"/>
      <c r="AD3127" s="49"/>
    </row>
    <row r="3128" spans="1:30">
      <c r="A3128" s="49"/>
      <c r="B3128" s="49"/>
      <c r="C3128" s="49"/>
      <c r="D3128" s="49"/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  <c r="Q3128" s="49"/>
      <c r="R3128" s="49"/>
      <c r="S3128" s="49"/>
      <c r="T3128" s="49"/>
      <c r="U3128" s="49"/>
      <c r="V3128" s="49"/>
      <c r="W3128" s="49"/>
      <c r="X3128" s="49"/>
      <c r="Y3128" s="49"/>
      <c r="Z3128" s="49"/>
      <c r="AA3128" s="49"/>
      <c r="AB3128" s="49"/>
      <c r="AC3128" s="49"/>
      <c r="AD3128" s="49"/>
    </row>
    <row r="3129" spans="1:30">
      <c r="A3129" s="49"/>
      <c r="B3129" s="49"/>
      <c r="C3129" s="49"/>
      <c r="D3129" s="49"/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  <c r="Q3129" s="49"/>
      <c r="R3129" s="49"/>
      <c r="S3129" s="49"/>
      <c r="T3129" s="49"/>
      <c r="U3129" s="49"/>
      <c r="V3129" s="49"/>
      <c r="W3129" s="49"/>
      <c r="X3129" s="49"/>
      <c r="Y3129" s="49"/>
      <c r="Z3129" s="49"/>
      <c r="AA3129" s="49"/>
      <c r="AB3129" s="49"/>
      <c r="AC3129" s="49"/>
      <c r="AD3129" s="49"/>
    </row>
    <row r="3130" spans="1:30">
      <c r="A3130" s="49"/>
      <c r="B3130" s="49"/>
      <c r="C3130" s="49"/>
      <c r="D3130" s="49"/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  <c r="Q3130" s="49"/>
      <c r="R3130" s="49"/>
      <c r="S3130" s="49"/>
      <c r="T3130" s="49"/>
      <c r="U3130" s="49"/>
      <c r="V3130" s="49"/>
      <c r="W3130" s="49"/>
      <c r="X3130" s="49"/>
      <c r="Y3130" s="49"/>
      <c r="Z3130" s="49"/>
      <c r="AA3130" s="49"/>
      <c r="AB3130" s="49"/>
      <c r="AC3130" s="49"/>
      <c r="AD3130" s="49"/>
    </row>
    <row r="3131" spans="1:30">
      <c r="A3131" s="49"/>
      <c r="B3131" s="49"/>
      <c r="C3131" s="49"/>
      <c r="D3131" s="49"/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  <c r="Q3131" s="49"/>
      <c r="R3131" s="49"/>
      <c r="S3131" s="49"/>
      <c r="T3131" s="49"/>
      <c r="U3131" s="49"/>
      <c r="V3131" s="49"/>
      <c r="W3131" s="49"/>
      <c r="X3131" s="49"/>
      <c r="Y3131" s="49"/>
      <c r="Z3131" s="49"/>
      <c r="AA3131" s="49"/>
      <c r="AB3131" s="49"/>
      <c r="AC3131" s="49"/>
      <c r="AD3131" s="49"/>
    </row>
    <row r="3132" spans="1:30">
      <c r="A3132" s="49"/>
      <c r="B3132" s="49"/>
      <c r="C3132" s="49"/>
      <c r="D3132" s="49"/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  <c r="Q3132" s="49"/>
      <c r="R3132" s="49"/>
      <c r="S3132" s="49"/>
      <c r="T3132" s="49"/>
      <c r="U3132" s="49"/>
      <c r="V3132" s="49"/>
      <c r="W3132" s="49"/>
      <c r="X3132" s="49"/>
      <c r="Y3132" s="49"/>
      <c r="Z3132" s="49"/>
      <c r="AA3132" s="49"/>
      <c r="AB3132" s="49"/>
      <c r="AC3132" s="49"/>
      <c r="AD3132" s="49"/>
    </row>
    <row r="3133" spans="1:30">
      <c r="A3133" s="49"/>
      <c r="B3133" s="49"/>
      <c r="C3133" s="49"/>
      <c r="D3133" s="49"/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  <c r="Q3133" s="49"/>
      <c r="R3133" s="49"/>
      <c r="S3133" s="49"/>
      <c r="T3133" s="49"/>
      <c r="U3133" s="49"/>
      <c r="V3133" s="49"/>
      <c r="W3133" s="49"/>
      <c r="X3133" s="49"/>
      <c r="Y3133" s="49"/>
      <c r="Z3133" s="49"/>
      <c r="AA3133" s="49"/>
      <c r="AB3133" s="49"/>
      <c r="AC3133" s="49"/>
      <c r="AD3133" s="49"/>
    </row>
    <row r="3134" spans="1:30">
      <c r="A3134" s="49"/>
      <c r="B3134" s="49"/>
      <c r="C3134" s="49"/>
      <c r="D3134" s="49"/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  <c r="Q3134" s="49"/>
      <c r="R3134" s="49"/>
      <c r="S3134" s="49"/>
      <c r="T3134" s="49"/>
      <c r="U3134" s="49"/>
      <c r="V3134" s="49"/>
      <c r="W3134" s="49"/>
      <c r="X3134" s="49"/>
      <c r="Y3134" s="49"/>
      <c r="Z3134" s="49"/>
      <c r="AA3134" s="49"/>
      <c r="AB3134" s="49"/>
      <c r="AC3134" s="49"/>
      <c r="AD3134" s="49"/>
    </row>
    <row r="3135" spans="1:30">
      <c r="A3135" s="49"/>
      <c r="B3135" s="49"/>
      <c r="C3135" s="49"/>
      <c r="D3135" s="49"/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  <c r="Q3135" s="49"/>
      <c r="R3135" s="49"/>
      <c r="S3135" s="49"/>
      <c r="T3135" s="49"/>
      <c r="U3135" s="49"/>
      <c r="V3135" s="49"/>
      <c r="W3135" s="49"/>
      <c r="X3135" s="49"/>
      <c r="Y3135" s="49"/>
      <c r="Z3135" s="49"/>
      <c r="AA3135" s="49"/>
      <c r="AB3135" s="49"/>
      <c r="AC3135" s="49"/>
      <c r="AD3135" s="49"/>
    </row>
    <row r="3136" spans="1:30">
      <c r="A3136" s="49"/>
      <c r="B3136" s="49"/>
      <c r="C3136" s="49"/>
      <c r="D3136" s="49"/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  <c r="Q3136" s="49"/>
      <c r="R3136" s="49"/>
      <c r="S3136" s="49"/>
      <c r="T3136" s="49"/>
      <c r="U3136" s="49"/>
      <c r="V3136" s="49"/>
      <c r="W3136" s="49"/>
      <c r="X3136" s="49"/>
      <c r="Y3136" s="49"/>
      <c r="Z3136" s="49"/>
      <c r="AA3136" s="49"/>
      <c r="AB3136" s="49"/>
      <c r="AC3136" s="49"/>
      <c r="AD3136" s="49"/>
    </row>
    <row r="3137" spans="1:30">
      <c r="A3137" s="49"/>
      <c r="B3137" s="49"/>
      <c r="C3137" s="49"/>
      <c r="D3137" s="49"/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  <c r="Q3137" s="49"/>
      <c r="R3137" s="49"/>
      <c r="S3137" s="49"/>
      <c r="T3137" s="49"/>
      <c r="U3137" s="49"/>
      <c r="V3137" s="49"/>
      <c r="W3137" s="49"/>
      <c r="X3137" s="49"/>
      <c r="Y3137" s="49"/>
      <c r="Z3137" s="49"/>
      <c r="AA3137" s="49"/>
      <c r="AB3137" s="49"/>
      <c r="AC3137" s="49"/>
      <c r="AD3137" s="49"/>
    </row>
    <row r="3138" spans="1:30">
      <c r="A3138" s="49"/>
      <c r="B3138" s="49"/>
      <c r="C3138" s="49"/>
      <c r="D3138" s="49"/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  <c r="Q3138" s="49"/>
      <c r="R3138" s="49"/>
      <c r="S3138" s="49"/>
      <c r="T3138" s="49"/>
      <c r="U3138" s="49"/>
      <c r="V3138" s="49"/>
      <c r="W3138" s="49"/>
      <c r="X3138" s="49"/>
      <c r="Y3138" s="49"/>
      <c r="Z3138" s="49"/>
      <c r="AA3138" s="49"/>
      <c r="AB3138" s="49"/>
      <c r="AC3138" s="49"/>
      <c r="AD3138" s="49"/>
    </row>
    <row r="3139" spans="1:30">
      <c r="A3139" s="49"/>
      <c r="B3139" s="49"/>
      <c r="C3139" s="49"/>
      <c r="D3139" s="49"/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  <c r="Q3139" s="49"/>
      <c r="R3139" s="49"/>
      <c r="S3139" s="49"/>
      <c r="T3139" s="49"/>
      <c r="U3139" s="49"/>
      <c r="V3139" s="49"/>
      <c r="W3139" s="49"/>
      <c r="X3139" s="49"/>
      <c r="Y3139" s="49"/>
      <c r="Z3139" s="49"/>
      <c r="AA3139" s="49"/>
      <c r="AB3139" s="49"/>
      <c r="AC3139" s="49"/>
      <c r="AD3139" s="49"/>
    </row>
    <row r="3140" spans="1:30">
      <c r="A3140" s="49"/>
      <c r="B3140" s="49"/>
      <c r="C3140" s="49"/>
      <c r="D3140" s="49"/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  <c r="Q3140" s="49"/>
      <c r="R3140" s="49"/>
      <c r="S3140" s="49"/>
      <c r="T3140" s="49"/>
      <c r="U3140" s="49"/>
      <c r="V3140" s="49"/>
      <c r="W3140" s="49"/>
      <c r="X3140" s="49"/>
      <c r="Y3140" s="49"/>
      <c r="Z3140" s="49"/>
      <c r="AA3140" s="49"/>
      <c r="AB3140" s="49"/>
      <c r="AC3140" s="49"/>
      <c r="AD3140" s="49"/>
    </row>
    <row r="3141" spans="1:30">
      <c r="A3141" s="49"/>
      <c r="B3141" s="49"/>
      <c r="C3141" s="49"/>
      <c r="D3141" s="49"/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  <c r="Q3141" s="49"/>
      <c r="R3141" s="49"/>
      <c r="S3141" s="49"/>
      <c r="T3141" s="49"/>
      <c r="U3141" s="49"/>
      <c r="V3141" s="49"/>
      <c r="W3141" s="49"/>
      <c r="X3141" s="49"/>
      <c r="Y3141" s="49"/>
      <c r="Z3141" s="49"/>
      <c r="AA3141" s="49"/>
      <c r="AB3141" s="49"/>
      <c r="AC3141" s="49"/>
      <c r="AD3141" s="49"/>
    </row>
    <row r="3142" spans="1:30">
      <c r="A3142" s="49"/>
      <c r="B3142" s="49"/>
      <c r="C3142" s="49"/>
      <c r="D3142" s="49"/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  <c r="Q3142" s="49"/>
      <c r="R3142" s="49"/>
      <c r="S3142" s="49"/>
      <c r="T3142" s="49"/>
      <c r="U3142" s="49"/>
      <c r="V3142" s="49"/>
      <c r="W3142" s="49"/>
      <c r="X3142" s="49"/>
      <c r="Y3142" s="49"/>
      <c r="Z3142" s="49"/>
      <c r="AA3142" s="49"/>
      <c r="AB3142" s="49"/>
      <c r="AC3142" s="49"/>
      <c r="AD3142" s="49"/>
    </row>
    <row r="3143" spans="1:30">
      <c r="A3143" s="49"/>
      <c r="B3143" s="49"/>
      <c r="C3143" s="49"/>
      <c r="D3143" s="49"/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  <c r="Q3143" s="49"/>
      <c r="R3143" s="49"/>
      <c r="S3143" s="49"/>
      <c r="T3143" s="49"/>
      <c r="U3143" s="49"/>
      <c r="V3143" s="49"/>
      <c r="W3143" s="49"/>
      <c r="X3143" s="49"/>
      <c r="Y3143" s="49"/>
      <c r="Z3143" s="49"/>
      <c r="AA3143" s="49"/>
      <c r="AB3143" s="49"/>
      <c r="AC3143" s="49"/>
      <c r="AD3143" s="49"/>
    </row>
    <row r="3144" spans="1:30">
      <c r="A3144" s="49"/>
      <c r="B3144" s="49"/>
      <c r="C3144" s="49"/>
      <c r="D3144" s="49"/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  <c r="Q3144" s="49"/>
      <c r="R3144" s="49"/>
      <c r="S3144" s="49"/>
      <c r="T3144" s="49"/>
      <c r="U3144" s="49"/>
      <c r="V3144" s="49"/>
      <c r="W3144" s="49"/>
      <c r="X3144" s="49"/>
      <c r="Y3144" s="49"/>
      <c r="Z3144" s="49"/>
      <c r="AA3144" s="49"/>
      <c r="AB3144" s="49"/>
      <c r="AC3144" s="49"/>
      <c r="AD3144" s="49"/>
    </row>
    <row r="3145" spans="1:30">
      <c r="A3145" s="49"/>
      <c r="B3145" s="49"/>
      <c r="C3145" s="49"/>
      <c r="D3145" s="49"/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  <c r="Q3145" s="49"/>
      <c r="R3145" s="49"/>
      <c r="S3145" s="49"/>
      <c r="T3145" s="49"/>
      <c r="U3145" s="49"/>
      <c r="V3145" s="49"/>
      <c r="W3145" s="49"/>
      <c r="X3145" s="49"/>
      <c r="Y3145" s="49"/>
      <c r="Z3145" s="49"/>
      <c r="AA3145" s="49"/>
      <c r="AB3145" s="49"/>
      <c r="AC3145" s="49"/>
      <c r="AD3145" s="49"/>
    </row>
    <row r="3146" spans="1:30">
      <c r="A3146" s="49"/>
      <c r="B3146" s="49"/>
      <c r="C3146" s="49"/>
      <c r="D3146" s="49"/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  <c r="Q3146" s="49"/>
      <c r="R3146" s="49"/>
      <c r="S3146" s="49"/>
      <c r="T3146" s="49"/>
      <c r="U3146" s="49"/>
      <c r="V3146" s="49"/>
      <c r="W3146" s="49"/>
      <c r="X3146" s="49"/>
      <c r="Y3146" s="49"/>
      <c r="Z3146" s="49"/>
      <c r="AA3146" s="49"/>
      <c r="AB3146" s="49"/>
      <c r="AC3146" s="49"/>
      <c r="AD3146" s="49"/>
    </row>
    <row r="3147" spans="1:30">
      <c r="A3147" s="49"/>
      <c r="B3147" s="49"/>
      <c r="C3147" s="49"/>
      <c r="D3147" s="49"/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  <c r="Q3147" s="49"/>
      <c r="R3147" s="49"/>
      <c r="S3147" s="49"/>
      <c r="T3147" s="49"/>
      <c r="U3147" s="49"/>
      <c r="V3147" s="49"/>
      <c r="W3147" s="49"/>
      <c r="X3147" s="49"/>
      <c r="Y3147" s="49"/>
      <c r="Z3147" s="49"/>
      <c r="AA3147" s="49"/>
      <c r="AB3147" s="49"/>
      <c r="AC3147" s="49"/>
      <c r="AD3147" s="49"/>
    </row>
    <row r="3148" spans="1:30">
      <c r="A3148" s="49"/>
      <c r="B3148" s="49"/>
      <c r="C3148" s="49"/>
      <c r="D3148" s="49"/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/>
      <c r="R3148" s="49"/>
      <c r="S3148" s="49"/>
      <c r="T3148" s="49"/>
      <c r="U3148" s="49"/>
      <c r="V3148" s="49"/>
      <c r="W3148" s="49"/>
      <c r="X3148" s="49"/>
      <c r="Y3148" s="49"/>
      <c r="Z3148" s="49"/>
      <c r="AA3148" s="49"/>
      <c r="AB3148" s="49"/>
      <c r="AC3148" s="49"/>
      <c r="AD3148" s="49"/>
    </row>
    <row r="3149" spans="1:30">
      <c r="A3149" s="49"/>
      <c r="B3149" s="49"/>
      <c r="C3149" s="49"/>
      <c r="D3149" s="49"/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  <c r="R3149" s="49"/>
      <c r="S3149" s="49"/>
      <c r="T3149" s="49"/>
      <c r="U3149" s="49"/>
      <c r="V3149" s="49"/>
      <c r="W3149" s="49"/>
      <c r="X3149" s="49"/>
      <c r="Y3149" s="49"/>
      <c r="Z3149" s="49"/>
      <c r="AA3149" s="49"/>
      <c r="AB3149" s="49"/>
      <c r="AC3149" s="49"/>
      <c r="AD3149" s="49"/>
    </row>
    <row r="3150" spans="1:30">
      <c r="A3150" s="49"/>
      <c r="B3150" s="49"/>
      <c r="C3150" s="49"/>
      <c r="D3150" s="49"/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  <c r="Q3150" s="49"/>
      <c r="R3150" s="49"/>
      <c r="S3150" s="49"/>
      <c r="T3150" s="49"/>
      <c r="U3150" s="49"/>
      <c r="V3150" s="49"/>
      <c r="W3150" s="49"/>
      <c r="X3150" s="49"/>
      <c r="Y3150" s="49"/>
      <c r="Z3150" s="49"/>
      <c r="AA3150" s="49"/>
      <c r="AB3150" s="49"/>
      <c r="AC3150" s="49"/>
      <c r="AD3150" s="49"/>
    </row>
    <row r="3151" spans="1:30">
      <c r="A3151" s="49"/>
      <c r="B3151" s="49"/>
      <c r="C3151" s="49"/>
      <c r="D3151" s="49"/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  <c r="R3151" s="49"/>
      <c r="S3151" s="49"/>
      <c r="T3151" s="49"/>
      <c r="U3151" s="49"/>
      <c r="V3151" s="49"/>
      <c r="W3151" s="49"/>
      <c r="X3151" s="49"/>
      <c r="Y3151" s="49"/>
      <c r="Z3151" s="49"/>
      <c r="AA3151" s="49"/>
      <c r="AB3151" s="49"/>
      <c r="AC3151" s="49"/>
      <c r="AD3151" s="49"/>
    </row>
    <row r="3152" spans="1:30">
      <c r="A3152" s="49"/>
      <c r="B3152" s="49"/>
      <c r="C3152" s="49"/>
      <c r="D3152" s="49"/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  <c r="Q3152" s="49"/>
      <c r="R3152" s="49"/>
      <c r="S3152" s="49"/>
      <c r="T3152" s="49"/>
      <c r="U3152" s="49"/>
      <c r="V3152" s="49"/>
      <c r="W3152" s="49"/>
      <c r="X3152" s="49"/>
      <c r="Y3152" s="49"/>
      <c r="Z3152" s="49"/>
      <c r="AA3152" s="49"/>
      <c r="AB3152" s="49"/>
      <c r="AC3152" s="49"/>
      <c r="AD3152" s="49"/>
    </row>
    <row r="3153" spans="1:30">
      <c r="A3153" s="49"/>
      <c r="B3153" s="49"/>
      <c r="C3153" s="49"/>
      <c r="D3153" s="49"/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  <c r="Q3153" s="49"/>
      <c r="R3153" s="49"/>
      <c r="S3153" s="49"/>
      <c r="T3153" s="49"/>
      <c r="U3153" s="49"/>
      <c r="V3153" s="49"/>
      <c r="W3153" s="49"/>
      <c r="X3153" s="49"/>
      <c r="Y3153" s="49"/>
      <c r="Z3153" s="49"/>
      <c r="AA3153" s="49"/>
      <c r="AB3153" s="49"/>
      <c r="AC3153" s="49"/>
      <c r="AD3153" s="49"/>
    </row>
    <row r="3154" spans="1:30">
      <c r="A3154" s="49"/>
      <c r="B3154" s="49"/>
      <c r="C3154" s="49"/>
      <c r="D3154" s="49"/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  <c r="Q3154" s="49"/>
      <c r="R3154" s="49"/>
      <c r="S3154" s="49"/>
      <c r="T3154" s="49"/>
      <c r="U3154" s="49"/>
      <c r="V3154" s="49"/>
      <c r="W3154" s="49"/>
      <c r="X3154" s="49"/>
      <c r="Y3154" s="49"/>
      <c r="Z3154" s="49"/>
      <c r="AA3154" s="49"/>
      <c r="AB3154" s="49"/>
      <c r="AC3154" s="49"/>
      <c r="AD3154" s="49"/>
    </row>
    <row r="3155" spans="1:30">
      <c r="A3155" s="49"/>
      <c r="B3155" s="49"/>
      <c r="C3155" s="49"/>
      <c r="D3155" s="49"/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  <c r="R3155" s="49"/>
      <c r="S3155" s="49"/>
      <c r="T3155" s="49"/>
      <c r="U3155" s="49"/>
      <c r="V3155" s="49"/>
      <c r="W3155" s="49"/>
      <c r="X3155" s="49"/>
      <c r="Y3155" s="49"/>
      <c r="Z3155" s="49"/>
      <c r="AA3155" s="49"/>
      <c r="AB3155" s="49"/>
      <c r="AC3155" s="49"/>
      <c r="AD3155" s="49"/>
    </row>
    <row r="3156" spans="1:30">
      <c r="A3156" s="49"/>
      <c r="B3156" s="49"/>
      <c r="C3156" s="49"/>
      <c r="D3156" s="49"/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  <c r="Q3156" s="49"/>
      <c r="R3156" s="49"/>
      <c r="S3156" s="49"/>
      <c r="T3156" s="49"/>
      <c r="U3156" s="49"/>
      <c r="V3156" s="49"/>
      <c r="W3156" s="49"/>
      <c r="X3156" s="49"/>
      <c r="Y3156" s="49"/>
      <c r="Z3156" s="49"/>
      <c r="AA3156" s="49"/>
      <c r="AB3156" s="49"/>
      <c r="AC3156" s="49"/>
      <c r="AD3156" s="49"/>
    </row>
    <row r="3157" spans="1:30">
      <c r="A3157" s="49"/>
      <c r="B3157" s="49"/>
      <c r="C3157" s="49"/>
      <c r="D3157" s="49"/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  <c r="Q3157" s="49"/>
      <c r="R3157" s="49"/>
      <c r="S3157" s="49"/>
      <c r="T3157" s="49"/>
      <c r="U3157" s="49"/>
      <c r="V3157" s="49"/>
      <c r="W3157" s="49"/>
      <c r="X3157" s="49"/>
      <c r="Y3157" s="49"/>
      <c r="Z3157" s="49"/>
      <c r="AA3157" s="49"/>
      <c r="AB3157" s="49"/>
      <c r="AC3157" s="49"/>
      <c r="AD3157" s="49"/>
    </row>
    <row r="3158" spans="1:30">
      <c r="A3158" s="49"/>
      <c r="B3158" s="49"/>
      <c r="C3158" s="49"/>
      <c r="D3158" s="49"/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  <c r="R3158" s="49"/>
      <c r="S3158" s="49"/>
      <c r="T3158" s="49"/>
      <c r="U3158" s="49"/>
      <c r="V3158" s="49"/>
      <c r="W3158" s="49"/>
      <c r="X3158" s="49"/>
      <c r="Y3158" s="49"/>
      <c r="Z3158" s="49"/>
      <c r="AA3158" s="49"/>
      <c r="AB3158" s="49"/>
      <c r="AC3158" s="49"/>
      <c r="AD3158" s="49"/>
    </row>
    <row r="3159" spans="1:30">
      <c r="A3159" s="49"/>
      <c r="B3159" s="49"/>
      <c r="C3159" s="49"/>
      <c r="D3159" s="49"/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  <c r="Q3159" s="49"/>
      <c r="R3159" s="49"/>
      <c r="S3159" s="49"/>
      <c r="T3159" s="49"/>
      <c r="U3159" s="49"/>
      <c r="V3159" s="49"/>
      <c r="W3159" s="49"/>
      <c r="X3159" s="49"/>
      <c r="Y3159" s="49"/>
      <c r="Z3159" s="49"/>
      <c r="AA3159" s="49"/>
      <c r="AB3159" s="49"/>
      <c r="AC3159" s="49"/>
      <c r="AD3159" s="49"/>
    </row>
    <row r="3160" spans="1:30">
      <c r="A3160" s="49"/>
      <c r="B3160" s="49"/>
      <c r="C3160" s="49"/>
      <c r="D3160" s="49"/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  <c r="Q3160" s="49"/>
      <c r="R3160" s="49"/>
      <c r="S3160" s="49"/>
      <c r="T3160" s="49"/>
      <c r="U3160" s="49"/>
      <c r="V3160" s="49"/>
      <c r="W3160" s="49"/>
      <c r="X3160" s="49"/>
      <c r="Y3160" s="49"/>
      <c r="Z3160" s="49"/>
      <c r="AA3160" s="49"/>
      <c r="AB3160" s="49"/>
      <c r="AC3160" s="49"/>
      <c r="AD3160" s="49"/>
    </row>
    <row r="3161" spans="1:30">
      <c r="A3161" s="49"/>
      <c r="B3161" s="49"/>
      <c r="C3161" s="49"/>
      <c r="D3161" s="49"/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  <c r="Q3161" s="49"/>
      <c r="R3161" s="49"/>
      <c r="S3161" s="49"/>
      <c r="T3161" s="49"/>
      <c r="U3161" s="49"/>
      <c r="V3161" s="49"/>
      <c r="W3161" s="49"/>
      <c r="X3161" s="49"/>
      <c r="Y3161" s="49"/>
      <c r="Z3161" s="49"/>
      <c r="AA3161" s="49"/>
      <c r="AB3161" s="49"/>
      <c r="AC3161" s="49"/>
      <c r="AD3161" s="49"/>
    </row>
    <row r="3162" spans="1:30">
      <c r="A3162" s="49"/>
      <c r="B3162" s="49"/>
      <c r="C3162" s="49"/>
      <c r="D3162" s="49"/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  <c r="Q3162" s="49"/>
      <c r="R3162" s="49"/>
      <c r="S3162" s="49"/>
      <c r="T3162" s="49"/>
      <c r="U3162" s="49"/>
      <c r="V3162" s="49"/>
      <c r="W3162" s="49"/>
      <c r="X3162" s="49"/>
      <c r="Y3162" s="49"/>
      <c r="Z3162" s="49"/>
      <c r="AA3162" s="49"/>
      <c r="AB3162" s="49"/>
      <c r="AC3162" s="49"/>
      <c r="AD3162" s="49"/>
    </row>
    <row r="3163" spans="1:30">
      <c r="A3163" s="49"/>
      <c r="B3163" s="49"/>
      <c r="C3163" s="49"/>
      <c r="D3163" s="49"/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  <c r="R3163" s="49"/>
      <c r="S3163" s="49"/>
      <c r="T3163" s="49"/>
      <c r="U3163" s="49"/>
      <c r="V3163" s="49"/>
      <c r="W3163" s="49"/>
      <c r="X3163" s="49"/>
      <c r="Y3163" s="49"/>
      <c r="Z3163" s="49"/>
      <c r="AA3163" s="49"/>
      <c r="AB3163" s="49"/>
      <c r="AC3163" s="49"/>
      <c r="AD3163" s="49"/>
    </row>
    <row r="3164" spans="1:30">
      <c r="A3164" s="49"/>
      <c r="B3164" s="49"/>
      <c r="C3164" s="49"/>
      <c r="D3164" s="49"/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  <c r="Q3164" s="49"/>
      <c r="R3164" s="49"/>
      <c r="S3164" s="49"/>
      <c r="T3164" s="49"/>
      <c r="U3164" s="49"/>
      <c r="V3164" s="49"/>
      <c r="W3164" s="49"/>
      <c r="X3164" s="49"/>
      <c r="Y3164" s="49"/>
      <c r="Z3164" s="49"/>
      <c r="AA3164" s="49"/>
      <c r="AB3164" s="49"/>
      <c r="AC3164" s="49"/>
      <c r="AD3164" s="49"/>
    </row>
    <row r="3165" spans="1:30">
      <c r="A3165" s="49"/>
      <c r="B3165" s="49"/>
      <c r="C3165" s="49"/>
      <c r="D3165" s="49"/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  <c r="Q3165" s="49"/>
      <c r="R3165" s="49"/>
      <c r="S3165" s="49"/>
      <c r="T3165" s="49"/>
      <c r="U3165" s="49"/>
      <c r="V3165" s="49"/>
      <c r="W3165" s="49"/>
      <c r="X3165" s="49"/>
      <c r="Y3165" s="49"/>
      <c r="Z3165" s="49"/>
      <c r="AA3165" s="49"/>
      <c r="AB3165" s="49"/>
      <c r="AC3165" s="49"/>
      <c r="AD3165" s="49"/>
    </row>
    <row r="3166" spans="1:30">
      <c r="A3166" s="49"/>
      <c r="B3166" s="49"/>
      <c r="C3166" s="49"/>
      <c r="D3166" s="49"/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  <c r="Q3166" s="49"/>
      <c r="R3166" s="49"/>
      <c r="S3166" s="49"/>
      <c r="T3166" s="49"/>
      <c r="U3166" s="49"/>
      <c r="V3166" s="49"/>
      <c r="W3166" s="49"/>
      <c r="X3166" s="49"/>
      <c r="Y3166" s="49"/>
      <c r="Z3166" s="49"/>
      <c r="AA3166" s="49"/>
      <c r="AB3166" s="49"/>
      <c r="AC3166" s="49"/>
      <c r="AD3166" s="49"/>
    </row>
    <row r="3167" spans="1:30">
      <c r="A3167" s="49"/>
      <c r="B3167" s="49"/>
      <c r="C3167" s="49"/>
      <c r="D3167" s="49"/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  <c r="Q3167" s="49"/>
      <c r="R3167" s="49"/>
      <c r="S3167" s="49"/>
      <c r="T3167" s="49"/>
      <c r="U3167" s="49"/>
      <c r="V3167" s="49"/>
      <c r="W3167" s="49"/>
      <c r="X3167" s="49"/>
      <c r="Y3167" s="49"/>
      <c r="Z3167" s="49"/>
      <c r="AA3167" s="49"/>
      <c r="AB3167" s="49"/>
      <c r="AC3167" s="49"/>
      <c r="AD3167" s="49"/>
    </row>
    <row r="3168" spans="1:30">
      <c r="A3168" s="49"/>
      <c r="B3168" s="49"/>
      <c r="C3168" s="49"/>
      <c r="D3168" s="49"/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  <c r="Q3168" s="49"/>
      <c r="R3168" s="49"/>
      <c r="S3168" s="49"/>
      <c r="T3168" s="49"/>
      <c r="U3168" s="49"/>
      <c r="V3168" s="49"/>
      <c r="W3168" s="49"/>
      <c r="X3168" s="49"/>
      <c r="Y3168" s="49"/>
      <c r="Z3168" s="49"/>
      <c r="AA3168" s="49"/>
      <c r="AB3168" s="49"/>
      <c r="AC3168" s="49"/>
      <c r="AD3168" s="49"/>
    </row>
    <row r="3169" spans="1:30">
      <c r="A3169" s="49"/>
      <c r="B3169" s="49"/>
      <c r="C3169" s="49"/>
      <c r="D3169" s="49"/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  <c r="Q3169" s="49"/>
      <c r="R3169" s="49"/>
      <c r="S3169" s="49"/>
      <c r="T3169" s="49"/>
      <c r="U3169" s="49"/>
      <c r="V3169" s="49"/>
      <c r="W3169" s="49"/>
      <c r="X3169" s="49"/>
      <c r="Y3169" s="49"/>
      <c r="Z3169" s="49"/>
      <c r="AA3169" s="49"/>
      <c r="AB3169" s="49"/>
      <c r="AC3169" s="49"/>
      <c r="AD3169" s="49"/>
    </row>
    <row r="3170" spans="1:30">
      <c r="A3170" s="49"/>
      <c r="B3170" s="49"/>
      <c r="C3170" s="49"/>
      <c r="D3170" s="49"/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  <c r="R3170" s="49"/>
      <c r="S3170" s="49"/>
      <c r="T3170" s="49"/>
      <c r="U3170" s="49"/>
      <c r="V3170" s="49"/>
      <c r="W3170" s="49"/>
      <c r="X3170" s="49"/>
      <c r="Y3170" s="49"/>
      <c r="Z3170" s="49"/>
      <c r="AA3170" s="49"/>
      <c r="AB3170" s="49"/>
      <c r="AC3170" s="49"/>
      <c r="AD3170" s="49"/>
    </row>
    <row r="3171" spans="1:30">
      <c r="A3171" s="49"/>
      <c r="B3171" s="49"/>
      <c r="C3171" s="49"/>
      <c r="D3171" s="49"/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  <c r="Q3171" s="49"/>
      <c r="R3171" s="49"/>
      <c r="S3171" s="49"/>
      <c r="T3171" s="49"/>
      <c r="U3171" s="49"/>
      <c r="V3171" s="49"/>
      <c r="W3171" s="49"/>
      <c r="X3171" s="49"/>
      <c r="Y3171" s="49"/>
      <c r="Z3171" s="49"/>
      <c r="AA3171" s="49"/>
      <c r="AB3171" s="49"/>
      <c r="AC3171" s="49"/>
      <c r="AD3171" s="49"/>
    </row>
    <row r="3172" spans="1:30">
      <c r="A3172" s="49"/>
      <c r="B3172" s="49"/>
      <c r="C3172" s="49"/>
      <c r="D3172" s="49"/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  <c r="Q3172" s="49"/>
      <c r="R3172" s="49"/>
      <c r="S3172" s="49"/>
      <c r="T3172" s="49"/>
      <c r="U3172" s="49"/>
      <c r="V3172" s="49"/>
      <c r="W3172" s="49"/>
      <c r="X3172" s="49"/>
      <c r="Y3172" s="49"/>
      <c r="Z3172" s="49"/>
      <c r="AA3172" s="49"/>
      <c r="AB3172" s="49"/>
      <c r="AC3172" s="49"/>
      <c r="AD3172" s="49"/>
    </row>
    <row r="3173" spans="1:30">
      <c r="A3173" s="49"/>
      <c r="B3173" s="49"/>
      <c r="C3173" s="49"/>
      <c r="D3173" s="49"/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  <c r="Q3173" s="49"/>
      <c r="R3173" s="49"/>
      <c r="S3173" s="49"/>
      <c r="T3173" s="49"/>
      <c r="U3173" s="49"/>
      <c r="V3173" s="49"/>
      <c r="W3173" s="49"/>
      <c r="X3173" s="49"/>
      <c r="Y3173" s="49"/>
      <c r="Z3173" s="49"/>
      <c r="AA3173" s="49"/>
      <c r="AB3173" s="49"/>
      <c r="AC3173" s="49"/>
      <c r="AD3173" s="49"/>
    </row>
    <row r="3174" spans="1:30">
      <c r="A3174" s="49"/>
      <c r="B3174" s="49"/>
      <c r="C3174" s="49"/>
      <c r="D3174" s="49"/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  <c r="Q3174" s="49"/>
      <c r="R3174" s="49"/>
      <c r="S3174" s="49"/>
      <c r="T3174" s="49"/>
      <c r="U3174" s="49"/>
      <c r="V3174" s="49"/>
      <c r="W3174" s="49"/>
      <c r="X3174" s="49"/>
      <c r="Y3174" s="49"/>
      <c r="Z3174" s="49"/>
      <c r="AA3174" s="49"/>
      <c r="AB3174" s="49"/>
      <c r="AC3174" s="49"/>
      <c r="AD3174" s="49"/>
    </row>
    <row r="3175" spans="1:30">
      <c r="A3175" s="49"/>
      <c r="B3175" s="49"/>
      <c r="C3175" s="49"/>
      <c r="D3175" s="49"/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  <c r="Q3175" s="49"/>
      <c r="R3175" s="49"/>
      <c r="S3175" s="49"/>
      <c r="T3175" s="49"/>
      <c r="U3175" s="49"/>
      <c r="V3175" s="49"/>
      <c r="W3175" s="49"/>
      <c r="X3175" s="49"/>
      <c r="Y3175" s="49"/>
      <c r="Z3175" s="49"/>
      <c r="AA3175" s="49"/>
      <c r="AB3175" s="49"/>
      <c r="AC3175" s="49"/>
      <c r="AD3175" s="49"/>
    </row>
    <row r="3176" spans="1:30">
      <c r="A3176" s="49"/>
      <c r="B3176" s="49"/>
      <c r="C3176" s="49"/>
      <c r="D3176" s="49"/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  <c r="Q3176" s="49"/>
      <c r="R3176" s="49"/>
      <c r="S3176" s="49"/>
      <c r="T3176" s="49"/>
      <c r="U3176" s="49"/>
      <c r="V3176" s="49"/>
      <c r="W3176" s="49"/>
      <c r="X3176" s="49"/>
      <c r="Y3176" s="49"/>
      <c r="Z3176" s="49"/>
      <c r="AA3176" s="49"/>
      <c r="AB3176" s="49"/>
      <c r="AC3176" s="49"/>
      <c r="AD3176" s="49"/>
    </row>
    <row r="3177" spans="1:30">
      <c r="A3177" s="49"/>
      <c r="B3177" s="49"/>
      <c r="C3177" s="49"/>
      <c r="D3177" s="49"/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  <c r="Q3177" s="49"/>
      <c r="R3177" s="49"/>
      <c r="S3177" s="49"/>
      <c r="T3177" s="49"/>
      <c r="U3177" s="49"/>
      <c r="V3177" s="49"/>
      <c r="W3177" s="49"/>
      <c r="X3177" s="49"/>
      <c r="Y3177" s="49"/>
      <c r="Z3177" s="49"/>
      <c r="AA3177" s="49"/>
      <c r="AB3177" s="49"/>
      <c r="AC3177" s="49"/>
      <c r="AD3177" s="49"/>
    </row>
    <row r="3178" spans="1:30">
      <c r="A3178" s="49"/>
      <c r="B3178" s="49"/>
      <c r="C3178" s="49"/>
      <c r="D3178" s="49"/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  <c r="Q3178" s="49"/>
      <c r="R3178" s="49"/>
      <c r="S3178" s="49"/>
      <c r="T3178" s="49"/>
      <c r="U3178" s="49"/>
      <c r="V3178" s="49"/>
      <c r="W3178" s="49"/>
      <c r="X3178" s="49"/>
      <c r="Y3178" s="49"/>
      <c r="Z3178" s="49"/>
      <c r="AA3178" s="49"/>
      <c r="AB3178" s="49"/>
      <c r="AC3178" s="49"/>
      <c r="AD3178" s="49"/>
    </row>
    <row r="3179" spans="1:30">
      <c r="A3179" s="49"/>
      <c r="B3179" s="49"/>
      <c r="C3179" s="49"/>
      <c r="D3179" s="49"/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/>
      <c r="R3179" s="49"/>
      <c r="S3179" s="49"/>
      <c r="T3179" s="49"/>
      <c r="U3179" s="49"/>
      <c r="V3179" s="49"/>
      <c r="W3179" s="49"/>
      <c r="X3179" s="49"/>
      <c r="Y3179" s="49"/>
      <c r="Z3179" s="49"/>
      <c r="AA3179" s="49"/>
      <c r="AB3179" s="49"/>
      <c r="AC3179" s="49"/>
      <c r="AD3179" s="49"/>
    </row>
    <row r="3180" spans="1:30">
      <c r="A3180" s="49"/>
      <c r="B3180" s="49"/>
      <c r="C3180" s="49"/>
      <c r="D3180" s="49"/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  <c r="Q3180" s="49"/>
      <c r="R3180" s="49"/>
      <c r="S3180" s="49"/>
      <c r="T3180" s="49"/>
      <c r="U3180" s="49"/>
      <c r="V3180" s="49"/>
      <c r="W3180" s="49"/>
      <c r="X3180" s="49"/>
      <c r="Y3180" s="49"/>
      <c r="Z3180" s="49"/>
      <c r="AA3180" s="49"/>
      <c r="AB3180" s="49"/>
      <c r="AC3180" s="49"/>
      <c r="AD3180" s="49"/>
    </row>
    <row r="3181" spans="1:30">
      <c r="A3181" s="49"/>
      <c r="B3181" s="49"/>
      <c r="C3181" s="49"/>
      <c r="D3181" s="49"/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  <c r="Q3181" s="49"/>
      <c r="R3181" s="49"/>
      <c r="S3181" s="49"/>
      <c r="T3181" s="49"/>
      <c r="U3181" s="49"/>
      <c r="V3181" s="49"/>
      <c r="W3181" s="49"/>
      <c r="X3181" s="49"/>
      <c r="Y3181" s="49"/>
      <c r="Z3181" s="49"/>
      <c r="AA3181" s="49"/>
      <c r="AB3181" s="49"/>
      <c r="AC3181" s="49"/>
      <c r="AD3181" s="49"/>
    </row>
    <row r="3182" spans="1:30">
      <c r="A3182" s="49"/>
      <c r="B3182" s="49"/>
      <c r="C3182" s="49"/>
      <c r="D3182" s="49"/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  <c r="Q3182" s="49"/>
      <c r="R3182" s="49"/>
      <c r="S3182" s="49"/>
      <c r="T3182" s="49"/>
      <c r="U3182" s="49"/>
      <c r="V3182" s="49"/>
      <c r="W3182" s="49"/>
      <c r="X3182" s="49"/>
      <c r="Y3182" s="49"/>
      <c r="Z3182" s="49"/>
      <c r="AA3182" s="49"/>
      <c r="AB3182" s="49"/>
      <c r="AC3182" s="49"/>
      <c r="AD3182" s="49"/>
    </row>
    <row r="3183" spans="1:30">
      <c r="A3183" s="49"/>
      <c r="B3183" s="49"/>
      <c r="C3183" s="49"/>
      <c r="D3183" s="49"/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  <c r="Q3183" s="49"/>
      <c r="R3183" s="49"/>
      <c r="S3183" s="49"/>
      <c r="T3183" s="49"/>
      <c r="U3183" s="49"/>
      <c r="V3183" s="49"/>
      <c r="W3183" s="49"/>
      <c r="X3183" s="49"/>
      <c r="Y3183" s="49"/>
      <c r="Z3183" s="49"/>
      <c r="AA3183" s="49"/>
      <c r="AB3183" s="49"/>
      <c r="AC3183" s="49"/>
      <c r="AD3183" s="49"/>
    </row>
    <row r="3184" spans="1:30">
      <c r="A3184" s="49"/>
      <c r="B3184" s="49"/>
      <c r="C3184" s="49"/>
      <c r="D3184" s="49"/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  <c r="Q3184" s="49"/>
      <c r="R3184" s="49"/>
      <c r="S3184" s="49"/>
      <c r="T3184" s="49"/>
      <c r="U3184" s="49"/>
      <c r="V3184" s="49"/>
      <c r="W3184" s="49"/>
      <c r="X3184" s="49"/>
      <c r="Y3184" s="49"/>
      <c r="Z3184" s="49"/>
      <c r="AA3184" s="49"/>
      <c r="AB3184" s="49"/>
      <c r="AC3184" s="49"/>
      <c r="AD3184" s="49"/>
    </row>
    <row r="3185" spans="1:30">
      <c r="A3185" s="49"/>
      <c r="B3185" s="49"/>
      <c r="C3185" s="49"/>
      <c r="D3185" s="49"/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  <c r="Q3185" s="49"/>
      <c r="R3185" s="49"/>
      <c r="S3185" s="49"/>
      <c r="T3185" s="49"/>
      <c r="U3185" s="49"/>
      <c r="V3185" s="49"/>
      <c r="W3185" s="49"/>
      <c r="X3185" s="49"/>
      <c r="Y3185" s="49"/>
      <c r="Z3185" s="49"/>
      <c r="AA3185" s="49"/>
      <c r="AB3185" s="49"/>
      <c r="AC3185" s="49"/>
      <c r="AD3185" s="49"/>
    </row>
    <row r="3186" spans="1:30">
      <c r="A3186" s="49"/>
      <c r="B3186" s="49"/>
      <c r="C3186" s="49"/>
      <c r="D3186" s="49"/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  <c r="Q3186" s="49"/>
      <c r="R3186" s="49"/>
      <c r="S3186" s="49"/>
      <c r="T3186" s="49"/>
      <c r="U3186" s="49"/>
      <c r="V3186" s="49"/>
      <c r="W3186" s="49"/>
      <c r="X3186" s="49"/>
      <c r="Y3186" s="49"/>
      <c r="Z3186" s="49"/>
      <c r="AA3186" s="49"/>
      <c r="AB3186" s="49"/>
      <c r="AC3186" s="49"/>
      <c r="AD3186" s="49"/>
    </row>
    <row r="3187" spans="1:30">
      <c r="A3187" s="49"/>
      <c r="B3187" s="49"/>
      <c r="C3187" s="49"/>
      <c r="D3187" s="49"/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  <c r="Q3187" s="49"/>
      <c r="R3187" s="49"/>
      <c r="S3187" s="49"/>
      <c r="T3187" s="49"/>
      <c r="U3187" s="49"/>
      <c r="V3187" s="49"/>
      <c r="W3187" s="49"/>
      <c r="X3187" s="49"/>
      <c r="Y3187" s="49"/>
      <c r="Z3187" s="49"/>
      <c r="AA3187" s="49"/>
      <c r="AB3187" s="49"/>
      <c r="AC3187" s="49"/>
      <c r="AD3187" s="49"/>
    </row>
    <row r="3188" spans="1:30">
      <c r="A3188" s="49"/>
      <c r="B3188" s="49"/>
      <c r="C3188" s="49"/>
      <c r="D3188" s="49"/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/>
      <c r="R3188" s="49"/>
      <c r="S3188" s="49"/>
      <c r="T3188" s="49"/>
      <c r="U3188" s="49"/>
      <c r="V3188" s="49"/>
      <c r="W3188" s="49"/>
      <c r="X3188" s="49"/>
      <c r="Y3188" s="49"/>
      <c r="Z3188" s="49"/>
      <c r="AA3188" s="49"/>
      <c r="AB3188" s="49"/>
      <c r="AC3188" s="49"/>
      <c r="AD3188" s="49"/>
    </row>
    <row r="3189" spans="1:30">
      <c r="A3189" s="49"/>
      <c r="B3189" s="49"/>
      <c r="C3189" s="49"/>
      <c r="D3189" s="49"/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  <c r="Q3189" s="49"/>
      <c r="R3189" s="49"/>
      <c r="S3189" s="49"/>
      <c r="T3189" s="49"/>
      <c r="U3189" s="49"/>
      <c r="V3189" s="49"/>
      <c r="W3189" s="49"/>
      <c r="X3189" s="49"/>
      <c r="Y3189" s="49"/>
      <c r="Z3189" s="49"/>
      <c r="AA3189" s="49"/>
      <c r="AB3189" s="49"/>
      <c r="AC3189" s="49"/>
      <c r="AD3189" s="49"/>
    </row>
    <row r="3190" spans="1:30">
      <c r="A3190" s="49"/>
      <c r="B3190" s="49"/>
      <c r="C3190" s="49"/>
      <c r="D3190" s="49"/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  <c r="Q3190" s="49"/>
      <c r="R3190" s="49"/>
      <c r="S3190" s="49"/>
      <c r="T3190" s="49"/>
      <c r="U3190" s="49"/>
      <c r="V3190" s="49"/>
      <c r="W3190" s="49"/>
      <c r="X3190" s="49"/>
      <c r="Y3190" s="49"/>
      <c r="Z3190" s="49"/>
      <c r="AA3190" s="49"/>
      <c r="AB3190" s="49"/>
      <c r="AC3190" s="49"/>
      <c r="AD3190" s="49"/>
    </row>
    <row r="3191" spans="1:30">
      <c r="A3191" s="49"/>
      <c r="B3191" s="49"/>
      <c r="C3191" s="49"/>
      <c r="D3191" s="49"/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  <c r="Q3191" s="49"/>
      <c r="R3191" s="49"/>
      <c r="S3191" s="49"/>
      <c r="T3191" s="49"/>
      <c r="U3191" s="49"/>
      <c r="V3191" s="49"/>
      <c r="W3191" s="49"/>
      <c r="X3191" s="49"/>
      <c r="Y3191" s="49"/>
      <c r="Z3191" s="49"/>
      <c r="AA3191" s="49"/>
      <c r="AB3191" s="49"/>
      <c r="AC3191" s="49"/>
      <c r="AD3191" s="49"/>
    </row>
    <row r="3192" spans="1:30">
      <c r="A3192" s="49"/>
      <c r="B3192" s="49"/>
      <c r="C3192" s="49"/>
      <c r="D3192" s="49"/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  <c r="Q3192" s="49"/>
      <c r="R3192" s="49"/>
      <c r="S3192" s="49"/>
      <c r="T3192" s="49"/>
      <c r="U3192" s="49"/>
      <c r="V3192" s="49"/>
      <c r="W3192" s="49"/>
      <c r="X3192" s="49"/>
      <c r="Y3192" s="49"/>
      <c r="Z3192" s="49"/>
      <c r="AA3192" s="49"/>
      <c r="AB3192" s="49"/>
      <c r="AC3192" s="49"/>
      <c r="AD3192" s="49"/>
    </row>
    <row r="3193" spans="1:30">
      <c r="A3193" s="49"/>
      <c r="B3193" s="49"/>
      <c r="C3193" s="49"/>
      <c r="D3193" s="49"/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  <c r="Q3193" s="49"/>
      <c r="R3193" s="49"/>
      <c r="S3193" s="49"/>
      <c r="T3193" s="49"/>
      <c r="U3193" s="49"/>
      <c r="V3193" s="49"/>
      <c r="W3193" s="49"/>
      <c r="X3193" s="49"/>
      <c r="Y3193" s="49"/>
      <c r="Z3193" s="49"/>
      <c r="AA3193" s="49"/>
      <c r="AB3193" s="49"/>
      <c r="AC3193" s="49"/>
      <c r="AD3193" s="49"/>
    </row>
    <row r="3194" spans="1:30">
      <c r="A3194" s="49"/>
      <c r="B3194" s="49"/>
      <c r="C3194" s="49"/>
      <c r="D3194" s="49"/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  <c r="Q3194" s="49"/>
      <c r="R3194" s="49"/>
      <c r="S3194" s="49"/>
      <c r="T3194" s="49"/>
      <c r="U3194" s="49"/>
      <c r="V3194" s="49"/>
      <c r="W3194" s="49"/>
      <c r="X3194" s="49"/>
      <c r="Y3194" s="49"/>
      <c r="Z3194" s="49"/>
      <c r="AA3194" s="49"/>
      <c r="AB3194" s="49"/>
      <c r="AC3194" s="49"/>
      <c r="AD3194" s="49"/>
    </row>
    <row r="3195" spans="1:30">
      <c r="A3195" s="49"/>
      <c r="B3195" s="49"/>
      <c r="C3195" s="49"/>
      <c r="D3195" s="49"/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  <c r="Q3195" s="49"/>
      <c r="R3195" s="49"/>
      <c r="S3195" s="49"/>
      <c r="T3195" s="49"/>
      <c r="U3195" s="49"/>
      <c r="V3195" s="49"/>
      <c r="W3195" s="49"/>
      <c r="X3195" s="49"/>
      <c r="Y3195" s="49"/>
      <c r="Z3195" s="49"/>
      <c r="AA3195" s="49"/>
      <c r="AB3195" s="49"/>
      <c r="AC3195" s="49"/>
      <c r="AD3195" s="49"/>
    </row>
    <row r="3196" spans="1:30">
      <c r="A3196" s="49"/>
      <c r="B3196" s="49"/>
      <c r="C3196" s="49"/>
      <c r="D3196" s="49"/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  <c r="Q3196" s="49"/>
      <c r="R3196" s="49"/>
      <c r="S3196" s="49"/>
      <c r="T3196" s="49"/>
      <c r="U3196" s="49"/>
      <c r="V3196" s="49"/>
      <c r="W3196" s="49"/>
      <c r="X3196" s="49"/>
      <c r="Y3196" s="49"/>
      <c r="Z3196" s="49"/>
      <c r="AA3196" s="49"/>
      <c r="AB3196" s="49"/>
      <c r="AC3196" s="49"/>
      <c r="AD3196" s="49"/>
    </row>
    <row r="3197" spans="1:30">
      <c r="A3197" s="49"/>
      <c r="B3197" s="49"/>
      <c r="C3197" s="49"/>
      <c r="D3197" s="49"/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  <c r="Q3197" s="49"/>
      <c r="R3197" s="49"/>
      <c r="S3197" s="49"/>
      <c r="T3197" s="49"/>
      <c r="U3197" s="49"/>
      <c r="V3197" s="49"/>
      <c r="W3197" s="49"/>
      <c r="X3197" s="49"/>
      <c r="Y3197" s="49"/>
      <c r="Z3197" s="49"/>
      <c r="AA3197" s="49"/>
      <c r="AB3197" s="49"/>
      <c r="AC3197" s="49"/>
      <c r="AD3197" s="49"/>
    </row>
    <row r="3198" spans="1:30">
      <c r="A3198" s="49"/>
      <c r="B3198" s="49"/>
      <c r="C3198" s="49"/>
      <c r="D3198" s="49"/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  <c r="Q3198" s="49"/>
      <c r="R3198" s="49"/>
      <c r="S3198" s="49"/>
      <c r="T3198" s="49"/>
      <c r="U3198" s="49"/>
      <c r="V3198" s="49"/>
      <c r="W3198" s="49"/>
      <c r="X3198" s="49"/>
      <c r="Y3198" s="49"/>
      <c r="Z3198" s="49"/>
      <c r="AA3198" s="49"/>
      <c r="AB3198" s="49"/>
      <c r="AC3198" s="49"/>
      <c r="AD3198" s="49"/>
    </row>
    <row r="3199" spans="1:30">
      <c r="A3199" s="49"/>
      <c r="B3199" s="49"/>
      <c r="C3199" s="49"/>
      <c r="D3199" s="49"/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  <c r="Q3199" s="49"/>
      <c r="R3199" s="49"/>
      <c r="S3199" s="49"/>
      <c r="T3199" s="49"/>
      <c r="U3199" s="49"/>
      <c r="V3199" s="49"/>
      <c r="W3199" s="49"/>
      <c r="X3199" s="49"/>
      <c r="Y3199" s="49"/>
      <c r="Z3199" s="49"/>
      <c r="AA3199" s="49"/>
      <c r="AB3199" s="49"/>
      <c r="AC3199" s="49"/>
      <c r="AD3199" s="49"/>
    </row>
    <row r="3200" spans="1:30">
      <c r="A3200" s="49"/>
      <c r="B3200" s="49"/>
      <c r="C3200" s="49"/>
      <c r="D3200" s="49"/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  <c r="Q3200" s="49"/>
      <c r="R3200" s="49"/>
      <c r="S3200" s="49"/>
      <c r="T3200" s="49"/>
      <c r="U3200" s="49"/>
      <c r="V3200" s="49"/>
      <c r="W3200" s="49"/>
      <c r="X3200" s="49"/>
      <c r="Y3200" s="49"/>
      <c r="Z3200" s="49"/>
      <c r="AA3200" s="49"/>
      <c r="AB3200" s="49"/>
      <c r="AC3200" s="49"/>
      <c r="AD3200" s="49"/>
    </row>
    <row r="3201" spans="1:30">
      <c r="A3201" s="49"/>
      <c r="B3201" s="49"/>
      <c r="C3201" s="49"/>
      <c r="D3201" s="49"/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  <c r="Q3201" s="49"/>
      <c r="R3201" s="49"/>
      <c r="S3201" s="49"/>
      <c r="T3201" s="49"/>
      <c r="U3201" s="49"/>
      <c r="V3201" s="49"/>
      <c r="W3201" s="49"/>
      <c r="X3201" s="49"/>
      <c r="Y3201" s="49"/>
      <c r="Z3201" s="49"/>
      <c r="AA3201" s="49"/>
      <c r="AB3201" s="49"/>
      <c r="AC3201" s="49"/>
      <c r="AD3201" s="49"/>
    </row>
    <row r="3202" spans="1:30">
      <c r="A3202" s="49"/>
      <c r="B3202" s="49"/>
      <c r="C3202" s="49"/>
      <c r="D3202" s="49"/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  <c r="Q3202" s="49"/>
      <c r="R3202" s="49"/>
      <c r="S3202" s="49"/>
      <c r="T3202" s="49"/>
      <c r="U3202" s="49"/>
      <c r="V3202" s="49"/>
      <c r="W3202" s="49"/>
      <c r="X3202" s="49"/>
      <c r="Y3202" s="49"/>
      <c r="Z3202" s="49"/>
      <c r="AA3202" s="49"/>
      <c r="AB3202" s="49"/>
      <c r="AC3202" s="49"/>
      <c r="AD3202" s="49"/>
    </row>
    <row r="3203" spans="1:30">
      <c r="A3203" s="49"/>
      <c r="B3203" s="49"/>
      <c r="C3203" s="49"/>
      <c r="D3203" s="49"/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  <c r="Q3203" s="49"/>
      <c r="R3203" s="49"/>
      <c r="S3203" s="49"/>
      <c r="T3203" s="49"/>
      <c r="U3203" s="49"/>
      <c r="V3203" s="49"/>
      <c r="W3203" s="49"/>
      <c r="X3203" s="49"/>
      <c r="Y3203" s="49"/>
      <c r="Z3203" s="49"/>
      <c r="AA3203" s="49"/>
      <c r="AB3203" s="49"/>
      <c r="AC3203" s="49"/>
      <c r="AD3203" s="49"/>
    </row>
    <row r="3204" spans="1:30">
      <c r="A3204" s="49"/>
      <c r="B3204" s="49"/>
      <c r="C3204" s="49"/>
      <c r="D3204" s="49"/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  <c r="Q3204" s="49"/>
      <c r="R3204" s="49"/>
      <c r="S3204" s="49"/>
      <c r="T3204" s="49"/>
      <c r="U3204" s="49"/>
      <c r="V3204" s="49"/>
      <c r="W3204" s="49"/>
      <c r="X3204" s="49"/>
      <c r="Y3204" s="49"/>
      <c r="Z3204" s="49"/>
      <c r="AA3204" s="49"/>
      <c r="AB3204" s="49"/>
      <c r="AC3204" s="49"/>
      <c r="AD3204" s="49"/>
    </row>
    <row r="3205" spans="1:30">
      <c r="A3205" s="49"/>
      <c r="B3205" s="49"/>
      <c r="C3205" s="49"/>
      <c r="D3205" s="49"/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  <c r="Q3205" s="49"/>
      <c r="R3205" s="49"/>
      <c r="S3205" s="49"/>
      <c r="T3205" s="49"/>
      <c r="U3205" s="49"/>
      <c r="V3205" s="49"/>
      <c r="W3205" s="49"/>
      <c r="X3205" s="49"/>
      <c r="Y3205" s="49"/>
      <c r="Z3205" s="49"/>
      <c r="AA3205" s="49"/>
      <c r="AB3205" s="49"/>
      <c r="AC3205" s="49"/>
      <c r="AD3205" s="49"/>
    </row>
    <row r="3206" spans="1:30">
      <c r="A3206" s="49"/>
      <c r="B3206" s="49"/>
      <c r="C3206" s="49"/>
      <c r="D3206" s="49"/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  <c r="Q3206" s="49"/>
      <c r="R3206" s="49"/>
      <c r="S3206" s="49"/>
      <c r="T3206" s="49"/>
      <c r="U3206" s="49"/>
      <c r="V3206" s="49"/>
      <c r="W3206" s="49"/>
      <c r="X3206" s="49"/>
      <c r="Y3206" s="49"/>
      <c r="Z3206" s="49"/>
      <c r="AA3206" s="49"/>
      <c r="AB3206" s="49"/>
      <c r="AC3206" s="49"/>
      <c r="AD3206" s="49"/>
    </row>
    <row r="3207" spans="1:30">
      <c r="A3207" s="49"/>
      <c r="B3207" s="49"/>
      <c r="C3207" s="49"/>
      <c r="D3207" s="49"/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  <c r="Q3207" s="49"/>
      <c r="R3207" s="49"/>
      <c r="S3207" s="49"/>
      <c r="T3207" s="49"/>
      <c r="U3207" s="49"/>
      <c r="V3207" s="49"/>
      <c r="W3207" s="49"/>
      <c r="X3207" s="49"/>
      <c r="Y3207" s="49"/>
      <c r="Z3207" s="49"/>
      <c r="AA3207" s="49"/>
      <c r="AB3207" s="49"/>
      <c r="AC3207" s="49"/>
      <c r="AD3207" s="49"/>
    </row>
    <row r="3208" spans="1:30">
      <c r="A3208" s="49"/>
      <c r="B3208" s="49"/>
      <c r="C3208" s="49"/>
      <c r="D3208" s="49"/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  <c r="Q3208" s="49"/>
      <c r="R3208" s="49"/>
      <c r="S3208" s="49"/>
      <c r="T3208" s="49"/>
      <c r="U3208" s="49"/>
      <c r="V3208" s="49"/>
      <c r="W3208" s="49"/>
      <c r="X3208" s="49"/>
      <c r="Y3208" s="49"/>
      <c r="Z3208" s="49"/>
      <c r="AA3208" s="49"/>
      <c r="AB3208" s="49"/>
      <c r="AC3208" s="49"/>
      <c r="AD3208" s="49"/>
    </row>
    <row r="3209" spans="1:30">
      <c r="A3209" s="49"/>
      <c r="B3209" s="49"/>
      <c r="C3209" s="49"/>
      <c r="D3209" s="49"/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  <c r="Q3209" s="49"/>
      <c r="R3209" s="49"/>
      <c r="S3209" s="49"/>
      <c r="T3209" s="49"/>
      <c r="U3209" s="49"/>
      <c r="V3209" s="49"/>
      <c r="W3209" s="49"/>
      <c r="X3209" s="49"/>
      <c r="Y3209" s="49"/>
      <c r="Z3209" s="49"/>
      <c r="AA3209" s="49"/>
      <c r="AB3209" s="49"/>
      <c r="AC3209" s="49"/>
      <c r="AD3209" s="49"/>
    </row>
    <row r="3210" spans="1:30">
      <c r="A3210" s="49"/>
      <c r="B3210" s="49"/>
      <c r="C3210" s="49"/>
      <c r="D3210" s="49"/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  <c r="R3210" s="49"/>
      <c r="S3210" s="49"/>
      <c r="T3210" s="49"/>
      <c r="U3210" s="49"/>
      <c r="V3210" s="49"/>
      <c r="W3210" s="49"/>
      <c r="X3210" s="49"/>
      <c r="Y3210" s="49"/>
      <c r="Z3210" s="49"/>
      <c r="AA3210" s="49"/>
      <c r="AB3210" s="49"/>
      <c r="AC3210" s="49"/>
      <c r="AD3210" s="49"/>
    </row>
    <row r="3211" spans="1:30">
      <c r="A3211" s="49"/>
      <c r="B3211" s="49"/>
      <c r="C3211" s="49"/>
      <c r="D3211" s="49"/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  <c r="Q3211" s="49"/>
      <c r="R3211" s="49"/>
      <c r="S3211" s="49"/>
      <c r="T3211" s="49"/>
      <c r="U3211" s="49"/>
      <c r="V3211" s="49"/>
      <c r="W3211" s="49"/>
      <c r="X3211" s="49"/>
      <c r="Y3211" s="49"/>
      <c r="Z3211" s="49"/>
      <c r="AA3211" s="49"/>
      <c r="AB3211" s="49"/>
      <c r="AC3211" s="49"/>
      <c r="AD3211" s="49"/>
    </row>
    <row r="3212" spans="1:30">
      <c r="A3212" s="49"/>
      <c r="B3212" s="49"/>
      <c r="C3212" s="49"/>
      <c r="D3212" s="49"/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  <c r="Q3212" s="49"/>
      <c r="R3212" s="49"/>
      <c r="S3212" s="49"/>
      <c r="T3212" s="49"/>
      <c r="U3212" s="49"/>
      <c r="V3212" s="49"/>
      <c r="W3212" s="49"/>
      <c r="X3212" s="49"/>
      <c r="Y3212" s="49"/>
      <c r="Z3212" s="49"/>
      <c r="AA3212" s="49"/>
      <c r="AB3212" s="49"/>
      <c r="AC3212" s="49"/>
      <c r="AD3212" s="49"/>
    </row>
    <row r="3213" spans="1:30">
      <c r="A3213" s="49"/>
      <c r="B3213" s="49"/>
      <c r="C3213" s="49"/>
      <c r="D3213" s="49"/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  <c r="Q3213" s="49"/>
      <c r="R3213" s="49"/>
      <c r="S3213" s="49"/>
      <c r="T3213" s="49"/>
      <c r="U3213" s="49"/>
      <c r="V3213" s="49"/>
      <c r="W3213" s="49"/>
      <c r="X3213" s="49"/>
      <c r="Y3213" s="49"/>
      <c r="Z3213" s="49"/>
      <c r="AA3213" s="49"/>
      <c r="AB3213" s="49"/>
      <c r="AC3213" s="49"/>
      <c r="AD3213" s="49"/>
    </row>
    <row r="3214" spans="1:30">
      <c r="A3214" s="49"/>
      <c r="B3214" s="49"/>
      <c r="C3214" s="49"/>
      <c r="D3214" s="49"/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  <c r="Q3214" s="49"/>
      <c r="R3214" s="49"/>
      <c r="S3214" s="49"/>
      <c r="T3214" s="49"/>
      <c r="U3214" s="49"/>
      <c r="V3214" s="49"/>
      <c r="W3214" s="49"/>
      <c r="X3214" s="49"/>
      <c r="Y3214" s="49"/>
      <c r="Z3214" s="49"/>
      <c r="AA3214" s="49"/>
      <c r="AB3214" s="49"/>
      <c r="AC3214" s="49"/>
      <c r="AD3214" s="49"/>
    </row>
    <row r="3215" spans="1:30">
      <c r="A3215" s="49"/>
      <c r="B3215" s="49"/>
      <c r="C3215" s="49"/>
      <c r="D3215" s="49"/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  <c r="Q3215" s="49"/>
      <c r="R3215" s="49"/>
      <c r="S3215" s="49"/>
      <c r="T3215" s="49"/>
      <c r="U3215" s="49"/>
      <c r="V3215" s="49"/>
      <c r="W3215" s="49"/>
      <c r="X3215" s="49"/>
      <c r="Y3215" s="49"/>
      <c r="Z3215" s="49"/>
      <c r="AA3215" s="49"/>
      <c r="AB3215" s="49"/>
      <c r="AC3215" s="49"/>
      <c r="AD3215" s="49"/>
    </row>
    <row r="3216" spans="1:30">
      <c r="A3216" s="49"/>
      <c r="B3216" s="49"/>
      <c r="C3216" s="49"/>
      <c r="D3216" s="49"/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  <c r="Q3216" s="49"/>
      <c r="R3216" s="49"/>
      <c r="S3216" s="49"/>
      <c r="T3216" s="49"/>
      <c r="U3216" s="49"/>
      <c r="V3216" s="49"/>
      <c r="W3216" s="49"/>
      <c r="X3216" s="49"/>
      <c r="Y3216" s="49"/>
      <c r="Z3216" s="49"/>
      <c r="AA3216" s="49"/>
      <c r="AB3216" s="49"/>
      <c r="AC3216" s="49"/>
      <c r="AD3216" s="49"/>
    </row>
    <row r="3217" spans="1:30">
      <c r="A3217" s="49"/>
      <c r="B3217" s="49"/>
      <c r="C3217" s="49"/>
      <c r="D3217" s="49"/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  <c r="Q3217" s="49"/>
      <c r="R3217" s="49"/>
      <c r="S3217" s="49"/>
      <c r="T3217" s="49"/>
      <c r="U3217" s="49"/>
      <c r="V3217" s="49"/>
      <c r="W3217" s="49"/>
      <c r="X3217" s="49"/>
      <c r="Y3217" s="49"/>
      <c r="Z3217" s="49"/>
      <c r="AA3217" s="49"/>
      <c r="AB3217" s="49"/>
      <c r="AC3217" s="49"/>
      <c r="AD3217" s="49"/>
    </row>
    <row r="3218" spans="1:30">
      <c r="A3218" s="49"/>
      <c r="B3218" s="49"/>
      <c r="C3218" s="49"/>
      <c r="D3218" s="49"/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  <c r="Q3218" s="49"/>
      <c r="R3218" s="49"/>
      <c r="S3218" s="49"/>
      <c r="T3218" s="49"/>
      <c r="U3218" s="49"/>
      <c r="V3218" s="49"/>
      <c r="W3218" s="49"/>
      <c r="X3218" s="49"/>
      <c r="Y3218" s="49"/>
      <c r="Z3218" s="49"/>
      <c r="AA3218" s="49"/>
      <c r="AB3218" s="49"/>
      <c r="AC3218" s="49"/>
      <c r="AD3218" s="49"/>
    </row>
    <row r="3219" spans="1:30">
      <c r="A3219" s="49"/>
      <c r="B3219" s="49"/>
      <c r="C3219" s="49"/>
      <c r="D3219" s="49"/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  <c r="Q3219" s="49"/>
      <c r="R3219" s="49"/>
      <c r="S3219" s="49"/>
      <c r="T3219" s="49"/>
      <c r="U3219" s="49"/>
      <c r="V3219" s="49"/>
      <c r="W3219" s="49"/>
      <c r="X3219" s="49"/>
      <c r="Y3219" s="49"/>
      <c r="Z3219" s="49"/>
      <c r="AA3219" s="49"/>
      <c r="AB3219" s="49"/>
      <c r="AC3219" s="49"/>
      <c r="AD3219" s="49"/>
    </row>
    <row r="3220" spans="1:30">
      <c r="A3220" s="49"/>
      <c r="B3220" s="49"/>
      <c r="C3220" s="49"/>
      <c r="D3220" s="49"/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  <c r="Q3220" s="49"/>
      <c r="R3220" s="49"/>
      <c r="S3220" s="49"/>
      <c r="T3220" s="49"/>
      <c r="U3220" s="49"/>
      <c r="V3220" s="49"/>
      <c r="W3220" s="49"/>
      <c r="X3220" s="49"/>
      <c r="Y3220" s="49"/>
      <c r="Z3220" s="49"/>
      <c r="AA3220" s="49"/>
      <c r="AB3220" s="49"/>
      <c r="AC3220" s="49"/>
      <c r="AD3220" s="49"/>
    </row>
    <row r="3221" spans="1:30">
      <c r="A3221" s="49"/>
      <c r="B3221" s="49"/>
      <c r="C3221" s="49"/>
      <c r="D3221" s="49"/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  <c r="Q3221" s="49"/>
      <c r="R3221" s="49"/>
      <c r="S3221" s="49"/>
      <c r="T3221" s="49"/>
      <c r="U3221" s="49"/>
      <c r="V3221" s="49"/>
      <c r="W3221" s="49"/>
      <c r="X3221" s="49"/>
      <c r="Y3221" s="49"/>
      <c r="Z3221" s="49"/>
      <c r="AA3221" s="49"/>
      <c r="AB3221" s="49"/>
      <c r="AC3221" s="49"/>
      <c r="AD3221" s="49"/>
    </row>
    <row r="3222" spans="1:30">
      <c r="A3222" s="49"/>
      <c r="B3222" s="49"/>
      <c r="C3222" s="49"/>
      <c r="D3222" s="49"/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  <c r="Q3222" s="49"/>
      <c r="R3222" s="49"/>
      <c r="S3222" s="49"/>
      <c r="T3222" s="49"/>
      <c r="U3222" s="49"/>
      <c r="V3222" s="49"/>
      <c r="W3222" s="49"/>
      <c r="X3222" s="49"/>
      <c r="Y3222" s="49"/>
      <c r="Z3222" s="49"/>
      <c r="AA3222" s="49"/>
      <c r="AB3222" s="49"/>
      <c r="AC3222" s="49"/>
      <c r="AD3222" s="49"/>
    </row>
    <row r="3223" spans="1:30">
      <c r="A3223" s="49"/>
      <c r="B3223" s="49"/>
      <c r="C3223" s="49"/>
      <c r="D3223" s="49"/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  <c r="Q3223" s="49"/>
      <c r="R3223" s="49"/>
      <c r="S3223" s="49"/>
      <c r="T3223" s="49"/>
      <c r="U3223" s="49"/>
      <c r="V3223" s="49"/>
      <c r="W3223" s="49"/>
      <c r="X3223" s="49"/>
      <c r="Y3223" s="49"/>
      <c r="Z3223" s="49"/>
      <c r="AA3223" s="49"/>
      <c r="AB3223" s="49"/>
      <c r="AC3223" s="49"/>
      <c r="AD3223" s="49"/>
    </row>
    <row r="3224" spans="1:30">
      <c r="A3224" s="49"/>
      <c r="B3224" s="49"/>
      <c r="C3224" s="49"/>
      <c r="D3224" s="49"/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  <c r="Q3224" s="49"/>
      <c r="R3224" s="49"/>
      <c r="S3224" s="49"/>
      <c r="T3224" s="49"/>
      <c r="U3224" s="49"/>
      <c r="V3224" s="49"/>
      <c r="W3224" s="49"/>
      <c r="X3224" s="49"/>
      <c r="Y3224" s="49"/>
      <c r="Z3224" s="49"/>
      <c r="AA3224" s="49"/>
      <c r="AB3224" s="49"/>
      <c r="AC3224" s="49"/>
      <c r="AD3224" s="49"/>
    </row>
    <row r="3225" spans="1:30">
      <c r="A3225" s="49"/>
      <c r="B3225" s="49"/>
      <c r="C3225" s="49"/>
      <c r="D3225" s="49"/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  <c r="Q3225" s="49"/>
      <c r="R3225" s="49"/>
      <c r="S3225" s="49"/>
      <c r="T3225" s="49"/>
      <c r="U3225" s="49"/>
      <c r="V3225" s="49"/>
      <c r="W3225" s="49"/>
      <c r="X3225" s="49"/>
      <c r="Y3225" s="49"/>
      <c r="Z3225" s="49"/>
      <c r="AA3225" s="49"/>
      <c r="AB3225" s="49"/>
      <c r="AC3225" s="49"/>
      <c r="AD3225" s="49"/>
    </row>
    <row r="3226" spans="1:30">
      <c r="A3226" s="49"/>
      <c r="B3226" s="49"/>
      <c r="C3226" s="49"/>
      <c r="D3226" s="49"/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  <c r="Q3226" s="49"/>
      <c r="R3226" s="49"/>
      <c r="S3226" s="49"/>
      <c r="T3226" s="49"/>
      <c r="U3226" s="49"/>
      <c r="V3226" s="49"/>
      <c r="W3226" s="49"/>
      <c r="X3226" s="49"/>
      <c r="Y3226" s="49"/>
      <c r="Z3226" s="49"/>
      <c r="AA3226" s="49"/>
      <c r="AB3226" s="49"/>
      <c r="AC3226" s="49"/>
      <c r="AD3226" s="49"/>
    </row>
    <row r="3227" spans="1:30">
      <c r="A3227" s="49"/>
      <c r="B3227" s="49"/>
      <c r="C3227" s="49"/>
      <c r="D3227" s="49"/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  <c r="Q3227" s="49"/>
      <c r="R3227" s="49"/>
      <c r="S3227" s="49"/>
      <c r="T3227" s="49"/>
      <c r="U3227" s="49"/>
      <c r="V3227" s="49"/>
      <c r="W3227" s="49"/>
      <c r="X3227" s="49"/>
      <c r="Y3227" s="49"/>
      <c r="Z3227" s="49"/>
      <c r="AA3227" s="49"/>
      <c r="AB3227" s="49"/>
      <c r="AC3227" s="49"/>
      <c r="AD3227" s="49"/>
    </row>
    <row r="3228" spans="1:30">
      <c r="A3228" s="49"/>
      <c r="B3228" s="49"/>
      <c r="C3228" s="49"/>
      <c r="D3228" s="49"/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  <c r="Q3228" s="49"/>
      <c r="R3228" s="49"/>
      <c r="S3228" s="49"/>
      <c r="T3228" s="49"/>
      <c r="U3228" s="49"/>
      <c r="V3228" s="49"/>
      <c r="W3228" s="49"/>
      <c r="X3228" s="49"/>
      <c r="Y3228" s="49"/>
      <c r="Z3228" s="49"/>
      <c r="AA3228" s="49"/>
      <c r="AB3228" s="49"/>
      <c r="AC3228" s="49"/>
      <c r="AD3228" s="49"/>
    </row>
    <row r="3229" spans="1:30">
      <c r="A3229" s="49"/>
      <c r="B3229" s="49"/>
      <c r="C3229" s="49"/>
      <c r="D3229" s="49"/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  <c r="Q3229" s="49"/>
      <c r="R3229" s="49"/>
      <c r="S3229" s="49"/>
      <c r="T3229" s="49"/>
      <c r="U3229" s="49"/>
      <c r="V3229" s="49"/>
      <c r="W3229" s="49"/>
      <c r="X3229" s="49"/>
      <c r="Y3229" s="49"/>
      <c r="Z3229" s="49"/>
      <c r="AA3229" s="49"/>
      <c r="AB3229" s="49"/>
      <c r="AC3229" s="49"/>
      <c r="AD3229" s="49"/>
    </row>
    <row r="3230" spans="1:30">
      <c r="A3230" s="49"/>
      <c r="B3230" s="49"/>
      <c r="C3230" s="49"/>
      <c r="D3230" s="49"/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  <c r="Q3230" s="49"/>
      <c r="R3230" s="49"/>
      <c r="S3230" s="49"/>
      <c r="T3230" s="49"/>
      <c r="U3230" s="49"/>
      <c r="V3230" s="49"/>
      <c r="W3230" s="49"/>
      <c r="X3230" s="49"/>
      <c r="Y3230" s="49"/>
      <c r="Z3230" s="49"/>
      <c r="AA3230" s="49"/>
      <c r="AB3230" s="49"/>
      <c r="AC3230" s="49"/>
      <c r="AD3230" s="49"/>
    </row>
    <row r="3231" spans="1:30">
      <c r="A3231" s="49"/>
      <c r="B3231" s="49"/>
      <c r="C3231" s="49"/>
      <c r="D3231" s="49"/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  <c r="Q3231" s="49"/>
      <c r="R3231" s="49"/>
      <c r="S3231" s="49"/>
      <c r="T3231" s="49"/>
      <c r="U3231" s="49"/>
      <c r="V3231" s="49"/>
      <c r="W3231" s="49"/>
      <c r="X3231" s="49"/>
      <c r="Y3231" s="49"/>
      <c r="Z3231" s="49"/>
      <c r="AA3231" s="49"/>
      <c r="AB3231" s="49"/>
      <c r="AC3231" s="49"/>
      <c r="AD3231" s="49"/>
    </row>
    <row r="3232" spans="1:30">
      <c r="A3232" s="49"/>
      <c r="B3232" s="49"/>
      <c r="C3232" s="49"/>
      <c r="D3232" s="49"/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  <c r="Q3232" s="49"/>
      <c r="R3232" s="49"/>
      <c r="S3232" s="49"/>
      <c r="T3232" s="49"/>
      <c r="U3232" s="49"/>
      <c r="V3232" s="49"/>
      <c r="W3232" s="49"/>
      <c r="X3232" s="49"/>
      <c r="Y3232" s="49"/>
      <c r="Z3232" s="49"/>
      <c r="AA3232" s="49"/>
      <c r="AB3232" s="49"/>
      <c r="AC3232" s="49"/>
      <c r="AD3232" s="49"/>
    </row>
    <row r="3233" spans="1:30">
      <c r="A3233" s="49"/>
      <c r="B3233" s="49"/>
      <c r="C3233" s="49"/>
      <c r="D3233" s="49"/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  <c r="Q3233" s="49"/>
      <c r="R3233" s="49"/>
      <c r="S3233" s="49"/>
      <c r="T3233" s="49"/>
      <c r="U3233" s="49"/>
      <c r="V3233" s="49"/>
      <c r="W3233" s="49"/>
      <c r="X3233" s="49"/>
      <c r="Y3233" s="49"/>
      <c r="Z3233" s="49"/>
      <c r="AA3233" s="49"/>
      <c r="AB3233" s="49"/>
      <c r="AC3233" s="49"/>
      <c r="AD3233" s="49"/>
    </row>
    <row r="3234" spans="1:30">
      <c r="A3234" s="49"/>
      <c r="B3234" s="49"/>
      <c r="C3234" s="49"/>
      <c r="D3234" s="49"/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  <c r="Q3234" s="49"/>
      <c r="R3234" s="49"/>
      <c r="S3234" s="49"/>
      <c r="T3234" s="49"/>
      <c r="U3234" s="49"/>
      <c r="V3234" s="49"/>
      <c r="W3234" s="49"/>
      <c r="X3234" s="49"/>
      <c r="Y3234" s="49"/>
      <c r="Z3234" s="49"/>
      <c r="AA3234" s="49"/>
      <c r="AB3234" s="49"/>
      <c r="AC3234" s="49"/>
      <c r="AD3234" s="49"/>
    </row>
    <row r="3235" spans="1:30">
      <c r="A3235" s="49"/>
      <c r="B3235" s="49"/>
      <c r="C3235" s="49"/>
      <c r="D3235" s="49"/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  <c r="Q3235" s="49"/>
      <c r="R3235" s="49"/>
      <c r="S3235" s="49"/>
      <c r="T3235" s="49"/>
      <c r="U3235" s="49"/>
      <c r="V3235" s="49"/>
      <c r="W3235" s="49"/>
      <c r="X3235" s="49"/>
      <c r="Y3235" s="49"/>
      <c r="Z3235" s="49"/>
      <c r="AA3235" s="49"/>
      <c r="AB3235" s="49"/>
      <c r="AC3235" s="49"/>
      <c r="AD3235" s="49"/>
    </row>
    <row r="3236" spans="1:30">
      <c r="A3236" s="49"/>
      <c r="B3236" s="49"/>
      <c r="C3236" s="49"/>
      <c r="D3236" s="49"/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  <c r="Q3236" s="49"/>
      <c r="R3236" s="49"/>
      <c r="S3236" s="49"/>
      <c r="T3236" s="49"/>
      <c r="U3236" s="49"/>
      <c r="V3236" s="49"/>
      <c r="W3236" s="49"/>
      <c r="X3236" s="49"/>
      <c r="Y3236" s="49"/>
      <c r="Z3236" s="49"/>
      <c r="AA3236" s="49"/>
      <c r="AB3236" s="49"/>
      <c r="AC3236" s="49"/>
      <c r="AD3236" s="49"/>
    </row>
    <row r="3237" spans="1:30">
      <c r="A3237" s="49"/>
      <c r="B3237" s="49"/>
      <c r="C3237" s="49"/>
      <c r="D3237" s="49"/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  <c r="Q3237" s="49"/>
      <c r="R3237" s="49"/>
      <c r="S3237" s="49"/>
      <c r="T3237" s="49"/>
      <c r="U3237" s="49"/>
      <c r="V3237" s="49"/>
      <c r="W3237" s="49"/>
      <c r="X3237" s="49"/>
      <c r="Y3237" s="49"/>
      <c r="Z3237" s="49"/>
      <c r="AA3237" s="49"/>
      <c r="AB3237" s="49"/>
      <c r="AC3237" s="49"/>
      <c r="AD3237" s="49"/>
    </row>
    <row r="3238" spans="1:30">
      <c r="A3238" s="49"/>
      <c r="B3238" s="49"/>
      <c r="C3238" s="49"/>
      <c r="D3238" s="49"/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  <c r="Q3238" s="49"/>
      <c r="R3238" s="49"/>
      <c r="S3238" s="49"/>
      <c r="T3238" s="49"/>
      <c r="U3238" s="49"/>
      <c r="V3238" s="49"/>
      <c r="W3238" s="49"/>
      <c r="X3238" s="49"/>
      <c r="Y3238" s="49"/>
      <c r="Z3238" s="49"/>
      <c r="AA3238" s="49"/>
      <c r="AB3238" s="49"/>
      <c r="AC3238" s="49"/>
      <c r="AD3238" s="49"/>
    </row>
    <row r="3239" spans="1:30">
      <c r="A3239" s="49"/>
      <c r="B3239" s="49"/>
      <c r="C3239" s="49"/>
      <c r="D3239" s="49"/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  <c r="Q3239" s="49"/>
      <c r="R3239" s="49"/>
      <c r="S3239" s="49"/>
      <c r="T3239" s="49"/>
      <c r="U3239" s="49"/>
      <c r="V3239" s="49"/>
      <c r="W3239" s="49"/>
      <c r="X3239" s="49"/>
      <c r="Y3239" s="49"/>
      <c r="Z3239" s="49"/>
      <c r="AA3239" s="49"/>
      <c r="AB3239" s="49"/>
      <c r="AC3239" s="49"/>
      <c r="AD3239" s="49"/>
    </row>
    <row r="3240" spans="1:30">
      <c r="A3240" s="49"/>
      <c r="B3240" s="49"/>
      <c r="C3240" s="49"/>
      <c r="D3240" s="49"/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  <c r="R3240" s="49"/>
      <c r="S3240" s="49"/>
      <c r="T3240" s="49"/>
      <c r="U3240" s="49"/>
      <c r="V3240" s="49"/>
      <c r="W3240" s="49"/>
      <c r="X3240" s="49"/>
      <c r="Y3240" s="49"/>
      <c r="Z3240" s="49"/>
      <c r="AA3240" s="49"/>
      <c r="AB3240" s="49"/>
      <c r="AC3240" s="49"/>
      <c r="AD3240" s="49"/>
    </row>
    <row r="3241" spans="1:30">
      <c r="A3241" s="49"/>
      <c r="B3241" s="49"/>
      <c r="C3241" s="49"/>
      <c r="D3241" s="49"/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  <c r="Q3241" s="49"/>
      <c r="R3241" s="49"/>
      <c r="S3241" s="49"/>
      <c r="T3241" s="49"/>
      <c r="U3241" s="49"/>
      <c r="V3241" s="49"/>
      <c r="W3241" s="49"/>
      <c r="X3241" s="49"/>
      <c r="Y3241" s="49"/>
      <c r="Z3241" s="49"/>
      <c r="AA3241" s="49"/>
      <c r="AB3241" s="49"/>
      <c r="AC3241" s="49"/>
      <c r="AD3241" s="49"/>
    </row>
    <row r="3242" spans="1:30">
      <c r="A3242" s="49"/>
      <c r="B3242" s="49"/>
      <c r="C3242" s="49"/>
      <c r="D3242" s="49"/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  <c r="Q3242" s="49"/>
      <c r="R3242" s="49"/>
      <c r="S3242" s="49"/>
      <c r="T3242" s="49"/>
      <c r="U3242" s="49"/>
      <c r="V3242" s="49"/>
      <c r="W3242" s="49"/>
      <c r="X3242" s="49"/>
      <c r="Y3242" s="49"/>
      <c r="Z3242" s="49"/>
      <c r="AA3242" s="49"/>
      <c r="AB3242" s="49"/>
      <c r="AC3242" s="49"/>
      <c r="AD3242" s="49"/>
    </row>
    <row r="3243" spans="1:30">
      <c r="A3243" s="49"/>
      <c r="B3243" s="49"/>
      <c r="C3243" s="49"/>
      <c r="D3243" s="49"/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  <c r="Q3243" s="49"/>
      <c r="R3243" s="49"/>
      <c r="S3243" s="49"/>
      <c r="T3243" s="49"/>
      <c r="U3243" s="49"/>
      <c r="V3243" s="49"/>
      <c r="W3243" s="49"/>
      <c r="X3243" s="49"/>
      <c r="Y3243" s="49"/>
      <c r="Z3243" s="49"/>
      <c r="AA3243" s="49"/>
      <c r="AB3243" s="49"/>
      <c r="AC3243" s="49"/>
      <c r="AD3243" s="49"/>
    </row>
    <row r="3244" spans="1:30">
      <c r="A3244" s="49"/>
      <c r="B3244" s="49"/>
      <c r="C3244" s="49"/>
      <c r="D3244" s="49"/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  <c r="Q3244" s="49"/>
      <c r="R3244" s="49"/>
      <c r="S3244" s="49"/>
      <c r="T3244" s="49"/>
      <c r="U3244" s="49"/>
      <c r="V3244" s="49"/>
      <c r="W3244" s="49"/>
      <c r="X3244" s="49"/>
      <c r="Y3244" s="49"/>
      <c r="Z3244" s="49"/>
      <c r="AA3244" s="49"/>
      <c r="AB3244" s="49"/>
      <c r="AC3244" s="49"/>
      <c r="AD3244" s="49"/>
    </row>
    <row r="3245" spans="1:30">
      <c r="A3245" s="49"/>
      <c r="B3245" s="49"/>
      <c r="C3245" s="49"/>
      <c r="D3245" s="49"/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  <c r="Q3245" s="49"/>
      <c r="R3245" s="49"/>
      <c r="S3245" s="49"/>
      <c r="T3245" s="49"/>
      <c r="U3245" s="49"/>
      <c r="V3245" s="49"/>
      <c r="W3245" s="49"/>
      <c r="X3245" s="49"/>
      <c r="Y3245" s="49"/>
      <c r="Z3245" s="49"/>
      <c r="AA3245" s="49"/>
      <c r="AB3245" s="49"/>
      <c r="AC3245" s="49"/>
      <c r="AD3245" s="49"/>
    </row>
    <row r="3246" spans="1:30">
      <c r="A3246" s="49"/>
      <c r="B3246" s="49"/>
      <c r="C3246" s="49"/>
      <c r="D3246" s="49"/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  <c r="R3246" s="49"/>
      <c r="S3246" s="49"/>
      <c r="T3246" s="49"/>
      <c r="U3246" s="49"/>
      <c r="V3246" s="49"/>
      <c r="W3246" s="49"/>
      <c r="X3246" s="49"/>
      <c r="Y3246" s="49"/>
      <c r="Z3246" s="49"/>
      <c r="AA3246" s="49"/>
      <c r="AB3246" s="49"/>
      <c r="AC3246" s="49"/>
      <c r="AD3246" s="49"/>
    </row>
    <row r="3247" spans="1:30">
      <c r="A3247" s="49"/>
      <c r="B3247" s="49"/>
      <c r="C3247" s="49"/>
      <c r="D3247" s="49"/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  <c r="Q3247" s="49"/>
      <c r="R3247" s="49"/>
      <c r="S3247" s="49"/>
      <c r="T3247" s="49"/>
      <c r="U3247" s="49"/>
      <c r="V3247" s="49"/>
      <c r="W3247" s="49"/>
      <c r="X3247" s="49"/>
      <c r="Y3247" s="49"/>
      <c r="Z3247" s="49"/>
      <c r="AA3247" s="49"/>
      <c r="AB3247" s="49"/>
      <c r="AC3247" s="49"/>
      <c r="AD3247" s="49"/>
    </row>
    <row r="3248" spans="1:30">
      <c r="A3248" s="49"/>
      <c r="B3248" s="49"/>
      <c r="C3248" s="49"/>
      <c r="D3248" s="49"/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  <c r="Q3248" s="49"/>
      <c r="R3248" s="49"/>
      <c r="S3248" s="49"/>
      <c r="T3248" s="49"/>
      <c r="U3248" s="49"/>
      <c r="V3248" s="49"/>
      <c r="W3248" s="49"/>
      <c r="X3248" s="49"/>
      <c r="Y3248" s="49"/>
      <c r="Z3248" s="49"/>
      <c r="AA3248" s="49"/>
      <c r="AB3248" s="49"/>
      <c r="AC3248" s="49"/>
      <c r="AD3248" s="49"/>
    </row>
    <row r="3249" spans="1:30">
      <c r="A3249" s="49"/>
      <c r="B3249" s="49"/>
      <c r="C3249" s="49"/>
      <c r="D3249" s="49"/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  <c r="Q3249" s="49"/>
      <c r="R3249" s="49"/>
      <c r="S3249" s="49"/>
      <c r="T3249" s="49"/>
      <c r="U3249" s="49"/>
      <c r="V3249" s="49"/>
      <c r="W3249" s="49"/>
      <c r="X3249" s="49"/>
      <c r="Y3249" s="49"/>
      <c r="Z3249" s="49"/>
      <c r="AA3249" s="49"/>
      <c r="AB3249" s="49"/>
      <c r="AC3249" s="49"/>
      <c r="AD3249" s="49"/>
    </row>
    <row r="3250" spans="1:30">
      <c r="A3250" s="49"/>
      <c r="B3250" s="49"/>
      <c r="C3250" s="49"/>
      <c r="D3250" s="49"/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  <c r="Q3250" s="49"/>
      <c r="R3250" s="49"/>
      <c r="S3250" s="49"/>
      <c r="T3250" s="49"/>
      <c r="U3250" s="49"/>
      <c r="V3250" s="49"/>
      <c r="W3250" s="49"/>
      <c r="X3250" s="49"/>
      <c r="Y3250" s="49"/>
      <c r="Z3250" s="49"/>
      <c r="AA3250" s="49"/>
      <c r="AB3250" s="49"/>
      <c r="AC3250" s="49"/>
      <c r="AD3250" s="49"/>
    </row>
    <row r="3251" spans="1:30">
      <c r="A3251" s="49"/>
      <c r="B3251" s="49"/>
      <c r="C3251" s="49"/>
      <c r="D3251" s="49"/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  <c r="R3251" s="49"/>
      <c r="S3251" s="49"/>
      <c r="T3251" s="49"/>
      <c r="U3251" s="49"/>
      <c r="V3251" s="49"/>
      <c r="W3251" s="49"/>
      <c r="X3251" s="49"/>
      <c r="Y3251" s="49"/>
      <c r="Z3251" s="49"/>
      <c r="AA3251" s="49"/>
      <c r="AB3251" s="49"/>
      <c r="AC3251" s="49"/>
      <c r="AD3251" s="49"/>
    </row>
    <row r="3252" spans="1:30">
      <c r="A3252" s="49"/>
      <c r="B3252" s="49"/>
      <c r="C3252" s="49"/>
      <c r="D3252" s="49"/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  <c r="Q3252" s="49"/>
      <c r="R3252" s="49"/>
      <c r="S3252" s="49"/>
      <c r="T3252" s="49"/>
      <c r="U3252" s="49"/>
      <c r="V3252" s="49"/>
      <c r="W3252" s="49"/>
      <c r="X3252" s="49"/>
      <c r="Y3252" s="49"/>
      <c r="Z3252" s="49"/>
      <c r="AA3252" s="49"/>
      <c r="AB3252" s="49"/>
      <c r="AC3252" s="49"/>
      <c r="AD3252" s="49"/>
    </row>
    <row r="3253" spans="1:30">
      <c r="A3253" s="49"/>
      <c r="B3253" s="49"/>
      <c r="C3253" s="49"/>
      <c r="D3253" s="49"/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  <c r="Q3253" s="49"/>
      <c r="R3253" s="49"/>
      <c r="S3253" s="49"/>
      <c r="T3253" s="49"/>
      <c r="U3253" s="49"/>
      <c r="V3253" s="49"/>
      <c r="W3253" s="49"/>
      <c r="X3253" s="49"/>
      <c r="Y3253" s="49"/>
      <c r="Z3253" s="49"/>
      <c r="AA3253" s="49"/>
      <c r="AB3253" s="49"/>
      <c r="AC3253" s="49"/>
      <c r="AD3253" s="49"/>
    </row>
    <row r="3254" spans="1:30">
      <c r="A3254" s="49"/>
      <c r="B3254" s="49"/>
      <c r="C3254" s="49"/>
      <c r="D3254" s="49"/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  <c r="Q3254" s="49"/>
      <c r="R3254" s="49"/>
      <c r="S3254" s="49"/>
      <c r="T3254" s="49"/>
      <c r="U3254" s="49"/>
      <c r="V3254" s="49"/>
      <c r="W3254" s="49"/>
      <c r="X3254" s="49"/>
      <c r="Y3254" s="49"/>
      <c r="Z3254" s="49"/>
      <c r="AA3254" s="49"/>
      <c r="AB3254" s="49"/>
      <c r="AC3254" s="49"/>
      <c r="AD3254" s="49"/>
    </row>
    <row r="3255" spans="1:30">
      <c r="A3255" s="49"/>
      <c r="B3255" s="49"/>
      <c r="C3255" s="49"/>
      <c r="D3255" s="49"/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  <c r="Q3255" s="49"/>
      <c r="R3255" s="49"/>
      <c r="S3255" s="49"/>
      <c r="T3255" s="49"/>
      <c r="U3255" s="49"/>
      <c r="V3255" s="49"/>
      <c r="W3255" s="49"/>
      <c r="X3255" s="49"/>
      <c r="Y3255" s="49"/>
      <c r="Z3255" s="49"/>
      <c r="AA3255" s="49"/>
      <c r="AB3255" s="49"/>
      <c r="AC3255" s="49"/>
      <c r="AD3255" s="49"/>
    </row>
    <row r="3256" spans="1:30">
      <c r="A3256" s="49"/>
      <c r="B3256" s="49"/>
      <c r="C3256" s="49"/>
      <c r="D3256" s="49"/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  <c r="R3256" s="49"/>
      <c r="S3256" s="49"/>
      <c r="T3256" s="49"/>
      <c r="U3256" s="49"/>
      <c r="V3256" s="49"/>
      <c r="W3256" s="49"/>
      <c r="X3256" s="49"/>
      <c r="Y3256" s="49"/>
      <c r="Z3256" s="49"/>
      <c r="AA3256" s="49"/>
      <c r="AB3256" s="49"/>
      <c r="AC3256" s="49"/>
      <c r="AD3256" s="49"/>
    </row>
    <row r="3257" spans="1:30">
      <c r="A3257" s="49"/>
      <c r="B3257" s="49"/>
      <c r="C3257" s="49"/>
      <c r="D3257" s="49"/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  <c r="Q3257" s="49"/>
      <c r="R3257" s="49"/>
      <c r="S3257" s="49"/>
      <c r="T3257" s="49"/>
      <c r="U3257" s="49"/>
      <c r="V3257" s="49"/>
      <c r="W3257" s="49"/>
      <c r="X3257" s="49"/>
      <c r="Y3257" s="49"/>
      <c r="Z3257" s="49"/>
      <c r="AA3257" s="49"/>
      <c r="AB3257" s="49"/>
      <c r="AC3257" s="49"/>
      <c r="AD3257" s="49"/>
    </row>
    <row r="3258" spans="1:30">
      <c r="A3258" s="49"/>
      <c r="B3258" s="49"/>
      <c r="C3258" s="49"/>
      <c r="D3258" s="49"/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  <c r="Q3258" s="49"/>
      <c r="R3258" s="49"/>
      <c r="S3258" s="49"/>
      <c r="T3258" s="49"/>
      <c r="U3258" s="49"/>
      <c r="V3258" s="49"/>
      <c r="W3258" s="49"/>
      <c r="X3258" s="49"/>
      <c r="Y3258" s="49"/>
      <c r="Z3258" s="49"/>
      <c r="AA3258" s="49"/>
      <c r="AB3258" s="49"/>
      <c r="AC3258" s="49"/>
      <c r="AD3258" s="49"/>
    </row>
    <row r="3259" spans="1:30">
      <c r="A3259" s="49"/>
      <c r="B3259" s="49"/>
      <c r="C3259" s="49"/>
      <c r="D3259" s="49"/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  <c r="Q3259" s="49"/>
      <c r="R3259" s="49"/>
      <c r="S3259" s="49"/>
      <c r="T3259" s="49"/>
      <c r="U3259" s="49"/>
      <c r="V3259" s="49"/>
      <c r="W3259" s="49"/>
      <c r="X3259" s="49"/>
      <c r="Y3259" s="49"/>
      <c r="Z3259" s="49"/>
      <c r="AA3259" s="49"/>
      <c r="AB3259" s="49"/>
      <c r="AC3259" s="49"/>
      <c r="AD3259" s="49"/>
    </row>
    <row r="3260" spans="1:30">
      <c r="A3260" s="49"/>
      <c r="B3260" s="49"/>
      <c r="C3260" s="49"/>
      <c r="D3260" s="49"/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  <c r="Q3260" s="49"/>
      <c r="R3260" s="49"/>
      <c r="S3260" s="49"/>
      <c r="T3260" s="49"/>
      <c r="U3260" s="49"/>
      <c r="V3260" s="49"/>
      <c r="W3260" s="49"/>
      <c r="X3260" s="49"/>
      <c r="Y3260" s="49"/>
      <c r="Z3260" s="49"/>
      <c r="AA3260" s="49"/>
      <c r="AB3260" s="49"/>
      <c r="AC3260" s="49"/>
      <c r="AD3260" s="49"/>
    </row>
    <row r="3261" spans="1:30">
      <c r="A3261" s="49"/>
      <c r="B3261" s="49"/>
      <c r="C3261" s="49"/>
      <c r="D3261" s="49"/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  <c r="Q3261" s="49"/>
      <c r="R3261" s="49"/>
      <c r="S3261" s="49"/>
      <c r="T3261" s="49"/>
      <c r="U3261" s="49"/>
      <c r="V3261" s="49"/>
      <c r="W3261" s="49"/>
      <c r="X3261" s="49"/>
      <c r="Y3261" s="49"/>
      <c r="Z3261" s="49"/>
      <c r="AA3261" s="49"/>
      <c r="AB3261" s="49"/>
      <c r="AC3261" s="49"/>
      <c r="AD3261" s="49"/>
    </row>
    <row r="3262" spans="1:30">
      <c r="A3262" s="49"/>
      <c r="B3262" s="49"/>
      <c r="C3262" s="49"/>
      <c r="D3262" s="49"/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  <c r="Q3262" s="49"/>
      <c r="R3262" s="49"/>
      <c r="S3262" s="49"/>
      <c r="T3262" s="49"/>
      <c r="U3262" s="49"/>
      <c r="V3262" s="49"/>
      <c r="W3262" s="49"/>
      <c r="X3262" s="49"/>
      <c r="Y3262" s="49"/>
      <c r="Z3262" s="49"/>
      <c r="AA3262" s="49"/>
      <c r="AB3262" s="49"/>
      <c r="AC3262" s="49"/>
      <c r="AD3262" s="49"/>
    </row>
    <row r="3263" spans="1:30">
      <c r="A3263" s="49"/>
      <c r="B3263" s="49"/>
      <c r="C3263" s="49"/>
      <c r="D3263" s="49"/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  <c r="Q3263" s="49"/>
      <c r="R3263" s="49"/>
      <c r="S3263" s="49"/>
      <c r="T3263" s="49"/>
      <c r="U3263" s="49"/>
      <c r="V3263" s="49"/>
      <c r="W3263" s="49"/>
      <c r="X3263" s="49"/>
      <c r="Y3263" s="49"/>
      <c r="Z3263" s="49"/>
      <c r="AA3263" s="49"/>
      <c r="AB3263" s="49"/>
      <c r="AC3263" s="49"/>
      <c r="AD3263" s="49"/>
    </row>
    <row r="3264" spans="1:30">
      <c r="A3264" s="49"/>
      <c r="B3264" s="49"/>
      <c r="C3264" s="49"/>
      <c r="D3264" s="49"/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  <c r="Q3264" s="49"/>
      <c r="R3264" s="49"/>
      <c r="S3264" s="49"/>
      <c r="T3264" s="49"/>
      <c r="U3264" s="49"/>
      <c r="V3264" s="49"/>
      <c r="W3264" s="49"/>
      <c r="X3264" s="49"/>
      <c r="Y3264" s="49"/>
      <c r="Z3264" s="49"/>
      <c r="AA3264" s="49"/>
      <c r="AB3264" s="49"/>
      <c r="AC3264" s="49"/>
      <c r="AD3264" s="49"/>
    </row>
    <row r="3265" spans="1:30">
      <c r="A3265" s="49"/>
      <c r="B3265" s="49"/>
      <c r="C3265" s="49"/>
      <c r="D3265" s="49"/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  <c r="Q3265" s="49"/>
      <c r="R3265" s="49"/>
      <c r="S3265" s="49"/>
      <c r="T3265" s="49"/>
      <c r="U3265" s="49"/>
      <c r="V3265" s="49"/>
      <c r="W3265" s="49"/>
      <c r="X3265" s="49"/>
      <c r="Y3265" s="49"/>
      <c r="Z3265" s="49"/>
      <c r="AA3265" s="49"/>
      <c r="AB3265" s="49"/>
      <c r="AC3265" s="49"/>
      <c r="AD3265" s="49"/>
    </row>
    <row r="3266" spans="1:30">
      <c r="A3266" s="49"/>
      <c r="B3266" s="49"/>
      <c r="C3266" s="49"/>
      <c r="D3266" s="49"/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  <c r="Q3266" s="49"/>
      <c r="R3266" s="49"/>
      <c r="S3266" s="49"/>
      <c r="T3266" s="49"/>
      <c r="U3266" s="49"/>
      <c r="V3266" s="49"/>
      <c r="W3266" s="49"/>
      <c r="X3266" s="49"/>
      <c r="Y3266" s="49"/>
      <c r="Z3266" s="49"/>
      <c r="AA3266" s="49"/>
      <c r="AB3266" s="49"/>
      <c r="AC3266" s="49"/>
      <c r="AD3266" s="49"/>
    </row>
    <row r="3267" spans="1:30">
      <c r="A3267" s="49"/>
      <c r="B3267" s="49"/>
      <c r="C3267" s="49"/>
      <c r="D3267" s="49"/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/>
      <c r="R3267" s="49"/>
      <c r="S3267" s="49"/>
      <c r="T3267" s="49"/>
      <c r="U3267" s="49"/>
      <c r="V3267" s="49"/>
      <c r="W3267" s="49"/>
      <c r="X3267" s="49"/>
      <c r="Y3267" s="49"/>
      <c r="Z3267" s="49"/>
      <c r="AA3267" s="49"/>
      <c r="AB3267" s="49"/>
      <c r="AC3267" s="49"/>
      <c r="AD3267" s="49"/>
    </row>
    <row r="3268" spans="1:30">
      <c r="A3268" s="49"/>
      <c r="B3268" s="49"/>
      <c r="C3268" s="49"/>
      <c r="D3268" s="49"/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  <c r="Q3268" s="49"/>
      <c r="R3268" s="49"/>
      <c r="S3268" s="49"/>
      <c r="T3268" s="49"/>
      <c r="U3268" s="49"/>
      <c r="V3268" s="49"/>
      <c r="W3268" s="49"/>
      <c r="X3268" s="49"/>
      <c r="Y3268" s="49"/>
      <c r="Z3268" s="49"/>
      <c r="AA3268" s="49"/>
      <c r="AB3268" s="49"/>
      <c r="AC3268" s="49"/>
      <c r="AD3268" s="49"/>
    </row>
    <row r="3269" spans="1:30">
      <c r="A3269" s="49"/>
      <c r="B3269" s="49"/>
      <c r="C3269" s="49"/>
      <c r="D3269" s="49"/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  <c r="Q3269" s="49"/>
      <c r="R3269" s="49"/>
      <c r="S3269" s="49"/>
      <c r="T3269" s="49"/>
      <c r="U3269" s="49"/>
      <c r="V3269" s="49"/>
      <c r="W3269" s="49"/>
      <c r="X3269" s="49"/>
      <c r="Y3269" s="49"/>
      <c r="Z3269" s="49"/>
      <c r="AA3269" s="49"/>
      <c r="AB3269" s="49"/>
      <c r="AC3269" s="49"/>
      <c r="AD3269" s="49"/>
    </row>
    <row r="3270" spans="1:30">
      <c r="A3270" s="49"/>
      <c r="B3270" s="49"/>
      <c r="C3270" s="49"/>
      <c r="D3270" s="49"/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  <c r="Q3270" s="49"/>
      <c r="R3270" s="49"/>
      <c r="S3270" s="49"/>
      <c r="T3270" s="49"/>
      <c r="U3270" s="49"/>
      <c r="V3270" s="49"/>
      <c r="W3270" s="49"/>
      <c r="X3270" s="49"/>
      <c r="Y3270" s="49"/>
      <c r="Z3270" s="49"/>
      <c r="AA3270" s="49"/>
      <c r="AB3270" s="49"/>
      <c r="AC3270" s="49"/>
      <c r="AD3270" s="49"/>
    </row>
    <row r="3271" spans="1:30">
      <c r="A3271" s="49"/>
      <c r="B3271" s="49"/>
      <c r="C3271" s="49"/>
      <c r="D3271" s="49"/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  <c r="R3271" s="49"/>
      <c r="S3271" s="49"/>
      <c r="T3271" s="49"/>
      <c r="U3271" s="49"/>
      <c r="V3271" s="49"/>
      <c r="W3271" s="49"/>
      <c r="X3271" s="49"/>
      <c r="Y3271" s="49"/>
      <c r="Z3271" s="49"/>
      <c r="AA3271" s="49"/>
      <c r="AB3271" s="49"/>
      <c r="AC3271" s="49"/>
      <c r="AD3271" s="49"/>
    </row>
    <row r="3272" spans="1:30">
      <c r="A3272" s="49"/>
      <c r="B3272" s="49"/>
      <c r="C3272" s="49"/>
      <c r="D3272" s="49"/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  <c r="Q3272" s="49"/>
      <c r="R3272" s="49"/>
      <c r="S3272" s="49"/>
      <c r="T3272" s="49"/>
      <c r="U3272" s="49"/>
      <c r="V3272" s="49"/>
      <c r="W3272" s="49"/>
      <c r="X3272" s="49"/>
      <c r="Y3272" s="49"/>
      <c r="Z3272" s="49"/>
      <c r="AA3272" s="49"/>
      <c r="AB3272" s="49"/>
      <c r="AC3272" s="49"/>
      <c r="AD3272" s="49"/>
    </row>
    <row r="3273" spans="1:30">
      <c r="A3273" s="49"/>
      <c r="B3273" s="49"/>
      <c r="C3273" s="49"/>
      <c r="D3273" s="49"/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  <c r="Q3273" s="49"/>
      <c r="R3273" s="49"/>
      <c r="S3273" s="49"/>
      <c r="T3273" s="49"/>
      <c r="U3273" s="49"/>
      <c r="V3273" s="49"/>
      <c r="W3273" s="49"/>
      <c r="X3273" s="49"/>
      <c r="Y3273" s="49"/>
      <c r="Z3273" s="49"/>
      <c r="AA3273" s="49"/>
      <c r="AB3273" s="49"/>
      <c r="AC3273" s="49"/>
      <c r="AD3273" s="49"/>
    </row>
    <row r="3274" spans="1:30">
      <c r="A3274" s="49"/>
      <c r="B3274" s="49"/>
      <c r="C3274" s="49"/>
      <c r="D3274" s="49"/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  <c r="Q3274" s="49"/>
      <c r="R3274" s="49"/>
      <c r="S3274" s="49"/>
      <c r="T3274" s="49"/>
      <c r="U3274" s="49"/>
      <c r="V3274" s="49"/>
      <c r="W3274" s="49"/>
      <c r="X3274" s="49"/>
      <c r="Y3274" s="49"/>
      <c r="Z3274" s="49"/>
      <c r="AA3274" s="49"/>
      <c r="AB3274" s="49"/>
      <c r="AC3274" s="49"/>
      <c r="AD3274" s="49"/>
    </row>
    <row r="3275" spans="1:30">
      <c r="A3275" s="49"/>
      <c r="B3275" s="49"/>
      <c r="C3275" s="49"/>
      <c r="D3275" s="49"/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  <c r="Q3275" s="49"/>
      <c r="R3275" s="49"/>
      <c r="S3275" s="49"/>
      <c r="T3275" s="49"/>
      <c r="U3275" s="49"/>
      <c r="V3275" s="49"/>
      <c r="W3275" s="49"/>
      <c r="X3275" s="49"/>
      <c r="Y3275" s="49"/>
      <c r="Z3275" s="49"/>
      <c r="AA3275" s="49"/>
      <c r="AB3275" s="49"/>
      <c r="AC3275" s="49"/>
      <c r="AD3275" s="49"/>
    </row>
    <row r="3276" spans="1:30">
      <c r="A3276" s="49"/>
      <c r="B3276" s="49"/>
      <c r="C3276" s="49"/>
      <c r="D3276" s="49"/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  <c r="R3276" s="49"/>
      <c r="S3276" s="49"/>
      <c r="T3276" s="49"/>
      <c r="U3276" s="49"/>
      <c r="V3276" s="49"/>
      <c r="W3276" s="49"/>
      <c r="X3276" s="49"/>
      <c r="Y3276" s="49"/>
      <c r="Z3276" s="49"/>
      <c r="AA3276" s="49"/>
      <c r="AB3276" s="49"/>
      <c r="AC3276" s="49"/>
      <c r="AD3276" s="49"/>
    </row>
    <row r="3277" spans="1:30">
      <c r="A3277" s="49"/>
      <c r="B3277" s="49"/>
      <c r="C3277" s="49"/>
      <c r="D3277" s="49"/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  <c r="Q3277" s="49"/>
      <c r="R3277" s="49"/>
      <c r="S3277" s="49"/>
      <c r="T3277" s="49"/>
      <c r="U3277" s="49"/>
      <c r="V3277" s="49"/>
      <c r="W3277" s="49"/>
      <c r="X3277" s="49"/>
      <c r="Y3277" s="49"/>
      <c r="Z3277" s="49"/>
      <c r="AA3277" s="49"/>
      <c r="AB3277" s="49"/>
      <c r="AC3277" s="49"/>
      <c r="AD3277" s="49"/>
    </row>
    <row r="3278" spans="1:30">
      <c r="A3278" s="49"/>
      <c r="B3278" s="49"/>
      <c r="C3278" s="49"/>
      <c r="D3278" s="49"/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  <c r="R3278" s="49"/>
      <c r="S3278" s="49"/>
      <c r="T3278" s="49"/>
      <c r="U3278" s="49"/>
      <c r="V3278" s="49"/>
      <c r="W3278" s="49"/>
      <c r="X3278" s="49"/>
      <c r="Y3278" s="49"/>
      <c r="Z3278" s="49"/>
      <c r="AA3278" s="49"/>
      <c r="AB3278" s="49"/>
      <c r="AC3278" s="49"/>
      <c r="AD3278" s="49"/>
    </row>
    <row r="3279" spans="1:30">
      <c r="A3279" s="49"/>
      <c r="B3279" s="49"/>
      <c r="C3279" s="49"/>
      <c r="D3279" s="49"/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  <c r="Q3279" s="49"/>
      <c r="R3279" s="49"/>
      <c r="S3279" s="49"/>
      <c r="T3279" s="49"/>
      <c r="U3279" s="49"/>
      <c r="V3279" s="49"/>
      <c r="W3279" s="49"/>
      <c r="X3279" s="49"/>
      <c r="Y3279" s="49"/>
      <c r="Z3279" s="49"/>
      <c r="AA3279" s="49"/>
      <c r="AB3279" s="49"/>
      <c r="AC3279" s="49"/>
      <c r="AD3279" s="49"/>
    </row>
    <row r="3280" spans="1:30">
      <c r="A3280" s="49"/>
      <c r="B3280" s="49"/>
      <c r="C3280" s="49"/>
      <c r="D3280" s="49"/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  <c r="Q3280" s="49"/>
      <c r="R3280" s="49"/>
      <c r="S3280" s="49"/>
      <c r="T3280" s="49"/>
      <c r="U3280" s="49"/>
      <c r="V3280" s="49"/>
      <c r="W3280" s="49"/>
      <c r="X3280" s="49"/>
      <c r="Y3280" s="49"/>
      <c r="Z3280" s="49"/>
      <c r="AA3280" s="49"/>
      <c r="AB3280" s="49"/>
      <c r="AC3280" s="49"/>
      <c r="AD3280" s="49"/>
    </row>
    <row r="3281" spans="1:30">
      <c r="A3281" s="49"/>
      <c r="B3281" s="49"/>
      <c r="C3281" s="49"/>
      <c r="D3281" s="49"/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  <c r="Q3281" s="49"/>
      <c r="R3281" s="49"/>
      <c r="S3281" s="49"/>
      <c r="T3281" s="49"/>
      <c r="U3281" s="49"/>
      <c r="V3281" s="49"/>
      <c r="W3281" s="49"/>
      <c r="X3281" s="49"/>
      <c r="Y3281" s="49"/>
      <c r="Z3281" s="49"/>
      <c r="AA3281" s="49"/>
      <c r="AB3281" s="49"/>
      <c r="AC3281" s="49"/>
      <c r="AD3281" s="49"/>
    </row>
    <row r="3282" spans="1:30">
      <c r="A3282" s="49"/>
      <c r="B3282" s="49"/>
      <c r="C3282" s="49"/>
      <c r="D3282" s="49"/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  <c r="Q3282" s="49"/>
      <c r="R3282" s="49"/>
      <c r="S3282" s="49"/>
      <c r="T3282" s="49"/>
      <c r="U3282" s="49"/>
      <c r="V3282" s="49"/>
      <c r="W3282" s="49"/>
      <c r="X3282" s="49"/>
      <c r="Y3282" s="49"/>
      <c r="Z3282" s="49"/>
      <c r="AA3282" s="49"/>
      <c r="AB3282" s="49"/>
      <c r="AC3282" s="49"/>
      <c r="AD3282" s="49"/>
    </row>
    <row r="3283" spans="1:30">
      <c r="A3283" s="49"/>
      <c r="B3283" s="49"/>
      <c r="C3283" s="49"/>
      <c r="D3283" s="49"/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  <c r="Q3283" s="49"/>
      <c r="R3283" s="49"/>
      <c r="S3283" s="49"/>
      <c r="T3283" s="49"/>
      <c r="U3283" s="49"/>
      <c r="V3283" s="49"/>
      <c r="W3283" s="49"/>
      <c r="X3283" s="49"/>
      <c r="Y3283" s="49"/>
      <c r="Z3283" s="49"/>
      <c r="AA3283" s="49"/>
      <c r="AB3283" s="49"/>
      <c r="AC3283" s="49"/>
      <c r="AD3283" s="49"/>
    </row>
    <row r="3284" spans="1:30">
      <c r="A3284" s="49"/>
      <c r="B3284" s="49"/>
      <c r="C3284" s="49"/>
      <c r="D3284" s="49"/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  <c r="Q3284" s="49"/>
      <c r="R3284" s="49"/>
      <c r="S3284" s="49"/>
      <c r="T3284" s="49"/>
      <c r="U3284" s="49"/>
      <c r="V3284" s="49"/>
      <c r="W3284" s="49"/>
      <c r="X3284" s="49"/>
      <c r="Y3284" s="49"/>
      <c r="Z3284" s="49"/>
      <c r="AA3284" s="49"/>
      <c r="AB3284" s="49"/>
      <c r="AC3284" s="49"/>
      <c r="AD3284" s="49"/>
    </row>
    <row r="3285" spans="1:30">
      <c r="A3285" s="49"/>
      <c r="B3285" s="49"/>
      <c r="C3285" s="49"/>
      <c r="D3285" s="49"/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  <c r="Q3285" s="49"/>
      <c r="R3285" s="49"/>
      <c r="S3285" s="49"/>
      <c r="T3285" s="49"/>
      <c r="U3285" s="49"/>
      <c r="V3285" s="49"/>
      <c r="W3285" s="49"/>
      <c r="X3285" s="49"/>
      <c r="Y3285" s="49"/>
      <c r="Z3285" s="49"/>
      <c r="AA3285" s="49"/>
      <c r="AB3285" s="49"/>
      <c r="AC3285" s="49"/>
      <c r="AD3285" s="49"/>
    </row>
    <row r="3286" spans="1:30">
      <c r="A3286" s="49"/>
      <c r="B3286" s="49"/>
      <c r="C3286" s="49"/>
      <c r="D3286" s="49"/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  <c r="Q3286" s="49"/>
      <c r="R3286" s="49"/>
      <c r="S3286" s="49"/>
      <c r="T3286" s="49"/>
      <c r="U3286" s="49"/>
      <c r="V3286" s="49"/>
      <c r="W3286" s="49"/>
      <c r="X3286" s="49"/>
      <c r="Y3286" s="49"/>
      <c r="Z3286" s="49"/>
      <c r="AA3286" s="49"/>
      <c r="AB3286" s="49"/>
      <c r="AC3286" s="49"/>
      <c r="AD3286" s="49"/>
    </row>
    <row r="3287" spans="1:30">
      <c r="A3287" s="49"/>
      <c r="B3287" s="49"/>
      <c r="C3287" s="49"/>
      <c r="D3287" s="49"/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  <c r="Q3287" s="49"/>
      <c r="R3287" s="49"/>
      <c r="S3287" s="49"/>
      <c r="T3287" s="49"/>
      <c r="U3287" s="49"/>
      <c r="V3287" s="49"/>
      <c r="W3287" s="49"/>
      <c r="X3287" s="49"/>
      <c r="Y3287" s="49"/>
      <c r="Z3287" s="49"/>
      <c r="AA3287" s="49"/>
      <c r="AB3287" s="49"/>
      <c r="AC3287" s="49"/>
      <c r="AD3287" s="49"/>
    </row>
    <row r="3288" spans="1:30">
      <c r="A3288" s="49"/>
      <c r="B3288" s="49"/>
      <c r="C3288" s="49"/>
      <c r="D3288" s="49"/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  <c r="R3288" s="49"/>
      <c r="S3288" s="49"/>
      <c r="T3288" s="49"/>
      <c r="U3288" s="49"/>
      <c r="V3288" s="49"/>
      <c r="W3288" s="49"/>
      <c r="X3288" s="49"/>
      <c r="Y3288" s="49"/>
      <c r="Z3288" s="49"/>
      <c r="AA3288" s="49"/>
      <c r="AB3288" s="49"/>
      <c r="AC3288" s="49"/>
      <c r="AD3288" s="49"/>
    </row>
    <row r="3289" spans="1:30">
      <c r="A3289" s="49"/>
      <c r="B3289" s="49"/>
      <c r="C3289" s="49"/>
      <c r="D3289" s="49"/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  <c r="Q3289" s="49"/>
      <c r="R3289" s="49"/>
      <c r="S3289" s="49"/>
      <c r="T3289" s="49"/>
      <c r="U3289" s="49"/>
      <c r="V3289" s="49"/>
      <c r="W3289" s="49"/>
      <c r="X3289" s="49"/>
      <c r="Y3289" s="49"/>
      <c r="Z3289" s="49"/>
      <c r="AA3289" s="49"/>
      <c r="AB3289" s="49"/>
      <c r="AC3289" s="49"/>
      <c r="AD3289" s="49"/>
    </row>
    <row r="3290" spans="1:30">
      <c r="A3290" s="49"/>
      <c r="B3290" s="49"/>
      <c r="C3290" s="49"/>
      <c r="D3290" s="49"/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  <c r="Q3290" s="49"/>
      <c r="R3290" s="49"/>
      <c r="S3290" s="49"/>
      <c r="T3290" s="49"/>
      <c r="U3290" s="49"/>
      <c r="V3290" s="49"/>
      <c r="W3290" s="49"/>
      <c r="X3290" s="49"/>
      <c r="Y3290" s="49"/>
      <c r="Z3290" s="49"/>
      <c r="AA3290" s="49"/>
      <c r="AB3290" s="49"/>
      <c r="AC3290" s="49"/>
      <c r="AD3290" s="49"/>
    </row>
    <row r="3291" spans="1:30">
      <c r="A3291" s="49"/>
      <c r="B3291" s="49"/>
      <c r="C3291" s="49"/>
      <c r="D3291" s="49"/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  <c r="R3291" s="49"/>
      <c r="S3291" s="49"/>
      <c r="T3291" s="49"/>
      <c r="U3291" s="49"/>
      <c r="V3291" s="49"/>
      <c r="W3291" s="49"/>
      <c r="X3291" s="49"/>
      <c r="Y3291" s="49"/>
      <c r="Z3291" s="49"/>
      <c r="AA3291" s="49"/>
      <c r="AB3291" s="49"/>
      <c r="AC3291" s="49"/>
      <c r="AD3291" s="49"/>
    </row>
    <row r="3292" spans="1:30">
      <c r="A3292" s="49"/>
      <c r="B3292" s="49"/>
      <c r="C3292" s="49"/>
      <c r="D3292" s="49"/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  <c r="Q3292" s="49"/>
      <c r="R3292" s="49"/>
      <c r="S3292" s="49"/>
      <c r="T3292" s="49"/>
      <c r="U3292" s="49"/>
      <c r="V3292" s="49"/>
      <c r="W3292" s="49"/>
      <c r="X3292" s="49"/>
      <c r="Y3292" s="49"/>
      <c r="Z3292" s="49"/>
      <c r="AA3292" s="49"/>
      <c r="AB3292" s="49"/>
      <c r="AC3292" s="49"/>
      <c r="AD3292" s="49"/>
    </row>
    <row r="3293" spans="1:30">
      <c r="A3293" s="49"/>
      <c r="B3293" s="49"/>
      <c r="C3293" s="49"/>
      <c r="D3293" s="49"/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  <c r="Q3293" s="49"/>
      <c r="R3293" s="49"/>
      <c r="S3293" s="49"/>
      <c r="T3293" s="49"/>
      <c r="U3293" s="49"/>
      <c r="V3293" s="49"/>
      <c r="W3293" s="49"/>
      <c r="X3293" s="49"/>
      <c r="Y3293" s="49"/>
      <c r="Z3293" s="49"/>
      <c r="AA3293" s="49"/>
      <c r="AB3293" s="49"/>
      <c r="AC3293" s="49"/>
      <c r="AD3293" s="49"/>
    </row>
    <row r="3294" spans="1:30">
      <c r="A3294" s="49"/>
      <c r="B3294" s="49"/>
      <c r="C3294" s="49"/>
      <c r="D3294" s="49"/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  <c r="Q3294" s="49"/>
      <c r="R3294" s="49"/>
      <c r="S3294" s="49"/>
      <c r="T3294" s="49"/>
      <c r="U3294" s="49"/>
      <c r="V3294" s="49"/>
      <c r="W3294" s="49"/>
      <c r="X3294" s="49"/>
      <c r="Y3294" s="49"/>
      <c r="Z3294" s="49"/>
      <c r="AA3294" s="49"/>
      <c r="AB3294" s="49"/>
      <c r="AC3294" s="49"/>
      <c r="AD3294" s="49"/>
    </row>
    <row r="3295" spans="1:30">
      <c r="A3295" s="49"/>
      <c r="B3295" s="49"/>
      <c r="C3295" s="49"/>
      <c r="D3295" s="49"/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  <c r="Q3295" s="49"/>
      <c r="R3295" s="49"/>
      <c r="S3295" s="49"/>
      <c r="T3295" s="49"/>
      <c r="U3295" s="49"/>
      <c r="V3295" s="49"/>
      <c r="W3295" s="49"/>
      <c r="X3295" s="49"/>
      <c r="Y3295" s="49"/>
      <c r="Z3295" s="49"/>
      <c r="AA3295" s="49"/>
      <c r="AB3295" s="49"/>
      <c r="AC3295" s="49"/>
      <c r="AD3295" s="49"/>
    </row>
    <row r="3296" spans="1:30">
      <c r="A3296" s="49"/>
      <c r="B3296" s="49"/>
      <c r="C3296" s="49"/>
      <c r="D3296" s="49"/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  <c r="R3296" s="49"/>
      <c r="S3296" s="49"/>
      <c r="T3296" s="49"/>
      <c r="U3296" s="49"/>
      <c r="V3296" s="49"/>
      <c r="W3296" s="49"/>
      <c r="X3296" s="49"/>
      <c r="Y3296" s="49"/>
      <c r="Z3296" s="49"/>
      <c r="AA3296" s="49"/>
      <c r="AB3296" s="49"/>
      <c r="AC3296" s="49"/>
      <c r="AD3296" s="49"/>
    </row>
    <row r="3297" spans="1:30">
      <c r="A3297" s="49"/>
      <c r="B3297" s="49"/>
      <c r="C3297" s="49"/>
      <c r="D3297" s="49"/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  <c r="Q3297" s="49"/>
      <c r="R3297" s="49"/>
      <c r="S3297" s="49"/>
      <c r="T3297" s="49"/>
      <c r="U3297" s="49"/>
      <c r="V3297" s="49"/>
      <c r="W3297" s="49"/>
      <c r="X3297" s="49"/>
      <c r="Y3297" s="49"/>
      <c r="Z3297" s="49"/>
      <c r="AA3297" s="49"/>
      <c r="AB3297" s="49"/>
      <c r="AC3297" s="49"/>
      <c r="AD3297" s="49"/>
    </row>
    <row r="3298" spans="1:30">
      <c r="A3298" s="49"/>
      <c r="B3298" s="49"/>
      <c r="C3298" s="49"/>
      <c r="D3298" s="49"/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  <c r="Q3298" s="49"/>
      <c r="R3298" s="49"/>
      <c r="S3298" s="49"/>
      <c r="T3298" s="49"/>
      <c r="U3298" s="49"/>
      <c r="V3298" s="49"/>
      <c r="W3298" s="49"/>
      <c r="X3298" s="49"/>
      <c r="Y3298" s="49"/>
      <c r="Z3298" s="49"/>
      <c r="AA3298" s="49"/>
      <c r="AB3298" s="49"/>
      <c r="AC3298" s="49"/>
      <c r="AD3298" s="49"/>
    </row>
    <row r="3299" spans="1:30">
      <c r="A3299" s="49"/>
      <c r="B3299" s="49"/>
      <c r="C3299" s="49"/>
      <c r="D3299" s="49"/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  <c r="Q3299" s="49"/>
      <c r="R3299" s="49"/>
      <c r="S3299" s="49"/>
      <c r="T3299" s="49"/>
      <c r="U3299" s="49"/>
      <c r="V3299" s="49"/>
      <c r="W3299" s="49"/>
      <c r="X3299" s="49"/>
      <c r="Y3299" s="49"/>
      <c r="Z3299" s="49"/>
      <c r="AA3299" s="49"/>
      <c r="AB3299" s="49"/>
      <c r="AC3299" s="49"/>
      <c r="AD3299" s="49"/>
    </row>
    <row r="3300" spans="1:30">
      <c r="A3300" s="49"/>
      <c r="B3300" s="49"/>
      <c r="C3300" s="49"/>
      <c r="D3300" s="49"/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  <c r="Q3300" s="49"/>
      <c r="R3300" s="49"/>
      <c r="S3300" s="49"/>
      <c r="T3300" s="49"/>
      <c r="U3300" s="49"/>
      <c r="V3300" s="49"/>
      <c r="W3300" s="49"/>
      <c r="X3300" s="49"/>
      <c r="Y3300" s="49"/>
      <c r="Z3300" s="49"/>
      <c r="AA3300" s="49"/>
      <c r="AB3300" s="49"/>
      <c r="AC3300" s="49"/>
      <c r="AD3300" s="49"/>
    </row>
    <row r="3301" spans="1:30">
      <c r="A3301" s="49"/>
      <c r="B3301" s="49"/>
      <c r="C3301" s="49"/>
      <c r="D3301" s="49"/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  <c r="Q3301" s="49"/>
      <c r="R3301" s="49"/>
      <c r="S3301" s="49"/>
      <c r="T3301" s="49"/>
      <c r="U3301" s="49"/>
      <c r="V3301" s="49"/>
      <c r="W3301" s="49"/>
      <c r="X3301" s="49"/>
      <c r="Y3301" s="49"/>
      <c r="Z3301" s="49"/>
      <c r="AA3301" s="49"/>
      <c r="AB3301" s="49"/>
      <c r="AC3301" s="49"/>
      <c r="AD3301" s="49"/>
    </row>
    <row r="3302" spans="1:30">
      <c r="A3302" s="49"/>
      <c r="B3302" s="49"/>
      <c r="C3302" s="49"/>
      <c r="D3302" s="49"/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  <c r="Q3302" s="49"/>
      <c r="R3302" s="49"/>
      <c r="S3302" s="49"/>
      <c r="T3302" s="49"/>
      <c r="U3302" s="49"/>
      <c r="V3302" s="49"/>
      <c r="W3302" s="49"/>
      <c r="X3302" s="49"/>
      <c r="Y3302" s="49"/>
      <c r="Z3302" s="49"/>
      <c r="AA3302" s="49"/>
      <c r="AB3302" s="49"/>
      <c r="AC3302" s="49"/>
      <c r="AD3302" s="49"/>
    </row>
    <row r="3303" spans="1:30">
      <c r="A3303" s="49"/>
      <c r="B3303" s="49"/>
      <c r="C3303" s="49"/>
      <c r="D3303" s="49"/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  <c r="Q3303" s="49"/>
      <c r="R3303" s="49"/>
      <c r="S3303" s="49"/>
      <c r="T3303" s="49"/>
      <c r="U3303" s="49"/>
      <c r="V3303" s="49"/>
      <c r="W3303" s="49"/>
      <c r="X3303" s="49"/>
      <c r="Y3303" s="49"/>
      <c r="Z3303" s="49"/>
      <c r="AA3303" s="49"/>
      <c r="AB3303" s="49"/>
      <c r="AC3303" s="49"/>
      <c r="AD3303" s="49"/>
    </row>
    <row r="3304" spans="1:30">
      <c r="A3304" s="49"/>
      <c r="B3304" s="49"/>
      <c r="C3304" s="49"/>
      <c r="D3304" s="49"/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  <c r="Q3304" s="49"/>
      <c r="R3304" s="49"/>
      <c r="S3304" s="49"/>
      <c r="T3304" s="49"/>
      <c r="U3304" s="49"/>
      <c r="V3304" s="49"/>
      <c r="W3304" s="49"/>
      <c r="X3304" s="49"/>
      <c r="Y3304" s="49"/>
      <c r="Z3304" s="49"/>
      <c r="AA3304" s="49"/>
      <c r="AB3304" s="49"/>
      <c r="AC3304" s="49"/>
      <c r="AD3304" s="49"/>
    </row>
    <row r="3305" spans="1:30">
      <c r="A3305" s="49"/>
      <c r="B3305" s="49"/>
      <c r="C3305" s="49"/>
      <c r="D3305" s="49"/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  <c r="Q3305" s="49"/>
      <c r="R3305" s="49"/>
      <c r="S3305" s="49"/>
      <c r="T3305" s="49"/>
      <c r="U3305" s="49"/>
      <c r="V3305" s="49"/>
      <c r="W3305" s="49"/>
      <c r="X3305" s="49"/>
      <c r="Y3305" s="49"/>
      <c r="Z3305" s="49"/>
      <c r="AA3305" s="49"/>
      <c r="AB3305" s="49"/>
      <c r="AC3305" s="49"/>
      <c r="AD3305" s="49"/>
    </row>
    <row r="3306" spans="1:30">
      <c r="A3306" s="49"/>
      <c r="B3306" s="49"/>
      <c r="C3306" s="49"/>
      <c r="D3306" s="49"/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  <c r="R3306" s="49"/>
      <c r="S3306" s="49"/>
      <c r="T3306" s="49"/>
      <c r="U3306" s="49"/>
      <c r="V3306" s="49"/>
      <c r="W3306" s="49"/>
      <c r="X3306" s="49"/>
      <c r="Y3306" s="49"/>
      <c r="Z3306" s="49"/>
      <c r="AA3306" s="49"/>
      <c r="AB3306" s="49"/>
      <c r="AC3306" s="49"/>
      <c r="AD3306" s="49"/>
    </row>
    <row r="3307" spans="1:30">
      <c r="A3307" s="49"/>
      <c r="B3307" s="49"/>
      <c r="C3307" s="49"/>
      <c r="D3307" s="49"/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  <c r="Q3307" s="49"/>
      <c r="R3307" s="49"/>
      <c r="S3307" s="49"/>
      <c r="T3307" s="49"/>
      <c r="U3307" s="49"/>
      <c r="V3307" s="49"/>
      <c r="W3307" s="49"/>
      <c r="X3307" s="49"/>
      <c r="Y3307" s="49"/>
      <c r="Z3307" s="49"/>
      <c r="AA3307" s="49"/>
      <c r="AB3307" s="49"/>
      <c r="AC3307" s="49"/>
      <c r="AD3307" s="49"/>
    </row>
    <row r="3308" spans="1:30">
      <c r="A3308" s="49"/>
      <c r="B3308" s="49"/>
      <c r="C3308" s="49"/>
      <c r="D3308" s="49"/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  <c r="Q3308" s="49"/>
      <c r="R3308" s="49"/>
      <c r="S3308" s="49"/>
      <c r="T3308" s="49"/>
      <c r="U3308" s="49"/>
      <c r="V3308" s="49"/>
      <c r="W3308" s="49"/>
      <c r="X3308" s="49"/>
      <c r="Y3308" s="49"/>
      <c r="Z3308" s="49"/>
      <c r="AA3308" s="49"/>
      <c r="AB3308" s="49"/>
      <c r="AC3308" s="49"/>
      <c r="AD3308" s="49"/>
    </row>
    <row r="3309" spans="1:30">
      <c r="A3309" s="49"/>
      <c r="B3309" s="49"/>
      <c r="C3309" s="49"/>
      <c r="D3309" s="49"/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  <c r="Q3309" s="49"/>
      <c r="R3309" s="49"/>
      <c r="S3309" s="49"/>
      <c r="T3309" s="49"/>
      <c r="U3309" s="49"/>
      <c r="V3309" s="49"/>
      <c r="W3309" s="49"/>
      <c r="X3309" s="49"/>
      <c r="Y3309" s="49"/>
      <c r="Z3309" s="49"/>
      <c r="AA3309" s="49"/>
      <c r="AB3309" s="49"/>
      <c r="AC3309" s="49"/>
      <c r="AD3309" s="49"/>
    </row>
    <row r="3310" spans="1:30">
      <c r="A3310" s="49"/>
      <c r="B3310" s="49"/>
      <c r="C3310" s="49"/>
      <c r="D3310" s="49"/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  <c r="Q3310" s="49"/>
      <c r="R3310" s="49"/>
      <c r="S3310" s="49"/>
      <c r="T3310" s="49"/>
      <c r="U3310" s="49"/>
      <c r="V3310" s="49"/>
      <c r="W3310" s="49"/>
      <c r="X3310" s="49"/>
      <c r="Y3310" s="49"/>
      <c r="Z3310" s="49"/>
      <c r="AA3310" s="49"/>
      <c r="AB3310" s="49"/>
      <c r="AC3310" s="49"/>
      <c r="AD3310" s="49"/>
    </row>
    <row r="3311" spans="1:30">
      <c r="A3311" s="49"/>
      <c r="B3311" s="49"/>
      <c r="C3311" s="49"/>
      <c r="D3311" s="49"/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  <c r="Q3311" s="49"/>
      <c r="R3311" s="49"/>
      <c r="S3311" s="49"/>
      <c r="T3311" s="49"/>
      <c r="U3311" s="49"/>
      <c r="V3311" s="49"/>
      <c r="W3311" s="49"/>
      <c r="X3311" s="49"/>
      <c r="Y3311" s="49"/>
      <c r="Z3311" s="49"/>
      <c r="AA3311" s="49"/>
      <c r="AB3311" s="49"/>
      <c r="AC3311" s="49"/>
      <c r="AD3311" s="49"/>
    </row>
    <row r="3312" spans="1:30">
      <c r="A3312" s="49"/>
      <c r="B3312" s="49"/>
      <c r="C3312" s="49"/>
      <c r="D3312" s="49"/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  <c r="Q3312" s="49"/>
      <c r="R3312" s="49"/>
      <c r="S3312" s="49"/>
      <c r="T3312" s="49"/>
      <c r="U3312" s="49"/>
      <c r="V3312" s="49"/>
      <c r="W3312" s="49"/>
      <c r="X3312" s="49"/>
      <c r="Y3312" s="49"/>
      <c r="Z3312" s="49"/>
      <c r="AA3312" s="49"/>
      <c r="AB3312" s="49"/>
      <c r="AC3312" s="49"/>
      <c r="AD3312" s="49"/>
    </row>
    <row r="3313" spans="1:30">
      <c r="A3313" s="49"/>
      <c r="B3313" s="49"/>
      <c r="C3313" s="49"/>
      <c r="D3313" s="49"/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  <c r="Q3313" s="49"/>
      <c r="R3313" s="49"/>
      <c r="S3313" s="49"/>
      <c r="T3313" s="49"/>
      <c r="U3313" s="49"/>
      <c r="V3313" s="49"/>
      <c r="W3313" s="49"/>
      <c r="X3313" s="49"/>
      <c r="Y3313" s="49"/>
      <c r="Z3313" s="49"/>
      <c r="AA3313" s="49"/>
      <c r="AB3313" s="49"/>
      <c r="AC3313" s="49"/>
      <c r="AD3313" s="49"/>
    </row>
    <row r="3314" spans="1:30">
      <c r="A3314" s="49"/>
      <c r="B3314" s="49"/>
      <c r="C3314" s="49"/>
      <c r="D3314" s="49"/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  <c r="R3314" s="49"/>
      <c r="S3314" s="49"/>
      <c r="T3314" s="49"/>
      <c r="U3314" s="49"/>
      <c r="V3314" s="49"/>
      <c r="W3314" s="49"/>
      <c r="X3314" s="49"/>
      <c r="Y3314" s="49"/>
      <c r="Z3314" s="49"/>
      <c r="AA3314" s="49"/>
      <c r="AB3314" s="49"/>
      <c r="AC3314" s="49"/>
      <c r="AD3314" s="49"/>
    </row>
    <row r="3315" spans="1:30">
      <c r="A3315" s="49"/>
      <c r="B3315" s="49"/>
      <c r="C3315" s="49"/>
      <c r="D3315" s="49"/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  <c r="Q3315" s="49"/>
      <c r="R3315" s="49"/>
      <c r="S3315" s="49"/>
      <c r="T3315" s="49"/>
      <c r="U3315" s="49"/>
      <c r="V3315" s="49"/>
      <c r="W3315" s="49"/>
      <c r="X3315" s="49"/>
      <c r="Y3315" s="49"/>
      <c r="Z3315" s="49"/>
      <c r="AA3315" s="49"/>
      <c r="AB3315" s="49"/>
      <c r="AC3315" s="49"/>
      <c r="AD3315" s="49"/>
    </row>
    <row r="3316" spans="1:30">
      <c r="A3316" s="49"/>
      <c r="B3316" s="49"/>
      <c r="C3316" s="49"/>
      <c r="D3316" s="49"/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  <c r="R3316" s="49"/>
      <c r="S3316" s="49"/>
      <c r="T3316" s="49"/>
      <c r="U3316" s="49"/>
      <c r="V3316" s="49"/>
      <c r="W3316" s="49"/>
      <c r="X3316" s="49"/>
      <c r="Y3316" s="49"/>
      <c r="Z3316" s="49"/>
      <c r="AA3316" s="49"/>
      <c r="AB3316" s="49"/>
      <c r="AC3316" s="49"/>
      <c r="AD3316" s="49"/>
    </row>
    <row r="3317" spans="1:30">
      <c r="A3317" s="49"/>
      <c r="B3317" s="49"/>
      <c r="C3317" s="49"/>
      <c r="D3317" s="49"/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  <c r="Q3317" s="49"/>
      <c r="R3317" s="49"/>
      <c r="S3317" s="49"/>
      <c r="T3317" s="49"/>
      <c r="U3317" s="49"/>
      <c r="V3317" s="49"/>
      <c r="W3317" s="49"/>
      <c r="X3317" s="49"/>
      <c r="Y3317" s="49"/>
      <c r="Z3317" s="49"/>
      <c r="AA3317" s="49"/>
      <c r="AB3317" s="49"/>
      <c r="AC3317" s="49"/>
      <c r="AD3317" s="49"/>
    </row>
    <row r="3318" spans="1:30">
      <c r="A3318" s="49"/>
      <c r="B3318" s="49"/>
      <c r="C3318" s="49"/>
      <c r="D3318" s="49"/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  <c r="Q3318" s="49"/>
      <c r="R3318" s="49"/>
      <c r="S3318" s="49"/>
      <c r="T3318" s="49"/>
      <c r="U3318" s="49"/>
      <c r="V3318" s="49"/>
      <c r="W3318" s="49"/>
      <c r="X3318" s="49"/>
      <c r="Y3318" s="49"/>
      <c r="Z3318" s="49"/>
      <c r="AA3318" s="49"/>
      <c r="AB3318" s="49"/>
      <c r="AC3318" s="49"/>
      <c r="AD3318" s="49"/>
    </row>
    <row r="3319" spans="1:30">
      <c r="A3319" s="49"/>
      <c r="B3319" s="49"/>
      <c r="C3319" s="49"/>
      <c r="D3319" s="49"/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  <c r="Q3319" s="49"/>
      <c r="R3319" s="49"/>
      <c r="S3319" s="49"/>
      <c r="T3319" s="49"/>
      <c r="U3319" s="49"/>
      <c r="V3319" s="49"/>
      <c r="W3319" s="49"/>
      <c r="X3319" s="49"/>
      <c r="Y3319" s="49"/>
      <c r="Z3319" s="49"/>
      <c r="AA3319" s="49"/>
      <c r="AB3319" s="49"/>
      <c r="AC3319" s="49"/>
      <c r="AD3319" s="49"/>
    </row>
    <row r="3320" spans="1:30">
      <c r="A3320" s="49"/>
      <c r="B3320" s="49"/>
      <c r="C3320" s="49"/>
      <c r="D3320" s="49"/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  <c r="Q3320" s="49"/>
      <c r="R3320" s="49"/>
      <c r="S3320" s="49"/>
      <c r="T3320" s="49"/>
      <c r="U3320" s="49"/>
      <c r="V3320" s="49"/>
      <c r="W3320" s="49"/>
      <c r="X3320" s="49"/>
      <c r="Y3320" s="49"/>
      <c r="Z3320" s="49"/>
      <c r="AA3320" s="49"/>
      <c r="AB3320" s="49"/>
      <c r="AC3320" s="49"/>
      <c r="AD3320" s="49"/>
    </row>
    <row r="3321" spans="1:30">
      <c r="A3321" s="49"/>
      <c r="B3321" s="49"/>
      <c r="C3321" s="49"/>
      <c r="D3321" s="49"/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  <c r="R3321" s="49"/>
      <c r="S3321" s="49"/>
      <c r="T3321" s="49"/>
      <c r="U3321" s="49"/>
      <c r="V3321" s="49"/>
      <c r="W3321" s="49"/>
      <c r="X3321" s="49"/>
      <c r="Y3321" s="49"/>
      <c r="Z3321" s="49"/>
      <c r="AA3321" s="49"/>
      <c r="AB3321" s="49"/>
      <c r="AC3321" s="49"/>
      <c r="AD3321" s="49"/>
    </row>
    <row r="3322" spans="1:30">
      <c r="A3322" s="49"/>
      <c r="B3322" s="49"/>
      <c r="C3322" s="49"/>
      <c r="D3322" s="49"/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  <c r="Q3322" s="49"/>
      <c r="R3322" s="49"/>
      <c r="S3322" s="49"/>
      <c r="T3322" s="49"/>
      <c r="U3322" s="49"/>
      <c r="V3322" s="49"/>
      <c r="W3322" s="49"/>
      <c r="X3322" s="49"/>
      <c r="Y3322" s="49"/>
      <c r="Z3322" s="49"/>
      <c r="AA3322" s="49"/>
      <c r="AB3322" s="49"/>
      <c r="AC3322" s="49"/>
      <c r="AD3322" s="49"/>
    </row>
    <row r="3323" spans="1:30">
      <c r="A3323" s="49"/>
      <c r="B3323" s="49"/>
      <c r="C3323" s="49"/>
      <c r="D3323" s="49"/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  <c r="Q3323" s="49"/>
      <c r="R3323" s="49"/>
      <c r="S3323" s="49"/>
      <c r="T3323" s="49"/>
      <c r="U3323" s="49"/>
      <c r="V3323" s="49"/>
      <c r="W3323" s="49"/>
      <c r="X3323" s="49"/>
      <c r="Y3323" s="49"/>
      <c r="Z3323" s="49"/>
      <c r="AA3323" s="49"/>
      <c r="AB3323" s="49"/>
      <c r="AC3323" s="49"/>
      <c r="AD3323" s="49"/>
    </row>
    <row r="3324" spans="1:30">
      <c r="A3324" s="49"/>
      <c r="B3324" s="49"/>
      <c r="C3324" s="49"/>
      <c r="D3324" s="49"/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  <c r="Q3324" s="49"/>
      <c r="R3324" s="49"/>
      <c r="S3324" s="49"/>
      <c r="T3324" s="49"/>
      <c r="U3324" s="49"/>
      <c r="V3324" s="49"/>
      <c r="W3324" s="49"/>
      <c r="X3324" s="49"/>
      <c r="Y3324" s="49"/>
      <c r="Z3324" s="49"/>
      <c r="AA3324" s="49"/>
      <c r="AB3324" s="49"/>
      <c r="AC3324" s="49"/>
      <c r="AD3324" s="49"/>
    </row>
    <row r="3325" spans="1:30">
      <c r="A3325" s="49"/>
      <c r="B3325" s="49"/>
      <c r="C3325" s="49"/>
      <c r="D3325" s="49"/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  <c r="Q3325" s="49"/>
      <c r="R3325" s="49"/>
      <c r="S3325" s="49"/>
      <c r="T3325" s="49"/>
      <c r="U3325" s="49"/>
      <c r="V3325" s="49"/>
      <c r="W3325" s="49"/>
      <c r="X3325" s="49"/>
      <c r="Y3325" s="49"/>
      <c r="Z3325" s="49"/>
      <c r="AA3325" s="49"/>
      <c r="AB3325" s="49"/>
      <c r="AC3325" s="49"/>
      <c r="AD3325" s="49"/>
    </row>
    <row r="3326" spans="1:30">
      <c r="A3326" s="49"/>
      <c r="B3326" s="49"/>
      <c r="C3326" s="49"/>
      <c r="D3326" s="49"/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  <c r="R3326" s="49"/>
      <c r="S3326" s="49"/>
      <c r="T3326" s="49"/>
      <c r="U3326" s="49"/>
      <c r="V3326" s="49"/>
      <c r="W3326" s="49"/>
      <c r="X3326" s="49"/>
      <c r="Y3326" s="49"/>
      <c r="Z3326" s="49"/>
      <c r="AA3326" s="49"/>
      <c r="AB3326" s="49"/>
      <c r="AC3326" s="49"/>
      <c r="AD3326" s="49"/>
    </row>
    <row r="3327" spans="1:30">
      <c r="A3327" s="49"/>
      <c r="B3327" s="49"/>
      <c r="C3327" s="49"/>
      <c r="D3327" s="49"/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  <c r="Q3327" s="49"/>
      <c r="R3327" s="49"/>
      <c r="S3327" s="49"/>
      <c r="T3327" s="49"/>
      <c r="U3327" s="49"/>
      <c r="V3327" s="49"/>
      <c r="W3327" s="49"/>
      <c r="X3327" s="49"/>
      <c r="Y3327" s="49"/>
      <c r="Z3327" s="49"/>
      <c r="AA3327" s="49"/>
      <c r="AB3327" s="49"/>
      <c r="AC3327" s="49"/>
      <c r="AD3327" s="49"/>
    </row>
    <row r="3328" spans="1:30">
      <c r="A3328" s="49"/>
      <c r="B3328" s="49"/>
      <c r="C3328" s="49"/>
      <c r="D3328" s="49"/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  <c r="Q3328" s="49"/>
      <c r="R3328" s="49"/>
      <c r="S3328" s="49"/>
      <c r="T3328" s="49"/>
      <c r="U3328" s="49"/>
      <c r="V3328" s="49"/>
      <c r="W3328" s="49"/>
      <c r="X3328" s="49"/>
      <c r="Y3328" s="49"/>
      <c r="Z3328" s="49"/>
      <c r="AA3328" s="49"/>
      <c r="AB3328" s="49"/>
      <c r="AC3328" s="49"/>
      <c r="AD3328" s="49"/>
    </row>
    <row r="3329" spans="1:30">
      <c r="A3329" s="49"/>
      <c r="B3329" s="49"/>
      <c r="C3329" s="49"/>
      <c r="D3329" s="49"/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  <c r="Q3329" s="49"/>
      <c r="R3329" s="49"/>
      <c r="S3329" s="49"/>
      <c r="T3329" s="49"/>
      <c r="U3329" s="49"/>
      <c r="V3329" s="49"/>
      <c r="W3329" s="49"/>
      <c r="X3329" s="49"/>
      <c r="Y3329" s="49"/>
      <c r="Z3329" s="49"/>
      <c r="AA3329" s="49"/>
      <c r="AB3329" s="49"/>
      <c r="AC3329" s="49"/>
      <c r="AD3329" s="49"/>
    </row>
    <row r="3330" spans="1:30">
      <c r="A3330" s="49"/>
      <c r="B3330" s="49"/>
      <c r="C3330" s="49"/>
      <c r="D3330" s="49"/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  <c r="Q3330" s="49"/>
      <c r="R3330" s="49"/>
      <c r="S3330" s="49"/>
      <c r="T3330" s="49"/>
      <c r="U3330" s="49"/>
      <c r="V3330" s="49"/>
      <c r="W3330" s="49"/>
      <c r="X3330" s="49"/>
      <c r="Y3330" s="49"/>
      <c r="Z3330" s="49"/>
      <c r="AA3330" s="49"/>
      <c r="AB3330" s="49"/>
      <c r="AC3330" s="49"/>
      <c r="AD3330" s="49"/>
    </row>
    <row r="3331" spans="1:30">
      <c r="A3331" s="49"/>
      <c r="B3331" s="49"/>
      <c r="C3331" s="49"/>
      <c r="D3331" s="49"/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  <c r="R3331" s="49"/>
      <c r="S3331" s="49"/>
      <c r="T3331" s="49"/>
      <c r="U3331" s="49"/>
      <c r="V3331" s="49"/>
      <c r="W3331" s="49"/>
      <c r="X3331" s="49"/>
      <c r="Y3331" s="49"/>
      <c r="Z3331" s="49"/>
      <c r="AA3331" s="49"/>
      <c r="AB3331" s="49"/>
      <c r="AC3331" s="49"/>
      <c r="AD3331" s="49"/>
    </row>
    <row r="3332" spans="1:30">
      <c r="A3332" s="49"/>
      <c r="B3332" s="49"/>
      <c r="C3332" s="49"/>
      <c r="D3332" s="49"/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  <c r="Q3332" s="49"/>
      <c r="R3332" s="49"/>
      <c r="S3332" s="49"/>
      <c r="T3332" s="49"/>
      <c r="U3332" s="49"/>
      <c r="V3332" s="49"/>
      <c r="W3332" s="49"/>
      <c r="X3332" s="49"/>
      <c r="Y3332" s="49"/>
      <c r="Z3332" s="49"/>
      <c r="AA3332" s="49"/>
      <c r="AB3332" s="49"/>
      <c r="AC3332" s="49"/>
      <c r="AD3332" s="49"/>
    </row>
    <row r="3333" spans="1:30">
      <c r="A3333" s="49"/>
      <c r="B3333" s="49"/>
      <c r="C3333" s="49"/>
      <c r="D3333" s="49"/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  <c r="R3333" s="49"/>
      <c r="S3333" s="49"/>
      <c r="T3333" s="49"/>
      <c r="U3333" s="49"/>
      <c r="V3333" s="49"/>
      <c r="W3333" s="49"/>
      <c r="X3333" s="49"/>
      <c r="Y3333" s="49"/>
      <c r="Z3333" s="49"/>
      <c r="AA3333" s="49"/>
      <c r="AB3333" s="49"/>
      <c r="AC3333" s="49"/>
      <c r="AD3333" s="49"/>
    </row>
    <row r="3334" spans="1:30">
      <c r="A3334" s="49"/>
      <c r="B3334" s="49"/>
      <c r="C3334" s="49"/>
      <c r="D3334" s="49"/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  <c r="Q3334" s="49"/>
      <c r="R3334" s="49"/>
      <c r="S3334" s="49"/>
      <c r="T3334" s="49"/>
      <c r="U3334" s="49"/>
      <c r="V3334" s="49"/>
      <c r="W3334" s="49"/>
      <c r="X3334" s="49"/>
      <c r="Y3334" s="49"/>
      <c r="Z3334" s="49"/>
      <c r="AA3334" s="49"/>
      <c r="AB3334" s="49"/>
      <c r="AC3334" s="49"/>
      <c r="AD3334" s="49"/>
    </row>
    <row r="3335" spans="1:30">
      <c r="A3335" s="49"/>
      <c r="B3335" s="49"/>
      <c r="C3335" s="49"/>
      <c r="D3335" s="49"/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  <c r="Q3335" s="49"/>
      <c r="R3335" s="49"/>
      <c r="S3335" s="49"/>
      <c r="T3335" s="49"/>
      <c r="U3335" s="49"/>
      <c r="V3335" s="49"/>
      <c r="W3335" s="49"/>
      <c r="X3335" s="49"/>
      <c r="Y3335" s="49"/>
      <c r="Z3335" s="49"/>
      <c r="AA3335" s="49"/>
      <c r="AB3335" s="49"/>
      <c r="AC3335" s="49"/>
      <c r="AD3335" s="49"/>
    </row>
    <row r="3336" spans="1:30">
      <c r="A3336" s="49"/>
      <c r="B3336" s="49"/>
      <c r="C3336" s="49"/>
      <c r="D3336" s="49"/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  <c r="R3336" s="49"/>
      <c r="S3336" s="49"/>
      <c r="T3336" s="49"/>
      <c r="U3336" s="49"/>
      <c r="V3336" s="49"/>
      <c r="W3336" s="49"/>
      <c r="X3336" s="49"/>
      <c r="Y3336" s="49"/>
      <c r="Z3336" s="49"/>
      <c r="AA3336" s="49"/>
      <c r="AB3336" s="49"/>
      <c r="AC3336" s="49"/>
      <c r="AD3336" s="49"/>
    </row>
    <row r="3337" spans="1:30">
      <c r="A3337" s="49"/>
      <c r="B3337" s="49"/>
      <c r="C3337" s="49"/>
      <c r="D3337" s="49"/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  <c r="Q3337" s="49"/>
      <c r="R3337" s="49"/>
      <c r="S3337" s="49"/>
      <c r="T3337" s="49"/>
      <c r="U3337" s="49"/>
      <c r="V3337" s="49"/>
      <c r="W3337" s="49"/>
      <c r="X3337" s="49"/>
      <c r="Y3337" s="49"/>
      <c r="Z3337" s="49"/>
      <c r="AA3337" s="49"/>
      <c r="AB3337" s="49"/>
      <c r="AC3337" s="49"/>
      <c r="AD3337" s="49"/>
    </row>
    <row r="3338" spans="1:30">
      <c r="A3338" s="49"/>
      <c r="B3338" s="49"/>
      <c r="C3338" s="49"/>
      <c r="D3338" s="49"/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  <c r="R3338" s="49"/>
      <c r="S3338" s="49"/>
      <c r="T3338" s="49"/>
      <c r="U3338" s="49"/>
      <c r="V3338" s="49"/>
      <c r="W3338" s="49"/>
      <c r="X3338" s="49"/>
      <c r="Y3338" s="49"/>
      <c r="Z3338" s="49"/>
      <c r="AA3338" s="49"/>
      <c r="AB3338" s="49"/>
      <c r="AC3338" s="49"/>
      <c r="AD3338" s="49"/>
    </row>
    <row r="3339" spans="1:30">
      <c r="A3339" s="49"/>
      <c r="B3339" s="49"/>
      <c r="C3339" s="49"/>
      <c r="D3339" s="49"/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  <c r="Q3339" s="49"/>
      <c r="R3339" s="49"/>
      <c r="S3339" s="49"/>
      <c r="T3339" s="49"/>
      <c r="U3339" s="49"/>
      <c r="V3339" s="49"/>
      <c r="W3339" s="49"/>
      <c r="X3339" s="49"/>
      <c r="Y3339" s="49"/>
      <c r="Z3339" s="49"/>
      <c r="AA3339" s="49"/>
      <c r="AB3339" s="49"/>
      <c r="AC3339" s="49"/>
      <c r="AD3339" s="49"/>
    </row>
    <row r="3340" spans="1:30">
      <c r="A3340" s="49"/>
      <c r="B3340" s="49"/>
      <c r="C3340" s="49"/>
      <c r="D3340" s="49"/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  <c r="R3340" s="49"/>
      <c r="S3340" s="49"/>
      <c r="T3340" s="49"/>
      <c r="U3340" s="49"/>
      <c r="V3340" s="49"/>
      <c r="W3340" s="49"/>
      <c r="X3340" s="49"/>
      <c r="Y3340" s="49"/>
      <c r="Z3340" s="49"/>
      <c r="AA3340" s="49"/>
      <c r="AB3340" s="49"/>
      <c r="AC3340" s="49"/>
      <c r="AD3340" s="49"/>
    </row>
    <row r="3341" spans="1:30">
      <c r="A3341" s="49"/>
      <c r="B3341" s="49"/>
      <c r="C3341" s="49"/>
      <c r="D3341" s="49"/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  <c r="Q3341" s="49"/>
      <c r="R3341" s="49"/>
      <c r="S3341" s="49"/>
      <c r="T3341" s="49"/>
      <c r="U3341" s="49"/>
      <c r="V3341" s="49"/>
      <c r="W3341" s="49"/>
      <c r="X3341" s="49"/>
      <c r="Y3341" s="49"/>
      <c r="Z3341" s="49"/>
      <c r="AA3341" s="49"/>
      <c r="AB3341" s="49"/>
      <c r="AC3341" s="49"/>
      <c r="AD3341" s="49"/>
    </row>
    <row r="3342" spans="1:30">
      <c r="A3342" s="49"/>
      <c r="B3342" s="49"/>
      <c r="C3342" s="49"/>
      <c r="D3342" s="49"/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  <c r="Q3342" s="49"/>
      <c r="R3342" s="49"/>
      <c r="S3342" s="49"/>
      <c r="T3342" s="49"/>
      <c r="U3342" s="49"/>
      <c r="V3342" s="49"/>
      <c r="W3342" s="49"/>
      <c r="X3342" s="49"/>
      <c r="Y3342" s="49"/>
      <c r="Z3342" s="49"/>
      <c r="AA3342" s="49"/>
      <c r="AB3342" s="49"/>
      <c r="AC3342" s="49"/>
      <c r="AD3342" s="49"/>
    </row>
    <row r="3343" spans="1:30">
      <c r="A3343" s="49"/>
      <c r="B3343" s="49"/>
      <c r="C3343" s="49"/>
      <c r="D3343" s="49"/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  <c r="Q3343" s="49"/>
      <c r="R3343" s="49"/>
      <c r="S3343" s="49"/>
      <c r="T3343" s="49"/>
      <c r="U3343" s="49"/>
      <c r="V3343" s="49"/>
      <c r="W3343" s="49"/>
      <c r="X3343" s="49"/>
      <c r="Y3343" s="49"/>
      <c r="Z3343" s="49"/>
      <c r="AA3343" s="49"/>
      <c r="AB3343" s="49"/>
      <c r="AC3343" s="49"/>
      <c r="AD3343" s="49"/>
    </row>
    <row r="3344" spans="1:30">
      <c r="A3344" s="49"/>
      <c r="B3344" s="49"/>
      <c r="C3344" s="49"/>
      <c r="D3344" s="49"/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  <c r="Q3344" s="49"/>
      <c r="R3344" s="49"/>
      <c r="S3344" s="49"/>
      <c r="T3344" s="49"/>
      <c r="U3344" s="49"/>
      <c r="V3344" s="49"/>
      <c r="W3344" s="49"/>
      <c r="X3344" s="49"/>
      <c r="Y3344" s="49"/>
      <c r="Z3344" s="49"/>
      <c r="AA3344" s="49"/>
      <c r="AB3344" s="49"/>
      <c r="AC3344" s="49"/>
      <c r="AD3344" s="49"/>
    </row>
    <row r="3345" spans="1:30">
      <c r="A3345" s="49"/>
      <c r="B3345" s="49"/>
      <c r="C3345" s="49"/>
      <c r="D3345" s="49"/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  <c r="Q3345" s="49"/>
      <c r="R3345" s="49"/>
      <c r="S3345" s="49"/>
      <c r="T3345" s="49"/>
      <c r="U3345" s="49"/>
      <c r="V3345" s="49"/>
      <c r="W3345" s="49"/>
      <c r="X3345" s="49"/>
      <c r="Y3345" s="49"/>
      <c r="Z3345" s="49"/>
      <c r="AA3345" s="49"/>
      <c r="AB3345" s="49"/>
      <c r="AC3345" s="49"/>
      <c r="AD3345" s="49"/>
    </row>
    <row r="3346" spans="1:30">
      <c r="A3346" s="49"/>
      <c r="B3346" s="49"/>
      <c r="C3346" s="49"/>
      <c r="D3346" s="49"/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  <c r="R3346" s="49"/>
      <c r="S3346" s="49"/>
      <c r="T3346" s="49"/>
      <c r="U3346" s="49"/>
      <c r="V3346" s="49"/>
      <c r="W3346" s="49"/>
      <c r="X3346" s="49"/>
      <c r="Y3346" s="49"/>
      <c r="Z3346" s="49"/>
      <c r="AA3346" s="49"/>
      <c r="AB3346" s="49"/>
      <c r="AC3346" s="49"/>
      <c r="AD3346" s="49"/>
    </row>
    <row r="3347" spans="1:30">
      <c r="A3347" s="49"/>
      <c r="B3347" s="49"/>
      <c r="C3347" s="49"/>
      <c r="D3347" s="49"/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  <c r="Q3347" s="49"/>
      <c r="R3347" s="49"/>
      <c r="S3347" s="49"/>
      <c r="T3347" s="49"/>
      <c r="U3347" s="49"/>
      <c r="V3347" s="49"/>
      <c r="W3347" s="49"/>
      <c r="X3347" s="49"/>
      <c r="Y3347" s="49"/>
      <c r="Z3347" s="49"/>
      <c r="AA3347" s="49"/>
      <c r="AB3347" s="49"/>
      <c r="AC3347" s="49"/>
      <c r="AD3347" s="49"/>
    </row>
    <row r="3348" spans="1:30">
      <c r="A3348" s="49"/>
      <c r="B3348" s="49"/>
      <c r="C3348" s="49"/>
      <c r="D3348" s="49"/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  <c r="Q3348" s="49"/>
      <c r="R3348" s="49"/>
      <c r="S3348" s="49"/>
      <c r="T3348" s="49"/>
      <c r="U3348" s="49"/>
      <c r="V3348" s="49"/>
      <c r="W3348" s="49"/>
      <c r="X3348" s="49"/>
      <c r="Y3348" s="49"/>
      <c r="Z3348" s="49"/>
      <c r="AA3348" s="49"/>
      <c r="AB3348" s="49"/>
      <c r="AC3348" s="49"/>
      <c r="AD3348" s="49"/>
    </row>
    <row r="3349" spans="1:30">
      <c r="A3349" s="49"/>
      <c r="B3349" s="49"/>
      <c r="C3349" s="49"/>
      <c r="D3349" s="49"/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  <c r="Q3349" s="49"/>
      <c r="R3349" s="49"/>
      <c r="S3349" s="49"/>
      <c r="T3349" s="49"/>
      <c r="U3349" s="49"/>
      <c r="V3349" s="49"/>
      <c r="W3349" s="49"/>
      <c r="X3349" s="49"/>
      <c r="Y3349" s="49"/>
      <c r="Z3349" s="49"/>
      <c r="AA3349" s="49"/>
      <c r="AB3349" s="49"/>
      <c r="AC3349" s="49"/>
      <c r="AD3349" s="49"/>
    </row>
    <row r="3350" spans="1:30">
      <c r="A3350" s="49"/>
      <c r="B3350" s="49"/>
      <c r="C3350" s="49"/>
      <c r="D3350" s="49"/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  <c r="Q3350" s="49"/>
      <c r="R3350" s="49"/>
      <c r="S3350" s="49"/>
      <c r="T3350" s="49"/>
      <c r="U3350" s="49"/>
      <c r="V3350" s="49"/>
      <c r="W3350" s="49"/>
      <c r="X3350" s="49"/>
      <c r="Y3350" s="49"/>
      <c r="Z3350" s="49"/>
      <c r="AA3350" s="49"/>
      <c r="AB3350" s="49"/>
      <c r="AC3350" s="49"/>
      <c r="AD3350" s="49"/>
    </row>
    <row r="3351" spans="1:30">
      <c r="A3351" s="49"/>
      <c r="B3351" s="49"/>
      <c r="C3351" s="49"/>
      <c r="D3351" s="49"/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  <c r="R3351" s="49"/>
      <c r="S3351" s="49"/>
      <c r="T3351" s="49"/>
      <c r="U3351" s="49"/>
      <c r="V3351" s="49"/>
      <c r="W3351" s="49"/>
      <c r="X3351" s="49"/>
      <c r="Y3351" s="49"/>
      <c r="Z3351" s="49"/>
      <c r="AA3351" s="49"/>
      <c r="AB3351" s="49"/>
      <c r="AC3351" s="49"/>
      <c r="AD3351" s="49"/>
    </row>
    <row r="3352" spans="1:30">
      <c r="A3352" s="49"/>
      <c r="B3352" s="49"/>
      <c r="C3352" s="49"/>
      <c r="D3352" s="49"/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  <c r="Q3352" s="49"/>
      <c r="R3352" s="49"/>
      <c r="S3352" s="49"/>
      <c r="T3352" s="49"/>
      <c r="U3352" s="49"/>
      <c r="V3352" s="49"/>
      <c r="W3352" s="49"/>
      <c r="X3352" s="49"/>
      <c r="Y3352" s="49"/>
      <c r="Z3352" s="49"/>
      <c r="AA3352" s="49"/>
      <c r="AB3352" s="49"/>
      <c r="AC3352" s="49"/>
      <c r="AD3352" s="49"/>
    </row>
    <row r="3353" spans="1:30">
      <c r="A3353" s="49"/>
      <c r="B3353" s="49"/>
      <c r="C3353" s="49"/>
      <c r="D3353" s="49"/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  <c r="Q3353" s="49"/>
      <c r="R3353" s="49"/>
      <c r="S3353" s="49"/>
      <c r="T3353" s="49"/>
      <c r="U3353" s="49"/>
      <c r="V3353" s="49"/>
      <c r="W3353" s="49"/>
      <c r="X3353" s="49"/>
      <c r="Y3353" s="49"/>
      <c r="Z3353" s="49"/>
      <c r="AA3353" s="49"/>
      <c r="AB3353" s="49"/>
      <c r="AC3353" s="49"/>
      <c r="AD3353" s="49"/>
    </row>
    <row r="3354" spans="1:30">
      <c r="A3354" s="49"/>
      <c r="B3354" s="49"/>
      <c r="C3354" s="49"/>
      <c r="D3354" s="49"/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  <c r="Q3354" s="49"/>
      <c r="R3354" s="49"/>
      <c r="S3354" s="49"/>
      <c r="T3354" s="49"/>
      <c r="U3354" s="49"/>
      <c r="V3354" s="49"/>
      <c r="W3354" s="49"/>
      <c r="X3354" s="49"/>
      <c r="Y3354" s="49"/>
      <c r="Z3354" s="49"/>
      <c r="AA3354" s="49"/>
      <c r="AB3354" s="49"/>
      <c r="AC3354" s="49"/>
      <c r="AD3354" s="49"/>
    </row>
    <row r="3355" spans="1:30">
      <c r="A3355" s="49"/>
      <c r="B3355" s="49"/>
      <c r="C3355" s="49"/>
      <c r="D3355" s="49"/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/>
      <c r="R3355" s="49"/>
      <c r="S3355" s="49"/>
      <c r="T3355" s="49"/>
      <c r="U3355" s="49"/>
      <c r="V3355" s="49"/>
      <c r="W3355" s="49"/>
      <c r="X3355" s="49"/>
      <c r="Y3355" s="49"/>
      <c r="Z3355" s="49"/>
      <c r="AA3355" s="49"/>
      <c r="AB3355" s="49"/>
      <c r="AC3355" s="49"/>
      <c r="AD3355" s="49"/>
    </row>
    <row r="3356" spans="1:30">
      <c r="A3356" s="49"/>
      <c r="B3356" s="49"/>
      <c r="C3356" s="49"/>
      <c r="D3356" s="49"/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  <c r="R3356" s="49"/>
      <c r="S3356" s="49"/>
      <c r="T3356" s="49"/>
      <c r="U3356" s="49"/>
      <c r="V3356" s="49"/>
      <c r="W3356" s="49"/>
      <c r="X3356" s="49"/>
      <c r="Y3356" s="49"/>
      <c r="Z3356" s="49"/>
      <c r="AA3356" s="49"/>
      <c r="AB3356" s="49"/>
      <c r="AC3356" s="49"/>
      <c r="AD3356" s="49"/>
    </row>
    <row r="3357" spans="1:30">
      <c r="A3357" s="49"/>
      <c r="B3357" s="49"/>
      <c r="C3357" s="49"/>
      <c r="D3357" s="49"/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  <c r="Q3357" s="49"/>
      <c r="R3357" s="49"/>
      <c r="S3357" s="49"/>
      <c r="T3357" s="49"/>
      <c r="U3357" s="49"/>
      <c r="V3357" s="49"/>
      <c r="W3357" s="49"/>
      <c r="X3357" s="49"/>
      <c r="Y3357" s="49"/>
      <c r="Z3357" s="49"/>
      <c r="AA3357" s="49"/>
      <c r="AB3357" s="49"/>
      <c r="AC3357" s="49"/>
      <c r="AD3357" s="49"/>
    </row>
    <row r="3358" spans="1:30">
      <c r="A3358" s="49"/>
      <c r="B3358" s="49"/>
      <c r="C3358" s="49"/>
      <c r="D3358" s="49"/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  <c r="Q3358" s="49"/>
      <c r="R3358" s="49"/>
      <c r="S3358" s="49"/>
      <c r="T3358" s="49"/>
      <c r="U3358" s="49"/>
      <c r="V3358" s="49"/>
      <c r="W3358" s="49"/>
      <c r="X3358" s="49"/>
      <c r="Y3358" s="49"/>
      <c r="Z3358" s="49"/>
      <c r="AA3358" s="49"/>
      <c r="AB3358" s="49"/>
      <c r="AC3358" s="49"/>
      <c r="AD3358" s="49"/>
    </row>
    <row r="3359" spans="1:30">
      <c r="A3359" s="49"/>
      <c r="B3359" s="49"/>
      <c r="C3359" s="49"/>
      <c r="D3359" s="49"/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  <c r="Q3359" s="49"/>
      <c r="R3359" s="49"/>
      <c r="S3359" s="49"/>
      <c r="T3359" s="49"/>
      <c r="U3359" s="49"/>
      <c r="V3359" s="49"/>
      <c r="W3359" s="49"/>
      <c r="X3359" s="49"/>
      <c r="Y3359" s="49"/>
      <c r="Z3359" s="49"/>
      <c r="AA3359" s="49"/>
      <c r="AB3359" s="49"/>
      <c r="AC3359" s="49"/>
      <c r="AD3359" s="49"/>
    </row>
    <row r="3360" spans="1:30">
      <c r="A3360" s="49"/>
      <c r="B3360" s="49"/>
      <c r="C3360" s="49"/>
      <c r="D3360" s="49"/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  <c r="Q3360" s="49"/>
      <c r="R3360" s="49"/>
      <c r="S3360" s="49"/>
      <c r="T3360" s="49"/>
      <c r="U3360" s="49"/>
      <c r="V3360" s="49"/>
      <c r="W3360" s="49"/>
      <c r="X3360" s="49"/>
      <c r="Y3360" s="49"/>
      <c r="Z3360" s="49"/>
      <c r="AA3360" s="49"/>
      <c r="AB3360" s="49"/>
      <c r="AC3360" s="49"/>
      <c r="AD3360" s="49"/>
    </row>
    <row r="3361" spans="1:30">
      <c r="A3361" s="49"/>
      <c r="B3361" s="49"/>
      <c r="C3361" s="49"/>
      <c r="D3361" s="49"/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  <c r="R3361" s="49"/>
      <c r="S3361" s="49"/>
      <c r="T3361" s="49"/>
      <c r="U3361" s="49"/>
      <c r="V3361" s="49"/>
      <c r="W3361" s="49"/>
      <c r="X3361" s="49"/>
      <c r="Y3361" s="49"/>
      <c r="Z3361" s="49"/>
      <c r="AA3361" s="49"/>
      <c r="AB3361" s="49"/>
      <c r="AC3361" s="49"/>
      <c r="AD3361" s="49"/>
    </row>
    <row r="3362" spans="1:30">
      <c r="A3362" s="49"/>
      <c r="B3362" s="49"/>
      <c r="C3362" s="49"/>
      <c r="D3362" s="49"/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  <c r="Q3362" s="49"/>
      <c r="R3362" s="49"/>
      <c r="S3362" s="49"/>
      <c r="T3362" s="49"/>
      <c r="U3362" s="49"/>
      <c r="V3362" s="49"/>
      <c r="W3362" s="49"/>
      <c r="X3362" s="49"/>
      <c r="Y3362" s="49"/>
      <c r="Z3362" s="49"/>
      <c r="AA3362" s="49"/>
      <c r="AB3362" s="49"/>
      <c r="AC3362" s="49"/>
      <c r="AD3362" s="49"/>
    </row>
    <row r="3363" spans="1:30">
      <c r="A3363" s="49"/>
      <c r="B3363" s="49"/>
      <c r="C3363" s="49"/>
      <c r="D3363" s="49"/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  <c r="Q3363" s="49"/>
      <c r="R3363" s="49"/>
      <c r="S3363" s="49"/>
      <c r="T3363" s="49"/>
      <c r="U3363" s="49"/>
      <c r="V3363" s="49"/>
      <c r="W3363" s="49"/>
      <c r="X3363" s="49"/>
      <c r="Y3363" s="49"/>
      <c r="Z3363" s="49"/>
      <c r="AA3363" s="49"/>
      <c r="AB3363" s="49"/>
      <c r="AC3363" s="49"/>
      <c r="AD3363" s="49"/>
    </row>
    <row r="3364" spans="1:30">
      <c r="A3364" s="49"/>
      <c r="B3364" s="49"/>
      <c r="C3364" s="49"/>
      <c r="D3364" s="49"/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  <c r="Q3364" s="49"/>
      <c r="R3364" s="49"/>
      <c r="S3364" s="49"/>
      <c r="T3364" s="49"/>
      <c r="U3364" s="49"/>
      <c r="V3364" s="49"/>
      <c r="W3364" s="49"/>
      <c r="X3364" s="49"/>
      <c r="Y3364" s="49"/>
      <c r="Z3364" s="49"/>
      <c r="AA3364" s="49"/>
      <c r="AB3364" s="49"/>
      <c r="AC3364" s="49"/>
      <c r="AD3364" s="49"/>
    </row>
    <row r="3365" spans="1:30">
      <c r="A3365" s="49"/>
      <c r="B3365" s="49"/>
      <c r="C3365" s="49"/>
      <c r="D3365" s="49"/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  <c r="Q3365" s="49"/>
      <c r="R3365" s="49"/>
      <c r="S3365" s="49"/>
      <c r="T3365" s="49"/>
      <c r="U3365" s="49"/>
      <c r="V3365" s="49"/>
      <c r="W3365" s="49"/>
      <c r="X3365" s="49"/>
      <c r="Y3365" s="49"/>
      <c r="Z3365" s="49"/>
      <c r="AA3365" s="49"/>
      <c r="AB3365" s="49"/>
      <c r="AC3365" s="49"/>
      <c r="AD3365" s="49"/>
    </row>
    <row r="3366" spans="1:30">
      <c r="A3366" s="49"/>
      <c r="B3366" s="49"/>
      <c r="C3366" s="49"/>
      <c r="D3366" s="49"/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  <c r="Q3366" s="49"/>
      <c r="R3366" s="49"/>
      <c r="S3366" s="49"/>
      <c r="T3366" s="49"/>
      <c r="U3366" s="49"/>
      <c r="V3366" s="49"/>
      <c r="W3366" s="49"/>
      <c r="X3366" s="49"/>
      <c r="Y3366" s="49"/>
      <c r="Z3366" s="49"/>
      <c r="AA3366" s="49"/>
      <c r="AB3366" s="49"/>
      <c r="AC3366" s="49"/>
      <c r="AD3366" s="49"/>
    </row>
    <row r="3367" spans="1:30">
      <c r="A3367" s="49"/>
      <c r="B3367" s="49"/>
      <c r="C3367" s="49"/>
      <c r="D3367" s="49"/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  <c r="Q3367" s="49"/>
      <c r="R3367" s="49"/>
      <c r="S3367" s="49"/>
      <c r="T3367" s="49"/>
      <c r="U3367" s="49"/>
      <c r="V3367" s="49"/>
      <c r="W3367" s="49"/>
      <c r="X3367" s="49"/>
      <c r="Y3367" s="49"/>
      <c r="Z3367" s="49"/>
      <c r="AA3367" s="49"/>
      <c r="AB3367" s="49"/>
      <c r="AC3367" s="49"/>
      <c r="AD3367" s="49"/>
    </row>
    <row r="3368" spans="1:30">
      <c r="A3368" s="49"/>
      <c r="B3368" s="49"/>
      <c r="C3368" s="49"/>
      <c r="D3368" s="49"/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  <c r="Q3368" s="49"/>
      <c r="R3368" s="49"/>
      <c r="S3368" s="49"/>
      <c r="T3368" s="49"/>
      <c r="U3368" s="49"/>
      <c r="V3368" s="49"/>
      <c r="W3368" s="49"/>
      <c r="X3368" s="49"/>
      <c r="Y3368" s="49"/>
      <c r="Z3368" s="49"/>
      <c r="AA3368" s="49"/>
      <c r="AB3368" s="49"/>
      <c r="AC3368" s="49"/>
      <c r="AD3368" s="49"/>
    </row>
    <row r="3369" spans="1:30">
      <c r="A3369" s="49"/>
      <c r="B3369" s="49"/>
      <c r="C3369" s="49"/>
      <c r="D3369" s="49"/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  <c r="R3369" s="49"/>
      <c r="S3369" s="49"/>
      <c r="T3369" s="49"/>
      <c r="U3369" s="49"/>
      <c r="V3369" s="49"/>
      <c r="W3369" s="49"/>
      <c r="X3369" s="49"/>
      <c r="Y3369" s="49"/>
      <c r="Z3369" s="49"/>
      <c r="AA3369" s="49"/>
      <c r="AB3369" s="49"/>
      <c r="AC3369" s="49"/>
      <c r="AD3369" s="49"/>
    </row>
    <row r="3370" spans="1:30">
      <c r="A3370" s="49"/>
      <c r="B3370" s="49"/>
      <c r="C3370" s="49"/>
      <c r="D3370" s="49"/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/>
      <c r="R3370" s="49"/>
      <c r="S3370" s="49"/>
      <c r="T3370" s="49"/>
      <c r="U3370" s="49"/>
      <c r="V3370" s="49"/>
      <c r="W3370" s="49"/>
      <c r="X3370" s="49"/>
      <c r="Y3370" s="49"/>
      <c r="Z3370" s="49"/>
      <c r="AA3370" s="49"/>
      <c r="AB3370" s="49"/>
      <c r="AC3370" s="49"/>
      <c r="AD3370" s="49"/>
    </row>
    <row r="3371" spans="1:30">
      <c r="A3371" s="49"/>
      <c r="B3371" s="49"/>
      <c r="C3371" s="49"/>
      <c r="D3371" s="49"/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  <c r="Q3371" s="49"/>
      <c r="R3371" s="49"/>
      <c r="S3371" s="49"/>
      <c r="T3371" s="49"/>
      <c r="U3371" s="49"/>
      <c r="V3371" s="49"/>
      <c r="W3371" s="49"/>
      <c r="X3371" s="49"/>
      <c r="Y3371" s="49"/>
      <c r="Z3371" s="49"/>
      <c r="AA3371" s="49"/>
      <c r="AB3371" s="49"/>
      <c r="AC3371" s="49"/>
      <c r="AD3371" s="49"/>
    </row>
    <row r="3372" spans="1:30">
      <c r="A3372" s="49"/>
      <c r="B3372" s="49"/>
      <c r="C3372" s="49"/>
      <c r="D3372" s="49"/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  <c r="Q3372" s="49"/>
      <c r="R3372" s="49"/>
      <c r="S3372" s="49"/>
      <c r="T3372" s="49"/>
      <c r="U3372" s="49"/>
      <c r="V3372" s="49"/>
      <c r="W3372" s="49"/>
      <c r="X3372" s="49"/>
      <c r="Y3372" s="49"/>
      <c r="Z3372" s="49"/>
      <c r="AA3372" s="49"/>
      <c r="AB3372" s="49"/>
      <c r="AC3372" s="49"/>
      <c r="AD3372" s="49"/>
    </row>
    <row r="3373" spans="1:30">
      <c r="A3373" s="49"/>
      <c r="B3373" s="49"/>
      <c r="C3373" s="49"/>
      <c r="D3373" s="49"/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  <c r="Q3373" s="49"/>
      <c r="R3373" s="49"/>
      <c r="S3373" s="49"/>
      <c r="T3373" s="49"/>
      <c r="U3373" s="49"/>
      <c r="V3373" s="49"/>
      <c r="W3373" s="49"/>
      <c r="X3373" s="49"/>
      <c r="Y3373" s="49"/>
      <c r="Z3373" s="49"/>
      <c r="AA3373" s="49"/>
      <c r="AB3373" s="49"/>
      <c r="AC3373" s="49"/>
      <c r="AD3373" s="49"/>
    </row>
    <row r="3374" spans="1:30">
      <c r="A3374" s="49"/>
      <c r="B3374" s="49"/>
      <c r="C3374" s="49"/>
      <c r="D3374" s="49"/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  <c r="Q3374" s="49"/>
      <c r="R3374" s="49"/>
      <c r="S3374" s="49"/>
      <c r="T3374" s="49"/>
      <c r="U3374" s="49"/>
      <c r="V3374" s="49"/>
      <c r="W3374" s="49"/>
      <c r="X3374" s="49"/>
      <c r="Y3374" s="49"/>
      <c r="Z3374" s="49"/>
      <c r="AA3374" s="49"/>
      <c r="AB3374" s="49"/>
      <c r="AC3374" s="49"/>
      <c r="AD3374" s="49"/>
    </row>
    <row r="3375" spans="1:30">
      <c r="A3375" s="49"/>
      <c r="B3375" s="49"/>
      <c r="C3375" s="49"/>
      <c r="D3375" s="49"/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  <c r="Q3375" s="49"/>
      <c r="R3375" s="49"/>
      <c r="S3375" s="49"/>
      <c r="T3375" s="49"/>
      <c r="U3375" s="49"/>
      <c r="V3375" s="49"/>
      <c r="W3375" s="49"/>
      <c r="X3375" s="49"/>
      <c r="Y3375" s="49"/>
      <c r="Z3375" s="49"/>
      <c r="AA3375" s="49"/>
      <c r="AB3375" s="49"/>
      <c r="AC3375" s="49"/>
      <c r="AD3375" s="49"/>
    </row>
    <row r="3376" spans="1:30">
      <c r="A3376" s="49"/>
      <c r="B3376" s="49"/>
      <c r="C3376" s="49"/>
      <c r="D3376" s="49"/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  <c r="R3376" s="49"/>
      <c r="S3376" s="49"/>
      <c r="T3376" s="49"/>
      <c r="U3376" s="49"/>
      <c r="V3376" s="49"/>
      <c r="W3376" s="49"/>
      <c r="X3376" s="49"/>
      <c r="Y3376" s="49"/>
      <c r="Z3376" s="49"/>
      <c r="AA3376" s="49"/>
      <c r="AB3376" s="49"/>
      <c r="AC3376" s="49"/>
      <c r="AD3376" s="49"/>
    </row>
    <row r="3377" spans="1:30">
      <c r="A3377" s="49"/>
      <c r="B3377" s="49"/>
      <c r="C3377" s="49"/>
      <c r="D3377" s="49"/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  <c r="Q3377" s="49"/>
      <c r="R3377" s="49"/>
      <c r="S3377" s="49"/>
      <c r="T3377" s="49"/>
      <c r="U3377" s="49"/>
      <c r="V3377" s="49"/>
      <c r="W3377" s="49"/>
      <c r="X3377" s="49"/>
      <c r="Y3377" s="49"/>
      <c r="Z3377" s="49"/>
      <c r="AA3377" s="49"/>
      <c r="AB3377" s="49"/>
      <c r="AC3377" s="49"/>
      <c r="AD3377" s="49"/>
    </row>
    <row r="3378" spans="1:30">
      <c r="A3378" s="49"/>
      <c r="B3378" s="49"/>
      <c r="C3378" s="49"/>
      <c r="D3378" s="49"/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  <c r="Q3378" s="49"/>
      <c r="R3378" s="49"/>
      <c r="S3378" s="49"/>
      <c r="T3378" s="49"/>
      <c r="U3378" s="49"/>
      <c r="V3378" s="49"/>
      <c r="W3378" s="49"/>
      <c r="X3378" s="49"/>
      <c r="Y3378" s="49"/>
      <c r="Z3378" s="49"/>
      <c r="AA3378" s="49"/>
      <c r="AB3378" s="49"/>
      <c r="AC3378" s="49"/>
      <c r="AD3378" s="49"/>
    </row>
    <row r="3379" spans="1:30">
      <c r="A3379" s="49"/>
      <c r="B3379" s="49"/>
      <c r="C3379" s="49"/>
      <c r="D3379" s="49"/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  <c r="Q3379" s="49"/>
      <c r="R3379" s="49"/>
      <c r="S3379" s="49"/>
      <c r="T3379" s="49"/>
      <c r="U3379" s="49"/>
      <c r="V3379" s="49"/>
      <c r="W3379" s="49"/>
      <c r="X3379" s="49"/>
      <c r="Y3379" s="49"/>
      <c r="Z3379" s="49"/>
      <c r="AA3379" s="49"/>
      <c r="AB3379" s="49"/>
      <c r="AC3379" s="49"/>
      <c r="AD3379" s="49"/>
    </row>
    <row r="3380" spans="1:30">
      <c r="A3380" s="49"/>
      <c r="B3380" s="49"/>
      <c r="C3380" s="49"/>
      <c r="D3380" s="49"/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  <c r="Q3380" s="49"/>
      <c r="R3380" s="49"/>
      <c r="S3380" s="49"/>
      <c r="T3380" s="49"/>
      <c r="U3380" s="49"/>
      <c r="V3380" s="49"/>
      <c r="W3380" s="49"/>
      <c r="X3380" s="49"/>
      <c r="Y3380" s="49"/>
      <c r="Z3380" s="49"/>
      <c r="AA3380" s="49"/>
      <c r="AB3380" s="49"/>
      <c r="AC3380" s="49"/>
      <c r="AD3380" s="49"/>
    </row>
    <row r="3381" spans="1:30">
      <c r="A3381" s="49"/>
      <c r="B3381" s="49"/>
      <c r="C3381" s="49"/>
      <c r="D3381" s="49"/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  <c r="Q3381" s="49"/>
      <c r="R3381" s="49"/>
      <c r="S3381" s="49"/>
      <c r="T3381" s="49"/>
      <c r="U3381" s="49"/>
      <c r="V3381" s="49"/>
      <c r="W3381" s="49"/>
      <c r="X3381" s="49"/>
      <c r="Y3381" s="49"/>
      <c r="Z3381" s="49"/>
      <c r="AA3381" s="49"/>
      <c r="AB3381" s="49"/>
      <c r="AC3381" s="49"/>
      <c r="AD3381" s="49"/>
    </row>
    <row r="3382" spans="1:30">
      <c r="A3382" s="49"/>
      <c r="B3382" s="49"/>
      <c r="C3382" s="49"/>
      <c r="D3382" s="49"/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  <c r="Q3382" s="49"/>
      <c r="R3382" s="49"/>
      <c r="S3382" s="49"/>
      <c r="T3382" s="49"/>
      <c r="U3382" s="49"/>
      <c r="V3382" s="49"/>
      <c r="W3382" s="49"/>
      <c r="X3382" s="49"/>
      <c r="Y3382" s="49"/>
      <c r="Z3382" s="49"/>
      <c r="AA3382" s="49"/>
      <c r="AB3382" s="49"/>
      <c r="AC3382" s="49"/>
      <c r="AD3382" s="49"/>
    </row>
    <row r="3383" spans="1:30">
      <c r="A3383" s="49"/>
      <c r="B3383" s="49"/>
      <c r="C3383" s="49"/>
      <c r="D3383" s="49"/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  <c r="Q3383" s="49"/>
      <c r="R3383" s="49"/>
      <c r="S3383" s="49"/>
      <c r="T3383" s="49"/>
      <c r="U3383" s="49"/>
      <c r="V3383" s="49"/>
      <c r="W3383" s="49"/>
      <c r="X3383" s="49"/>
      <c r="Y3383" s="49"/>
      <c r="Z3383" s="49"/>
      <c r="AA3383" s="49"/>
      <c r="AB3383" s="49"/>
      <c r="AC3383" s="49"/>
      <c r="AD3383" s="49"/>
    </row>
    <row r="3384" spans="1:30">
      <c r="A3384" s="49"/>
      <c r="B3384" s="49"/>
      <c r="C3384" s="49"/>
      <c r="D3384" s="49"/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  <c r="Q3384" s="49"/>
      <c r="R3384" s="49"/>
      <c r="S3384" s="49"/>
      <c r="T3384" s="49"/>
      <c r="U3384" s="49"/>
      <c r="V3384" s="49"/>
      <c r="W3384" s="49"/>
      <c r="X3384" s="49"/>
      <c r="Y3384" s="49"/>
      <c r="Z3384" s="49"/>
      <c r="AA3384" s="49"/>
      <c r="AB3384" s="49"/>
      <c r="AC3384" s="49"/>
      <c r="AD3384" s="49"/>
    </row>
    <row r="3385" spans="1:30">
      <c r="A3385" s="49"/>
      <c r="B3385" s="49"/>
      <c r="C3385" s="49"/>
      <c r="D3385" s="49"/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  <c r="Q3385" s="49"/>
      <c r="R3385" s="49"/>
      <c r="S3385" s="49"/>
      <c r="T3385" s="49"/>
      <c r="U3385" s="49"/>
      <c r="V3385" s="49"/>
      <c r="W3385" s="49"/>
      <c r="X3385" s="49"/>
      <c r="Y3385" s="49"/>
      <c r="Z3385" s="49"/>
      <c r="AA3385" s="49"/>
      <c r="AB3385" s="49"/>
      <c r="AC3385" s="49"/>
      <c r="AD3385" s="49"/>
    </row>
    <row r="3386" spans="1:30">
      <c r="A3386" s="49"/>
      <c r="B3386" s="49"/>
      <c r="C3386" s="49"/>
      <c r="D3386" s="49"/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  <c r="Q3386" s="49"/>
      <c r="R3386" s="49"/>
      <c r="S3386" s="49"/>
      <c r="T3386" s="49"/>
      <c r="U3386" s="49"/>
      <c r="V3386" s="49"/>
      <c r="W3386" s="49"/>
      <c r="X3386" s="49"/>
      <c r="Y3386" s="49"/>
      <c r="Z3386" s="49"/>
      <c r="AA3386" s="49"/>
      <c r="AB3386" s="49"/>
      <c r="AC3386" s="49"/>
      <c r="AD3386" s="49"/>
    </row>
    <row r="3387" spans="1:30">
      <c r="A3387" s="49"/>
      <c r="B3387" s="49"/>
      <c r="C3387" s="49"/>
      <c r="D3387" s="49"/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  <c r="Q3387" s="49"/>
      <c r="R3387" s="49"/>
      <c r="S3387" s="49"/>
      <c r="T3387" s="49"/>
      <c r="U3387" s="49"/>
      <c r="V3387" s="49"/>
      <c r="W3387" s="49"/>
      <c r="X3387" s="49"/>
      <c r="Y3387" s="49"/>
      <c r="Z3387" s="49"/>
      <c r="AA3387" s="49"/>
      <c r="AB3387" s="49"/>
      <c r="AC3387" s="49"/>
      <c r="AD3387" s="49"/>
    </row>
    <row r="3388" spans="1:30">
      <c r="A3388" s="49"/>
      <c r="B3388" s="49"/>
      <c r="C3388" s="49"/>
      <c r="D3388" s="49"/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  <c r="Q3388" s="49"/>
      <c r="R3388" s="49"/>
      <c r="S3388" s="49"/>
      <c r="T3388" s="49"/>
      <c r="U3388" s="49"/>
      <c r="V3388" s="49"/>
      <c r="W3388" s="49"/>
      <c r="X3388" s="49"/>
      <c r="Y3388" s="49"/>
      <c r="Z3388" s="49"/>
      <c r="AA3388" s="49"/>
      <c r="AB3388" s="49"/>
      <c r="AC3388" s="49"/>
      <c r="AD3388" s="49"/>
    </row>
    <row r="3389" spans="1:30">
      <c r="A3389" s="49"/>
      <c r="B3389" s="49"/>
      <c r="C3389" s="49"/>
      <c r="D3389" s="49"/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  <c r="Q3389" s="49"/>
      <c r="R3389" s="49"/>
      <c r="S3389" s="49"/>
      <c r="T3389" s="49"/>
      <c r="U3389" s="49"/>
      <c r="V3389" s="49"/>
      <c r="W3389" s="49"/>
      <c r="X3389" s="49"/>
      <c r="Y3389" s="49"/>
      <c r="Z3389" s="49"/>
      <c r="AA3389" s="49"/>
      <c r="AB3389" s="49"/>
      <c r="AC3389" s="49"/>
      <c r="AD3389" s="49"/>
    </row>
    <row r="3390" spans="1:30">
      <c r="A3390" s="49"/>
      <c r="B3390" s="49"/>
      <c r="C3390" s="49"/>
      <c r="D3390" s="49"/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  <c r="Q3390" s="49"/>
      <c r="R3390" s="49"/>
      <c r="S3390" s="49"/>
      <c r="T3390" s="49"/>
      <c r="U3390" s="49"/>
      <c r="V3390" s="49"/>
      <c r="W3390" s="49"/>
      <c r="X3390" s="49"/>
      <c r="Y3390" s="49"/>
      <c r="Z3390" s="49"/>
      <c r="AA3390" s="49"/>
      <c r="AB3390" s="49"/>
      <c r="AC3390" s="49"/>
      <c r="AD3390" s="49"/>
    </row>
    <row r="3391" spans="1:30">
      <c r="A3391" s="49"/>
      <c r="B3391" s="49"/>
      <c r="C3391" s="49"/>
      <c r="D3391" s="49"/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  <c r="Q3391" s="49"/>
      <c r="R3391" s="49"/>
      <c r="S3391" s="49"/>
      <c r="T3391" s="49"/>
      <c r="U3391" s="49"/>
      <c r="V3391" s="49"/>
      <c r="W3391" s="49"/>
      <c r="X3391" s="49"/>
      <c r="Y3391" s="49"/>
      <c r="Z3391" s="49"/>
      <c r="AA3391" s="49"/>
      <c r="AB3391" s="49"/>
      <c r="AC3391" s="49"/>
      <c r="AD3391" s="49"/>
    </row>
    <row r="3392" spans="1:30">
      <c r="A3392" s="49"/>
      <c r="B3392" s="49"/>
      <c r="C3392" s="49"/>
      <c r="D3392" s="49"/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  <c r="R3392" s="49"/>
      <c r="S3392" s="49"/>
      <c r="T3392" s="49"/>
      <c r="U3392" s="49"/>
      <c r="V3392" s="49"/>
      <c r="W3392" s="49"/>
      <c r="X3392" s="49"/>
      <c r="Y3392" s="49"/>
      <c r="Z3392" s="49"/>
      <c r="AA3392" s="49"/>
      <c r="AB3392" s="49"/>
      <c r="AC3392" s="49"/>
      <c r="AD3392" s="49"/>
    </row>
    <row r="3393" spans="1:30">
      <c r="A3393" s="49"/>
      <c r="B3393" s="49"/>
      <c r="C3393" s="49"/>
      <c r="D3393" s="49"/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  <c r="Q3393" s="49"/>
      <c r="R3393" s="49"/>
      <c r="S3393" s="49"/>
      <c r="T3393" s="49"/>
      <c r="U3393" s="49"/>
      <c r="V3393" s="49"/>
      <c r="W3393" s="49"/>
      <c r="X3393" s="49"/>
      <c r="Y3393" s="49"/>
      <c r="Z3393" s="49"/>
      <c r="AA3393" s="49"/>
      <c r="AB3393" s="49"/>
      <c r="AC3393" s="49"/>
      <c r="AD3393" s="49"/>
    </row>
    <row r="3394" spans="1:30">
      <c r="A3394" s="49"/>
      <c r="B3394" s="49"/>
      <c r="C3394" s="49"/>
      <c r="D3394" s="49"/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  <c r="Q3394" s="49"/>
      <c r="R3394" s="49"/>
      <c r="S3394" s="49"/>
      <c r="T3394" s="49"/>
      <c r="U3394" s="49"/>
      <c r="V3394" s="49"/>
      <c r="W3394" s="49"/>
      <c r="X3394" s="49"/>
      <c r="Y3394" s="49"/>
      <c r="Z3394" s="49"/>
      <c r="AA3394" s="49"/>
      <c r="AB3394" s="49"/>
      <c r="AC3394" s="49"/>
      <c r="AD3394" s="49"/>
    </row>
    <row r="3395" spans="1:30">
      <c r="A3395" s="49"/>
      <c r="B3395" s="49"/>
      <c r="C3395" s="49"/>
      <c r="D3395" s="49"/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  <c r="Q3395" s="49"/>
      <c r="R3395" s="49"/>
      <c r="S3395" s="49"/>
      <c r="T3395" s="49"/>
      <c r="U3395" s="49"/>
      <c r="V3395" s="49"/>
      <c r="W3395" s="49"/>
      <c r="X3395" s="49"/>
      <c r="Y3395" s="49"/>
      <c r="Z3395" s="49"/>
      <c r="AA3395" s="49"/>
      <c r="AB3395" s="49"/>
      <c r="AC3395" s="49"/>
      <c r="AD3395" s="49"/>
    </row>
    <row r="3396" spans="1:30">
      <c r="A3396" s="49"/>
      <c r="B3396" s="49"/>
      <c r="C3396" s="49"/>
      <c r="D3396" s="49"/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  <c r="Q3396" s="49"/>
      <c r="R3396" s="49"/>
      <c r="S3396" s="49"/>
      <c r="T3396" s="49"/>
      <c r="U3396" s="49"/>
      <c r="V3396" s="49"/>
      <c r="W3396" s="49"/>
      <c r="X3396" s="49"/>
      <c r="Y3396" s="49"/>
      <c r="Z3396" s="49"/>
      <c r="AA3396" s="49"/>
      <c r="AB3396" s="49"/>
      <c r="AC3396" s="49"/>
      <c r="AD3396" s="49"/>
    </row>
    <row r="3397" spans="1:30">
      <c r="A3397" s="49"/>
      <c r="B3397" s="49"/>
      <c r="C3397" s="49"/>
      <c r="D3397" s="49"/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  <c r="Q3397" s="49"/>
      <c r="R3397" s="49"/>
      <c r="S3397" s="49"/>
      <c r="T3397" s="49"/>
      <c r="U3397" s="49"/>
      <c r="V3397" s="49"/>
      <c r="W3397" s="49"/>
      <c r="X3397" s="49"/>
      <c r="Y3397" s="49"/>
      <c r="Z3397" s="49"/>
      <c r="AA3397" s="49"/>
      <c r="AB3397" s="49"/>
      <c r="AC3397" s="49"/>
      <c r="AD3397" s="49"/>
    </row>
    <row r="3398" spans="1:30">
      <c r="A3398" s="49"/>
      <c r="B3398" s="49"/>
      <c r="C3398" s="49"/>
      <c r="D3398" s="49"/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  <c r="Q3398" s="49"/>
      <c r="R3398" s="49"/>
      <c r="S3398" s="49"/>
      <c r="T3398" s="49"/>
      <c r="U3398" s="49"/>
      <c r="V3398" s="49"/>
      <c r="W3398" s="49"/>
      <c r="X3398" s="49"/>
      <c r="Y3398" s="49"/>
      <c r="Z3398" s="49"/>
      <c r="AA3398" s="49"/>
      <c r="AB3398" s="49"/>
      <c r="AC3398" s="49"/>
      <c r="AD3398" s="49"/>
    </row>
    <row r="3399" spans="1:30">
      <c r="A3399" s="49"/>
      <c r="B3399" s="49"/>
      <c r="C3399" s="49"/>
      <c r="D3399" s="49"/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  <c r="R3399" s="49"/>
      <c r="S3399" s="49"/>
      <c r="T3399" s="49"/>
      <c r="U3399" s="49"/>
      <c r="V3399" s="49"/>
      <c r="W3399" s="49"/>
      <c r="X3399" s="49"/>
      <c r="Y3399" s="49"/>
      <c r="Z3399" s="49"/>
      <c r="AA3399" s="49"/>
      <c r="AB3399" s="49"/>
      <c r="AC3399" s="49"/>
      <c r="AD3399" s="49"/>
    </row>
    <row r="3400" spans="1:30">
      <c r="A3400" s="49"/>
      <c r="B3400" s="49"/>
      <c r="C3400" s="49"/>
      <c r="D3400" s="49"/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  <c r="Q3400" s="49"/>
      <c r="R3400" s="49"/>
      <c r="S3400" s="49"/>
      <c r="T3400" s="49"/>
      <c r="U3400" s="49"/>
      <c r="V3400" s="49"/>
      <c r="W3400" s="49"/>
      <c r="X3400" s="49"/>
      <c r="Y3400" s="49"/>
      <c r="Z3400" s="49"/>
      <c r="AA3400" s="49"/>
      <c r="AB3400" s="49"/>
      <c r="AC3400" s="49"/>
      <c r="AD3400" s="49"/>
    </row>
    <row r="3401" spans="1:30">
      <c r="A3401" s="49"/>
      <c r="B3401" s="49"/>
      <c r="C3401" s="49"/>
      <c r="D3401" s="49"/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  <c r="Q3401" s="49"/>
      <c r="R3401" s="49"/>
      <c r="S3401" s="49"/>
      <c r="T3401" s="49"/>
      <c r="U3401" s="49"/>
      <c r="V3401" s="49"/>
      <c r="W3401" s="49"/>
      <c r="X3401" s="49"/>
      <c r="Y3401" s="49"/>
      <c r="Z3401" s="49"/>
      <c r="AA3401" s="49"/>
      <c r="AB3401" s="49"/>
      <c r="AC3401" s="49"/>
      <c r="AD3401" s="49"/>
    </row>
    <row r="3402" spans="1:30">
      <c r="A3402" s="49"/>
      <c r="B3402" s="49"/>
      <c r="C3402" s="49"/>
      <c r="D3402" s="49"/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  <c r="Q3402" s="49"/>
      <c r="R3402" s="49"/>
      <c r="S3402" s="49"/>
      <c r="T3402" s="49"/>
      <c r="U3402" s="49"/>
      <c r="V3402" s="49"/>
      <c r="W3402" s="49"/>
      <c r="X3402" s="49"/>
      <c r="Y3402" s="49"/>
      <c r="Z3402" s="49"/>
      <c r="AA3402" s="49"/>
      <c r="AB3402" s="49"/>
      <c r="AC3402" s="49"/>
      <c r="AD3402" s="49"/>
    </row>
    <row r="3403" spans="1:30">
      <c r="A3403" s="49"/>
      <c r="B3403" s="49"/>
      <c r="C3403" s="49"/>
      <c r="D3403" s="49"/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  <c r="Q3403" s="49"/>
      <c r="R3403" s="49"/>
      <c r="S3403" s="49"/>
      <c r="T3403" s="49"/>
      <c r="U3403" s="49"/>
      <c r="V3403" s="49"/>
      <c r="W3403" s="49"/>
      <c r="X3403" s="49"/>
      <c r="Y3403" s="49"/>
      <c r="Z3403" s="49"/>
      <c r="AA3403" s="49"/>
      <c r="AB3403" s="49"/>
      <c r="AC3403" s="49"/>
      <c r="AD3403" s="49"/>
    </row>
    <row r="3404" spans="1:30">
      <c r="A3404" s="49"/>
      <c r="B3404" s="49"/>
      <c r="C3404" s="49"/>
      <c r="D3404" s="49"/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  <c r="Q3404" s="49"/>
      <c r="R3404" s="49"/>
      <c r="S3404" s="49"/>
      <c r="T3404" s="49"/>
      <c r="U3404" s="49"/>
      <c r="V3404" s="49"/>
      <c r="W3404" s="49"/>
      <c r="X3404" s="49"/>
      <c r="Y3404" s="49"/>
      <c r="Z3404" s="49"/>
      <c r="AA3404" s="49"/>
      <c r="AB3404" s="49"/>
      <c r="AC3404" s="49"/>
      <c r="AD3404" s="49"/>
    </row>
    <row r="3405" spans="1:30">
      <c r="A3405" s="49"/>
      <c r="B3405" s="49"/>
      <c r="C3405" s="49"/>
      <c r="D3405" s="49"/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  <c r="Q3405" s="49"/>
      <c r="R3405" s="49"/>
      <c r="S3405" s="49"/>
      <c r="T3405" s="49"/>
      <c r="U3405" s="49"/>
      <c r="V3405" s="49"/>
      <c r="W3405" s="49"/>
      <c r="X3405" s="49"/>
      <c r="Y3405" s="49"/>
      <c r="Z3405" s="49"/>
      <c r="AA3405" s="49"/>
      <c r="AB3405" s="49"/>
      <c r="AC3405" s="49"/>
      <c r="AD3405" s="49"/>
    </row>
    <row r="3406" spans="1:30">
      <c r="A3406" s="49"/>
      <c r="B3406" s="49"/>
      <c r="C3406" s="49"/>
      <c r="D3406" s="49"/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  <c r="Q3406" s="49"/>
      <c r="R3406" s="49"/>
      <c r="S3406" s="49"/>
      <c r="T3406" s="49"/>
      <c r="U3406" s="49"/>
      <c r="V3406" s="49"/>
      <c r="W3406" s="49"/>
      <c r="X3406" s="49"/>
      <c r="Y3406" s="49"/>
      <c r="Z3406" s="49"/>
      <c r="AA3406" s="49"/>
      <c r="AB3406" s="49"/>
      <c r="AC3406" s="49"/>
      <c r="AD3406" s="49"/>
    </row>
    <row r="3407" spans="1:30">
      <c r="A3407" s="49"/>
      <c r="B3407" s="49"/>
      <c r="C3407" s="49"/>
      <c r="D3407" s="49"/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  <c r="Q3407" s="49"/>
      <c r="R3407" s="49"/>
      <c r="S3407" s="49"/>
      <c r="T3407" s="49"/>
      <c r="U3407" s="49"/>
      <c r="V3407" s="49"/>
      <c r="W3407" s="49"/>
      <c r="X3407" s="49"/>
      <c r="Y3407" s="49"/>
      <c r="Z3407" s="49"/>
      <c r="AA3407" s="49"/>
      <c r="AB3407" s="49"/>
      <c r="AC3407" s="49"/>
      <c r="AD3407" s="49"/>
    </row>
    <row r="3408" spans="1:30">
      <c r="A3408" s="49"/>
      <c r="B3408" s="49"/>
      <c r="C3408" s="49"/>
      <c r="D3408" s="49"/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  <c r="Q3408" s="49"/>
      <c r="R3408" s="49"/>
      <c r="S3408" s="49"/>
      <c r="T3408" s="49"/>
      <c r="U3408" s="49"/>
      <c r="V3408" s="49"/>
      <c r="W3408" s="49"/>
      <c r="X3408" s="49"/>
      <c r="Y3408" s="49"/>
      <c r="Z3408" s="49"/>
      <c r="AA3408" s="49"/>
      <c r="AB3408" s="49"/>
      <c r="AC3408" s="49"/>
      <c r="AD3408" s="49"/>
    </row>
    <row r="3409" spans="1:30">
      <c r="A3409" s="49"/>
      <c r="B3409" s="49"/>
      <c r="C3409" s="49"/>
      <c r="D3409" s="49"/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  <c r="Q3409" s="49"/>
      <c r="R3409" s="49"/>
      <c r="S3409" s="49"/>
      <c r="T3409" s="49"/>
      <c r="U3409" s="49"/>
      <c r="V3409" s="49"/>
      <c r="W3409" s="49"/>
      <c r="X3409" s="49"/>
      <c r="Y3409" s="49"/>
      <c r="Z3409" s="49"/>
      <c r="AA3409" s="49"/>
      <c r="AB3409" s="49"/>
      <c r="AC3409" s="49"/>
      <c r="AD3409" s="49"/>
    </row>
    <row r="3410" spans="1:30">
      <c r="A3410" s="49"/>
      <c r="B3410" s="49"/>
      <c r="C3410" s="49"/>
      <c r="D3410" s="49"/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  <c r="Q3410" s="49"/>
      <c r="R3410" s="49"/>
      <c r="S3410" s="49"/>
      <c r="T3410" s="49"/>
      <c r="U3410" s="49"/>
      <c r="V3410" s="49"/>
      <c r="W3410" s="49"/>
      <c r="X3410" s="49"/>
      <c r="Y3410" s="49"/>
      <c r="Z3410" s="49"/>
      <c r="AA3410" s="49"/>
      <c r="AB3410" s="49"/>
      <c r="AC3410" s="49"/>
      <c r="AD3410" s="49"/>
    </row>
    <row r="3411" spans="1:30">
      <c r="A3411" s="49"/>
      <c r="B3411" s="49"/>
      <c r="C3411" s="49"/>
      <c r="D3411" s="49"/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  <c r="Q3411" s="49"/>
      <c r="R3411" s="49"/>
      <c r="S3411" s="49"/>
      <c r="T3411" s="49"/>
      <c r="U3411" s="49"/>
      <c r="V3411" s="49"/>
      <c r="W3411" s="49"/>
      <c r="X3411" s="49"/>
      <c r="Y3411" s="49"/>
      <c r="Z3411" s="49"/>
      <c r="AA3411" s="49"/>
      <c r="AB3411" s="49"/>
      <c r="AC3411" s="49"/>
      <c r="AD3411" s="49"/>
    </row>
    <row r="3412" spans="1:30">
      <c r="A3412" s="49"/>
      <c r="B3412" s="49"/>
      <c r="C3412" s="49"/>
      <c r="D3412" s="49"/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  <c r="Q3412" s="49"/>
      <c r="R3412" s="49"/>
      <c r="S3412" s="49"/>
      <c r="T3412" s="49"/>
      <c r="U3412" s="49"/>
      <c r="V3412" s="49"/>
      <c r="W3412" s="49"/>
      <c r="X3412" s="49"/>
      <c r="Y3412" s="49"/>
      <c r="Z3412" s="49"/>
      <c r="AA3412" s="49"/>
      <c r="AB3412" s="49"/>
      <c r="AC3412" s="49"/>
      <c r="AD3412" s="49"/>
    </row>
    <row r="3413" spans="1:30">
      <c r="A3413" s="49"/>
      <c r="B3413" s="49"/>
      <c r="C3413" s="49"/>
      <c r="D3413" s="49"/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  <c r="Q3413" s="49"/>
      <c r="R3413" s="49"/>
      <c r="S3413" s="49"/>
      <c r="T3413" s="49"/>
      <c r="U3413" s="49"/>
      <c r="V3413" s="49"/>
      <c r="W3413" s="49"/>
      <c r="X3413" s="49"/>
      <c r="Y3413" s="49"/>
      <c r="Z3413" s="49"/>
      <c r="AA3413" s="49"/>
      <c r="AB3413" s="49"/>
      <c r="AC3413" s="49"/>
      <c r="AD3413" s="49"/>
    </row>
    <row r="3414" spans="1:30">
      <c r="A3414" s="49"/>
      <c r="B3414" s="49"/>
      <c r="C3414" s="49"/>
      <c r="D3414" s="49"/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  <c r="Q3414" s="49"/>
      <c r="R3414" s="49"/>
      <c r="S3414" s="49"/>
      <c r="T3414" s="49"/>
      <c r="U3414" s="49"/>
      <c r="V3414" s="49"/>
      <c r="W3414" s="49"/>
      <c r="X3414" s="49"/>
      <c r="Y3414" s="49"/>
      <c r="Z3414" s="49"/>
      <c r="AA3414" s="49"/>
      <c r="AB3414" s="49"/>
      <c r="AC3414" s="49"/>
      <c r="AD3414" s="49"/>
    </row>
    <row r="3415" spans="1:30">
      <c r="A3415" s="49"/>
      <c r="B3415" s="49"/>
      <c r="C3415" s="49"/>
      <c r="D3415" s="49"/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  <c r="Q3415" s="49"/>
      <c r="R3415" s="49"/>
      <c r="S3415" s="49"/>
      <c r="T3415" s="49"/>
      <c r="U3415" s="49"/>
      <c r="V3415" s="49"/>
      <c r="W3415" s="49"/>
      <c r="X3415" s="49"/>
      <c r="Y3415" s="49"/>
      <c r="Z3415" s="49"/>
      <c r="AA3415" s="49"/>
      <c r="AB3415" s="49"/>
      <c r="AC3415" s="49"/>
      <c r="AD3415" s="49"/>
    </row>
    <row r="3416" spans="1:30">
      <c r="A3416" s="49"/>
      <c r="B3416" s="49"/>
      <c r="C3416" s="49"/>
      <c r="D3416" s="49"/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  <c r="Q3416" s="49"/>
      <c r="R3416" s="49"/>
      <c r="S3416" s="49"/>
      <c r="T3416" s="49"/>
      <c r="U3416" s="49"/>
      <c r="V3416" s="49"/>
      <c r="W3416" s="49"/>
      <c r="X3416" s="49"/>
      <c r="Y3416" s="49"/>
      <c r="Z3416" s="49"/>
      <c r="AA3416" s="49"/>
      <c r="AB3416" s="49"/>
      <c r="AC3416" s="49"/>
      <c r="AD3416" s="49"/>
    </row>
    <row r="3417" spans="1:30">
      <c r="A3417" s="49"/>
      <c r="B3417" s="49"/>
      <c r="C3417" s="49"/>
      <c r="D3417" s="49"/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  <c r="Q3417" s="49"/>
      <c r="R3417" s="49"/>
      <c r="S3417" s="49"/>
      <c r="T3417" s="49"/>
      <c r="U3417" s="49"/>
      <c r="V3417" s="49"/>
      <c r="W3417" s="49"/>
      <c r="X3417" s="49"/>
      <c r="Y3417" s="49"/>
      <c r="Z3417" s="49"/>
      <c r="AA3417" s="49"/>
      <c r="AB3417" s="49"/>
      <c r="AC3417" s="49"/>
      <c r="AD3417" s="49"/>
    </row>
    <row r="3418" spans="1:30">
      <c r="A3418" s="49"/>
      <c r="B3418" s="49"/>
      <c r="C3418" s="49"/>
      <c r="D3418" s="49"/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  <c r="Q3418" s="49"/>
      <c r="R3418" s="49"/>
      <c r="S3418" s="49"/>
      <c r="T3418" s="49"/>
      <c r="U3418" s="49"/>
      <c r="V3418" s="49"/>
      <c r="W3418" s="49"/>
      <c r="X3418" s="49"/>
      <c r="Y3418" s="49"/>
      <c r="Z3418" s="49"/>
      <c r="AA3418" s="49"/>
      <c r="AB3418" s="49"/>
      <c r="AC3418" s="49"/>
      <c r="AD3418" s="49"/>
    </row>
    <row r="3419" spans="1:30">
      <c r="A3419" s="49"/>
      <c r="B3419" s="49"/>
      <c r="C3419" s="49"/>
      <c r="D3419" s="49"/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  <c r="Q3419" s="49"/>
      <c r="R3419" s="49"/>
      <c r="S3419" s="49"/>
      <c r="T3419" s="49"/>
      <c r="U3419" s="49"/>
      <c r="V3419" s="49"/>
      <c r="W3419" s="49"/>
      <c r="X3419" s="49"/>
      <c r="Y3419" s="49"/>
      <c r="Z3419" s="49"/>
      <c r="AA3419" s="49"/>
      <c r="AB3419" s="49"/>
      <c r="AC3419" s="49"/>
      <c r="AD3419" s="49"/>
    </row>
    <row r="3420" spans="1:30">
      <c r="A3420" s="49"/>
      <c r="B3420" s="49"/>
      <c r="C3420" s="49"/>
      <c r="D3420" s="49"/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  <c r="Q3420" s="49"/>
      <c r="R3420" s="49"/>
      <c r="S3420" s="49"/>
      <c r="T3420" s="49"/>
      <c r="U3420" s="49"/>
      <c r="V3420" s="49"/>
      <c r="W3420" s="49"/>
      <c r="X3420" s="49"/>
      <c r="Y3420" s="49"/>
      <c r="Z3420" s="49"/>
      <c r="AA3420" s="49"/>
      <c r="AB3420" s="49"/>
      <c r="AC3420" s="49"/>
      <c r="AD3420" s="49"/>
    </row>
    <row r="3421" spans="1:30">
      <c r="A3421" s="49"/>
      <c r="B3421" s="49"/>
      <c r="C3421" s="49"/>
      <c r="D3421" s="49"/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  <c r="Q3421" s="49"/>
      <c r="R3421" s="49"/>
      <c r="S3421" s="49"/>
      <c r="T3421" s="49"/>
      <c r="U3421" s="49"/>
      <c r="V3421" s="49"/>
      <c r="W3421" s="49"/>
      <c r="X3421" s="49"/>
      <c r="Y3421" s="49"/>
      <c r="Z3421" s="49"/>
      <c r="AA3421" s="49"/>
      <c r="AB3421" s="49"/>
      <c r="AC3421" s="49"/>
      <c r="AD3421" s="49"/>
    </row>
    <row r="3422" spans="1:30">
      <c r="A3422" s="49"/>
      <c r="B3422" s="49"/>
      <c r="C3422" s="49"/>
      <c r="D3422" s="49"/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/>
      <c r="R3422" s="49"/>
      <c r="S3422" s="49"/>
      <c r="T3422" s="49"/>
      <c r="U3422" s="49"/>
      <c r="V3422" s="49"/>
      <c r="W3422" s="49"/>
      <c r="X3422" s="49"/>
      <c r="Y3422" s="49"/>
      <c r="Z3422" s="49"/>
      <c r="AA3422" s="49"/>
      <c r="AB3422" s="49"/>
      <c r="AC3422" s="49"/>
      <c r="AD3422" s="49"/>
    </row>
    <row r="3423" spans="1:30">
      <c r="A3423" s="49"/>
      <c r="B3423" s="49"/>
      <c r="C3423" s="49"/>
      <c r="D3423" s="49"/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  <c r="Q3423" s="49"/>
      <c r="R3423" s="49"/>
      <c r="S3423" s="49"/>
      <c r="T3423" s="49"/>
      <c r="U3423" s="49"/>
      <c r="V3423" s="49"/>
      <c r="W3423" s="49"/>
      <c r="X3423" s="49"/>
      <c r="Y3423" s="49"/>
      <c r="Z3423" s="49"/>
      <c r="AA3423" s="49"/>
      <c r="AB3423" s="49"/>
      <c r="AC3423" s="49"/>
      <c r="AD3423" s="49"/>
    </row>
    <row r="3424" spans="1:30">
      <c r="A3424" s="49"/>
      <c r="B3424" s="49"/>
      <c r="C3424" s="49"/>
      <c r="D3424" s="49"/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  <c r="Q3424" s="49"/>
      <c r="R3424" s="49"/>
      <c r="S3424" s="49"/>
      <c r="T3424" s="49"/>
      <c r="U3424" s="49"/>
      <c r="V3424" s="49"/>
      <c r="W3424" s="49"/>
      <c r="X3424" s="49"/>
      <c r="Y3424" s="49"/>
      <c r="Z3424" s="49"/>
      <c r="AA3424" s="49"/>
      <c r="AB3424" s="49"/>
      <c r="AC3424" s="49"/>
      <c r="AD3424" s="49"/>
    </row>
    <row r="3425" spans="1:30">
      <c r="A3425" s="49"/>
      <c r="B3425" s="49"/>
      <c r="C3425" s="49"/>
      <c r="D3425" s="49"/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  <c r="Q3425" s="49"/>
      <c r="R3425" s="49"/>
      <c r="S3425" s="49"/>
      <c r="T3425" s="49"/>
      <c r="U3425" s="49"/>
      <c r="V3425" s="49"/>
      <c r="W3425" s="49"/>
      <c r="X3425" s="49"/>
      <c r="Y3425" s="49"/>
      <c r="Z3425" s="49"/>
      <c r="AA3425" s="49"/>
      <c r="AB3425" s="49"/>
      <c r="AC3425" s="49"/>
      <c r="AD3425" s="49"/>
    </row>
    <row r="3426" spans="1:30">
      <c r="A3426" s="49"/>
      <c r="B3426" s="49"/>
      <c r="C3426" s="49"/>
      <c r="D3426" s="49"/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  <c r="Q3426" s="49"/>
      <c r="R3426" s="49"/>
      <c r="S3426" s="49"/>
      <c r="T3426" s="49"/>
      <c r="U3426" s="49"/>
      <c r="V3426" s="49"/>
      <c r="W3426" s="49"/>
      <c r="X3426" s="49"/>
      <c r="Y3426" s="49"/>
      <c r="Z3426" s="49"/>
      <c r="AA3426" s="49"/>
      <c r="AB3426" s="49"/>
      <c r="AC3426" s="49"/>
      <c r="AD3426" s="49"/>
    </row>
    <row r="3427" spans="1:30">
      <c r="A3427" s="49"/>
      <c r="B3427" s="49"/>
      <c r="C3427" s="49"/>
      <c r="D3427" s="49"/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  <c r="Q3427" s="49"/>
      <c r="R3427" s="49"/>
      <c r="S3427" s="49"/>
      <c r="T3427" s="49"/>
      <c r="U3427" s="49"/>
      <c r="V3427" s="49"/>
      <c r="W3427" s="49"/>
      <c r="X3427" s="49"/>
      <c r="Y3427" s="49"/>
      <c r="Z3427" s="49"/>
      <c r="AA3427" s="49"/>
      <c r="AB3427" s="49"/>
      <c r="AC3427" s="49"/>
      <c r="AD3427" s="49"/>
    </row>
    <row r="3428" spans="1:30">
      <c r="A3428" s="49"/>
      <c r="B3428" s="49"/>
      <c r="C3428" s="49"/>
      <c r="D3428" s="49"/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  <c r="Q3428" s="49"/>
      <c r="R3428" s="49"/>
      <c r="S3428" s="49"/>
      <c r="T3428" s="49"/>
      <c r="U3428" s="49"/>
      <c r="V3428" s="49"/>
      <c r="W3428" s="49"/>
      <c r="X3428" s="49"/>
      <c r="Y3428" s="49"/>
      <c r="Z3428" s="49"/>
      <c r="AA3428" s="49"/>
      <c r="AB3428" s="49"/>
      <c r="AC3428" s="49"/>
      <c r="AD3428" s="49"/>
    </row>
    <row r="3429" spans="1:30">
      <c r="A3429" s="49"/>
      <c r="B3429" s="49"/>
      <c r="C3429" s="49"/>
      <c r="D3429" s="49"/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  <c r="Q3429" s="49"/>
      <c r="R3429" s="49"/>
      <c r="S3429" s="49"/>
      <c r="T3429" s="49"/>
      <c r="U3429" s="49"/>
      <c r="V3429" s="49"/>
      <c r="W3429" s="49"/>
      <c r="X3429" s="49"/>
      <c r="Y3429" s="49"/>
      <c r="Z3429" s="49"/>
      <c r="AA3429" s="49"/>
      <c r="AB3429" s="49"/>
      <c r="AC3429" s="49"/>
      <c r="AD3429" s="49"/>
    </row>
    <row r="3430" spans="1:30">
      <c r="A3430" s="49"/>
      <c r="B3430" s="49"/>
      <c r="C3430" s="49"/>
      <c r="D3430" s="49"/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  <c r="Q3430" s="49"/>
      <c r="R3430" s="49"/>
      <c r="S3430" s="49"/>
      <c r="T3430" s="49"/>
      <c r="U3430" s="49"/>
      <c r="V3430" s="49"/>
      <c r="W3430" s="49"/>
      <c r="X3430" s="49"/>
      <c r="Y3430" s="49"/>
      <c r="Z3430" s="49"/>
      <c r="AA3430" s="49"/>
      <c r="AB3430" s="49"/>
      <c r="AC3430" s="49"/>
      <c r="AD3430" s="49"/>
    </row>
    <row r="3431" spans="1:30">
      <c r="A3431" s="49"/>
      <c r="B3431" s="49"/>
      <c r="C3431" s="49"/>
      <c r="D3431" s="49"/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  <c r="Q3431" s="49"/>
      <c r="R3431" s="49"/>
      <c r="S3431" s="49"/>
      <c r="T3431" s="49"/>
      <c r="U3431" s="49"/>
      <c r="V3431" s="49"/>
      <c r="W3431" s="49"/>
      <c r="X3431" s="49"/>
      <c r="Y3431" s="49"/>
      <c r="Z3431" s="49"/>
      <c r="AA3431" s="49"/>
      <c r="AB3431" s="49"/>
      <c r="AC3431" s="49"/>
      <c r="AD3431" s="49"/>
    </row>
    <row r="3432" spans="1:30">
      <c r="A3432" s="49"/>
      <c r="B3432" s="49"/>
      <c r="C3432" s="49"/>
      <c r="D3432" s="49"/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  <c r="Q3432" s="49"/>
      <c r="R3432" s="49"/>
      <c r="S3432" s="49"/>
      <c r="T3432" s="49"/>
      <c r="U3432" s="49"/>
      <c r="V3432" s="49"/>
      <c r="W3432" s="49"/>
      <c r="X3432" s="49"/>
      <c r="Y3432" s="49"/>
      <c r="Z3432" s="49"/>
      <c r="AA3432" s="49"/>
      <c r="AB3432" s="49"/>
      <c r="AC3432" s="49"/>
      <c r="AD3432" s="49"/>
    </row>
    <row r="3433" spans="1:30">
      <c r="A3433" s="49"/>
      <c r="B3433" s="49"/>
      <c r="C3433" s="49"/>
      <c r="D3433" s="49"/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  <c r="Q3433" s="49"/>
      <c r="R3433" s="49"/>
      <c r="S3433" s="49"/>
      <c r="T3433" s="49"/>
      <c r="U3433" s="49"/>
      <c r="V3433" s="49"/>
      <c r="W3433" s="49"/>
      <c r="X3433" s="49"/>
      <c r="Y3433" s="49"/>
      <c r="Z3433" s="49"/>
      <c r="AA3433" s="49"/>
      <c r="AB3433" s="49"/>
      <c r="AC3433" s="49"/>
      <c r="AD3433" s="49"/>
    </row>
    <row r="3434" spans="1:30">
      <c r="A3434" s="49"/>
      <c r="B3434" s="49"/>
      <c r="C3434" s="49"/>
      <c r="D3434" s="49"/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  <c r="Q3434" s="49"/>
      <c r="R3434" s="49"/>
      <c r="S3434" s="49"/>
      <c r="T3434" s="49"/>
      <c r="U3434" s="49"/>
      <c r="V3434" s="49"/>
      <c r="W3434" s="49"/>
      <c r="X3434" s="49"/>
      <c r="Y3434" s="49"/>
      <c r="Z3434" s="49"/>
      <c r="AA3434" s="49"/>
      <c r="AB3434" s="49"/>
      <c r="AC3434" s="49"/>
      <c r="AD3434" s="49"/>
    </row>
    <row r="3435" spans="1:30">
      <c r="A3435" s="49"/>
      <c r="B3435" s="49"/>
      <c r="C3435" s="49"/>
      <c r="D3435" s="49"/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  <c r="Q3435" s="49"/>
      <c r="R3435" s="49"/>
      <c r="S3435" s="49"/>
      <c r="T3435" s="49"/>
      <c r="U3435" s="49"/>
      <c r="V3435" s="49"/>
      <c r="W3435" s="49"/>
      <c r="X3435" s="49"/>
      <c r="Y3435" s="49"/>
      <c r="Z3435" s="49"/>
      <c r="AA3435" s="49"/>
      <c r="AB3435" s="49"/>
      <c r="AC3435" s="49"/>
      <c r="AD3435" s="49"/>
    </row>
    <row r="3436" spans="1:30">
      <c r="A3436" s="49"/>
      <c r="B3436" s="49"/>
      <c r="C3436" s="49"/>
      <c r="D3436" s="49"/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  <c r="Q3436" s="49"/>
      <c r="R3436" s="49"/>
      <c r="S3436" s="49"/>
      <c r="T3436" s="49"/>
      <c r="U3436" s="49"/>
      <c r="V3436" s="49"/>
      <c r="W3436" s="49"/>
      <c r="X3436" s="49"/>
      <c r="Y3436" s="49"/>
      <c r="Z3436" s="49"/>
      <c r="AA3436" s="49"/>
      <c r="AB3436" s="49"/>
      <c r="AC3436" s="49"/>
      <c r="AD3436" s="49"/>
    </row>
    <row r="3437" spans="1:30">
      <c r="A3437" s="49"/>
      <c r="B3437" s="49"/>
      <c r="C3437" s="49"/>
      <c r="D3437" s="49"/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  <c r="R3437" s="49"/>
      <c r="S3437" s="49"/>
      <c r="T3437" s="49"/>
      <c r="U3437" s="49"/>
      <c r="V3437" s="49"/>
      <c r="W3437" s="49"/>
      <c r="X3437" s="49"/>
      <c r="Y3437" s="49"/>
      <c r="Z3437" s="49"/>
      <c r="AA3437" s="49"/>
      <c r="AB3437" s="49"/>
      <c r="AC3437" s="49"/>
      <c r="AD3437" s="49"/>
    </row>
    <row r="3438" spans="1:30">
      <c r="A3438" s="49"/>
      <c r="B3438" s="49"/>
      <c r="C3438" s="49"/>
      <c r="D3438" s="49"/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  <c r="Q3438" s="49"/>
      <c r="R3438" s="49"/>
      <c r="S3438" s="49"/>
      <c r="T3438" s="49"/>
      <c r="U3438" s="49"/>
      <c r="V3438" s="49"/>
      <c r="W3438" s="49"/>
      <c r="X3438" s="49"/>
      <c r="Y3438" s="49"/>
      <c r="Z3438" s="49"/>
      <c r="AA3438" s="49"/>
      <c r="AB3438" s="49"/>
      <c r="AC3438" s="49"/>
      <c r="AD3438" s="49"/>
    </row>
    <row r="3439" spans="1:30">
      <c r="A3439" s="49"/>
      <c r="B3439" s="49"/>
      <c r="C3439" s="49"/>
      <c r="D3439" s="49"/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  <c r="Q3439" s="49"/>
      <c r="R3439" s="49"/>
      <c r="S3439" s="49"/>
      <c r="T3439" s="49"/>
      <c r="U3439" s="49"/>
      <c r="V3439" s="49"/>
      <c r="W3439" s="49"/>
      <c r="X3439" s="49"/>
      <c r="Y3439" s="49"/>
      <c r="Z3439" s="49"/>
      <c r="AA3439" s="49"/>
      <c r="AB3439" s="49"/>
      <c r="AC3439" s="49"/>
      <c r="AD3439" s="49"/>
    </row>
    <row r="3440" spans="1:30">
      <c r="A3440" s="49"/>
      <c r="B3440" s="49"/>
      <c r="C3440" s="49"/>
      <c r="D3440" s="49"/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  <c r="R3440" s="49"/>
      <c r="S3440" s="49"/>
      <c r="T3440" s="49"/>
      <c r="U3440" s="49"/>
      <c r="V3440" s="49"/>
      <c r="W3440" s="49"/>
      <c r="X3440" s="49"/>
      <c r="Y3440" s="49"/>
      <c r="Z3440" s="49"/>
      <c r="AA3440" s="49"/>
      <c r="AB3440" s="49"/>
      <c r="AC3440" s="49"/>
      <c r="AD3440" s="49"/>
    </row>
    <row r="3441" spans="1:30">
      <c r="A3441" s="49"/>
      <c r="B3441" s="49"/>
      <c r="C3441" s="49"/>
      <c r="D3441" s="49"/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  <c r="R3441" s="49"/>
      <c r="S3441" s="49"/>
      <c r="T3441" s="49"/>
      <c r="U3441" s="49"/>
      <c r="V3441" s="49"/>
      <c r="W3441" s="49"/>
      <c r="X3441" s="49"/>
      <c r="Y3441" s="49"/>
      <c r="Z3441" s="49"/>
      <c r="AA3441" s="49"/>
      <c r="AB3441" s="49"/>
      <c r="AC3441" s="49"/>
      <c r="AD3441" s="49"/>
    </row>
    <row r="3442" spans="1:30">
      <c r="A3442" s="49"/>
      <c r="B3442" s="49"/>
      <c r="C3442" s="49"/>
      <c r="D3442" s="49"/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  <c r="Q3442" s="49"/>
      <c r="R3442" s="49"/>
      <c r="S3442" s="49"/>
      <c r="T3442" s="49"/>
      <c r="U3442" s="49"/>
      <c r="V3442" s="49"/>
      <c r="W3442" s="49"/>
      <c r="X3442" s="49"/>
      <c r="Y3442" s="49"/>
      <c r="Z3442" s="49"/>
      <c r="AA3442" s="49"/>
      <c r="AB3442" s="49"/>
      <c r="AC3442" s="49"/>
      <c r="AD3442" s="49"/>
    </row>
    <row r="3443" spans="1:30">
      <c r="A3443" s="49"/>
      <c r="B3443" s="49"/>
      <c r="C3443" s="49"/>
      <c r="D3443" s="49"/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  <c r="Q3443" s="49"/>
      <c r="R3443" s="49"/>
      <c r="S3443" s="49"/>
      <c r="T3443" s="49"/>
      <c r="U3443" s="49"/>
      <c r="V3443" s="49"/>
      <c r="W3443" s="49"/>
      <c r="X3443" s="49"/>
      <c r="Y3443" s="49"/>
      <c r="Z3443" s="49"/>
      <c r="AA3443" s="49"/>
      <c r="AB3443" s="49"/>
      <c r="AC3443" s="49"/>
      <c r="AD3443" s="49"/>
    </row>
    <row r="3444" spans="1:30">
      <c r="A3444" s="49"/>
      <c r="B3444" s="49"/>
      <c r="C3444" s="49"/>
      <c r="D3444" s="49"/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  <c r="Q3444" s="49"/>
      <c r="R3444" s="49"/>
      <c r="S3444" s="49"/>
      <c r="T3444" s="49"/>
      <c r="U3444" s="49"/>
      <c r="V3444" s="49"/>
      <c r="W3444" s="49"/>
      <c r="X3444" s="49"/>
      <c r="Y3444" s="49"/>
      <c r="Z3444" s="49"/>
      <c r="AA3444" s="49"/>
      <c r="AB3444" s="49"/>
      <c r="AC3444" s="49"/>
      <c r="AD3444" s="49"/>
    </row>
    <row r="3445" spans="1:30">
      <c r="A3445" s="49"/>
      <c r="B3445" s="49"/>
      <c r="C3445" s="49"/>
      <c r="D3445" s="49"/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  <c r="Q3445" s="49"/>
      <c r="R3445" s="49"/>
      <c r="S3445" s="49"/>
      <c r="T3445" s="49"/>
      <c r="U3445" s="49"/>
      <c r="V3445" s="49"/>
      <c r="W3445" s="49"/>
      <c r="X3445" s="49"/>
      <c r="Y3445" s="49"/>
      <c r="Z3445" s="49"/>
      <c r="AA3445" s="49"/>
      <c r="AB3445" s="49"/>
      <c r="AC3445" s="49"/>
      <c r="AD3445" s="49"/>
    </row>
    <row r="3446" spans="1:30">
      <c r="A3446" s="49"/>
      <c r="B3446" s="49"/>
      <c r="C3446" s="49"/>
      <c r="D3446" s="49"/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  <c r="Q3446" s="49"/>
      <c r="R3446" s="49"/>
      <c r="S3446" s="49"/>
      <c r="T3446" s="49"/>
      <c r="U3446" s="49"/>
      <c r="V3446" s="49"/>
      <c r="W3446" s="49"/>
      <c r="X3446" s="49"/>
      <c r="Y3446" s="49"/>
      <c r="Z3446" s="49"/>
      <c r="AA3446" s="49"/>
      <c r="AB3446" s="49"/>
      <c r="AC3446" s="49"/>
      <c r="AD3446" s="49"/>
    </row>
    <row r="3447" spans="1:30">
      <c r="A3447" s="49"/>
      <c r="B3447" s="49"/>
      <c r="C3447" s="49"/>
      <c r="D3447" s="49"/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  <c r="Q3447" s="49"/>
      <c r="R3447" s="49"/>
      <c r="S3447" s="49"/>
      <c r="T3447" s="49"/>
      <c r="U3447" s="49"/>
      <c r="V3447" s="49"/>
      <c r="W3447" s="49"/>
      <c r="X3447" s="49"/>
      <c r="Y3447" s="49"/>
      <c r="Z3447" s="49"/>
      <c r="AA3447" s="49"/>
      <c r="AB3447" s="49"/>
      <c r="AC3447" s="49"/>
      <c r="AD3447" s="49"/>
    </row>
    <row r="3448" spans="1:30">
      <c r="A3448" s="49"/>
      <c r="B3448" s="49"/>
      <c r="C3448" s="49"/>
      <c r="D3448" s="49"/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  <c r="Q3448" s="49"/>
      <c r="R3448" s="49"/>
      <c r="S3448" s="49"/>
      <c r="T3448" s="49"/>
      <c r="U3448" s="49"/>
      <c r="V3448" s="49"/>
      <c r="W3448" s="49"/>
      <c r="X3448" s="49"/>
      <c r="Y3448" s="49"/>
      <c r="Z3448" s="49"/>
      <c r="AA3448" s="49"/>
      <c r="AB3448" s="49"/>
      <c r="AC3448" s="49"/>
      <c r="AD3448" s="49"/>
    </row>
    <row r="3449" spans="1:30">
      <c r="A3449" s="49"/>
      <c r="B3449" s="49"/>
      <c r="C3449" s="49"/>
      <c r="D3449" s="49"/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  <c r="Q3449" s="49"/>
      <c r="R3449" s="49"/>
      <c r="S3449" s="49"/>
      <c r="T3449" s="49"/>
      <c r="U3449" s="49"/>
      <c r="V3449" s="49"/>
      <c r="W3449" s="49"/>
      <c r="X3449" s="49"/>
      <c r="Y3449" s="49"/>
      <c r="Z3449" s="49"/>
      <c r="AA3449" s="49"/>
      <c r="AB3449" s="49"/>
      <c r="AC3449" s="49"/>
      <c r="AD3449" s="49"/>
    </row>
    <row r="3450" spans="1:30">
      <c r="A3450" s="49"/>
      <c r="B3450" s="49"/>
      <c r="C3450" s="49"/>
      <c r="D3450" s="49"/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  <c r="Q3450" s="49"/>
      <c r="R3450" s="49"/>
      <c r="S3450" s="49"/>
      <c r="T3450" s="49"/>
      <c r="U3450" s="49"/>
      <c r="V3450" s="49"/>
      <c r="W3450" s="49"/>
      <c r="X3450" s="49"/>
      <c r="Y3450" s="49"/>
      <c r="Z3450" s="49"/>
      <c r="AA3450" s="49"/>
      <c r="AB3450" s="49"/>
      <c r="AC3450" s="49"/>
      <c r="AD3450" s="49"/>
    </row>
    <row r="3451" spans="1:30">
      <c r="A3451" s="49"/>
      <c r="B3451" s="49"/>
      <c r="C3451" s="49"/>
      <c r="D3451" s="49"/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  <c r="Q3451" s="49"/>
      <c r="R3451" s="49"/>
      <c r="S3451" s="49"/>
      <c r="T3451" s="49"/>
      <c r="U3451" s="49"/>
      <c r="V3451" s="49"/>
      <c r="W3451" s="49"/>
      <c r="X3451" s="49"/>
      <c r="Y3451" s="49"/>
      <c r="Z3451" s="49"/>
      <c r="AA3451" s="49"/>
      <c r="AB3451" s="49"/>
      <c r="AC3451" s="49"/>
      <c r="AD3451" s="49"/>
    </row>
    <row r="3452" spans="1:30">
      <c r="A3452" s="49"/>
      <c r="B3452" s="49"/>
      <c r="C3452" s="49"/>
      <c r="D3452" s="49"/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  <c r="Q3452" s="49"/>
      <c r="R3452" s="49"/>
      <c r="S3452" s="49"/>
      <c r="T3452" s="49"/>
      <c r="U3452" s="49"/>
      <c r="V3452" s="49"/>
      <c r="W3452" s="49"/>
      <c r="X3452" s="49"/>
      <c r="Y3452" s="49"/>
      <c r="Z3452" s="49"/>
      <c r="AA3452" s="49"/>
      <c r="AB3452" s="49"/>
      <c r="AC3452" s="49"/>
      <c r="AD3452" s="49"/>
    </row>
    <row r="3453" spans="1:30">
      <c r="A3453" s="49"/>
      <c r="B3453" s="49"/>
      <c r="C3453" s="49"/>
      <c r="D3453" s="49"/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  <c r="Q3453" s="49"/>
      <c r="R3453" s="49"/>
      <c r="S3453" s="49"/>
      <c r="T3453" s="49"/>
      <c r="U3453" s="49"/>
      <c r="V3453" s="49"/>
      <c r="W3453" s="49"/>
      <c r="X3453" s="49"/>
      <c r="Y3453" s="49"/>
      <c r="Z3453" s="49"/>
      <c r="AA3453" s="49"/>
      <c r="AB3453" s="49"/>
      <c r="AC3453" s="49"/>
      <c r="AD3453" s="49"/>
    </row>
    <row r="3454" spans="1:30">
      <c r="A3454" s="49"/>
      <c r="B3454" s="49"/>
      <c r="C3454" s="49"/>
      <c r="D3454" s="49"/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  <c r="Q3454" s="49"/>
      <c r="R3454" s="49"/>
      <c r="S3454" s="49"/>
      <c r="T3454" s="49"/>
      <c r="U3454" s="49"/>
      <c r="V3454" s="49"/>
      <c r="W3454" s="49"/>
      <c r="X3454" s="49"/>
      <c r="Y3454" s="49"/>
      <c r="Z3454" s="49"/>
      <c r="AA3454" s="49"/>
      <c r="AB3454" s="49"/>
      <c r="AC3454" s="49"/>
      <c r="AD3454" s="49"/>
    </row>
    <row r="3455" spans="1:30">
      <c r="A3455" s="49"/>
      <c r="B3455" s="49"/>
      <c r="C3455" s="49"/>
      <c r="D3455" s="49"/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  <c r="Q3455" s="49"/>
      <c r="R3455" s="49"/>
      <c r="S3455" s="49"/>
      <c r="T3455" s="49"/>
      <c r="U3455" s="49"/>
      <c r="V3455" s="49"/>
      <c r="W3455" s="49"/>
      <c r="X3455" s="49"/>
      <c r="Y3455" s="49"/>
      <c r="Z3455" s="49"/>
      <c r="AA3455" s="49"/>
      <c r="AB3455" s="49"/>
      <c r="AC3455" s="49"/>
      <c r="AD3455" s="49"/>
    </row>
    <row r="3456" spans="1:30">
      <c r="A3456" s="49"/>
      <c r="B3456" s="49"/>
      <c r="C3456" s="49"/>
      <c r="D3456" s="49"/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  <c r="R3456" s="49"/>
      <c r="S3456" s="49"/>
      <c r="T3456" s="49"/>
      <c r="U3456" s="49"/>
      <c r="V3456" s="49"/>
      <c r="W3456" s="49"/>
      <c r="X3456" s="49"/>
      <c r="Y3456" s="49"/>
      <c r="Z3456" s="49"/>
      <c r="AA3456" s="49"/>
      <c r="AB3456" s="49"/>
      <c r="AC3456" s="49"/>
      <c r="AD3456" s="49"/>
    </row>
    <row r="3457" spans="1:30">
      <c r="A3457" s="49"/>
      <c r="B3457" s="49"/>
      <c r="C3457" s="49"/>
      <c r="D3457" s="49"/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  <c r="Q3457" s="49"/>
      <c r="R3457" s="49"/>
      <c r="S3457" s="49"/>
      <c r="T3457" s="49"/>
      <c r="U3457" s="49"/>
      <c r="V3457" s="49"/>
      <c r="W3457" s="49"/>
      <c r="X3457" s="49"/>
      <c r="Y3457" s="49"/>
      <c r="Z3457" s="49"/>
      <c r="AA3457" s="49"/>
      <c r="AB3457" s="49"/>
      <c r="AC3457" s="49"/>
      <c r="AD3457" s="49"/>
    </row>
    <row r="3458" spans="1:30">
      <c r="A3458" s="49"/>
      <c r="B3458" s="49"/>
      <c r="C3458" s="49"/>
      <c r="D3458" s="49"/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  <c r="R3458" s="49"/>
      <c r="S3458" s="49"/>
      <c r="T3458" s="49"/>
      <c r="U3458" s="49"/>
      <c r="V3458" s="49"/>
      <c r="W3458" s="49"/>
      <c r="X3458" s="49"/>
      <c r="Y3458" s="49"/>
      <c r="Z3458" s="49"/>
      <c r="AA3458" s="49"/>
      <c r="AB3458" s="49"/>
      <c r="AC3458" s="49"/>
      <c r="AD3458" s="49"/>
    </row>
    <row r="3459" spans="1:30">
      <c r="A3459" s="49"/>
      <c r="B3459" s="49"/>
      <c r="C3459" s="49"/>
      <c r="D3459" s="49"/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  <c r="Q3459" s="49"/>
      <c r="R3459" s="49"/>
      <c r="S3459" s="49"/>
      <c r="T3459" s="49"/>
      <c r="U3459" s="49"/>
      <c r="V3459" s="49"/>
      <c r="W3459" s="49"/>
      <c r="X3459" s="49"/>
      <c r="Y3459" s="49"/>
      <c r="Z3459" s="49"/>
      <c r="AA3459" s="49"/>
      <c r="AB3459" s="49"/>
      <c r="AC3459" s="49"/>
      <c r="AD3459" s="49"/>
    </row>
    <row r="3460" spans="1:30">
      <c r="A3460" s="49"/>
      <c r="B3460" s="49"/>
      <c r="C3460" s="49"/>
      <c r="D3460" s="49"/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  <c r="Q3460" s="49"/>
      <c r="R3460" s="49"/>
      <c r="S3460" s="49"/>
      <c r="T3460" s="49"/>
      <c r="U3460" s="49"/>
      <c r="V3460" s="49"/>
      <c r="W3460" s="49"/>
      <c r="X3460" s="49"/>
      <c r="Y3460" s="49"/>
      <c r="Z3460" s="49"/>
      <c r="AA3460" s="49"/>
      <c r="AB3460" s="49"/>
      <c r="AC3460" s="49"/>
      <c r="AD3460" s="49"/>
    </row>
    <row r="3461" spans="1:30">
      <c r="A3461" s="49"/>
      <c r="B3461" s="49"/>
      <c r="C3461" s="49"/>
      <c r="D3461" s="49"/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  <c r="Q3461" s="49"/>
      <c r="R3461" s="49"/>
      <c r="S3461" s="49"/>
      <c r="T3461" s="49"/>
      <c r="U3461" s="49"/>
      <c r="V3461" s="49"/>
      <c r="W3461" s="49"/>
      <c r="X3461" s="49"/>
      <c r="Y3461" s="49"/>
      <c r="Z3461" s="49"/>
      <c r="AA3461" s="49"/>
      <c r="AB3461" s="49"/>
      <c r="AC3461" s="49"/>
      <c r="AD3461" s="49"/>
    </row>
    <row r="3462" spans="1:30">
      <c r="A3462" s="49"/>
      <c r="B3462" s="49"/>
      <c r="C3462" s="49"/>
      <c r="D3462" s="49"/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  <c r="Q3462" s="49"/>
      <c r="R3462" s="49"/>
      <c r="S3462" s="49"/>
      <c r="T3462" s="49"/>
      <c r="U3462" s="49"/>
      <c r="V3462" s="49"/>
      <c r="W3462" s="49"/>
      <c r="X3462" s="49"/>
      <c r="Y3462" s="49"/>
      <c r="Z3462" s="49"/>
      <c r="AA3462" s="49"/>
      <c r="AB3462" s="49"/>
      <c r="AC3462" s="49"/>
      <c r="AD3462" s="49"/>
    </row>
    <row r="3463" spans="1:30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  <c r="Q3463" s="49"/>
      <c r="R3463" s="49"/>
      <c r="S3463" s="49"/>
      <c r="T3463" s="49"/>
      <c r="U3463" s="49"/>
      <c r="V3463" s="49"/>
      <c r="W3463" s="49"/>
      <c r="X3463" s="49"/>
      <c r="Y3463" s="49"/>
      <c r="Z3463" s="49"/>
      <c r="AA3463" s="49"/>
      <c r="AB3463" s="49"/>
      <c r="AC3463" s="49"/>
      <c r="AD3463" s="49"/>
    </row>
    <row r="3464" spans="1:30">
      <c r="A3464" s="49"/>
      <c r="B3464" s="49"/>
      <c r="C3464" s="49"/>
      <c r="D3464" s="49"/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  <c r="R3464" s="49"/>
      <c r="S3464" s="49"/>
      <c r="T3464" s="49"/>
      <c r="U3464" s="49"/>
      <c r="V3464" s="49"/>
      <c r="W3464" s="49"/>
      <c r="X3464" s="49"/>
      <c r="Y3464" s="49"/>
      <c r="Z3464" s="49"/>
      <c r="AA3464" s="49"/>
      <c r="AB3464" s="49"/>
      <c r="AC3464" s="49"/>
      <c r="AD3464" s="49"/>
    </row>
    <row r="3465" spans="1:30">
      <c r="A3465" s="49"/>
      <c r="B3465" s="49"/>
      <c r="C3465" s="49"/>
      <c r="D3465" s="49"/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  <c r="Q3465" s="49"/>
      <c r="R3465" s="49"/>
      <c r="S3465" s="49"/>
      <c r="T3465" s="49"/>
      <c r="U3465" s="49"/>
      <c r="V3465" s="49"/>
      <c r="W3465" s="49"/>
      <c r="X3465" s="49"/>
      <c r="Y3465" s="49"/>
      <c r="Z3465" s="49"/>
      <c r="AA3465" s="49"/>
      <c r="AB3465" s="49"/>
      <c r="AC3465" s="49"/>
      <c r="AD3465" s="49"/>
    </row>
    <row r="3466" spans="1:30">
      <c r="A3466" s="49"/>
      <c r="B3466" s="49"/>
      <c r="C3466" s="49"/>
      <c r="D3466" s="49"/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  <c r="Q3466" s="49"/>
      <c r="R3466" s="49"/>
      <c r="S3466" s="49"/>
      <c r="T3466" s="49"/>
      <c r="U3466" s="49"/>
      <c r="V3466" s="49"/>
      <c r="W3466" s="49"/>
      <c r="X3466" s="49"/>
      <c r="Y3466" s="49"/>
      <c r="Z3466" s="49"/>
      <c r="AA3466" s="49"/>
      <c r="AB3466" s="49"/>
      <c r="AC3466" s="49"/>
      <c r="AD3466" s="49"/>
    </row>
    <row r="3467" spans="1:30">
      <c r="A3467" s="49"/>
      <c r="B3467" s="49"/>
      <c r="C3467" s="49"/>
      <c r="D3467" s="49"/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  <c r="Q3467" s="49"/>
      <c r="R3467" s="49"/>
      <c r="S3467" s="49"/>
      <c r="T3467" s="49"/>
      <c r="U3467" s="49"/>
      <c r="V3467" s="49"/>
      <c r="W3467" s="49"/>
      <c r="X3467" s="49"/>
      <c r="Y3467" s="49"/>
      <c r="Z3467" s="49"/>
      <c r="AA3467" s="49"/>
      <c r="AB3467" s="49"/>
      <c r="AC3467" s="49"/>
      <c r="AD3467" s="49"/>
    </row>
    <row r="3468" spans="1:30">
      <c r="A3468" s="49"/>
      <c r="B3468" s="49"/>
      <c r="C3468" s="49"/>
      <c r="D3468" s="49"/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  <c r="Q3468" s="49"/>
      <c r="R3468" s="49"/>
      <c r="S3468" s="49"/>
      <c r="T3468" s="49"/>
      <c r="U3468" s="49"/>
      <c r="V3468" s="49"/>
      <c r="W3468" s="49"/>
      <c r="X3468" s="49"/>
      <c r="Y3468" s="49"/>
      <c r="Z3468" s="49"/>
      <c r="AA3468" s="49"/>
      <c r="AB3468" s="49"/>
      <c r="AC3468" s="49"/>
      <c r="AD3468" s="49"/>
    </row>
    <row r="3469" spans="1:30">
      <c r="A3469" s="49"/>
      <c r="B3469" s="49"/>
      <c r="C3469" s="49"/>
      <c r="D3469" s="49"/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  <c r="Q3469" s="49"/>
      <c r="R3469" s="49"/>
      <c r="S3469" s="49"/>
      <c r="T3469" s="49"/>
      <c r="U3469" s="49"/>
      <c r="V3469" s="49"/>
      <c r="W3469" s="49"/>
      <c r="X3469" s="49"/>
      <c r="Y3469" s="49"/>
      <c r="Z3469" s="49"/>
      <c r="AA3469" s="49"/>
      <c r="AB3469" s="49"/>
      <c r="AC3469" s="49"/>
      <c r="AD3469" s="49"/>
    </row>
    <row r="3470" spans="1:30">
      <c r="A3470" s="49"/>
      <c r="B3470" s="49"/>
      <c r="C3470" s="49"/>
      <c r="D3470" s="49"/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  <c r="Q3470" s="49"/>
      <c r="R3470" s="49"/>
      <c r="S3470" s="49"/>
      <c r="T3470" s="49"/>
      <c r="U3470" s="49"/>
      <c r="V3470" s="49"/>
      <c r="W3470" s="49"/>
      <c r="X3470" s="49"/>
      <c r="Y3470" s="49"/>
      <c r="Z3470" s="49"/>
      <c r="AA3470" s="49"/>
      <c r="AB3470" s="49"/>
      <c r="AC3470" s="49"/>
      <c r="AD3470" s="49"/>
    </row>
    <row r="3471" spans="1:30">
      <c r="A3471" s="49"/>
      <c r="B3471" s="49"/>
      <c r="C3471" s="49"/>
      <c r="D3471" s="49"/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  <c r="Q3471" s="49"/>
      <c r="R3471" s="49"/>
      <c r="S3471" s="49"/>
      <c r="T3471" s="49"/>
      <c r="U3471" s="49"/>
      <c r="V3471" s="49"/>
      <c r="W3471" s="49"/>
      <c r="X3471" s="49"/>
      <c r="Y3471" s="49"/>
      <c r="Z3471" s="49"/>
      <c r="AA3471" s="49"/>
      <c r="AB3471" s="49"/>
      <c r="AC3471" s="49"/>
      <c r="AD3471" s="49"/>
    </row>
    <row r="3472" spans="1:30">
      <c r="A3472" s="49"/>
      <c r="B3472" s="49"/>
      <c r="C3472" s="49"/>
      <c r="D3472" s="49"/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  <c r="Q3472" s="49"/>
      <c r="R3472" s="49"/>
      <c r="S3472" s="49"/>
      <c r="T3472" s="49"/>
      <c r="U3472" s="49"/>
      <c r="V3472" s="49"/>
      <c r="W3472" s="49"/>
      <c r="X3472" s="49"/>
      <c r="Y3472" s="49"/>
      <c r="Z3472" s="49"/>
      <c r="AA3472" s="49"/>
      <c r="AB3472" s="49"/>
      <c r="AC3472" s="49"/>
      <c r="AD3472" s="49"/>
    </row>
    <row r="3473" spans="1:30">
      <c r="A3473" s="49"/>
      <c r="B3473" s="49"/>
      <c r="C3473" s="49"/>
      <c r="D3473" s="49"/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  <c r="Q3473" s="49"/>
      <c r="R3473" s="49"/>
      <c r="S3473" s="49"/>
      <c r="T3473" s="49"/>
      <c r="U3473" s="49"/>
      <c r="V3473" s="49"/>
      <c r="W3473" s="49"/>
      <c r="X3473" s="49"/>
      <c r="Y3473" s="49"/>
      <c r="Z3473" s="49"/>
      <c r="AA3473" s="49"/>
      <c r="AB3473" s="49"/>
      <c r="AC3473" s="49"/>
      <c r="AD3473" s="49"/>
    </row>
    <row r="3474" spans="1:30">
      <c r="A3474" s="49"/>
      <c r="B3474" s="49"/>
      <c r="C3474" s="49"/>
      <c r="D3474" s="49"/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  <c r="Q3474" s="49"/>
      <c r="R3474" s="49"/>
      <c r="S3474" s="49"/>
      <c r="T3474" s="49"/>
      <c r="U3474" s="49"/>
      <c r="V3474" s="49"/>
      <c r="W3474" s="49"/>
      <c r="X3474" s="49"/>
      <c r="Y3474" s="49"/>
      <c r="Z3474" s="49"/>
      <c r="AA3474" s="49"/>
      <c r="AB3474" s="49"/>
      <c r="AC3474" s="49"/>
      <c r="AD3474" s="49"/>
    </row>
    <row r="3475" spans="1:30">
      <c r="A3475" s="49"/>
      <c r="B3475" s="49"/>
      <c r="C3475" s="49"/>
      <c r="D3475" s="49"/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  <c r="Q3475" s="49"/>
      <c r="R3475" s="49"/>
      <c r="S3475" s="49"/>
      <c r="T3475" s="49"/>
      <c r="U3475" s="49"/>
      <c r="V3475" s="49"/>
      <c r="W3475" s="49"/>
      <c r="X3475" s="49"/>
      <c r="Y3475" s="49"/>
      <c r="Z3475" s="49"/>
      <c r="AA3475" s="49"/>
      <c r="AB3475" s="49"/>
      <c r="AC3475" s="49"/>
      <c r="AD3475" s="49"/>
    </row>
    <row r="3476" spans="1:30">
      <c r="A3476" s="49"/>
      <c r="B3476" s="49"/>
      <c r="C3476" s="49"/>
      <c r="D3476" s="49"/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  <c r="Q3476" s="49"/>
      <c r="R3476" s="49"/>
      <c r="S3476" s="49"/>
      <c r="T3476" s="49"/>
      <c r="U3476" s="49"/>
      <c r="V3476" s="49"/>
      <c r="W3476" s="49"/>
      <c r="X3476" s="49"/>
      <c r="Y3476" s="49"/>
      <c r="Z3476" s="49"/>
      <c r="AA3476" s="49"/>
      <c r="AB3476" s="49"/>
      <c r="AC3476" s="49"/>
      <c r="AD3476" s="49"/>
    </row>
    <row r="3477" spans="1:30">
      <c r="A3477" s="49"/>
      <c r="B3477" s="49"/>
      <c r="C3477" s="49"/>
      <c r="D3477" s="49"/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  <c r="Q3477" s="49"/>
      <c r="R3477" s="49"/>
      <c r="S3477" s="49"/>
      <c r="T3477" s="49"/>
      <c r="U3477" s="49"/>
      <c r="V3477" s="49"/>
      <c r="W3477" s="49"/>
      <c r="X3477" s="49"/>
      <c r="Y3477" s="49"/>
      <c r="Z3477" s="49"/>
      <c r="AA3477" s="49"/>
      <c r="AB3477" s="49"/>
      <c r="AC3477" s="49"/>
      <c r="AD3477" s="49"/>
    </row>
    <row r="3478" spans="1:30">
      <c r="A3478" s="49"/>
      <c r="B3478" s="49"/>
      <c r="C3478" s="49"/>
      <c r="D3478" s="49"/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  <c r="Q3478" s="49"/>
      <c r="R3478" s="49"/>
      <c r="S3478" s="49"/>
      <c r="T3478" s="49"/>
      <c r="U3478" s="49"/>
      <c r="V3478" s="49"/>
      <c r="W3478" s="49"/>
      <c r="X3478" s="49"/>
      <c r="Y3478" s="49"/>
      <c r="Z3478" s="49"/>
      <c r="AA3478" s="49"/>
      <c r="AB3478" s="49"/>
      <c r="AC3478" s="49"/>
      <c r="AD3478" s="49"/>
    </row>
    <row r="3479" spans="1:30">
      <c r="A3479" s="49"/>
      <c r="B3479" s="49"/>
      <c r="C3479" s="49"/>
      <c r="D3479" s="49"/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  <c r="Q3479" s="49"/>
      <c r="R3479" s="49"/>
      <c r="S3479" s="49"/>
      <c r="T3479" s="49"/>
      <c r="U3479" s="49"/>
      <c r="V3479" s="49"/>
      <c r="W3479" s="49"/>
      <c r="X3479" s="49"/>
      <c r="Y3479" s="49"/>
      <c r="Z3479" s="49"/>
      <c r="AA3479" s="49"/>
      <c r="AB3479" s="49"/>
      <c r="AC3479" s="49"/>
      <c r="AD3479" s="49"/>
    </row>
    <row r="3480" spans="1:30">
      <c r="A3480" s="49"/>
      <c r="B3480" s="49"/>
      <c r="C3480" s="49"/>
      <c r="D3480" s="49"/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  <c r="Q3480" s="49"/>
      <c r="R3480" s="49"/>
      <c r="S3480" s="49"/>
      <c r="T3480" s="49"/>
      <c r="U3480" s="49"/>
      <c r="V3480" s="49"/>
      <c r="W3480" s="49"/>
      <c r="X3480" s="49"/>
      <c r="Y3480" s="49"/>
      <c r="Z3480" s="49"/>
      <c r="AA3480" s="49"/>
      <c r="AB3480" s="49"/>
      <c r="AC3480" s="49"/>
      <c r="AD3480" s="49"/>
    </row>
    <row r="3481" spans="1:30">
      <c r="A3481" s="49"/>
      <c r="B3481" s="49"/>
      <c r="C3481" s="49"/>
      <c r="D3481" s="49"/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  <c r="Q3481" s="49"/>
      <c r="R3481" s="49"/>
      <c r="S3481" s="49"/>
      <c r="T3481" s="49"/>
      <c r="U3481" s="49"/>
      <c r="V3481" s="49"/>
      <c r="W3481" s="49"/>
      <c r="X3481" s="49"/>
      <c r="Y3481" s="49"/>
      <c r="Z3481" s="49"/>
      <c r="AA3481" s="49"/>
      <c r="AB3481" s="49"/>
      <c r="AC3481" s="49"/>
      <c r="AD3481" s="49"/>
    </row>
    <row r="3482" spans="1:30">
      <c r="A3482" s="49"/>
      <c r="B3482" s="49"/>
      <c r="C3482" s="49"/>
      <c r="D3482" s="49"/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/>
      <c r="R3482" s="49"/>
      <c r="S3482" s="49"/>
      <c r="T3482" s="49"/>
      <c r="U3482" s="49"/>
      <c r="V3482" s="49"/>
      <c r="W3482" s="49"/>
      <c r="X3482" s="49"/>
      <c r="Y3482" s="49"/>
      <c r="Z3482" s="49"/>
      <c r="AA3482" s="49"/>
      <c r="AB3482" s="49"/>
      <c r="AC3482" s="49"/>
      <c r="AD3482" s="49"/>
    </row>
    <row r="3483" spans="1:30">
      <c r="A3483" s="49"/>
      <c r="B3483" s="49"/>
      <c r="C3483" s="49"/>
      <c r="D3483" s="49"/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  <c r="Q3483" s="49"/>
      <c r="R3483" s="49"/>
      <c r="S3483" s="49"/>
      <c r="T3483" s="49"/>
      <c r="U3483" s="49"/>
      <c r="V3483" s="49"/>
      <c r="W3483" s="49"/>
      <c r="X3483" s="49"/>
      <c r="Y3483" s="49"/>
      <c r="Z3483" s="49"/>
      <c r="AA3483" s="49"/>
      <c r="AB3483" s="49"/>
      <c r="AC3483" s="49"/>
      <c r="AD3483" s="49"/>
    </row>
    <row r="3484" spans="1:30">
      <c r="A3484" s="49"/>
      <c r="B3484" s="49"/>
      <c r="C3484" s="49"/>
      <c r="D3484" s="49"/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  <c r="Q3484" s="49"/>
      <c r="R3484" s="49"/>
      <c r="S3484" s="49"/>
      <c r="T3484" s="49"/>
      <c r="U3484" s="49"/>
      <c r="V3484" s="49"/>
      <c r="W3484" s="49"/>
      <c r="X3484" s="49"/>
      <c r="Y3484" s="49"/>
      <c r="Z3484" s="49"/>
      <c r="AA3484" s="49"/>
      <c r="AB3484" s="49"/>
      <c r="AC3484" s="49"/>
      <c r="AD3484" s="49"/>
    </row>
    <row r="3485" spans="1:30">
      <c r="A3485" s="49"/>
      <c r="B3485" s="49"/>
      <c r="C3485" s="49"/>
      <c r="D3485" s="49"/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  <c r="R3485" s="49"/>
      <c r="S3485" s="49"/>
      <c r="T3485" s="49"/>
      <c r="U3485" s="49"/>
      <c r="V3485" s="49"/>
      <c r="W3485" s="49"/>
      <c r="X3485" s="49"/>
      <c r="Y3485" s="49"/>
      <c r="Z3485" s="49"/>
      <c r="AA3485" s="49"/>
      <c r="AB3485" s="49"/>
      <c r="AC3485" s="49"/>
      <c r="AD3485" s="49"/>
    </row>
    <row r="3486" spans="1:30">
      <c r="A3486" s="49"/>
      <c r="B3486" s="49"/>
      <c r="C3486" s="49"/>
      <c r="D3486" s="49"/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  <c r="Q3486" s="49"/>
      <c r="R3486" s="49"/>
      <c r="S3486" s="49"/>
      <c r="T3486" s="49"/>
      <c r="U3486" s="49"/>
      <c r="V3486" s="49"/>
      <c r="W3486" s="49"/>
      <c r="X3486" s="49"/>
      <c r="Y3486" s="49"/>
      <c r="Z3486" s="49"/>
      <c r="AA3486" s="49"/>
      <c r="AB3486" s="49"/>
      <c r="AC3486" s="49"/>
      <c r="AD3486" s="49"/>
    </row>
    <row r="3487" spans="1:30">
      <c r="A3487" s="49"/>
      <c r="B3487" s="49"/>
      <c r="C3487" s="49"/>
      <c r="D3487" s="49"/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  <c r="Q3487" s="49"/>
      <c r="R3487" s="49"/>
      <c r="S3487" s="49"/>
      <c r="T3487" s="49"/>
      <c r="U3487" s="49"/>
      <c r="V3487" s="49"/>
      <c r="W3487" s="49"/>
      <c r="X3487" s="49"/>
      <c r="Y3487" s="49"/>
      <c r="Z3487" s="49"/>
      <c r="AA3487" s="49"/>
      <c r="AB3487" s="49"/>
      <c r="AC3487" s="49"/>
      <c r="AD3487" s="49"/>
    </row>
    <row r="3488" spans="1:30">
      <c r="A3488" s="49"/>
      <c r="B3488" s="49"/>
      <c r="C3488" s="49"/>
      <c r="D3488" s="49"/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  <c r="Q3488" s="49"/>
      <c r="R3488" s="49"/>
      <c r="S3488" s="49"/>
      <c r="T3488" s="49"/>
      <c r="U3488" s="49"/>
      <c r="V3488" s="49"/>
      <c r="W3488" s="49"/>
      <c r="X3488" s="49"/>
      <c r="Y3488" s="49"/>
      <c r="Z3488" s="49"/>
      <c r="AA3488" s="49"/>
      <c r="AB3488" s="49"/>
      <c r="AC3488" s="49"/>
      <c r="AD3488" s="49"/>
    </row>
    <row r="3489" spans="1:30">
      <c r="A3489" s="49"/>
      <c r="B3489" s="49"/>
      <c r="C3489" s="49"/>
      <c r="D3489" s="49"/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  <c r="Q3489" s="49"/>
      <c r="R3489" s="49"/>
      <c r="S3489" s="49"/>
      <c r="T3489" s="49"/>
      <c r="U3489" s="49"/>
      <c r="V3489" s="49"/>
      <c r="W3489" s="49"/>
      <c r="X3489" s="49"/>
      <c r="Y3489" s="49"/>
      <c r="Z3489" s="49"/>
      <c r="AA3489" s="49"/>
      <c r="AB3489" s="49"/>
      <c r="AC3489" s="49"/>
      <c r="AD3489" s="49"/>
    </row>
    <row r="3490" spans="1:30">
      <c r="A3490" s="49"/>
      <c r="B3490" s="49"/>
      <c r="C3490" s="49"/>
      <c r="D3490" s="49"/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  <c r="Q3490" s="49"/>
      <c r="R3490" s="49"/>
      <c r="S3490" s="49"/>
      <c r="T3490" s="49"/>
      <c r="U3490" s="49"/>
      <c r="V3490" s="49"/>
      <c r="W3490" s="49"/>
      <c r="X3490" s="49"/>
      <c r="Y3490" s="49"/>
      <c r="Z3490" s="49"/>
      <c r="AA3490" s="49"/>
      <c r="AB3490" s="49"/>
      <c r="AC3490" s="49"/>
      <c r="AD3490" s="49"/>
    </row>
    <row r="3491" spans="1:30">
      <c r="A3491" s="49"/>
      <c r="B3491" s="49"/>
      <c r="C3491" s="49"/>
      <c r="D3491" s="49"/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  <c r="Q3491" s="49"/>
      <c r="R3491" s="49"/>
      <c r="S3491" s="49"/>
      <c r="T3491" s="49"/>
      <c r="U3491" s="49"/>
      <c r="V3491" s="49"/>
      <c r="W3491" s="49"/>
      <c r="X3491" s="49"/>
      <c r="Y3491" s="49"/>
      <c r="Z3491" s="49"/>
      <c r="AA3491" s="49"/>
      <c r="AB3491" s="49"/>
      <c r="AC3491" s="49"/>
      <c r="AD3491" s="49"/>
    </row>
    <row r="3492" spans="1:30">
      <c r="A3492" s="49"/>
      <c r="B3492" s="49"/>
      <c r="C3492" s="49"/>
      <c r="D3492" s="49"/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  <c r="Q3492" s="49"/>
      <c r="R3492" s="49"/>
      <c r="S3492" s="49"/>
      <c r="T3492" s="49"/>
      <c r="U3492" s="49"/>
      <c r="V3492" s="49"/>
      <c r="W3492" s="49"/>
      <c r="X3492" s="49"/>
      <c r="Y3492" s="49"/>
      <c r="Z3492" s="49"/>
      <c r="AA3492" s="49"/>
      <c r="AB3492" s="49"/>
      <c r="AC3492" s="49"/>
      <c r="AD3492" s="49"/>
    </row>
    <row r="3493" spans="1:30">
      <c r="A3493" s="49"/>
      <c r="B3493" s="49"/>
      <c r="C3493" s="49"/>
      <c r="D3493" s="49"/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  <c r="Q3493" s="49"/>
      <c r="R3493" s="49"/>
      <c r="S3493" s="49"/>
      <c r="T3493" s="49"/>
      <c r="U3493" s="49"/>
      <c r="V3493" s="49"/>
      <c r="W3493" s="49"/>
      <c r="X3493" s="49"/>
      <c r="Y3493" s="49"/>
      <c r="Z3493" s="49"/>
      <c r="AA3493" s="49"/>
      <c r="AB3493" s="49"/>
      <c r="AC3493" s="49"/>
      <c r="AD3493" s="49"/>
    </row>
    <row r="3494" spans="1:30">
      <c r="A3494" s="49"/>
      <c r="B3494" s="49"/>
      <c r="C3494" s="49"/>
      <c r="D3494" s="49"/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  <c r="Q3494" s="49"/>
      <c r="R3494" s="49"/>
      <c r="S3494" s="49"/>
      <c r="T3494" s="49"/>
      <c r="U3494" s="49"/>
      <c r="V3494" s="49"/>
      <c r="W3494" s="49"/>
      <c r="X3494" s="49"/>
      <c r="Y3494" s="49"/>
      <c r="Z3494" s="49"/>
      <c r="AA3494" s="49"/>
      <c r="AB3494" s="49"/>
      <c r="AC3494" s="49"/>
      <c r="AD3494" s="49"/>
    </row>
    <row r="3495" spans="1:30">
      <c r="A3495" s="49"/>
      <c r="B3495" s="49"/>
      <c r="C3495" s="49"/>
      <c r="D3495" s="49"/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  <c r="Q3495" s="49"/>
      <c r="R3495" s="49"/>
      <c r="S3495" s="49"/>
      <c r="T3495" s="49"/>
      <c r="U3495" s="49"/>
      <c r="V3495" s="49"/>
      <c r="W3495" s="49"/>
      <c r="X3495" s="49"/>
      <c r="Y3495" s="49"/>
      <c r="Z3495" s="49"/>
      <c r="AA3495" s="49"/>
      <c r="AB3495" s="49"/>
      <c r="AC3495" s="49"/>
      <c r="AD3495" s="49"/>
    </row>
    <row r="3496" spans="1:30">
      <c r="A3496" s="49"/>
      <c r="B3496" s="49"/>
      <c r="C3496" s="49"/>
      <c r="D3496" s="49"/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  <c r="Q3496" s="49"/>
      <c r="R3496" s="49"/>
      <c r="S3496" s="49"/>
      <c r="T3496" s="49"/>
      <c r="U3496" s="49"/>
      <c r="V3496" s="49"/>
      <c r="W3496" s="49"/>
      <c r="X3496" s="49"/>
      <c r="Y3496" s="49"/>
      <c r="Z3496" s="49"/>
      <c r="AA3496" s="49"/>
      <c r="AB3496" s="49"/>
      <c r="AC3496" s="49"/>
      <c r="AD3496" s="49"/>
    </row>
    <row r="3497" spans="1:30">
      <c r="A3497" s="49"/>
      <c r="B3497" s="49"/>
      <c r="C3497" s="49"/>
      <c r="D3497" s="49"/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  <c r="Q3497" s="49"/>
      <c r="R3497" s="49"/>
      <c r="S3497" s="49"/>
      <c r="T3497" s="49"/>
      <c r="U3497" s="49"/>
      <c r="V3497" s="49"/>
      <c r="W3497" s="49"/>
      <c r="X3497" s="49"/>
      <c r="Y3497" s="49"/>
      <c r="Z3497" s="49"/>
      <c r="AA3497" s="49"/>
      <c r="AB3497" s="49"/>
      <c r="AC3497" s="49"/>
      <c r="AD3497" s="49"/>
    </row>
    <row r="3498" spans="1:30">
      <c r="A3498" s="49"/>
      <c r="B3498" s="49"/>
      <c r="C3498" s="49"/>
      <c r="D3498" s="49"/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  <c r="Q3498" s="49"/>
      <c r="R3498" s="49"/>
      <c r="S3498" s="49"/>
      <c r="T3498" s="49"/>
      <c r="U3498" s="49"/>
      <c r="V3498" s="49"/>
      <c r="W3498" s="49"/>
      <c r="X3498" s="49"/>
      <c r="Y3498" s="49"/>
      <c r="Z3498" s="49"/>
      <c r="AA3498" s="49"/>
      <c r="AB3498" s="49"/>
      <c r="AC3498" s="49"/>
      <c r="AD3498" s="49"/>
    </row>
    <row r="3499" spans="1:30">
      <c r="A3499" s="49"/>
      <c r="B3499" s="49"/>
      <c r="C3499" s="49"/>
      <c r="D3499" s="49"/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  <c r="Q3499" s="49"/>
      <c r="R3499" s="49"/>
      <c r="S3499" s="49"/>
      <c r="T3499" s="49"/>
      <c r="U3499" s="49"/>
      <c r="V3499" s="49"/>
      <c r="W3499" s="49"/>
      <c r="X3499" s="49"/>
      <c r="Y3499" s="49"/>
      <c r="Z3499" s="49"/>
      <c r="AA3499" s="49"/>
      <c r="AB3499" s="49"/>
      <c r="AC3499" s="49"/>
      <c r="AD3499" s="49"/>
    </row>
    <row r="3500" spans="1:30">
      <c r="A3500" s="49"/>
      <c r="B3500" s="49"/>
      <c r="C3500" s="49"/>
      <c r="D3500" s="49"/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  <c r="Q3500" s="49"/>
      <c r="R3500" s="49"/>
      <c r="S3500" s="49"/>
      <c r="T3500" s="49"/>
      <c r="U3500" s="49"/>
      <c r="V3500" s="49"/>
      <c r="W3500" s="49"/>
      <c r="X3500" s="49"/>
      <c r="Y3500" s="49"/>
      <c r="Z3500" s="49"/>
      <c r="AA3500" s="49"/>
      <c r="AB3500" s="49"/>
      <c r="AC3500" s="49"/>
      <c r="AD3500" s="49"/>
    </row>
    <row r="3501" spans="1:30">
      <c r="A3501" s="49"/>
      <c r="B3501" s="49"/>
      <c r="C3501" s="49"/>
      <c r="D3501" s="49"/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  <c r="Q3501" s="49"/>
      <c r="R3501" s="49"/>
      <c r="S3501" s="49"/>
      <c r="T3501" s="49"/>
      <c r="U3501" s="49"/>
      <c r="V3501" s="49"/>
      <c r="W3501" s="49"/>
      <c r="X3501" s="49"/>
      <c r="Y3501" s="49"/>
      <c r="Z3501" s="49"/>
      <c r="AA3501" s="49"/>
      <c r="AB3501" s="49"/>
      <c r="AC3501" s="49"/>
      <c r="AD3501" s="49"/>
    </row>
    <row r="3502" spans="1:30">
      <c r="A3502" s="49"/>
      <c r="B3502" s="49"/>
      <c r="C3502" s="49"/>
      <c r="D3502" s="49"/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  <c r="Q3502" s="49"/>
      <c r="R3502" s="49"/>
      <c r="S3502" s="49"/>
      <c r="T3502" s="49"/>
      <c r="U3502" s="49"/>
      <c r="V3502" s="49"/>
      <c r="W3502" s="49"/>
      <c r="X3502" s="49"/>
      <c r="Y3502" s="49"/>
      <c r="Z3502" s="49"/>
      <c r="AA3502" s="49"/>
      <c r="AB3502" s="49"/>
      <c r="AC3502" s="49"/>
      <c r="AD3502" s="49"/>
    </row>
    <row r="3503" spans="1:30">
      <c r="A3503" s="49"/>
      <c r="B3503" s="49"/>
      <c r="C3503" s="49"/>
      <c r="D3503" s="49"/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  <c r="Q3503" s="49"/>
      <c r="R3503" s="49"/>
      <c r="S3503" s="49"/>
      <c r="T3503" s="49"/>
      <c r="U3503" s="49"/>
      <c r="V3503" s="49"/>
      <c r="W3503" s="49"/>
      <c r="X3503" s="49"/>
      <c r="Y3503" s="49"/>
      <c r="Z3503" s="49"/>
      <c r="AA3503" s="49"/>
      <c r="AB3503" s="49"/>
      <c r="AC3503" s="49"/>
      <c r="AD3503" s="49"/>
    </row>
    <row r="3504" spans="1:30">
      <c r="A3504" s="49"/>
      <c r="B3504" s="49"/>
      <c r="C3504" s="49"/>
      <c r="D3504" s="49"/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  <c r="Q3504" s="49"/>
      <c r="R3504" s="49"/>
      <c r="S3504" s="49"/>
      <c r="T3504" s="49"/>
      <c r="U3504" s="49"/>
      <c r="V3504" s="49"/>
      <c r="W3504" s="49"/>
      <c r="X3504" s="49"/>
      <c r="Y3504" s="49"/>
      <c r="Z3504" s="49"/>
      <c r="AA3504" s="49"/>
      <c r="AB3504" s="49"/>
      <c r="AC3504" s="49"/>
      <c r="AD3504" s="49"/>
    </row>
    <row r="3505" spans="1:30">
      <c r="A3505" s="49"/>
      <c r="B3505" s="49"/>
      <c r="C3505" s="49"/>
      <c r="D3505" s="49"/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  <c r="Q3505" s="49"/>
      <c r="R3505" s="49"/>
      <c r="S3505" s="49"/>
      <c r="T3505" s="49"/>
      <c r="U3505" s="49"/>
      <c r="V3505" s="49"/>
      <c r="W3505" s="49"/>
      <c r="X3505" s="49"/>
      <c r="Y3505" s="49"/>
      <c r="Z3505" s="49"/>
      <c r="AA3505" s="49"/>
      <c r="AB3505" s="49"/>
      <c r="AC3505" s="49"/>
      <c r="AD3505" s="49"/>
    </row>
    <row r="3506" spans="1:30">
      <c r="A3506" s="49"/>
      <c r="B3506" s="49"/>
      <c r="C3506" s="49"/>
      <c r="D3506" s="49"/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  <c r="Q3506" s="49"/>
      <c r="R3506" s="49"/>
      <c r="S3506" s="49"/>
      <c r="T3506" s="49"/>
      <c r="U3506" s="49"/>
      <c r="V3506" s="49"/>
      <c r="W3506" s="49"/>
      <c r="X3506" s="49"/>
      <c r="Y3506" s="49"/>
      <c r="Z3506" s="49"/>
      <c r="AA3506" s="49"/>
      <c r="AB3506" s="49"/>
      <c r="AC3506" s="49"/>
      <c r="AD3506" s="49"/>
    </row>
    <row r="3507" spans="1:30">
      <c r="A3507" s="49"/>
      <c r="B3507" s="49"/>
      <c r="C3507" s="49"/>
      <c r="D3507" s="49"/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  <c r="Q3507" s="49"/>
      <c r="R3507" s="49"/>
      <c r="S3507" s="49"/>
      <c r="T3507" s="49"/>
      <c r="U3507" s="49"/>
      <c r="V3507" s="49"/>
      <c r="W3507" s="49"/>
      <c r="X3507" s="49"/>
      <c r="Y3507" s="49"/>
      <c r="Z3507" s="49"/>
      <c r="AA3507" s="49"/>
      <c r="AB3507" s="49"/>
      <c r="AC3507" s="49"/>
      <c r="AD3507" s="49"/>
    </row>
    <row r="3508" spans="1:30">
      <c r="A3508" s="49"/>
      <c r="B3508" s="49"/>
      <c r="C3508" s="49"/>
      <c r="D3508" s="49"/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  <c r="Q3508" s="49"/>
      <c r="R3508" s="49"/>
      <c r="S3508" s="49"/>
      <c r="T3508" s="49"/>
      <c r="U3508" s="49"/>
      <c r="V3508" s="49"/>
      <c r="W3508" s="49"/>
      <c r="X3508" s="49"/>
      <c r="Y3508" s="49"/>
      <c r="Z3508" s="49"/>
      <c r="AA3508" s="49"/>
      <c r="AB3508" s="49"/>
      <c r="AC3508" s="49"/>
      <c r="AD3508" s="49"/>
    </row>
    <row r="3509" spans="1:30">
      <c r="A3509" s="49"/>
      <c r="B3509" s="49"/>
      <c r="C3509" s="49"/>
      <c r="D3509" s="49"/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  <c r="Q3509" s="49"/>
      <c r="R3509" s="49"/>
      <c r="S3509" s="49"/>
      <c r="T3509" s="49"/>
      <c r="U3509" s="49"/>
      <c r="V3509" s="49"/>
      <c r="W3509" s="49"/>
      <c r="X3509" s="49"/>
      <c r="Y3509" s="49"/>
      <c r="Z3509" s="49"/>
      <c r="AA3509" s="49"/>
      <c r="AB3509" s="49"/>
      <c r="AC3509" s="49"/>
      <c r="AD3509" s="49"/>
    </row>
    <row r="3510" spans="1:30">
      <c r="A3510" s="49"/>
      <c r="B3510" s="49"/>
      <c r="C3510" s="49"/>
      <c r="D3510" s="49"/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  <c r="Q3510" s="49"/>
      <c r="R3510" s="49"/>
      <c r="S3510" s="49"/>
      <c r="T3510" s="49"/>
      <c r="U3510" s="49"/>
      <c r="V3510" s="49"/>
      <c r="W3510" s="49"/>
      <c r="X3510" s="49"/>
      <c r="Y3510" s="49"/>
      <c r="Z3510" s="49"/>
      <c r="AA3510" s="49"/>
      <c r="AB3510" s="49"/>
      <c r="AC3510" s="49"/>
      <c r="AD3510" s="49"/>
    </row>
    <row r="3511" spans="1:30">
      <c r="A3511" s="49"/>
      <c r="B3511" s="49"/>
      <c r="C3511" s="49"/>
      <c r="D3511" s="49"/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  <c r="Q3511" s="49"/>
      <c r="R3511" s="49"/>
      <c r="S3511" s="49"/>
      <c r="T3511" s="49"/>
      <c r="U3511" s="49"/>
      <c r="V3511" s="49"/>
      <c r="W3511" s="49"/>
      <c r="X3511" s="49"/>
      <c r="Y3511" s="49"/>
      <c r="Z3511" s="49"/>
      <c r="AA3511" s="49"/>
      <c r="AB3511" s="49"/>
      <c r="AC3511" s="49"/>
      <c r="AD3511" s="49"/>
    </row>
    <row r="3512" spans="1:30">
      <c r="A3512" s="49"/>
      <c r="B3512" s="49"/>
      <c r="C3512" s="49"/>
      <c r="D3512" s="49"/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  <c r="Q3512" s="49"/>
      <c r="R3512" s="49"/>
      <c r="S3512" s="49"/>
      <c r="T3512" s="49"/>
      <c r="U3512" s="49"/>
      <c r="V3512" s="49"/>
      <c r="W3512" s="49"/>
      <c r="X3512" s="49"/>
      <c r="Y3512" s="49"/>
      <c r="Z3512" s="49"/>
      <c r="AA3512" s="49"/>
      <c r="AB3512" s="49"/>
      <c r="AC3512" s="49"/>
      <c r="AD3512" s="49"/>
    </row>
    <row r="3513" spans="1:30">
      <c r="A3513" s="49"/>
      <c r="B3513" s="49"/>
      <c r="C3513" s="49"/>
      <c r="D3513" s="49"/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  <c r="Q3513" s="49"/>
      <c r="R3513" s="49"/>
      <c r="S3513" s="49"/>
      <c r="T3513" s="49"/>
      <c r="U3513" s="49"/>
      <c r="V3513" s="49"/>
      <c r="W3513" s="49"/>
      <c r="X3513" s="49"/>
      <c r="Y3513" s="49"/>
      <c r="Z3513" s="49"/>
      <c r="AA3513" s="49"/>
      <c r="AB3513" s="49"/>
      <c r="AC3513" s="49"/>
      <c r="AD3513" s="49"/>
    </row>
    <row r="3514" spans="1:30">
      <c r="A3514" s="49"/>
      <c r="B3514" s="49"/>
      <c r="C3514" s="49"/>
      <c r="D3514" s="49"/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  <c r="Q3514" s="49"/>
      <c r="R3514" s="49"/>
      <c r="S3514" s="49"/>
      <c r="T3514" s="49"/>
      <c r="U3514" s="49"/>
      <c r="V3514" s="49"/>
      <c r="W3514" s="49"/>
      <c r="X3514" s="49"/>
      <c r="Y3514" s="49"/>
      <c r="Z3514" s="49"/>
      <c r="AA3514" s="49"/>
      <c r="AB3514" s="49"/>
      <c r="AC3514" s="49"/>
      <c r="AD3514" s="49"/>
    </row>
    <row r="3515" spans="1:30">
      <c r="A3515" s="49"/>
      <c r="B3515" s="49"/>
      <c r="C3515" s="49"/>
      <c r="D3515" s="49"/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  <c r="Q3515" s="49"/>
      <c r="R3515" s="49"/>
      <c r="S3515" s="49"/>
      <c r="T3515" s="49"/>
      <c r="U3515" s="49"/>
      <c r="V3515" s="49"/>
      <c r="W3515" s="49"/>
      <c r="X3515" s="49"/>
      <c r="Y3515" s="49"/>
      <c r="Z3515" s="49"/>
      <c r="AA3515" s="49"/>
      <c r="AB3515" s="49"/>
      <c r="AC3515" s="49"/>
      <c r="AD3515" s="49"/>
    </row>
    <row r="3516" spans="1:30">
      <c r="A3516" s="49"/>
      <c r="B3516" s="49"/>
      <c r="C3516" s="49"/>
      <c r="D3516" s="49"/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  <c r="Q3516" s="49"/>
      <c r="R3516" s="49"/>
      <c r="S3516" s="49"/>
      <c r="T3516" s="49"/>
      <c r="U3516" s="49"/>
      <c r="V3516" s="49"/>
      <c r="W3516" s="49"/>
      <c r="X3516" s="49"/>
      <c r="Y3516" s="49"/>
      <c r="Z3516" s="49"/>
      <c r="AA3516" s="49"/>
      <c r="AB3516" s="49"/>
      <c r="AC3516" s="49"/>
      <c r="AD3516" s="49"/>
    </row>
    <row r="3517" spans="1:30">
      <c r="A3517" s="49"/>
      <c r="B3517" s="49"/>
      <c r="C3517" s="49"/>
      <c r="D3517" s="49"/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  <c r="Q3517" s="49"/>
      <c r="R3517" s="49"/>
      <c r="S3517" s="49"/>
      <c r="T3517" s="49"/>
      <c r="U3517" s="49"/>
      <c r="V3517" s="49"/>
      <c r="W3517" s="49"/>
      <c r="X3517" s="49"/>
      <c r="Y3517" s="49"/>
      <c r="Z3517" s="49"/>
      <c r="AA3517" s="49"/>
      <c r="AB3517" s="49"/>
      <c r="AC3517" s="49"/>
      <c r="AD3517" s="49"/>
    </row>
    <row r="3518" spans="1:30">
      <c r="A3518" s="49"/>
      <c r="B3518" s="49"/>
      <c r="C3518" s="49"/>
      <c r="D3518" s="49"/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  <c r="Q3518" s="49"/>
      <c r="R3518" s="49"/>
      <c r="S3518" s="49"/>
      <c r="T3518" s="49"/>
      <c r="U3518" s="49"/>
      <c r="V3518" s="49"/>
      <c r="W3518" s="49"/>
      <c r="X3518" s="49"/>
      <c r="Y3518" s="49"/>
      <c r="Z3518" s="49"/>
      <c r="AA3518" s="49"/>
      <c r="AB3518" s="49"/>
      <c r="AC3518" s="49"/>
      <c r="AD3518" s="49"/>
    </row>
    <row r="3519" spans="1:30">
      <c r="A3519" s="49"/>
      <c r="B3519" s="49"/>
      <c r="C3519" s="49"/>
      <c r="D3519" s="49"/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  <c r="Q3519" s="49"/>
      <c r="R3519" s="49"/>
      <c r="S3519" s="49"/>
      <c r="T3519" s="49"/>
      <c r="U3519" s="49"/>
      <c r="V3519" s="49"/>
      <c r="W3519" s="49"/>
      <c r="X3519" s="49"/>
      <c r="Y3519" s="49"/>
      <c r="Z3519" s="49"/>
      <c r="AA3519" s="49"/>
      <c r="AB3519" s="49"/>
      <c r="AC3519" s="49"/>
      <c r="AD3519" s="49"/>
    </row>
    <row r="3520" spans="1:30">
      <c r="A3520" s="49"/>
      <c r="B3520" s="49"/>
      <c r="C3520" s="49"/>
      <c r="D3520" s="49"/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  <c r="Q3520" s="49"/>
      <c r="R3520" s="49"/>
      <c r="S3520" s="49"/>
      <c r="T3520" s="49"/>
      <c r="U3520" s="49"/>
      <c r="V3520" s="49"/>
      <c r="W3520" s="49"/>
      <c r="X3520" s="49"/>
      <c r="Y3520" s="49"/>
      <c r="Z3520" s="49"/>
      <c r="AA3520" s="49"/>
      <c r="AB3520" s="49"/>
      <c r="AC3520" s="49"/>
      <c r="AD3520" s="49"/>
    </row>
    <row r="3521" spans="1:30">
      <c r="A3521" s="49"/>
      <c r="B3521" s="49"/>
      <c r="C3521" s="49"/>
      <c r="D3521" s="49"/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  <c r="Q3521" s="49"/>
      <c r="R3521" s="49"/>
      <c r="S3521" s="49"/>
      <c r="T3521" s="49"/>
      <c r="U3521" s="49"/>
      <c r="V3521" s="49"/>
      <c r="W3521" s="49"/>
      <c r="X3521" s="49"/>
      <c r="Y3521" s="49"/>
      <c r="Z3521" s="49"/>
      <c r="AA3521" s="49"/>
      <c r="AB3521" s="49"/>
      <c r="AC3521" s="49"/>
      <c r="AD3521" s="49"/>
    </row>
    <row r="3522" spans="1:30">
      <c r="A3522" s="49"/>
      <c r="B3522" s="49"/>
      <c r="C3522" s="49"/>
      <c r="D3522" s="49"/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  <c r="Q3522" s="49"/>
      <c r="R3522" s="49"/>
      <c r="S3522" s="49"/>
      <c r="T3522" s="49"/>
      <c r="U3522" s="49"/>
      <c r="V3522" s="49"/>
      <c r="W3522" s="49"/>
      <c r="X3522" s="49"/>
      <c r="Y3522" s="49"/>
      <c r="Z3522" s="49"/>
      <c r="AA3522" s="49"/>
      <c r="AB3522" s="49"/>
      <c r="AC3522" s="49"/>
      <c r="AD3522" s="49"/>
    </row>
    <row r="3523" spans="1:30">
      <c r="A3523" s="49"/>
      <c r="B3523" s="49"/>
      <c r="C3523" s="49"/>
      <c r="D3523" s="49"/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  <c r="Q3523" s="49"/>
      <c r="R3523" s="49"/>
      <c r="S3523" s="49"/>
      <c r="T3523" s="49"/>
      <c r="U3523" s="49"/>
      <c r="V3523" s="49"/>
      <c r="W3523" s="49"/>
      <c r="X3523" s="49"/>
      <c r="Y3523" s="49"/>
      <c r="Z3523" s="49"/>
      <c r="AA3523" s="49"/>
      <c r="AB3523" s="49"/>
      <c r="AC3523" s="49"/>
      <c r="AD3523" s="49"/>
    </row>
    <row r="3524" spans="1:30">
      <c r="A3524" s="49"/>
      <c r="B3524" s="49"/>
      <c r="C3524" s="49"/>
      <c r="D3524" s="49"/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  <c r="Q3524" s="49"/>
      <c r="R3524" s="49"/>
      <c r="S3524" s="49"/>
      <c r="T3524" s="49"/>
      <c r="U3524" s="49"/>
      <c r="V3524" s="49"/>
      <c r="W3524" s="49"/>
      <c r="X3524" s="49"/>
      <c r="Y3524" s="49"/>
      <c r="Z3524" s="49"/>
      <c r="AA3524" s="49"/>
      <c r="AB3524" s="49"/>
      <c r="AC3524" s="49"/>
      <c r="AD3524" s="49"/>
    </row>
    <row r="3525" spans="1:30">
      <c r="A3525" s="49"/>
      <c r="B3525" s="49"/>
      <c r="C3525" s="49"/>
      <c r="D3525" s="49"/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  <c r="Q3525" s="49"/>
      <c r="R3525" s="49"/>
      <c r="S3525" s="49"/>
      <c r="T3525" s="49"/>
      <c r="U3525" s="49"/>
      <c r="V3525" s="49"/>
      <c r="W3525" s="49"/>
      <c r="X3525" s="49"/>
      <c r="Y3525" s="49"/>
      <c r="Z3525" s="49"/>
      <c r="AA3525" s="49"/>
      <c r="AB3525" s="49"/>
      <c r="AC3525" s="49"/>
      <c r="AD3525" s="49"/>
    </row>
    <row r="3526" spans="1:30">
      <c r="A3526" s="49"/>
      <c r="B3526" s="49"/>
      <c r="C3526" s="49"/>
      <c r="D3526" s="49"/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  <c r="Q3526" s="49"/>
      <c r="R3526" s="49"/>
      <c r="S3526" s="49"/>
      <c r="T3526" s="49"/>
      <c r="U3526" s="49"/>
      <c r="V3526" s="49"/>
      <c r="W3526" s="49"/>
      <c r="X3526" s="49"/>
      <c r="Y3526" s="49"/>
      <c r="Z3526" s="49"/>
      <c r="AA3526" s="49"/>
      <c r="AB3526" s="49"/>
      <c r="AC3526" s="49"/>
      <c r="AD3526" s="49"/>
    </row>
    <row r="3527" spans="1:30">
      <c r="A3527" s="49"/>
      <c r="B3527" s="49"/>
      <c r="C3527" s="49"/>
      <c r="D3527" s="49"/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  <c r="Q3527" s="49"/>
      <c r="R3527" s="49"/>
      <c r="S3527" s="49"/>
      <c r="T3527" s="49"/>
      <c r="U3527" s="49"/>
      <c r="V3527" s="49"/>
      <c r="W3527" s="49"/>
      <c r="X3527" s="49"/>
      <c r="Y3527" s="49"/>
      <c r="Z3527" s="49"/>
      <c r="AA3527" s="49"/>
      <c r="AB3527" s="49"/>
      <c r="AC3527" s="49"/>
      <c r="AD3527" s="49"/>
    </row>
    <row r="3528" spans="1:30">
      <c r="A3528" s="49"/>
      <c r="B3528" s="49"/>
      <c r="C3528" s="49"/>
      <c r="D3528" s="49"/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  <c r="Q3528" s="49"/>
      <c r="R3528" s="49"/>
      <c r="S3528" s="49"/>
      <c r="T3528" s="49"/>
      <c r="U3528" s="49"/>
      <c r="V3528" s="49"/>
      <c r="W3528" s="49"/>
      <c r="X3528" s="49"/>
      <c r="Y3528" s="49"/>
      <c r="Z3528" s="49"/>
      <c r="AA3528" s="49"/>
      <c r="AB3528" s="49"/>
      <c r="AC3528" s="49"/>
      <c r="AD3528" s="49"/>
    </row>
    <row r="3529" spans="1:30">
      <c r="A3529" s="49"/>
      <c r="B3529" s="49"/>
      <c r="C3529" s="49"/>
      <c r="D3529" s="49"/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  <c r="Q3529" s="49"/>
      <c r="R3529" s="49"/>
      <c r="S3529" s="49"/>
      <c r="T3529" s="49"/>
      <c r="U3529" s="49"/>
      <c r="V3529" s="49"/>
      <c r="W3529" s="49"/>
      <c r="X3529" s="49"/>
      <c r="Y3529" s="49"/>
      <c r="Z3529" s="49"/>
      <c r="AA3529" s="49"/>
      <c r="AB3529" s="49"/>
      <c r="AC3529" s="49"/>
      <c r="AD3529" s="49"/>
    </row>
    <row r="3530" spans="1:30">
      <c r="A3530" s="49"/>
      <c r="B3530" s="49"/>
      <c r="C3530" s="49"/>
      <c r="D3530" s="49"/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  <c r="Q3530" s="49"/>
      <c r="R3530" s="49"/>
      <c r="S3530" s="49"/>
      <c r="T3530" s="49"/>
      <c r="U3530" s="49"/>
      <c r="V3530" s="49"/>
      <c r="W3530" s="49"/>
      <c r="X3530" s="49"/>
      <c r="Y3530" s="49"/>
      <c r="Z3530" s="49"/>
      <c r="AA3530" s="49"/>
      <c r="AB3530" s="49"/>
      <c r="AC3530" s="49"/>
      <c r="AD3530" s="49"/>
    </row>
    <row r="3531" spans="1:30">
      <c r="A3531" s="49"/>
      <c r="B3531" s="49"/>
      <c r="C3531" s="49"/>
      <c r="D3531" s="49"/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  <c r="Q3531" s="49"/>
      <c r="R3531" s="49"/>
      <c r="S3531" s="49"/>
      <c r="T3531" s="49"/>
      <c r="U3531" s="49"/>
      <c r="V3531" s="49"/>
      <c r="W3531" s="49"/>
      <c r="X3531" s="49"/>
      <c r="Y3531" s="49"/>
      <c r="Z3531" s="49"/>
      <c r="AA3531" s="49"/>
      <c r="AB3531" s="49"/>
      <c r="AC3531" s="49"/>
      <c r="AD3531" s="49"/>
    </row>
    <row r="3532" spans="1:30">
      <c r="A3532" s="49"/>
      <c r="B3532" s="49"/>
      <c r="C3532" s="49"/>
      <c r="D3532" s="49"/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  <c r="Q3532" s="49"/>
      <c r="R3532" s="49"/>
      <c r="S3532" s="49"/>
      <c r="T3532" s="49"/>
      <c r="U3532" s="49"/>
      <c r="V3532" s="49"/>
      <c r="W3532" s="49"/>
      <c r="X3532" s="49"/>
      <c r="Y3532" s="49"/>
      <c r="Z3532" s="49"/>
      <c r="AA3532" s="49"/>
      <c r="AB3532" s="49"/>
      <c r="AC3532" s="49"/>
      <c r="AD3532" s="49"/>
    </row>
    <row r="3533" spans="1:30">
      <c r="A3533" s="49"/>
      <c r="B3533" s="49"/>
      <c r="C3533" s="49"/>
      <c r="D3533" s="49"/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  <c r="Q3533" s="49"/>
      <c r="R3533" s="49"/>
      <c r="S3533" s="49"/>
      <c r="T3533" s="49"/>
      <c r="U3533" s="49"/>
      <c r="V3533" s="49"/>
      <c r="W3533" s="49"/>
      <c r="X3533" s="49"/>
      <c r="Y3533" s="49"/>
      <c r="Z3533" s="49"/>
      <c r="AA3533" s="49"/>
      <c r="AB3533" s="49"/>
      <c r="AC3533" s="49"/>
      <c r="AD3533" s="49"/>
    </row>
    <row r="3534" spans="1:30">
      <c r="A3534" s="49"/>
      <c r="B3534" s="49"/>
      <c r="C3534" s="49"/>
      <c r="D3534" s="49"/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  <c r="R3534" s="49"/>
      <c r="S3534" s="49"/>
      <c r="T3534" s="49"/>
      <c r="U3534" s="49"/>
      <c r="V3534" s="49"/>
      <c r="W3534" s="49"/>
      <c r="X3534" s="49"/>
      <c r="Y3534" s="49"/>
      <c r="Z3534" s="49"/>
      <c r="AA3534" s="49"/>
      <c r="AB3534" s="49"/>
      <c r="AC3534" s="49"/>
      <c r="AD3534" s="49"/>
    </row>
    <row r="3535" spans="1:30">
      <c r="A3535" s="49"/>
      <c r="B3535" s="49"/>
      <c r="C3535" s="49"/>
      <c r="D3535" s="49"/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  <c r="Q3535" s="49"/>
      <c r="R3535" s="49"/>
      <c r="S3535" s="49"/>
      <c r="T3535" s="49"/>
      <c r="U3535" s="49"/>
      <c r="V3535" s="49"/>
      <c r="W3535" s="49"/>
      <c r="X3535" s="49"/>
      <c r="Y3535" s="49"/>
      <c r="Z3535" s="49"/>
      <c r="AA3535" s="49"/>
      <c r="AB3535" s="49"/>
      <c r="AC3535" s="49"/>
      <c r="AD3535" s="49"/>
    </row>
    <row r="3536" spans="1:30">
      <c r="A3536" s="49"/>
      <c r="B3536" s="49"/>
      <c r="C3536" s="49"/>
      <c r="D3536" s="49"/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  <c r="Q3536" s="49"/>
      <c r="R3536" s="49"/>
      <c r="S3536" s="49"/>
      <c r="T3536" s="49"/>
      <c r="U3536" s="49"/>
      <c r="V3536" s="49"/>
      <c r="W3536" s="49"/>
      <c r="X3536" s="49"/>
      <c r="Y3536" s="49"/>
      <c r="Z3536" s="49"/>
      <c r="AA3536" s="49"/>
      <c r="AB3536" s="49"/>
      <c r="AC3536" s="49"/>
      <c r="AD3536" s="49"/>
    </row>
    <row r="3537" spans="1:30">
      <c r="A3537" s="49"/>
      <c r="B3537" s="49"/>
      <c r="C3537" s="49"/>
      <c r="D3537" s="49"/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  <c r="Q3537" s="49"/>
      <c r="R3537" s="49"/>
      <c r="S3537" s="49"/>
      <c r="T3537" s="49"/>
      <c r="U3537" s="49"/>
      <c r="V3537" s="49"/>
      <c r="W3537" s="49"/>
      <c r="X3537" s="49"/>
      <c r="Y3537" s="49"/>
      <c r="Z3537" s="49"/>
      <c r="AA3537" s="49"/>
      <c r="AB3537" s="49"/>
      <c r="AC3537" s="49"/>
      <c r="AD3537" s="49"/>
    </row>
    <row r="3538" spans="1:30">
      <c r="A3538" s="49"/>
      <c r="B3538" s="49"/>
      <c r="C3538" s="49"/>
      <c r="D3538" s="49"/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  <c r="Q3538" s="49"/>
      <c r="R3538" s="49"/>
      <c r="S3538" s="49"/>
      <c r="T3538" s="49"/>
      <c r="U3538" s="49"/>
      <c r="V3538" s="49"/>
      <c r="W3538" s="49"/>
      <c r="X3538" s="49"/>
      <c r="Y3538" s="49"/>
      <c r="Z3538" s="49"/>
      <c r="AA3538" s="49"/>
      <c r="AB3538" s="49"/>
      <c r="AC3538" s="49"/>
      <c r="AD3538" s="49"/>
    </row>
    <row r="3539" spans="1:30">
      <c r="A3539" s="49"/>
      <c r="B3539" s="49"/>
      <c r="C3539" s="49"/>
      <c r="D3539" s="49"/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  <c r="Q3539" s="49"/>
      <c r="R3539" s="49"/>
      <c r="S3539" s="49"/>
      <c r="T3539" s="49"/>
      <c r="U3539" s="49"/>
      <c r="V3539" s="49"/>
      <c r="W3539" s="49"/>
      <c r="X3539" s="49"/>
      <c r="Y3539" s="49"/>
      <c r="Z3539" s="49"/>
      <c r="AA3539" s="49"/>
      <c r="AB3539" s="49"/>
      <c r="AC3539" s="49"/>
      <c r="AD3539" s="49"/>
    </row>
    <row r="3540" spans="1:30">
      <c r="A3540" s="49"/>
      <c r="B3540" s="49"/>
      <c r="C3540" s="49"/>
      <c r="D3540" s="49"/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  <c r="Q3540" s="49"/>
      <c r="R3540" s="49"/>
      <c r="S3540" s="49"/>
      <c r="T3540" s="49"/>
      <c r="U3540" s="49"/>
      <c r="V3540" s="49"/>
      <c r="W3540" s="49"/>
      <c r="X3540" s="49"/>
      <c r="Y3540" s="49"/>
      <c r="Z3540" s="49"/>
      <c r="AA3540" s="49"/>
      <c r="AB3540" s="49"/>
      <c r="AC3540" s="49"/>
      <c r="AD3540" s="49"/>
    </row>
    <row r="3541" spans="1:30">
      <c r="A3541" s="49"/>
      <c r="B3541" s="49"/>
      <c r="C3541" s="49"/>
      <c r="D3541" s="49"/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  <c r="R3541" s="49"/>
      <c r="S3541" s="49"/>
      <c r="T3541" s="49"/>
      <c r="U3541" s="49"/>
      <c r="V3541" s="49"/>
      <c r="W3541" s="49"/>
      <c r="X3541" s="49"/>
      <c r="Y3541" s="49"/>
      <c r="Z3541" s="49"/>
      <c r="AA3541" s="49"/>
      <c r="AB3541" s="49"/>
      <c r="AC3541" s="49"/>
      <c r="AD3541" s="49"/>
    </row>
    <row r="3542" spans="1:30">
      <c r="A3542" s="49"/>
      <c r="B3542" s="49"/>
      <c r="C3542" s="49"/>
      <c r="D3542" s="49"/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  <c r="Q3542" s="49"/>
      <c r="R3542" s="49"/>
      <c r="S3542" s="49"/>
      <c r="T3542" s="49"/>
      <c r="U3542" s="49"/>
      <c r="V3542" s="49"/>
      <c r="W3542" s="49"/>
      <c r="X3542" s="49"/>
      <c r="Y3542" s="49"/>
      <c r="Z3542" s="49"/>
      <c r="AA3542" s="49"/>
      <c r="AB3542" s="49"/>
      <c r="AC3542" s="49"/>
      <c r="AD3542" s="49"/>
    </row>
    <row r="3543" spans="1:30">
      <c r="A3543" s="49"/>
      <c r="B3543" s="49"/>
      <c r="C3543" s="49"/>
      <c r="D3543" s="49"/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  <c r="Q3543" s="49"/>
      <c r="R3543" s="49"/>
      <c r="S3543" s="49"/>
      <c r="T3543" s="49"/>
      <c r="U3543" s="49"/>
      <c r="V3543" s="49"/>
      <c r="W3543" s="49"/>
      <c r="X3543" s="49"/>
      <c r="Y3543" s="49"/>
      <c r="Z3543" s="49"/>
      <c r="AA3543" s="49"/>
      <c r="AB3543" s="49"/>
      <c r="AC3543" s="49"/>
      <c r="AD3543" s="49"/>
    </row>
    <row r="3544" spans="1:30">
      <c r="A3544" s="49"/>
      <c r="B3544" s="49"/>
      <c r="C3544" s="49"/>
      <c r="D3544" s="49"/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  <c r="Q3544" s="49"/>
      <c r="R3544" s="49"/>
      <c r="S3544" s="49"/>
      <c r="T3544" s="49"/>
      <c r="U3544" s="49"/>
      <c r="V3544" s="49"/>
      <c r="W3544" s="49"/>
      <c r="X3544" s="49"/>
      <c r="Y3544" s="49"/>
      <c r="Z3544" s="49"/>
      <c r="AA3544" s="49"/>
      <c r="AB3544" s="49"/>
      <c r="AC3544" s="49"/>
      <c r="AD3544" s="49"/>
    </row>
    <row r="3545" spans="1:30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  <c r="Q3545" s="49"/>
      <c r="R3545" s="49"/>
      <c r="S3545" s="49"/>
      <c r="T3545" s="49"/>
      <c r="U3545" s="49"/>
      <c r="V3545" s="49"/>
      <c r="W3545" s="49"/>
      <c r="X3545" s="49"/>
      <c r="Y3545" s="49"/>
      <c r="Z3545" s="49"/>
      <c r="AA3545" s="49"/>
      <c r="AB3545" s="49"/>
      <c r="AC3545" s="49"/>
      <c r="AD3545" s="49"/>
    </row>
    <row r="3546" spans="1:30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  <c r="Q3546" s="49"/>
      <c r="R3546" s="49"/>
      <c r="S3546" s="49"/>
      <c r="T3546" s="49"/>
      <c r="U3546" s="49"/>
      <c r="V3546" s="49"/>
      <c r="W3546" s="49"/>
      <c r="X3546" s="49"/>
      <c r="Y3546" s="49"/>
      <c r="Z3546" s="49"/>
      <c r="AA3546" s="49"/>
      <c r="AB3546" s="49"/>
      <c r="AC3546" s="49"/>
      <c r="AD3546" s="49"/>
    </row>
    <row r="3547" spans="1:30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  <c r="Q3547" s="49"/>
      <c r="R3547" s="49"/>
      <c r="S3547" s="49"/>
      <c r="T3547" s="49"/>
      <c r="U3547" s="49"/>
      <c r="V3547" s="49"/>
      <c r="W3547" s="49"/>
      <c r="X3547" s="49"/>
      <c r="Y3547" s="49"/>
      <c r="Z3547" s="49"/>
      <c r="AA3547" s="49"/>
      <c r="AB3547" s="49"/>
      <c r="AC3547" s="49"/>
      <c r="AD3547" s="49"/>
    </row>
    <row r="3548" spans="1:30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  <c r="Q3548" s="49"/>
      <c r="R3548" s="49"/>
      <c r="S3548" s="49"/>
      <c r="T3548" s="49"/>
      <c r="U3548" s="49"/>
      <c r="V3548" s="49"/>
      <c r="W3548" s="49"/>
      <c r="X3548" s="49"/>
      <c r="Y3548" s="49"/>
      <c r="Z3548" s="49"/>
      <c r="AA3548" s="49"/>
      <c r="AB3548" s="49"/>
      <c r="AC3548" s="49"/>
      <c r="AD3548" s="49"/>
    </row>
    <row r="3549" spans="1:30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  <c r="Q3549" s="49"/>
      <c r="R3549" s="49"/>
      <c r="S3549" s="49"/>
      <c r="T3549" s="49"/>
      <c r="U3549" s="49"/>
      <c r="V3549" s="49"/>
      <c r="W3549" s="49"/>
      <c r="X3549" s="49"/>
      <c r="Y3549" s="49"/>
      <c r="Z3549" s="49"/>
      <c r="AA3549" s="49"/>
      <c r="AB3549" s="49"/>
      <c r="AC3549" s="49"/>
      <c r="AD3549" s="49"/>
    </row>
    <row r="3550" spans="1:30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  <c r="Q3550" s="49"/>
      <c r="R3550" s="49"/>
      <c r="S3550" s="49"/>
      <c r="T3550" s="49"/>
      <c r="U3550" s="49"/>
      <c r="V3550" s="49"/>
      <c r="W3550" s="49"/>
      <c r="X3550" s="49"/>
      <c r="Y3550" s="49"/>
      <c r="Z3550" s="49"/>
      <c r="AA3550" s="49"/>
      <c r="AB3550" s="49"/>
      <c r="AC3550" s="49"/>
      <c r="AD3550" s="49"/>
    </row>
    <row r="3551" spans="1:30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  <c r="R3551" s="49"/>
      <c r="S3551" s="49"/>
      <c r="T3551" s="49"/>
      <c r="U3551" s="49"/>
      <c r="V3551" s="49"/>
      <c r="W3551" s="49"/>
      <c r="X3551" s="49"/>
      <c r="Y3551" s="49"/>
      <c r="Z3551" s="49"/>
      <c r="AA3551" s="49"/>
      <c r="AB3551" s="49"/>
      <c r="AC3551" s="49"/>
      <c r="AD3551" s="49"/>
    </row>
    <row r="3552" spans="1:30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  <c r="Q3552" s="49"/>
      <c r="R3552" s="49"/>
      <c r="S3552" s="49"/>
      <c r="T3552" s="49"/>
      <c r="U3552" s="49"/>
      <c r="V3552" s="49"/>
      <c r="W3552" s="49"/>
      <c r="X3552" s="49"/>
      <c r="Y3552" s="49"/>
      <c r="Z3552" s="49"/>
      <c r="AA3552" s="49"/>
      <c r="AB3552" s="49"/>
      <c r="AC3552" s="49"/>
      <c r="AD3552" s="49"/>
    </row>
    <row r="3553" spans="1:30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  <c r="Q3553" s="49"/>
      <c r="R3553" s="49"/>
      <c r="S3553" s="49"/>
      <c r="T3553" s="49"/>
      <c r="U3553" s="49"/>
      <c r="V3553" s="49"/>
      <c r="W3553" s="49"/>
      <c r="X3553" s="49"/>
      <c r="Y3553" s="49"/>
      <c r="Z3553" s="49"/>
      <c r="AA3553" s="49"/>
      <c r="AB3553" s="49"/>
      <c r="AC3553" s="49"/>
      <c r="AD3553" s="49"/>
    </row>
    <row r="3554" spans="1:30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  <c r="Q3554" s="49"/>
      <c r="R3554" s="49"/>
      <c r="S3554" s="49"/>
      <c r="T3554" s="49"/>
      <c r="U3554" s="49"/>
      <c r="V3554" s="49"/>
      <c r="W3554" s="49"/>
      <c r="X3554" s="49"/>
      <c r="Y3554" s="49"/>
      <c r="Z3554" s="49"/>
      <c r="AA3554" s="49"/>
      <c r="AB3554" s="49"/>
      <c r="AC3554" s="49"/>
      <c r="AD3554" s="49"/>
    </row>
    <row r="3555" spans="1:30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  <c r="Q3555" s="49"/>
      <c r="R3555" s="49"/>
      <c r="S3555" s="49"/>
      <c r="T3555" s="49"/>
      <c r="U3555" s="49"/>
      <c r="V3555" s="49"/>
      <c r="W3555" s="49"/>
      <c r="X3555" s="49"/>
      <c r="Y3555" s="49"/>
      <c r="Z3555" s="49"/>
      <c r="AA3555" s="49"/>
      <c r="AB3555" s="49"/>
      <c r="AC3555" s="49"/>
      <c r="AD3555" s="49"/>
    </row>
    <row r="3556" spans="1:30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  <c r="Q3556" s="49"/>
      <c r="R3556" s="49"/>
      <c r="S3556" s="49"/>
      <c r="T3556" s="49"/>
      <c r="U3556" s="49"/>
      <c r="V3556" s="49"/>
      <c r="W3556" s="49"/>
      <c r="X3556" s="49"/>
      <c r="Y3556" s="49"/>
      <c r="Z3556" s="49"/>
      <c r="AA3556" s="49"/>
      <c r="AB3556" s="49"/>
      <c r="AC3556" s="49"/>
      <c r="AD3556" s="49"/>
    </row>
    <row r="3557" spans="1:30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  <c r="Q3557" s="49"/>
      <c r="R3557" s="49"/>
      <c r="S3557" s="49"/>
      <c r="T3557" s="49"/>
      <c r="U3557" s="49"/>
      <c r="V3557" s="49"/>
      <c r="W3557" s="49"/>
      <c r="X3557" s="49"/>
      <c r="Y3557" s="49"/>
      <c r="Z3557" s="49"/>
      <c r="AA3557" s="49"/>
      <c r="AB3557" s="49"/>
      <c r="AC3557" s="49"/>
      <c r="AD3557" s="49"/>
    </row>
    <row r="3558" spans="1:30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  <c r="Q3558" s="49"/>
      <c r="R3558" s="49"/>
      <c r="S3558" s="49"/>
      <c r="T3558" s="49"/>
      <c r="U3558" s="49"/>
      <c r="V3558" s="49"/>
      <c r="W3558" s="49"/>
      <c r="X3558" s="49"/>
      <c r="Y3558" s="49"/>
      <c r="Z3558" s="49"/>
      <c r="AA3558" s="49"/>
      <c r="AB3558" s="49"/>
      <c r="AC3558" s="49"/>
      <c r="AD3558" s="49"/>
    </row>
    <row r="3559" spans="1:30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  <c r="Q3559" s="49"/>
      <c r="R3559" s="49"/>
      <c r="S3559" s="49"/>
      <c r="T3559" s="49"/>
      <c r="U3559" s="49"/>
      <c r="V3559" s="49"/>
      <c r="W3559" s="49"/>
      <c r="X3559" s="49"/>
      <c r="Y3559" s="49"/>
      <c r="Z3559" s="49"/>
      <c r="AA3559" s="49"/>
      <c r="AB3559" s="49"/>
      <c r="AC3559" s="49"/>
      <c r="AD3559" s="49"/>
    </row>
    <row r="3560" spans="1:30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  <c r="Q3560" s="49"/>
      <c r="R3560" s="49"/>
      <c r="S3560" s="49"/>
      <c r="T3560" s="49"/>
      <c r="U3560" s="49"/>
      <c r="V3560" s="49"/>
      <c r="W3560" s="49"/>
      <c r="X3560" s="49"/>
      <c r="Y3560" s="49"/>
      <c r="Z3560" s="49"/>
      <c r="AA3560" s="49"/>
      <c r="AB3560" s="49"/>
      <c r="AC3560" s="49"/>
      <c r="AD3560" s="49"/>
    </row>
    <row r="3561" spans="1:30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  <c r="Q3561" s="49"/>
      <c r="R3561" s="49"/>
      <c r="S3561" s="49"/>
      <c r="T3561" s="49"/>
      <c r="U3561" s="49"/>
      <c r="V3561" s="49"/>
      <c r="W3561" s="49"/>
      <c r="X3561" s="49"/>
      <c r="Y3561" s="49"/>
      <c r="Z3561" s="49"/>
      <c r="AA3561" s="49"/>
      <c r="AB3561" s="49"/>
      <c r="AC3561" s="49"/>
      <c r="AD3561" s="49"/>
    </row>
    <row r="3562" spans="1:30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  <c r="Q3562" s="49"/>
      <c r="R3562" s="49"/>
      <c r="S3562" s="49"/>
      <c r="T3562" s="49"/>
      <c r="U3562" s="49"/>
      <c r="V3562" s="49"/>
      <c r="W3562" s="49"/>
      <c r="X3562" s="49"/>
      <c r="Y3562" s="49"/>
      <c r="Z3562" s="49"/>
      <c r="AA3562" s="49"/>
      <c r="AB3562" s="49"/>
      <c r="AC3562" s="49"/>
      <c r="AD3562" s="49"/>
    </row>
    <row r="3563" spans="1:30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  <c r="Q3563" s="49"/>
      <c r="R3563" s="49"/>
      <c r="S3563" s="49"/>
      <c r="T3563" s="49"/>
      <c r="U3563" s="49"/>
      <c r="V3563" s="49"/>
      <c r="W3563" s="49"/>
      <c r="X3563" s="49"/>
      <c r="Y3563" s="49"/>
      <c r="Z3563" s="49"/>
      <c r="AA3563" s="49"/>
      <c r="AB3563" s="49"/>
      <c r="AC3563" s="49"/>
      <c r="AD3563" s="49"/>
    </row>
    <row r="3564" spans="1:30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/>
      <c r="R3564" s="49"/>
      <c r="S3564" s="49"/>
      <c r="T3564" s="49"/>
      <c r="U3564" s="49"/>
      <c r="V3564" s="49"/>
      <c r="W3564" s="49"/>
      <c r="X3564" s="49"/>
      <c r="Y3564" s="49"/>
      <c r="Z3564" s="49"/>
      <c r="AA3564" s="49"/>
      <c r="AB3564" s="49"/>
      <c r="AC3564" s="49"/>
      <c r="AD3564" s="49"/>
    </row>
    <row r="3565" spans="1:30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  <c r="Q3565" s="49"/>
      <c r="R3565" s="49"/>
      <c r="S3565" s="49"/>
      <c r="T3565" s="49"/>
      <c r="U3565" s="49"/>
      <c r="V3565" s="49"/>
      <c r="W3565" s="49"/>
      <c r="X3565" s="49"/>
      <c r="Y3565" s="49"/>
      <c r="Z3565" s="49"/>
      <c r="AA3565" s="49"/>
      <c r="AB3565" s="49"/>
      <c r="AC3565" s="49"/>
      <c r="AD3565" s="49"/>
    </row>
    <row r="3566" spans="1:30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  <c r="Q3566" s="49"/>
      <c r="R3566" s="49"/>
      <c r="S3566" s="49"/>
      <c r="T3566" s="49"/>
      <c r="U3566" s="49"/>
      <c r="V3566" s="49"/>
      <c r="W3566" s="49"/>
      <c r="X3566" s="49"/>
      <c r="Y3566" s="49"/>
      <c r="Z3566" s="49"/>
      <c r="AA3566" s="49"/>
      <c r="AB3566" s="49"/>
      <c r="AC3566" s="49"/>
      <c r="AD3566" s="49"/>
    </row>
    <row r="3567" spans="1:30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  <c r="Q3567" s="49"/>
      <c r="R3567" s="49"/>
      <c r="S3567" s="49"/>
      <c r="T3567" s="49"/>
      <c r="U3567" s="49"/>
      <c r="V3567" s="49"/>
      <c r="W3567" s="49"/>
      <c r="X3567" s="49"/>
      <c r="Y3567" s="49"/>
      <c r="Z3567" s="49"/>
      <c r="AA3567" s="49"/>
      <c r="AB3567" s="49"/>
      <c r="AC3567" s="49"/>
      <c r="AD3567" s="49"/>
    </row>
    <row r="3568" spans="1:30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  <c r="Q3568" s="49"/>
      <c r="R3568" s="49"/>
      <c r="S3568" s="49"/>
      <c r="T3568" s="49"/>
      <c r="U3568" s="49"/>
      <c r="V3568" s="49"/>
      <c r="W3568" s="49"/>
      <c r="X3568" s="49"/>
      <c r="Y3568" s="49"/>
      <c r="Z3568" s="49"/>
      <c r="AA3568" s="49"/>
      <c r="AB3568" s="49"/>
      <c r="AC3568" s="49"/>
      <c r="AD3568" s="49"/>
    </row>
    <row r="3569" spans="1:30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  <c r="Q3569" s="49"/>
      <c r="R3569" s="49"/>
      <c r="S3569" s="49"/>
      <c r="T3569" s="49"/>
      <c r="U3569" s="49"/>
      <c r="V3569" s="49"/>
      <c r="W3569" s="49"/>
      <c r="X3569" s="49"/>
      <c r="Y3569" s="49"/>
      <c r="Z3569" s="49"/>
      <c r="AA3569" s="49"/>
      <c r="AB3569" s="49"/>
      <c r="AC3569" s="49"/>
      <c r="AD3569" s="49"/>
    </row>
    <row r="3570" spans="1:30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  <c r="Q3570" s="49"/>
      <c r="R3570" s="49"/>
      <c r="S3570" s="49"/>
      <c r="T3570" s="49"/>
      <c r="U3570" s="49"/>
      <c r="V3570" s="49"/>
      <c r="W3570" s="49"/>
      <c r="X3570" s="49"/>
      <c r="Y3570" s="49"/>
      <c r="Z3570" s="49"/>
      <c r="AA3570" s="49"/>
      <c r="AB3570" s="49"/>
      <c r="AC3570" s="49"/>
      <c r="AD3570" s="49"/>
    </row>
    <row r="3571" spans="1:30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  <c r="Q3571" s="49"/>
      <c r="R3571" s="49"/>
      <c r="S3571" s="49"/>
      <c r="T3571" s="49"/>
      <c r="U3571" s="49"/>
      <c r="V3571" s="49"/>
      <c r="W3571" s="49"/>
      <c r="X3571" s="49"/>
      <c r="Y3571" s="49"/>
      <c r="Z3571" s="49"/>
      <c r="AA3571" s="49"/>
      <c r="AB3571" s="49"/>
      <c r="AC3571" s="49"/>
      <c r="AD3571" s="49"/>
    </row>
    <row r="3572" spans="1:30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  <c r="Q3572" s="49"/>
      <c r="R3572" s="49"/>
      <c r="S3572" s="49"/>
      <c r="T3572" s="49"/>
      <c r="U3572" s="49"/>
      <c r="V3572" s="49"/>
      <c r="W3572" s="49"/>
      <c r="X3572" s="49"/>
      <c r="Y3572" s="49"/>
      <c r="Z3572" s="49"/>
      <c r="AA3572" s="49"/>
      <c r="AB3572" s="49"/>
      <c r="AC3572" s="49"/>
      <c r="AD3572" s="49"/>
    </row>
    <row r="3573" spans="1:30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  <c r="Q3573" s="49"/>
      <c r="R3573" s="49"/>
      <c r="S3573" s="49"/>
      <c r="T3573" s="49"/>
      <c r="U3573" s="49"/>
      <c r="V3573" s="49"/>
      <c r="W3573" s="49"/>
      <c r="X3573" s="49"/>
      <c r="Y3573" s="49"/>
      <c r="Z3573" s="49"/>
      <c r="AA3573" s="49"/>
      <c r="AB3573" s="49"/>
      <c r="AC3573" s="49"/>
      <c r="AD3573" s="49"/>
    </row>
    <row r="3574" spans="1:30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/>
      <c r="R3574" s="49"/>
      <c r="S3574" s="49"/>
      <c r="T3574" s="49"/>
      <c r="U3574" s="49"/>
      <c r="V3574" s="49"/>
      <c r="W3574" s="49"/>
      <c r="X3574" s="49"/>
      <c r="Y3574" s="49"/>
      <c r="Z3574" s="49"/>
      <c r="AA3574" s="49"/>
      <c r="AB3574" s="49"/>
      <c r="AC3574" s="49"/>
      <c r="AD3574" s="49"/>
    </row>
    <row r="3575" spans="1:30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  <c r="Q3575" s="49"/>
      <c r="R3575" s="49"/>
      <c r="S3575" s="49"/>
      <c r="T3575" s="49"/>
      <c r="U3575" s="49"/>
      <c r="V3575" s="49"/>
      <c r="W3575" s="49"/>
      <c r="X3575" s="49"/>
      <c r="Y3575" s="49"/>
      <c r="Z3575" s="49"/>
      <c r="AA3575" s="49"/>
      <c r="AB3575" s="49"/>
      <c r="AC3575" s="49"/>
      <c r="AD3575" s="49"/>
    </row>
    <row r="3576" spans="1:30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  <c r="Q3576" s="49"/>
      <c r="R3576" s="49"/>
      <c r="S3576" s="49"/>
      <c r="T3576" s="49"/>
      <c r="U3576" s="49"/>
      <c r="V3576" s="49"/>
      <c r="W3576" s="49"/>
      <c r="X3576" s="49"/>
      <c r="Y3576" s="49"/>
      <c r="Z3576" s="49"/>
      <c r="AA3576" s="49"/>
      <c r="AB3576" s="49"/>
      <c r="AC3576" s="49"/>
      <c r="AD3576" s="49"/>
    </row>
    <row r="3577" spans="1:30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  <c r="Q3577" s="49"/>
      <c r="R3577" s="49"/>
      <c r="S3577" s="49"/>
      <c r="T3577" s="49"/>
      <c r="U3577" s="49"/>
      <c r="V3577" s="49"/>
      <c r="W3577" s="49"/>
      <c r="X3577" s="49"/>
      <c r="Y3577" s="49"/>
      <c r="Z3577" s="49"/>
      <c r="AA3577" s="49"/>
      <c r="AB3577" s="49"/>
      <c r="AC3577" s="49"/>
      <c r="AD3577" s="49"/>
    </row>
    <row r="3578" spans="1:30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  <c r="Q3578" s="49"/>
      <c r="R3578" s="49"/>
      <c r="S3578" s="49"/>
      <c r="T3578" s="49"/>
      <c r="U3578" s="49"/>
      <c r="V3578" s="49"/>
      <c r="W3578" s="49"/>
      <c r="X3578" s="49"/>
      <c r="Y3578" s="49"/>
      <c r="Z3578" s="49"/>
      <c r="AA3578" s="49"/>
      <c r="AB3578" s="49"/>
      <c r="AC3578" s="49"/>
      <c r="AD3578" s="49"/>
    </row>
    <row r="3579" spans="1:30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  <c r="Q3579" s="49"/>
      <c r="R3579" s="49"/>
      <c r="S3579" s="49"/>
      <c r="T3579" s="49"/>
      <c r="U3579" s="49"/>
      <c r="V3579" s="49"/>
      <c r="W3579" s="49"/>
      <c r="X3579" s="49"/>
      <c r="Y3579" s="49"/>
      <c r="Z3579" s="49"/>
      <c r="AA3579" s="49"/>
      <c r="AB3579" s="49"/>
      <c r="AC3579" s="49"/>
      <c r="AD3579" s="49"/>
    </row>
    <row r="3580" spans="1:30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  <c r="Q3580" s="49"/>
      <c r="R3580" s="49"/>
      <c r="S3580" s="49"/>
      <c r="T3580" s="49"/>
      <c r="U3580" s="49"/>
      <c r="V3580" s="49"/>
      <c r="W3580" s="49"/>
      <c r="X3580" s="49"/>
      <c r="Y3580" s="49"/>
      <c r="Z3580" s="49"/>
      <c r="AA3580" s="49"/>
      <c r="AB3580" s="49"/>
      <c r="AC3580" s="49"/>
      <c r="AD3580" s="49"/>
    </row>
    <row r="3581" spans="1:30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  <c r="Q3581" s="49"/>
      <c r="R3581" s="49"/>
      <c r="S3581" s="49"/>
      <c r="T3581" s="49"/>
      <c r="U3581" s="49"/>
      <c r="V3581" s="49"/>
      <c r="W3581" s="49"/>
      <c r="X3581" s="49"/>
      <c r="Y3581" s="49"/>
      <c r="Z3581" s="49"/>
      <c r="AA3581" s="49"/>
      <c r="AB3581" s="49"/>
      <c r="AC3581" s="49"/>
      <c r="AD3581" s="49"/>
    </row>
    <row r="3582" spans="1:30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  <c r="Q3582" s="49"/>
      <c r="R3582" s="49"/>
      <c r="S3582" s="49"/>
      <c r="T3582" s="49"/>
      <c r="U3582" s="49"/>
      <c r="V3582" s="49"/>
      <c r="W3582" s="49"/>
      <c r="X3582" s="49"/>
      <c r="Y3582" s="49"/>
      <c r="Z3582" s="49"/>
      <c r="AA3582" s="49"/>
      <c r="AB3582" s="49"/>
      <c r="AC3582" s="49"/>
      <c r="AD3582" s="49"/>
    </row>
    <row r="3583" spans="1:30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  <c r="Q3583" s="49"/>
      <c r="R3583" s="49"/>
      <c r="S3583" s="49"/>
      <c r="T3583" s="49"/>
      <c r="U3583" s="49"/>
      <c r="V3583" s="49"/>
      <c r="W3583" s="49"/>
      <c r="X3583" s="49"/>
      <c r="Y3583" s="49"/>
      <c r="Z3583" s="49"/>
      <c r="AA3583" s="49"/>
      <c r="AB3583" s="49"/>
      <c r="AC3583" s="49"/>
      <c r="AD3583" s="49"/>
    </row>
    <row r="3584" spans="1:30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  <c r="Q3584" s="49"/>
      <c r="R3584" s="49"/>
      <c r="S3584" s="49"/>
      <c r="T3584" s="49"/>
      <c r="U3584" s="49"/>
      <c r="V3584" s="49"/>
      <c r="W3584" s="49"/>
      <c r="X3584" s="49"/>
      <c r="Y3584" s="49"/>
      <c r="Z3584" s="49"/>
      <c r="AA3584" s="49"/>
      <c r="AB3584" s="49"/>
      <c r="AC3584" s="49"/>
      <c r="AD3584" s="49"/>
    </row>
    <row r="3585" spans="1:30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/>
      <c r="R3585" s="49"/>
      <c r="S3585" s="49"/>
      <c r="T3585" s="49"/>
      <c r="U3585" s="49"/>
      <c r="V3585" s="49"/>
      <c r="W3585" s="49"/>
      <c r="X3585" s="49"/>
      <c r="Y3585" s="49"/>
      <c r="Z3585" s="49"/>
      <c r="AA3585" s="49"/>
      <c r="AB3585" s="49"/>
      <c r="AC3585" s="49"/>
      <c r="AD3585" s="49"/>
    </row>
    <row r="3586" spans="1:30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  <c r="Q3586" s="49"/>
      <c r="R3586" s="49"/>
      <c r="S3586" s="49"/>
      <c r="T3586" s="49"/>
      <c r="U3586" s="49"/>
      <c r="V3586" s="49"/>
      <c r="W3586" s="49"/>
      <c r="X3586" s="49"/>
      <c r="Y3586" s="49"/>
      <c r="Z3586" s="49"/>
      <c r="AA3586" s="49"/>
      <c r="AB3586" s="49"/>
      <c r="AC3586" s="49"/>
      <c r="AD3586" s="49"/>
    </row>
    <row r="3587" spans="1:30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  <c r="Q3587" s="49"/>
      <c r="R3587" s="49"/>
      <c r="S3587" s="49"/>
      <c r="T3587" s="49"/>
      <c r="U3587" s="49"/>
      <c r="V3587" s="49"/>
      <c r="W3587" s="49"/>
      <c r="X3587" s="49"/>
      <c r="Y3587" s="49"/>
      <c r="Z3587" s="49"/>
      <c r="AA3587" s="49"/>
      <c r="AB3587" s="49"/>
      <c r="AC3587" s="49"/>
      <c r="AD3587" s="49"/>
    </row>
    <row r="3588" spans="1:30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  <c r="Q3588" s="49"/>
      <c r="R3588" s="49"/>
      <c r="S3588" s="49"/>
      <c r="T3588" s="49"/>
      <c r="U3588" s="49"/>
      <c r="V3588" s="49"/>
      <c r="W3588" s="49"/>
      <c r="X3588" s="49"/>
      <c r="Y3588" s="49"/>
      <c r="Z3588" s="49"/>
      <c r="AA3588" s="49"/>
      <c r="AB3588" s="49"/>
      <c r="AC3588" s="49"/>
      <c r="AD3588" s="49"/>
    </row>
    <row r="3589" spans="1:30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  <c r="Q3589" s="49"/>
      <c r="R3589" s="49"/>
      <c r="S3589" s="49"/>
      <c r="T3589" s="49"/>
      <c r="U3589" s="49"/>
      <c r="V3589" s="49"/>
      <c r="W3589" s="49"/>
      <c r="X3589" s="49"/>
      <c r="Y3589" s="49"/>
      <c r="Z3589" s="49"/>
      <c r="AA3589" s="49"/>
      <c r="AB3589" s="49"/>
      <c r="AC3589" s="49"/>
      <c r="AD3589" s="49"/>
    </row>
    <row r="3590" spans="1:30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  <c r="Q3590" s="49"/>
      <c r="R3590" s="49"/>
      <c r="S3590" s="49"/>
      <c r="T3590" s="49"/>
      <c r="U3590" s="49"/>
      <c r="V3590" s="49"/>
      <c r="W3590" s="49"/>
      <c r="X3590" s="49"/>
      <c r="Y3590" s="49"/>
      <c r="Z3590" s="49"/>
      <c r="AA3590" s="49"/>
      <c r="AB3590" s="49"/>
      <c r="AC3590" s="49"/>
      <c r="AD3590" s="49"/>
    </row>
    <row r="3591" spans="1:30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  <c r="Q3591" s="49"/>
      <c r="R3591" s="49"/>
      <c r="S3591" s="49"/>
      <c r="T3591" s="49"/>
      <c r="U3591" s="49"/>
      <c r="V3591" s="49"/>
      <c r="W3591" s="49"/>
      <c r="X3591" s="49"/>
      <c r="Y3591" s="49"/>
      <c r="Z3591" s="49"/>
      <c r="AA3591" s="49"/>
      <c r="AB3591" s="49"/>
      <c r="AC3591" s="49"/>
      <c r="AD3591" s="49"/>
    </row>
    <row r="3592" spans="1:30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  <c r="Q3592" s="49"/>
      <c r="R3592" s="49"/>
      <c r="S3592" s="49"/>
      <c r="T3592" s="49"/>
      <c r="U3592" s="49"/>
      <c r="V3592" s="49"/>
      <c r="W3592" s="49"/>
      <c r="X3592" s="49"/>
      <c r="Y3592" s="49"/>
      <c r="Z3592" s="49"/>
      <c r="AA3592" s="49"/>
      <c r="AB3592" s="49"/>
      <c r="AC3592" s="49"/>
      <c r="AD3592" s="49"/>
    </row>
    <row r="3593" spans="1:30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  <c r="Q3593" s="49"/>
      <c r="R3593" s="49"/>
      <c r="S3593" s="49"/>
      <c r="T3593" s="49"/>
      <c r="U3593" s="49"/>
      <c r="V3593" s="49"/>
      <c r="W3593" s="49"/>
      <c r="X3593" s="49"/>
      <c r="Y3593" s="49"/>
      <c r="Z3593" s="49"/>
      <c r="AA3593" s="49"/>
      <c r="AB3593" s="49"/>
      <c r="AC3593" s="49"/>
      <c r="AD3593" s="49"/>
    </row>
    <row r="3594" spans="1:30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  <c r="Q3594" s="49"/>
      <c r="R3594" s="49"/>
      <c r="S3594" s="49"/>
      <c r="T3594" s="49"/>
      <c r="U3594" s="49"/>
      <c r="V3594" s="49"/>
      <c r="W3594" s="49"/>
      <c r="X3594" s="49"/>
      <c r="Y3594" s="49"/>
      <c r="Z3594" s="49"/>
      <c r="AA3594" s="49"/>
      <c r="AB3594" s="49"/>
      <c r="AC3594" s="49"/>
      <c r="AD3594" s="49"/>
    </row>
    <row r="3595" spans="1:30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  <c r="Q3595" s="49"/>
      <c r="R3595" s="49"/>
      <c r="S3595" s="49"/>
      <c r="T3595" s="49"/>
      <c r="U3595" s="49"/>
      <c r="V3595" s="49"/>
      <c r="W3595" s="49"/>
      <c r="X3595" s="49"/>
      <c r="Y3595" s="49"/>
      <c r="Z3595" s="49"/>
      <c r="AA3595" s="49"/>
      <c r="AB3595" s="49"/>
      <c r="AC3595" s="49"/>
      <c r="AD3595" s="49"/>
    </row>
    <row r="3596" spans="1:30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  <c r="Q3596" s="49"/>
      <c r="R3596" s="49"/>
      <c r="S3596" s="49"/>
      <c r="T3596" s="49"/>
      <c r="U3596" s="49"/>
      <c r="V3596" s="49"/>
      <c r="W3596" s="49"/>
      <c r="X3596" s="49"/>
      <c r="Y3596" s="49"/>
      <c r="Z3596" s="49"/>
      <c r="AA3596" s="49"/>
      <c r="AB3596" s="49"/>
      <c r="AC3596" s="49"/>
      <c r="AD3596" s="49"/>
    </row>
    <row r="3597" spans="1:30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  <c r="Q3597" s="49"/>
      <c r="R3597" s="49"/>
      <c r="S3597" s="49"/>
      <c r="T3597" s="49"/>
      <c r="U3597" s="49"/>
      <c r="V3597" s="49"/>
      <c r="W3597" s="49"/>
      <c r="X3597" s="49"/>
      <c r="Y3597" s="49"/>
      <c r="Z3597" s="49"/>
      <c r="AA3597" s="49"/>
      <c r="AB3597" s="49"/>
      <c r="AC3597" s="49"/>
      <c r="AD3597" s="49"/>
    </row>
    <row r="3598" spans="1:30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  <c r="Q3598" s="49"/>
      <c r="R3598" s="49"/>
      <c r="S3598" s="49"/>
      <c r="T3598" s="49"/>
      <c r="U3598" s="49"/>
      <c r="V3598" s="49"/>
      <c r="W3598" s="49"/>
      <c r="X3598" s="49"/>
      <c r="Y3598" s="49"/>
      <c r="Z3598" s="49"/>
      <c r="AA3598" s="49"/>
      <c r="AB3598" s="49"/>
      <c r="AC3598" s="49"/>
      <c r="AD3598" s="49"/>
    </row>
    <row r="3599" spans="1:30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  <c r="R3599" s="49"/>
      <c r="S3599" s="49"/>
      <c r="T3599" s="49"/>
      <c r="U3599" s="49"/>
      <c r="V3599" s="49"/>
      <c r="W3599" s="49"/>
      <c r="X3599" s="49"/>
      <c r="Y3599" s="49"/>
      <c r="Z3599" s="49"/>
      <c r="AA3599" s="49"/>
      <c r="AB3599" s="49"/>
      <c r="AC3599" s="49"/>
      <c r="AD3599" s="49"/>
    </row>
    <row r="3600" spans="1:30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  <c r="Q3600" s="49"/>
      <c r="R3600" s="49"/>
      <c r="S3600" s="49"/>
      <c r="T3600" s="49"/>
      <c r="U3600" s="49"/>
      <c r="V3600" s="49"/>
      <c r="W3600" s="49"/>
      <c r="X3600" s="49"/>
      <c r="Y3600" s="49"/>
      <c r="Z3600" s="49"/>
      <c r="AA3600" s="49"/>
      <c r="AB3600" s="49"/>
      <c r="AC3600" s="49"/>
      <c r="AD3600" s="49"/>
    </row>
    <row r="3601" spans="1:30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  <c r="Q3601" s="49"/>
      <c r="R3601" s="49"/>
      <c r="S3601" s="49"/>
      <c r="T3601" s="49"/>
      <c r="U3601" s="49"/>
      <c r="V3601" s="49"/>
      <c r="W3601" s="49"/>
      <c r="X3601" s="49"/>
      <c r="Y3601" s="49"/>
      <c r="Z3601" s="49"/>
      <c r="AA3601" s="49"/>
      <c r="AB3601" s="49"/>
      <c r="AC3601" s="49"/>
      <c r="AD3601" s="49"/>
    </row>
    <row r="3602" spans="1:30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  <c r="Q3602" s="49"/>
      <c r="R3602" s="49"/>
      <c r="S3602" s="49"/>
      <c r="T3602" s="49"/>
      <c r="U3602" s="49"/>
      <c r="V3602" s="49"/>
      <c r="W3602" s="49"/>
      <c r="X3602" s="49"/>
      <c r="Y3602" s="49"/>
      <c r="Z3602" s="49"/>
      <c r="AA3602" s="49"/>
      <c r="AB3602" s="49"/>
      <c r="AC3602" s="49"/>
      <c r="AD3602" s="49"/>
    </row>
    <row r="3603" spans="1:30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  <c r="Q3603" s="49"/>
      <c r="R3603" s="49"/>
      <c r="S3603" s="49"/>
      <c r="T3603" s="49"/>
      <c r="U3603" s="49"/>
      <c r="V3603" s="49"/>
      <c r="W3603" s="49"/>
      <c r="X3603" s="49"/>
      <c r="Y3603" s="49"/>
      <c r="Z3603" s="49"/>
      <c r="AA3603" s="49"/>
      <c r="AB3603" s="49"/>
      <c r="AC3603" s="49"/>
      <c r="AD3603" s="49"/>
    </row>
    <row r="3604" spans="1:30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  <c r="Q3604" s="49"/>
      <c r="R3604" s="49"/>
      <c r="S3604" s="49"/>
      <c r="T3604" s="49"/>
      <c r="U3604" s="49"/>
      <c r="V3604" s="49"/>
      <c r="W3604" s="49"/>
      <c r="X3604" s="49"/>
      <c r="Y3604" s="49"/>
      <c r="Z3604" s="49"/>
      <c r="AA3604" s="49"/>
      <c r="AB3604" s="49"/>
      <c r="AC3604" s="49"/>
      <c r="AD3604" s="49"/>
    </row>
    <row r="3605" spans="1:30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  <c r="Q3605" s="49"/>
      <c r="R3605" s="49"/>
      <c r="S3605" s="49"/>
      <c r="T3605" s="49"/>
      <c r="U3605" s="49"/>
      <c r="V3605" s="49"/>
      <c r="W3605" s="49"/>
      <c r="X3605" s="49"/>
      <c r="Y3605" s="49"/>
      <c r="Z3605" s="49"/>
      <c r="AA3605" s="49"/>
      <c r="AB3605" s="49"/>
      <c r="AC3605" s="49"/>
      <c r="AD3605" s="49"/>
    </row>
    <row r="3606" spans="1:30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  <c r="Q3606" s="49"/>
      <c r="R3606" s="49"/>
      <c r="S3606" s="49"/>
      <c r="T3606" s="49"/>
      <c r="U3606" s="49"/>
      <c r="V3606" s="49"/>
      <c r="W3606" s="49"/>
      <c r="X3606" s="49"/>
      <c r="Y3606" s="49"/>
      <c r="Z3606" s="49"/>
      <c r="AA3606" s="49"/>
      <c r="AB3606" s="49"/>
      <c r="AC3606" s="49"/>
      <c r="AD3606" s="49"/>
    </row>
    <row r="3607" spans="1:30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  <c r="R3607" s="49"/>
      <c r="S3607" s="49"/>
      <c r="T3607" s="49"/>
      <c r="U3607" s="49"/>
      <c r="V3607" s="49"/>
      <c r="W3607" s="49"/>
      <c r="X3607" s="49"/>
      <c r="Y3607" s="49"/>
      <c r="Z3607" s="49"/>
      <c r="AA3607" s="49"/>
      <c r="AB3607" s="49"/>
      <c r="AC3607" s="49"/>
      <c r="AD3607" s="49"/>
    </row>
    <row r="3608" spans="1:30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  <c r="Q3608" s="49"/>
      <c r="R3608" s="49"/>
      <c r="S3608" s="49"/>
      <c r="T3608" s="49"/>
      <c r="U3608" s="49"/>
      <c r="V3608" s="49"/>
      <c r="W3608" s="49"/>
      <c r="X3608" s="49"/>
      <c r="Y3608" s="49"/>
      <c r="Z3608" s="49"/>
      <c r="AA3608" s="49"/>
      <c r="AB3608" s="49"/>
      <c r="AC3608" s="49"/>
      <c r="AD3608" s="49"/>
    </row>
    <row r="3609" spans="1:30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  <c r="Q3609" s="49"/>
      <c r="R3609" s="49"/>
      <c r="S3609" s="49"/>
      <c r="T3609" s="49"/>
      <c r="U3609" s="49"/>
      <c r="V3609" s="49"/>
      <c r="W3609" s="49"/>
      <c r="X3609" s="49"/>
      <c r="Y3609" s="49"/>
      <c r="Z3609" s="49"/>
      <c r="AA3609" s="49"/>
      <c r="AB3609" s="49"/>
      <c r="AC3609" s="49"/>
      <c r="AD3609" s="49"/>
    </row>
    <row r="3610" spans="1:30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  <c r="Q3610" s="49"/>
      <c r="R3610" s="49"/>
      <c r="S3610" s="49"/>
      <c r="T3610" s="49"/>
      <c r="U3610" s="49"/>
      <c r="V3610" s="49"/>
      <c r="W3610" s="49"/>
      <c r="X3610" s="49"/>
      <c r="Y3610" s="49"/>
      <c r="Z3610" s="49"/>
      <c r="AA3610" s="49"/>
      <c r="AB3610" s="49"/>
      <c r="AC3610" s="49"/>
      <c r="AD3610" s="49"/>
    </row>
    <row r="3611" spans="1:30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  <c r="Q3611" s="49"/>
      <c r="R3611" s="49"/>
      <c r="S3611" s="49"/>
      <c r="T3611" s="49"/>
      <c r="U3611" s="49"/>
      <c r="V3611" s="49"/>
      <c r="W3611" s="49"/>
      <c r="X3611" s="49"/>
      <c r="Y3611" s="49"/>
      <c r="Z3611" s="49"/>
      <c r="AA3611" s="49"/>
      <c r="AB3611" s="49"/>
      <c r="AC3611" s="49"/>
      <c r="AD3611" s="49"/>
    </row>
    <row r="3612" spans="1:30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  <c r="Q3612" s="49"/>
      <c r="R3612" s="49"/>
      <c r="S3612" s="49"/>
      <c r="T3612" s="49"/>
      <c r="U3612" s="49"/>
      <c r="V3612" s="49"/>
      <c r="W3612" s="49"/>
      <c r="X3612" s="49"/>
      <c r="Y3612" s="49"/>
      <c r="Z3612" s="49"/>
      <c r="AA3612" s="49"/>
      <c r="AB3612" s="49"/>
      <c r="AC3612" s="49"/>
      <c r="AD3612" s="49"/>
    </row>
    <row r="3613" spans="1:30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  <c r="R3613" s="49"/>
      <c r="S3613" s="49"/>
      <c r="T3613" s="49"/>
      <c r="U3613" s="49"/>
      <c r="V3613" s="49"/>
      <c r="W3613" s="49"/>
      <c r="X3613" s="49"/>
      <c r="Y3613" s="49"/>
      <c r="Z3613" s="49"/>
      <c r="AA3613" s="49"/>
      <c r="AB3613" s="49"/>
      <c r="AC3613" s="49"/>
      <c r="AD3613" s="49"/>
    </row>
    <row r="3614" spans="1:30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  <c r="Q3614" s="49"/>
      <c r="R3614" s="49"/>
      <c r="S3614" s="49"/>
      <c r="T3614" s="49"/>
      <c r="U3614" s="49"/>
      <c r="V3614" s="49"/>
      <c r="W3614" s="49"/>
      <c r="X3614" s="49"/>
      <c r="Y3614" s="49"/>
      <c r="Z3614" s="49"/>
      <c r="AA3614" s="49"/>
      <c r="AB3614" s="49"/>
      <c r="AC3614" s="49"/>
      <c r="AD3614" s="49"/>
    </row>
    <row r="3615" spans="1:30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  <c r="Q3615" s="49"/>
      <c r="R3615" s="49"/>
      <c r="S3615" s="49"/>
      <c r="T3615" s="49"/>
      <c r="U3615" s="49"/>
      <c r="V3615" s="49"/>
      <c r="W3615" s="49"/>
      <c r="X3615" s="49"/>
      <c r="Y3615" s="49"/>
      <c r="Z3615" s="49"/>
      <c r="AA3615" s="49"/>
      <c r="AB3615" s="49"/>
      <c r="AC3615" s="49"/>
      <c r="AD3615" s="49"/>
    </row>
    <row r="3616" spans="1:30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  <c r="Q3616" s="49"/>
      <c r="R3616" s="49"/>
      <c r="S3616" s="49"/>
      <c r="T3616" s="49"/>
      <c r="U3616" s="49"/>
      <c r="V3616" s="49"/>
      <c r="W3616" s="49"/>
      <c r="X3616" s="49"/>
      <c r="Y3616" s="49"/>
      <c r="Z3616" s="49"/>
      <c r="AA3616" s="49"/>
      <c r="AB3616" s="49"/>
      <c r="AC3616" s="49"/>
      <c r="AD3616" s="49"/>
    </row>
    <row r="3617" spans="1:30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  <c r="Q3617" s="49"/>
      <c r="R3617" s="49"/>
      <c r="S3617" s="49"/>
      <c r="T3617" s="49"/>
      <c r="U3617" s="49"/>
      <c r="V3617" s="49"/>
      <c r="W3617" s="49"/>
      <c r="X3617" s="49"/>
      <c r="Y3617" s="49"/>
      <c r="Z3617" s="49"/>
      <c r="AA3617" s="49"/>
      <c r="AB3617" s="49"/>
      <c r="AC3617" s="49"/>
      <c r="AD3617" s="49"/>
    </row>
    <row r="3618" spans="1:30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  <c r="Q3618" s="49"/>
      <c r="R3618" s="49"/>
      <c r="S3618" s="49"/>
      <c r="T3618" s="49"/>
      <c r="U3618" s="49"/>
      <c r="V3618" s="49"/>
      <c r="W3618" s="49"/>
      <c r="X3618" s="49"/>
      <c r="Y3618" s="49"/>
      <c r="Z3618" s="49"/>
      <c r="AA3618" s="49"/>
      <c r="AB3618" s="49"/>
      <c r="AC3618" s="49"/>
      <c r="AD3618" s="49"/>
    </row>
    <row r="3619" spans="1:30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  <c r="Q3619" s="49"/>
      <c r="R3619" s="49"/>
      <c r="S3619" s="49"/>
      <c r="T3619" s="49"/>
      <c r="U3619" s="49"/>
      <c r="V3619" s="49"/>
      <c r="W3619" s="49"/>
      <c r="X3619" s="49"/>
      <c r="Y3619" s="49"/>
      <c r="Z3619" s="49"/>
      <c r="AA3619" s="49"/>
      <c r="AB3619" s="49"/>
      <c r="AC3619" s="49"/>
      <c r="AD3619" s="49"/>
    </row>
    <row r="3620" spans="1:30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  <c r="Q3620" s="49"/>
      <c r="R3620" s="49"/>
      <c r="S3620" s="49"/>
      <c r="T3620" s="49"/>
      <c r="U3620" s="49"/>
      <c r="V3620" s="49"/>
      <c r="W3620" s="49"/>
      <c r="X3620" s="49"/>
      <c r="Y3620" s="49"/>
      <c r="Z3620" s="49"/>
      <c r="AA3620" s="49"/>
      <c r="AB3620" s="49"/>
      <c r="AC3620" s="49"/>
      <c r="AD3620" s="49"/>
    </row>
    <row r="3621" spans="1:30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  <c r="Q3621" s="49"/>
      <c r="R3621" s="49"/>
      <c r="S3621" s="49"/>
      <c r="T3621" s="49"/>
      <c r="U3621" s="49"/>
      <c r="V3621" s="49"/>
      <c r="W3621" s="49"/>
      <c r="X3621" s="49"/>
      <c r="Y3621" s="49"/>
      <c r="Z3621" s="49"/>
      <c r="AA3621" s="49"/>
      <c r="AB3621" s="49"/>
      <c r="AC3621" s="49"/>
      <c r="AD3621" s="49"/>
    </row>
    <row r="3622" spans="1:30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  <c r="R3622" s="49"/>
      <c r="S3622" s="49"/>
      <c r="T3622" s="49"/>
      <c r="U3622" s="49"/>
      <c r="V3622" s="49"/>
      <c r="W3622" s="49"/>
      <c r="X3622" s="49"/>
      <c r="Y3622" s="49"/>
      <c r="Z3622" s="49"/>
      <c r="AA3622" s="49"/>
      <c r="AB3622" s="49"/>
      <c r="AC3622" s="49"/>
      <c r="AD3622" s="49"/>
    </row>
    <row r="3623" spans="1:30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  <c r="Q3623" s="49"/>
      <c r="R3623" s="49"/>
      <c r="S3623" s="49"/>
      <c r="T3623" s="49"/>
      <c r="U3623" s="49"/>
      <c r="V3623" s="49"/>
      <c r="W3623" s="49"/>
      <c r="X3623" s="49"/>
      <c r="Y3623" s="49"/>
      <c r="Z3623" s="49"/>
      <c r="AA3623" s="49"/>
      <c r="AB3623" s="49"/>
      <c r="AC3623" s="49"/>
      <c r="AD3623" s="49"/>
    </row>
    <row r="3624" spans="1:30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  <c r="Q3624" s="49"/>
      <c r="R3624" s="49"/>
      <c r="S3624" s="49"/>
      <c r="T3624" s="49"/>
      <c r="U3624" s="49"/>
      <c r="V3624" s="49"/>
      <c r="W3624" s="49"/>
      <c r="X3624" s="49"/>
      <c r="Y3624" s="49"/>
      <c r="Z3624" s="49"/>
      <c r="AA3624" s="49"/>
      <c r="AB3624" s="49"/>
      <c r="AC3624" s="49"/>
      <c r="AD3624" s="49"/>
    </row>
    <row r="3625" spans="1:30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  <c r="Q3625" s="49"/>
      <c r="R3625" s="49"/>
      <c r="S3625" s="49"/>
      <c r="T3625" s="49"/>
      <c r="U3625" s="49"/>
      <c r="V3625" s="49"/>
      <c r="W3625" s="49"/>
      <c r="X3625" s="49"/>
      <c r="Y3625" s="49"/>
      <c r="Z3625" s="49"/>
      <c r="AA3625" s="49"/>
      <c r="AB3625" s="49"/>
      <c r="AC3625" s="49"/>
      <c r="AD3625" s="49"/>
    </row>
    <row r="3626" spans="1:30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  <c r="Q3626" s="49"/>
      <c r="R3626" s="49"/>
      <c r="S3626" s="49"/>
      <c r="T3626" s="49"/>
      <c r="U3626" s="49"/>
      <c r="V3626" s="49"/>
      <c r="W3626" s="49"/>
      <c r="X3626" s="49"/>
      <c r="Y3626" s="49"/>
      <c r="Z3626" s="49"/>
      <c r="AA3626" s="49"/>
      <c r="AB3626" s="49"/>
      <c r="AC3626" s="49"/>
      <c r="AD3626" s="49"/>
    </row>
    <row r="3627" spans="1:30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  <c r="Q3627" s="49"/>
      <c r="R3627" s="49"/>
      <c r="S3627" s="49"/>
      <c r="T3627" s="49"/>
      <c r="U3627" s="49"/>
      <c r="V3627" s="49"/>
      <c r="W3627" s="49"/>
      <c r="X3627" s="49"/>
      <c r="Y3627" s="49"/>
      <c r="Z3627" s="49"/>
      <c r="AA3627" s="49"/>
      <c r="AB3627" s="49"/>
      <c r="AC3627" s="49"/>
      <c r="AD3627" s="49"/>
    </row>
    <row r="3628" spans="1:30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  <c r="Q3628" s="49"/>
      <c r="R3628" s="49"/>
      <c r="S3628" s="49"/>
      <c r="T3628" s="49"/>
      <c r="U3628" s="49"/>
      <c r="V3628" s="49"/>
      <c r="W3628" s="49"/>
      <c r="X3628" s="49"/>
      <c r="Y3628" s="49"/>
      <c r="Z3628" s="49"/>
      <c r="AA3628" s="49"/>
      <c r="AB3628" s="49"/>
      <c r="AC3628" s="49"/>
      <c r="AD3628" s="49"/>
    </row>
    <row r="3629" spans="1:30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  <c r="Q3629" s="49"/>
      <c r="R3629" s="49"/>
      <c r="S3629" s="49"/>
      <c r="T3629" s="49"/>
      <c r="U3629" s="49"/>
      <c r="V3629" s="49"/>
      <c r="W3629" s="49"/>
      <c r="X3629" s="49"/>
      <c r="Y3629" s="49"/>
      <c r="Z3629" s="49"/>
      <c r="AA3629" s="49"/>
      <c r="AB3629" s="49"/>
      <c r="AC3629" s="49"/>
      <c r="AD3629" s="49"/>
    </row>
    <row r="3630" spans="1:30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  <c r="Q3630" s="49"/>
      <c r="R3630" s="49"/>
      <c r="S3630" s="49"/>
      <c r="T3630" s="49"/>
      <c r="U3630" s="49"/>
      <c r="V3630" s="49"/>
      <c r="W3630" s="49"/>
      <c r="X3630" s="49"/>
      <c r="Y3630" s="49"/>
      <c r="Z3630" s="49"/>
      <c r="AA3630" s="49"/>
      <c r="AB3630" s="49"/>
      <c r="AC3630" s="49"/>
      <c r="AD3630" s="49"/>
    </row>
    <row r="3631" spans="1:30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  <c r="Q3631" s="49"/>
      <c r="R3631" s="49"/>
      <c r="S3631" s="49"/>
      <c r="T3631" s="49"/>
      <c r="U3631" s="49"/>
      <c r="V3631" s="49"/>
      <c r="W3631" s="49"/>
      <c r="X3631" s="49"/>
      <c r="Y3631" s="49"/>
      <c r="Z3631" s="49"/>
      <c r="AA3631" s="49"/>
      <c r="AB3631" s="49"/>
      <c r="AC3631" s="49"/>
      <c r="AD3631" s="49"/>
    </row>
    <row r="3632" spans="1:30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  <c r="Q3632" s="49"/>
      <c r="R3632" s="49"/>
      <c r="S3632" s="49"/>
      <c r="T3632" s="49"/>
      <c r="U3632" s="49"/>
      <c r="V3632" s="49"/>
      <c r="W3632" s="49"/>
      <c r="X3632" s="49"/>
      <c r="Y3632" s="49"/>
      <c r="Z3632" s="49"/>
      <c r="AA3632" s="49"/>
      <c r="AB3632" s="49"/>
      <c r="AC3632" s="49"/>
      <c r="AD3632" s="49"/>
    </row>
    <row r="3633" spans="1:30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  <c r="Q3633" s="49"/>
      <c r="R3633" s="49"/>
      <c r="S3633" s="49"/>
      <c r="T3633" s="49"/>
      <c r="U3633" s="49"/>
      <c r="V3633" s="49"/>
      <c r="W3633" s="49"/>
      <c r="X3633" s="49"/>
      <c r="Y3633" s="49"/>
      <c r="Z3633" s="49"/>
      <c r="AA3633" s="49"/>
      <c r="AB3633" s="49"/>
      <c r="AC3633" s="49"/>
      <c r="AD3633" s="49"/>
    </row>
    <row r="3634" spans="1:30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  <c r="Q3634" s="49"/>
      <c r="R3634" s="49"/>
      <c r="S3634" s="49"/>
      <c r="T3634" s="49"/>
      <c r="U3634" s="49"/>
      <c r="V3634" s="49"/>
      <c r="W3634" s="49"/>
      <c r="X3634" s="49"/>
      <c r="Y3634" s="49"/>
      <c r="Z3634" s="49"/>
      <c r="AA3634" s="49"/>
      <c r="AB3634" s="49"/>
      <c r="AC3634" s="49"/>
      <c r="AD3634" s="49"/>
    </row>
    <row r="3635" spans="1:30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  <c r="Q3635" s="49"/>
      <c r="R3635" s="49"/>
      <c r="S3635" s="49"/>
      <c r="T3635" s="49"/>
      <c r="U3635" s="49"/>
      <c r="V3635" s="49"/>
      <c r="W3635" s="49"/>
      <c r="X3635" s="49"/>
      <c r="Y3635" s="49"/>
      <c r="Z3635" s="49"/>
      <c r="AA3635" s="49"/>
      <c r="AB3635" s="49"/>
      <c r="AC3635" s="49"/>
      <c r="AD3635" s="49"/>
    </row>
    <row r="3636" spans="1:30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  <c r="Q3636" s="49"/>
      <c r="R3636" s="49"/>
      <c r="S3636" s="49"/>
      <c r="T3636" s="49"/>
      <c r="U3636" s="49"/>
      <c r="V3636" s="49"/>
      <c r="W3636" s="49"/>
      <c r="X3636" s="49"/>
      <c r="Y3636" s="49"/>
      <c r="Z3636" s="49"/>
      <c r="AA3636" s="49"/>
      <c r="AB3636" s="49"/>
      <c r="AC3636" s="49"/>
      <c r="AD3636" s="49"/>
    </row>
    <row r="3637" spans="1:30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  <c r="Q3637" s="49"/>
      <c r="R3637" s="49"/>
      <c r="S3637" s="49"/>
      <c r="T3637" s="49"/>
      <c r="U3637" s="49"/>
      <c r="V3637" s="49"/>
      <c r="W3637" s="49"/>
      <c r="X3637" s="49"/>
      <c r="Y3637" s="49"/>
      <c r="Z3637" s="49"/>
      <c r="AA3637" s="49"/>
      <c r="AB3637" s="49"/>
      <c r="AC3637" s="49"/>
      <c r="AD3637" s="49"/>
    </row>
    <row r="3638" spans="1:30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  <c r="Q3638" s="49"/>
      <c r="R3638" s="49"/>
      <c r="S3638" s="49"/>
      <c r="T3638" s="49"/>
      <c r="U3638" s="49"/>
      <c r="V3638" s="49"/>
      <c r="W3638" s="49"/>
      <c r="X3638" s="49"/>
      <c r="Y3638" s="49"/>
      <c r="Z3638" s="49"/>
      <c r="AA3638" s="49"/>
      <c r="AB3638" s="49"/>
      <c r="AC3638" s="49"/>
      <c r="AD3638" s="49"/>
    </row>
    <row r="3639" spans="1:30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  <c r="Q3639" s="49"/>
      <c r="R3639" s="49"/>
      <c r="S3639" s="49"/>
      <c r="T3639" s="49"/>
      <c r="U3639" s="49"/>
      <c r="V3639" s="49"/>
      <c r="W3639" s="49"/>
      <c r="X3639" s="49"/>
      <c r="Y3639" s="49"/>
      <c r="Z3639" s="49"/>
      <c r="AA3639" s="49"/>
      <c r="AB3639" s="49"/>
      <c r="AC3639" s="49"/>
      <c r="AD3639" s="49"/>
    </row>
    <row r="3640" spans="1:30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  <c r="Q3640" s="49"/>
      <c r="R3640" s="49"/>
      <c r="S3640" s="49"/>
      <c r="T3640" s="49"/>
      <c r="U3640" s="49"/>
      <c r="V3640" s="49"/>
      <c r="W3640" s="49"/>
      <c r="X3640" s="49"/>
      <c r="Y3640" s="49"/>
      <c r="Z3640" s="49"/>
      <c r="AA3640" s="49"/>
      <c r="AB3640" s="49"/>
      <c r="AC3640" s="49"/>
      <c r="AD3640" s="49"/>
    </row>
    <row r="3641" spans="1:30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  <c r="Q3641" s="49"/>
      <c r="R3641" s="49"/>
      <c r="S3641" s="49"/>
      <c r="T3641" s="49"/>
      <c r="U3641" s="49"/>
      <c r="V3641" s="49"/>
      <c r="W3641" s="49"/>
      <c r="X3641" s="49"/>
      <c r="Y3641" s="49"/>
      <c r="Z3641" s="49"/>
      <c r="AA3641" s="49"/>
      <c r="AB3641" s="49"/>
      <c r="AC3641" s="49"/>
      <c r="AD3641" s="49"/>
    </row>
    <row r="3642" spans="1:30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  <c r="Q3642" s="49"/>
      <c r="R3642" s="49"/>
      <c r="S3642" s="49"/>
      <c r="T3642" s="49"/>
      <c r="U3642" s="49"/>
      <c r="V3642" s="49"/>
      <c r="W3642" s="49"/>
      <c r="X3642" s="49"/>
      <c r="Y3642" s="49"/>
      <c r="Z3642" s="49"/>
      <c r="AA3642" s="49"/>
      <c r="AB3642" s="49"/>
      <c r="AC3642" s="49"/>
      <c r="AD3642" s="49"/>
    </row>
    <row r="3643" spans="1:30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  <c r="Q3643" s="49"/>
      <c r="R3643" s="49"/>
      <c r="S3643" s="49"/>
      <c r="T3643" s="49"/>
      <c r="U3643" s="49"/>
      <c r="V3643" s="49"/>
      <c r="W3643" s="49"/>
      <c r="X3643" s="49"/>
      <c r="Y3643" s="49"/>
      <c r="Z3643" s="49"/>
      <c r="AA3643" s="49"/>
      <c r="AB3643" s="49"/>
      <c r="AC3643" s="49"/>
      <c r="AD3643" s="49"/>
    </row>
    <row r="3644" spans="1:30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  <c r="Q3644" s="49"/>
      <c r="R3644" s="49"/>
      <c r="S3644" s="49"/>
      <c r="T3644" s="49"/>
      <c r="U3644" s="49"/>
      <c r="V3644" s="49"/>
      <c r="W3644" s="49"/>
      <c r="X3644" s="49"/>
      <c r="Y3644" s="49"/>
      <c r="Z3644" s="49"/>
      <c r="AA3644" s="49"/>
      <c r="AB3644" s="49"/>
      <c r="AC3644" s="49"/>
      <c r="AD3644" s="49"/>
    </row>
    <row r="3645" spans="1:30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  <c r="Q3645" s="49"/>
      <c r="R3645" s="49"/>
      <c r="S3645" s="49"/>
      <c r="T3645" s="49"/>
      <c r="U3645" s="49"/>
      <c r="V3645" s="49"/>
      <c r="W3645" s="49"/>
      <c r="X3645" s="49"/>
      <c r="Y3645" s="49"/>
      <c r="Z3645" s="49"/>
      <c r="AA3645" s="49"/>
      <c r="AB3645" s="49"/>
      <c r="AC3645" s="49"/>
      <c r="AD3645" s="49"/>
    </row>
    <row r="3646" spans="1:30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  <c r="R3646" s="49"/>
      <c r="S3646" s="49"/>
      <c r="T3646" s="49"/>
      <c r="U3646" s="49"/>
      <c r="V3646" s="49"/>
      <c r="W3646" s="49"/>
      <c r="X3646" s="49"/>
      <c r="Y3646" s="49"/>
      <c r="Z3646" s="49"/>
      <c r="AA3646" s="49"/>
      <c r="AB3646" s="49"/>
      <c r="AC3646" s="49"/>
      <c r="AD3646" s="49"/>
    </row>
    <row r="3647" spans="1:30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  <c r="Q3647" s="49"/>
      <c r="R3647" s="49"/>
      <c r="S3647" s="49"/>
      <c r="T3647" s="49"/>
      <c r="U3647" s="49"/>
      <c r="V3647" s="49"/>
      <c r="W3647" s="49"/>
      <c r="X3647" s="49"/>
      <c r="Y3647" s="49"/>
      <c r="Z3647" s="49"/>
      <c r="AA3647" s="49"/>
      <c r="AB3647" s="49"/>
      <c r="AC3647" s="49"/>
      <c r="AD3647" s="49"/>
    </row>
    <row r="3648" spans="1:30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  <c r="Q3648" s="49"/>
      <c r="R3648" s="49"/>
      <c r="S3648" s="49"/>
      <c r="T3648" s="49"/>
      <c r="U3648" s="49"/>
      <c r="V3648" s="49"/>
      <c r="W3648" s="49"/>
      <c r="X3648" s="49"/>
      <c r="Y3648" s="49"/>
      <c r="Z3648" s="49"/>
      <c r="AA3648" s="49"/>
      <c r="AB3648" s="49"/>
      <c r="AC3648" s="49"/>
      <c r="AD3648" s="49"/>
    </row>
    <row r="3649" spans="1:30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  <c r="Q3649" s="49"/>
      <c r="R3649" s="49"/>
      <c r="S3649" s="49"/>
      <c r="T3649" s="49"/>
      <c r="U3649" s="49"/>
      <c r="V3649" s="49"/>
      <c r="W3649" s="49"/>
      <c r="X3649" s="49"/>
      <c r="Y3649" s="49"/>
      <c r="Z3649" s="49"/>
      <c r="AA3649" s="49"/>
      <c r="AB3649" s="49"/>
      <c r="AC3649" s="49"/>
      <c r="AD3649" s="49"/>
    </row>
    <row r="3650" spans="1:30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  <c r="Q3650" s="49"/>
      <c r="R3650" s="49"/>
      <c r="S3650" s="49"/>
      <c r="T3650" s="49"/>
      <c r="U3650" s="49"/>
      <c r="V3650" s="49"/>
      <c r="W3650" s="49"/>
      <c r="X3650" s="49"/>
      <c r="Y3650" s="49"/>
      <c r="Z3650" s="49"/>
      <c r="AA3650" s="49"/>
      <c r="AB3650" s="49"/>
      <c r="AC3650" s="49"/>
      <c r="AD3650" s="49"/>
    </row>
    <row r="3651" spans="1:30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  <c r="Q3651" s="49"/>
      <c r="R3651" s="49"/>
      <c r="S3651" s="49"/>
      <c r="T3651" s="49"/>
      <c r="U3651" s="49"/>
      <c r="V3651" s="49"/>
      <c r="W3651" s="49"/>
      <c r="X3651" s="49"/>
      <c r="Y3651" s="49"/>
      <c r="Z3651" s="49"/>
      <c r="AA3651" s="49"/>
      <c r="AB3651" s="49"/>
      <c r="AC3651" s="49"/>
      <c r="AD3651" s="49"/>
    </row>
    <row r="3652" spans="1:30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  <c r="Q3652" s="49"/>
      <c r="R3652" s="49"/>
      <c r="S3652" s="49"/>
      <c r="T3652" s="49"/>
      <c r="U3652" s="49"/>
      <c r="V3652" s="49"/>
      <c r="W3652" s="49"/>
      <c r="X3652" s="49"/>
      <c r="Y3652" s="49"/>
      <c r="Z3652" s="49"/>
      <c r="AA3652" s="49"/>
      <c r="AB3652" s="49"/>
      <c r="AC3652" s="49"/>
      <c r="AD3652" s="49"/>
    </row>
    <row r="3653" spans="1:30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  <c r="Q3653" s="49"/>
      <c r="R3653" s="49"/>
      <c r="S3653" s="49"/>
      <c r="T3653" s="49"/>
      <c r="U3653" s="49"/>
      <c r="V3653" s="49"/>
      <c r="W3653" s="49"/>
      <c r="X3653" s="49"/>
      <c r="Y3653" s="49"/>
      <c r="Z3653" s="49"/>
      <c r="AA3653" s="49"/>
      <c r="AB3653" s="49"/>
      <c r="AC3653" s="49"/>
      <c r="AD3653" s="49"/>
    </row>
    <row r="3654" spans="1:30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  <c r="Q3654" s="49"/>
      <c r="R3654" s="49"/>
      <c r="S3654" s="49"/>
      <c r="T3654" s="49"/>
      <c r="U3654" s="49"/>
      <c r="V3654" s="49"/>
      <c r="W3654" s="49"/>
      <c r="X3654" s="49"/>
      <c r="Y3654" s="49"/>
      <c r="Z3654" s="49"/>
      <c r="AA3654" s="49"/>
      <c r="AB3654" s="49"/>
      <c r="AC3654" s="49"/>
      <c r="AD3654" s="49"/>
    </row>
    <row r="3655" spans="1:30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  <c r="Q3655" s="49"/>
      <c r="R3655" s="49"/>
      <c r="S3655" s="49"/>
      <c r="T3655" s="49"/>
      <c r="U3655" s="49"/>
      <c r="V3655" s="49"/>
      <c r="W3655" s="49"/>
      <c r="X3655" s="49"/>
      <c r="Y3655" s="49"/>
      <c r="Z3655" s="49"/>
      <c r="AA3655" s="49"/>
      <c r="AB3655" s="49"/>
      <c r="AC3655" s="49"/>
      <c r="AD3655" s="49"/>
    </row>
    <row r="3656" spans="1:30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  <c r="Q3656" s="49"/>
      <c r="R3656" s="49"/>
      <c r="S3656" s="49"/>
      <c r="T3656" s="49"/>
      <c r="U3656" s="49"/>
      <c r="V3656" s="49"/>
      <c r="W3656" s="49"/>
      <c r="X3656" s="49"/>
      <c r="Y3656" s="49"/>
      <c r="Z3656" s="49"/>
      <c r="AA3656" s="49"/>
      <c r="AB3656" s="49"/>
      <c r="AC3656" s="49"/>
      <c r="AD3656" s="49"/>
    </row>
    <row r="3657" spans="1:30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  <c r="Q3657" s="49"/>
      <c r="R3657" s="49"/>
      <c r="S3657" s="49"/>
      <c r="T3657" s="49"/>
      <c r="U3657" s="49"/>
      <c r="V3657" s="49"/>
      <c r="W3657" s="49"/>
      <c r="X3657" s="49"/>
      <c r="Y3657" s="49"/>
      <c r="Z3657" s="49"/>
      <c r="AA3657" s="49"/>
      <c r="AB3657" s="49"/>
      <c r="AC3657" s="49"/>
      <c r="AD3657" s="49"/>
    </row>
    <row r="3658" spans="1:30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  <c r="Q3658" s="49"/>
      <c r="R3658" s="49"/>
      <c r="S3658" s="49"/>
      <c r="T3658" s="49"/>
      <c r="U3658" s="49"/>
      <c r="V3658" s="49"/>
      <c r="W3658" s="49"/>
      <c r="X3658" s="49"/>
      <c r="Y3658" s="49"/>
      <c r="Z3658" s="49"/>
      <c r="AA3658" s="49"/>
      <c r="AB3658" s="49"/>
      <c r="AC3658" s="49"/>
      <c r="AD3658" s="49"/>
    </row>
    <row r="3659" spans="1:30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  <c r="Q3659" s="49"/>
      <c r="R3659" s="49"/>
      <c r="S3659" s="49"/>
      <c r="T3659" s="49"/>
      <c r="U3659" s="49"/>
      <c r="V3659" s="49"/>
      <c r="W3659" s="49"/>
      <c r="X3659" s="49"/>
      <c r="Y3659" s="49"/>
      <c r="Z3659" s="49"/>
      <c r="AA3659" s="49"/>
      <c r="AB3659" s="49"/>
      <c r="AC3659" s="49"/>
      <c r="AD3659" s="49"/>
    </row>
    <row r="3660" spans="1:30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  <c r="Q3660" s="49"/>
      <c r="R3660" s="49"/>
      <c r="S3660" s="49"/>
      <c r="T3660" s="49"/>
      <c r="U3660" s="49"/>
      <c r="V3660" s="49"/>
      <c r="W3660" s="49"/>
      <c r="X3660" s="49"/>
      <c r="Y3660" s="49"/>
      <c r="Z3660" s="49"/>
      <c r="AA3660" s="49"/>
      <c r="AB3660" s="49"/>
      <c r="AC3660" s="49"/>
      <c r="AD3660" s="49"/>
    </row>
    <row r="3661" spans="1:30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  <c r="Q3661" s="49"/>
      <c r="R3661" s="49"/>
      <c r="S3661" s="49"/>
      <c r="T3661" s="49"/>
      <c r="U3661" s="49"/>
      <c r="V3661" s="49"/>
      <c r="W3661" s="49"/>
      <c r="X3661" s="49"/>
      <c r="Y3661" s="49"/>
      <c r="Z3661" s="49"/>
      <c r="AA3661" s="49"/>
      <c r="AB3661" s="49"/>
      <c r="AC3661" s="49"/>
      <c r="AD3661" s="49"/>
    </row>
    <row r="3662" spans="1:30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  <c r="Q3662" s="49"/>
      <c r="R3662" s="49"/>
      <c r="S3662" s="49"/>
      <c r="T3662" s="49"/>
      <c r="U3662" s="49"/>
      <c r="V3662" s="49"/>
      <c r="W3662" s="49"/>
      <c r="X3662" s="49"/>
      <c r="Y3662" s="49"/>
      <c r="Z3662" s="49"/>
      <c r="AA3662" s="49"/>
      <c r="AB3662" s="49"/>
      <c r="AC3662" s="49"/>
      <c r="AD3662" s="49"/>
    </row>
    <row r="3663" spans="1:30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  <c r="Q3663" s="49"/>
      <c r="R3663" s="49"/>
      <c r="S3663" s="49"/>
      <c r="T3663" s="49"/>
      <c r="U3663" s="49"/>
      <c r="V3663" s="49"/>
      <c r="W3663" s="49"/>
      <c r="X3663" s="49"/>
      <c r="Y3663" s="49"/>
      <c r="Z3663" s="49"/>
      <c r="AA3663" s="49"/>
      <c r="AB3663" s="49"/>
      <c r="AC3663" s="49"/>
      <c r="AD3663" s="49"/>
    </row>
    <row r="3664" spans="1:30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  <c r="Q3664" s="49"/>
      <c r="R3664" s="49"/>
      <c r="S3664" s="49"/>
      <c r="T3664" s="49"/>
      <c r="U3664" s="49"/>
      <c r="V3664" s="49"/>
      <c r="W3664" s="49"/>
      <c r="X3664" s="49"/>
      <c r="Y3664" s="49"/>
      <c r="Z3664" s="49"/>
      <c r="AA3664" s="49"/>
      <c r="AB3664" s="49"/>
      <c r="AC3664" s="49"/>
      <c r="AD3664" s="49"/>
    </row>
    <row r="3665" spans="1:30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  <c r="Q3665" s="49"/>
      <c r="R3665" s="49"/>
      <c r="S3665" s="49"/>
      <c r="T3665" s="49"/>
      <c r="U3665" s="49"/>
      <c r="V3665" s="49"/>
      <c r="W3665" s="49"/>
      <c r="X3665" s="49"/>
      <c r="Y3665" s="49"/>
      <c r="Z3665" s="49"/>
      <c r="AA3665" s="49"/>
      <c r="AB3665" s="49"/>
      <c r="AC3665" s="49"/>
      <c r="AD3665" s="49"/>
    </row>
    <row r="3666" spans="1:30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  <c r="Q3666" s="49"/>
      <c r="R3666" s="49"/>
      <c r="S3666" s="49"/>
      <c r="T3666" s="49"/>
      <c r="U3666" s="49"/>
      <c r="V3666" s="49"/>
      <c r="W3666" s="49"/>
      <c r="X3666" s="49"/>
      <c r="Y3666" s="49"/>
      <c r="Z3666" s="49"/>
      <c r="AA3666" s="49"/>
      <c r="AB3666" s="49"/>
      <c r="AC3666" s="49"/>
      <c r="AD3666" s="49"/>
    </row>
    <row r="3667" spans="1:30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  <c r="Q3667" s="49"/>
      <c r="R3667" s="49"/>
      <c r="S3667" s="49"/>
      <c r="T3667" s="49"/>
      <c r="U3667" s="49"/>
      <c r="V3667" s="49"/>
      <c r="W3667" s="49"/>
      <c r="X3667" s="49"/>
      <c r="Y3667" s="49"/>
      <c r="Z3667" s="49"/>
      <c r="AA3667" s="49"/>
      <c r="AB3667" s="49"/>
      <c r="AC3667" s="49"/>
      <c r="AD3667" s="49"/>
    </row>
    <row r="3668" spans="1:30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  <c r="Q3668" s="49"/>
      <c r="R3668" s="49"/>
      <c r="S3668" s="49"/>
      <c r="T3668" s="49"/>
      <c r="U3668" s="49"/>
      <c r="V3668" s="49"/>
      <c r="W3668" s="49"/>
      <c r="X3668" s="49"/>
      <c r="Y3668" s="49"/>
      <c r="Z3668" s="49"/>
      <c r="AA3668" s="49"/>
      <c r="AB3668" s="49"/>
      <c r="AC3668" s="49"/>
      <c r="AD3668" s="49"/>
    </row>
    <row r="3669" spans="1:30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  <c r="Q3669" s="49"/>
      <c r="R3669" s="49"/>
      <c r="S3669" s="49"/>
      <c r="T3669" s="49"/>
      <c r="U3669" s="49"/>
      <c r="V3669" s="49"/>
      <c r="W3669" s="49"/>
      <c r="X3669" s="49"/>
      <c r="Y3669" s="49"/>
      <c r="Z3669" s="49"/>
      <c r="AA3669" s="49"/>
      <c r="AB3669" s="49"/>
      <c r="AC3669" s="49"/>
      <c r="AD3669" s="49"/>
    </row>
    <row r="3670" spans="1:30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  <c r="Q3670" s="49"/>
      <c r="R3670" s="49"/>
      <c r="S3670" s="49"/>
      <c r="T3670" s="49"/>
      <c r="U3670" s="49"/>
      <c r="V3670" s="49"/>
      <c r="W3670" s="49"/>
      <c r="X3670" s="49"/>
      <c r="Y3670" s="49"/>
      <c r="Z3670" s="49"/>
      <c r="AA3670" s="49"/>
      <c r="AB3670" s="49"/>
      <c r="AC3670" s="49"/>
      <c r="AD3670" s="49"/>
    </row>
    <row r="3671" spans="1:30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  <c r="Q3671" s="49"/>
      <c r="R3671" s="49"/>
      <c r="S3671" s="49"/>
      <c r="T3671" s="49"/>
      <c r="U3671" s="49"/>
      <c r="V3671" s="49"/>
      <c r="W3671" s="49"/>
      <c r="X3671" s="49"/>
      <c r="Y3671" s="49"/>
      <c r="Z3671" s="49"/>
      <c r="AA3671" s="49"/>
      <c r="AB3671" s="49"/>
      <c r="AC3671" s="49"/>
      <c r="AD3671" s="49"/>
    </row>
    <row r="3672" spans="1:30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9"/>
      <c r="R3672" s="49"/>
      <c r="S3672" s="49"/>
      <c r="T3672" s="49"/>
      <c r="U3672" s="49"/>
      <c r="V3672" s="49"/>
      <c r="W3672" s="49"/>
      <c r="X3672" s="49"/>
      <c r="Y3672" s="49"/>
      <c r="Z3672" s="49"/>
      <c r="AA3672" s="49"/>
      <c r="AB3672" s="49"/>
      <c r="AC3672" s="49"/>
      <c r="AD3672" s="49"/>
    </row>
    <row r="3673" spans="1:30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  <c r="Q3673" s="49"/>
      <c r="R3673" s="49"/>
      <c r="S3673" s="49"/>
      <c r="T3673" s="49"/>
      <c r="U3673" s="49"/>
      <c r="V3673" s="49"/>
      <c r="W3673" s="49"/>
      <c r="X3673" s="49"/>
      <c r="Y3673" s="49"/>
      <c r="Z3673" s="49"/>
      <c r="AA3673" s="49"/>
      <c r="AB3673" s="49"/>
      <c r="AC3673" s="49"/>
      <c r="AD3673" s="49"/>
    </row>
    <row r="3674" spans="1:30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  <c r="Q3674" s="49"/>
      <c r="R3674" s="49"/>
      <c r="S3674" s="49"/>
      <c r="T3674" s="49"/>
      <c r="U3674" s="49"/>
      <c r="V3674" s="49"/>
      <c r="W3674" s="49"/>
      <c r="X3674" s="49"/>
      <c r="Y3674" s="49"/>
      <c r="Z3674" s="49"/>
      <c r="AA3674" s="49"/>
      <c r="AB3674" s="49"/>
      <c r="AC3674" s="49"/>
      <c r="AD3674" s="49"/>
    </row>
    <row r="3675" spans="1:30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  <c r="Q3675" s="49"/>
      <c r="R3675" s="49"/>
      <c r="S3675" s="49"/>
      <c r="T3675" s="49"/>
      <c r="U3675" s="49"/>
      <c r="V3675" s="49"/>
      <c r="W3675" s="49"/>
      <c r="X3675" s="49"/>
      <c r="Y3675" s="49"/>
      <c r="Z3675" s="49"/>
      <c r="AA3675" s="49"/>
      <c r="AB3675" s="49"/>
      <c r="AC3675" s="49"/>
      <c r="AD3675" s="49"/>
    </row>
    <row r="3676" spans="1:30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  <c r="Q3676" s="49"/>
      <c r="R3676" s="49"/>
      <c r="S3676" s="49"/>
      <c r="T3676" s="49"/>
      <c r="U3676" s="49"/>
      <c r="V3676" s="49"/>
      <c r="W3676" s="49"/>
      <c r="X3676" s="49"/>
      <c r="Y3676" s="49"/>
      <c r="Z3676" s="49"/>
      <c r="AA3676" s="49"/>
      <c r="AB3676" s="49"/>
      <c r="AC3676" s="49"/>
      <c r="AD3676" s="49"/>
    </row>
    <row r="3677" spans="1:30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  <c r="Q3677" s="49"/>
      <c r="R3677" s="49"/>
      <c r="S3677" s="49"/>
      <c r="T3677" s="49"/>
      <c r="U3677" s="49"/>
      <c r="V3677" s="49"/>
      <c r="W3677" s="49"/>
      <c r="X3677" s="49"/>
      <c r="Y3677" s="49"/>
      <c r="Z3677" s="49"/>
      <c r="AA3677" s="49"/>
      <c r="AB3677" s="49"/>
      <c r="AC3677" s="49"/>
      <c r="AD3677" s="49"/>
    </row>
    <row r="3678" spans="1:30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  <c r="Q3678" s="49"/>
      <c r="R3678" s="49"/>
      <c r="S3678" s="49"/>
      <c r="T3678" s="49"/>
      <c r="U3678" s="49"/>
      <c r="V3678" s="49"/>
      <c r="W3678" s="49"/>
      <c r="X3678" s="49"/>
      <c r="Y3678" s="49"/>
      <c r="Z3678" s="49"/>
      <c r="AA3678" s="49"/>
      <c r="AB3678" s="49"/>
      <c r="AC3678" s="49"/>
      <c r="AD3678" s="49"/>
    </row>
    <row r="3679" spans="1:30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  <c r="Q3679" s="49"/>
      <c r="R3679" s="49"/>
      <c r="S3679" s="49"/>
      <c r="T3679" s="49"/>
      <c r="U3679" s="49"/>
      <c r="V3679" s="49"/>
      <c r="W3679" s="49"/>
      <c r="X3679" s="49"/>
      <c r="Y3679" s="49"/>
      <c r="Z3679" s="49"/>
      <c r="AA3679" s="49"/>
      <c r="AB3679" s="49"/>
      <c r="AC3679" s="49"/>
      <c r="AD3679" s="49"/>
    </row>
    <row r="3680" spans="1:30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  <c r="Q3680" s="49"/>
      <c r="R3680" s="49"/>
      <c r="S3680" s="49"/>
      <c r="T3680" s="49"/>
      <c r="U3680" s="49"/>
      <c r="V3680" s="49"/>
      <c r="W3680" s="49"/>
      <c r="X3680" s="49"/>
      <c r="Y3680" s="49"/>
      <c r="Z3680" s="49"/>
      <c r="AA3680" s="49"/>
      <c r="AB3680" s="49"/>
      <c r="AC3680" s="49"/>
      <c r="AD3680" s="49"/>
    </row>
    <row r="3681" spans="1:30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  <c r="Q3681" s="49"/>
      <c r="R3681" s="49"/>
      <c r="S3681" s="49"/>
      <c r="T3681" s="49"/>
      <c r="U3681" s="49"/>
      <c r="V3681" s="49"/>
      <c r="W3681" s="49"/>
      <c r="X3681" s="49"/>
      <c r="Y3681" s="49"/>
      <c r="Z3681" s="49"/>
      <c r="AA3681" s="49"/>
      <c r="AB3681" s="49"/>
      <c r="AC3681" s="49"/>
      <c r="AD3681" s="49"/>
    </row>
    <row r="3682" spans="1:30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  <c r="R3682" s="49"/>
      <c r="S3682" s="49"/>
      <c r="T3682" s="49"/>
      <c r="U3682" s="49"/>
      <c r="V3682" s="49"/>
      <c r="W3682" s="49"/>
      <c r="X3682" s="49"/>
      <c r="Y3682" s="49"/>
      <c r="Z3682" s="49"/>
      <c r="AA3682" s="49"/>
      <c r="AB3682" s="49"/>
      <c r="AC3682" s="49"/>
      <c r="AD3682" s="49"/>
    </row>
    <row r="3683" spans="1:30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  <c r="Q3683" s="49"/>
      <c r="R3683" s="49"/>
      <c r="S3683" s="49"/>
      <c r="T3683" s="49"/>
      <c r="U3683" s="49"/>
      <c r="V3683" s="49"/>
      <c r="W3683" s="49"/>
      <c r="X3683" s="49"/>
      <c r="Y3683" s="49"/>
      <c r="Z3683" s="49"/>
      <c r="AA3683" s="49"/>
      <c r="AB3683" s="49"/>
      <c r="AC3683" s="49"/>
      <c r="AD3683" s="49"/>
    </row>
    <row r="3684" spans="1:30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  <c r="Q3684" s="49"/>
      <c r="R3684" s="49"/>
      <c r="S3684" s="49"/>
      <c r="T3684" s="49"/>
      <c r="U3684" s="49"/>
      <c r="V3684" s="49"/>
      <c r="W3684" s="49"/>
      <c r="X3684" s="49"/>
      <c r="Y3684" s="49"/>
      <c r="Z3684" s="49"/>
      <c r="AA3684" s="49"/>
      <c r="AB3684" s="49"/>
      <c r="AC3684" s="49"/>
      <c r="AD3684" s="49"/>
    </row>
    <row r="3685" spans="1:30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  <c r="Q3685" s="49"/>
      <c r="R3685" s="49"/>
      <c r="S3685" s="49"/>
      <c r="T3685" s="49"/>
      <c r="U3685" s="49"/>
      <c r="V3685" s="49"/>
      <c r="W3685" s="49"/>
      <c r="X3685" s="49"/>
      <c r="Y3685" s="49"/>
      <c r="Z3685" s="49"/>
      <c r="AA3685" s="49"/>
      <c r="AB3685" s="49"/>
      <c r="AC3685" s="49"/>
      <c r="AD3685" s="49"/>
    </row>
    <row r="3686" spans="1:30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  <c r="Q3686" s="49"/>
      <c r="R3686" s="49"/>
      <c r="S3686" s="49"/>
      <c r="T3686" s="49"/>
      <c r="U3686" s="49"/>
      <c r="V3686" s="49"/>
      <c r="W3686" s="49"/>
      <c r="X3686" s="49"/>
      <c r="Y3686" s="49"/>
      <c r="Z3686" s="49"/>
      <c r="AA3686" s="49"/>
      <c r="AB3686" s="49"/>
      <c r="AC3686" s="49"/>
      <c r="AD3686" s="49"/>
    </row>
    <row r="3687" spans="1:30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  <c r="Q3687" s="49"/>
      <c r="R3687" s="49"/>
      <c r="S3687" s="49"/>
      <c r="T3687" s="49"/>
      <c r="U3687" s="49"/>
      <c r="V3687" s="49"/>
      <c r="W3687" s="49"/>
      <c r="X3687" s="49"/>
      <c r="Y3687" s="49"/>
      <c r="Z3687" s="49"/>
      <c r="AA3687" s="49"/>
      <c r="AB3687" s="49"/>
      <c r="AC3687" s="49"/>
      <c r="AD3687" s="49"/>
    </row>
    <row r="3688" spans="1:30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  <c r="Q3688" s="49"/>
      <c r="R3688" s="49"/>
      <c r="S3688" s="49"/>
      <c r="T3688" s="49"/>
      <c r="U3688" s="49"/>
      <c r="V3688" s="49"/>
      <c r="W3688" s="49"/>
      <c r="X3688" s="49"/>
      <c r="Y3688" s="49"/>
      <c r="Z3688" s="49"/>
      <c r="AA3688" s="49"/>
      <c r="AB3688" s="49"/>
      <c r="AC3688" s="49"/>
      <c r="AD3688" s="49"/>
    </row>
    <row r="3689" spans="1:30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  <c r="Q3689" s="49"/>
      <c r="R3689" s="49"/>
      <c r="S3689" s="49"/>
      <c r="T3689" s="49"/>
      <c r="U3689" s="49"/>
      <c r="V3689" s="49"/>
      <c r="W3689" s="49"/>
      <c r="X3689" s="49"/>
      <c r="Y3689" s="49"/>
      <c r="Z3689" s="49"/>
      <c r="AA3689" s="49"/>
      <c r="AB3689" s="49"/>
      <c r="AC3689" s="49"/>
      <c r="AD3689" s="49"/>
    </row>
    <row r="3690" spans="1:30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  <c r="Q3690" s="49"/>
      <c r="R3690" s="49"/>
      <c r="S3690" s="49"/>
      <c r="T3690" s="49"/>
      <c r="U3690" s="49"/>
      <c r="V3690" s="49"/>
      <c r="W3690" s="49"/>
      <c r="X3690" s="49"/>
      <c r="Y3690" s="49"/>
      <c r="Z3690" s="49"/>
      <c r="AA3690" s="49"/>
      <c r="AB3690" s="49"/>
      <c r="AC3690" s="49"/>
      <c r="AD3690" s="49"/>
    </row>
    <row r="3691" spans="1:30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  <c r="Q3691" s="49"/>
      <c r="R3691" s="49"/>
      <c r="S3691" s="49"/>
      <c r="T3691" s="49"/>
      <c r="U3691" s="49"/>
      <c r="V3691" s="49"/>
      <c r="W3691" s="49"/>
      <c r="X3691" s="49"/>
      <c r="Y3691" s="49"/>
      <c r="Z3691" s="49"/>
      <c r="AA3691" s="49"/>
      <c r="AB3691" s="49"/>
      <c r="AC3691" s="49"/>
      <c r="AD3691" s="49"/>
    </row>
    <row r="3692" spans="1:30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  <c r="Q3692" s="49"/>
      <c r="R3692" s="49"/>
      <c r="S3692" s="49"/>
      <c r="T3692" s="49"/>
      <c r="U3692" s="49"/>
      <c r="V3692" s="49"/>
      <c r="W3692" s="49"/>
      <c r="X3692" s="49"/>
      <c r="Y3692" s="49"/>
      <c r="Z3692" s="49"/>
      <c r="AA3692" s="49"/>
      <c r="AB3692" s="49"/>
      <c r="AC3692" s="49"/>
      <c r="AD3692" s="49"/>
    </row>
    <row r="3693" spans="1:30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  <c r="Q3693" s="49"/>
      <c r="R3693" s="49"/>
      <c r="S3693" s="49"/>
      <c r="T3693" s="49"/>
      <c r="U3693" s="49"/>
      <c r="V3693" s="49"/>
      <c r="W3693" s="49"/>
      <c r="X3693" s="49"/>
      <c r="Y3693" s="49"/>
      <c r="Z3693" s="49"/>
      <c r="AA3693" s="49"/>
      <c r="AB3693" s="49"/>
      <c r="AC3693" s="49"/>
      <c r="AD3693" s="49"/>
    </row>
    <row r="3694" spans="1:30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  <c r="Q3694" s="49"/>
      <c r="R3694" s="49"/>
      <c r="S3694" s="49"/>
      <c r="T3694" s="49"/>
      <c r="U3694" s="49"/>
      <c r="V3694" s="49"/>
      <c r="W3694" s="49"/>
      <c r="X3694" s="49"/>
      <c r="Y3694" s="49"/>
      <c r="Z3694" s="49"/>
      <c r="AA3694" s="49"/>
      <c r="AB3694" s="49"/>
      <c r="AC3694" s="49"/>
      <c r="AD3694" s="49"/>
    </row>
    <row r="3695" spans="1:30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  <c r="Q3695" s="49"/>
      <c r="R3695" s="49"/>
      <c r="S3695" s="49"/>
      <c r="T3695" s="49"/>
      <c r="U3695" s="49"/>
      <c r="V3695" s="49"/>
      <c r="W3695" s="49"/>
      <c r="X3695" s="49"/>
      <c r="Y3695" s="49"/>
      <c r="Z3695" s="49"/>
      <c r="AA3695" s="49"/>
      <c r="AB3695" s="49"/>
      <c r="AC3695" s="49"/>
      <c r="AD3695" s="49"/>
    </row>
    <row r="3696" spans="1:30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  <c r="Q3696" s="49"/>
      <c r="R3696" s="49"/>
      <c r="S3696" s="49"/>
      <c r="T3696" s="49"/>
      <c r="U3696" s="49"/>
      <c r="V3696" s="49"/>
      <c r="W3696" s="49"/>
      <c r="X3696" s="49"/>
      <c r="Y3696" s="49"/>
      <c r="Z3696" s="49"/>
      <c r="AA3696" s="49"/>
      <c r="AB3696" s="49"/>
      <c r="AC3696" s="49"/>
      <c r="AD3696" s="49"/>
    </row>
    <row r="3697" spans="1:30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  <c r="Q3697" s="49"/>
      <c r="R3697" s="49"/>
      <c r="S3697" s="49"/>
      <c r="T3697" s="49"/>
      <c r="U3697" s="49"/>
      <c r="V3697" s="49"/>
      <c r="W3697" s="49"/>
      <c r="X3697" s="49"/>
      <c r="Y3697" s="49"/>
      <c r="Z3697" s="49"/>
      <c r="AA3697" s="49"/>
      <c r="AB3697" s="49"/>
      <c r="AC3697" s="49"/>
      <c r="AD3697" s="49"/>
    </row>
    <row r="3698" spans="1:30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  <c r="Q3698" s="49"/>
      <c r="R3698" s="49"/>
      <c r="S3698" s="49"/>
      <c r="T3698" s="49"/>
      <c r="U3698" s="49"/>
      <c r="V3698" s="49"/>
      <c r="W3698" s="49"/>
      <c r="X3698" s="49"/>
      <c r="Y3698" s="49"/>
      <c r="Z3698" s="49"/>
      <c r="AA3698" s="49"/>
      <c r="AB3698" s="49"/>
      <c r="AC3698" s="49"/>
      <c r="AD3698" s="49"/>
    </row>
    <row r="3699" spans="1:30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  <c r="Q3699" s="49"/>
      <c r="R3699" s="49"/>
      <c r="S3699" s="49"/>
      <c r="T3699" s="49"/>
      <c r="U3699" s="49"/>
      <c r="V3699" s="49"/>
      <c r="W3699" s="49"/>
      <c r="X3699" s="49"/>
      <c r="Y3699" s="49"/>
      <c r="Z3699" s="49"/>
      <c r="AA3699" s="49"/>
      <c r="AB3699" s="49"/>
      <c r="AC3699" s="49"/>
      <c r="AD3699" s="49"/>
    </row>
    <row r="3700" spans="1:30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  <c r="Q3700" s="49"/>
      <c r="R3700" s="49"/>
      <c r="S3700" s="49"/>
      <c r="T3700" s="49"/>
      <c r="U3700" s="49"/>
      <c r="V3700" s="49"/>
      <c r="W3700" s="49"/>
      <c r="X3700" s="49"/>
      <c r="Y3700" s="49"/>
      <c r="Z3700" s="49"/>
      <c r="AA3700" s="49"/>
      <c r="AB3700" s="49"/>
      <c r="AC3700" s="49"/>
      <c r="AD3700" s="49"/>
    </row>
    <row r="3701" spans="1:30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  <c r="R3701" s="49"/>
      <c r="S3701" s="49"/>
      <c r="T3701" s="49"/>
      <c r="U3701" s="49"/>
      <c r="V3701" s="49"/>
      <c r="W3701" s="49"/>
      <c r="X3701" s="49"/>
      <c r="Y3701" s="49"/>
      <c r="Z3701" s="49"/>
      <c r="AA3701" s="49"/>
      <c r="AB3701" s="49"/>
      <c r="AC3701" s="49"/>
      <c r="AD3701" s="49"/>
    </row>
    <row r="3702" spans="1:30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  <c r="Q3702" s="49"/>
      <c r="R3702" s="49"/>
      <c r="S3702" s="49"/>
      <c r="T3702" s="49"/>
      <c r="U3702" s="49"/>
      <c r="V3702" s="49"/>
      <c r="W3702" s="49"/>
      <c r="X3702" s="49"/>
      <c r="Y3702" s="49"/>
      <c r="Z3702" s="49"/>
      <c r="AA3702" s="49"/>
      <c r="AB3702" s="49"/>
      <c r="AC3702" s="49"/>
      <c r="AD3702" s="49"/>
    </row>
    <row r="3703" spans="1:30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  <c r="Q3703" s="49"/>
      <c r="R3703" s="49"/>
      <c r="S3703" s="49"/>
      <c r="T3703" s="49"/>
      <c r="U3703" s="49"/>
      <c r="V3703" s="49"/>
      <c r="W3703" s="49"/>
      <c r="X3703" s="49"/>
      <c r="Y3703" s="49"/>
      <c r="Z3703" s="49"/>
      <c r="AA3703" s="49"/>
      <c r="AB3703" s="49"/>
      <c r="AC3703" s="49"/>
      <c r="AD3703" s="49"/>
    </row>
    <row r="3704" spans="1:30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  <c r="Q3704" s="49"/>
      <c r="R3704" s="49"/>
      <c r="S3704" s="49"/>
      <c r="T3704" s="49"/>
      <c r="U3704" s="49"/>
      <c r="V3704" s="49"/>
      <c r="W3704" s="49"/>
      <c r="X3704" s="49"/>
      <c r="Y3704" s="49"/>
      <c r="Z3704" s="49"/>
      <c r="AA3704" s="49"/>
      <c r="AB3704" s="49"/>
      <c r="AC3704" s="49"/>
      <c r="AD3704" s="49"/>
    </row>
    <row r="3705" spans="1:30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  <c r="Q3705" s="49"/>
      <c r="R3705" s="49"/>
      <c r="S3705" s="49"/>
      <c r="T3705" s="49"/>
      <c r="U3705" s="49"/>
      <c r="V3705" s="49"/>
      <c r="W3705" s="49"/>
      <c r="X3705" s="49"/>
      <c r="Y3705" s="49"/>
      <c r="Z3705" s="49"/>
      <c r="AA3705" s="49"/>
      <c r="AB3705" s="49"/>
      <c r="AC3705" s="49"/>
      <c r="AD3705" s="49"/>
    </row>
    <row r="3706" spans="1:30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  <c r="Q3706" s="49"/>
      <c r="R3706" s="49"/>
      <c r="S3706" s="49"/>
      <c r="T3706" s="49"/>
      <c r="U3706" s="49"/>
      <c r="V3706" s="49"/>
      <c r="W3706" s="49"/>
      <c r="X3706" s="49"/>
      <c r="Y3706" s="49"/>
      <c r="Z3706" s="49"/>
      <c r="AA3706" s="49"/>
      <c r="AB3706" s="49"/>
      <c r="AC3706" s="49"/>
      <c r="AD3706" s="49"/>
    </row>
    <row r="3707" spans="1:30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  <c r="Q3707" s="49"/>
      <c r="R3707" s="49"/>
      <c r="S3707" s="49"/>
      <c r="T3707" s="49"/>
      <c r="U3707" s="49"/>
      <c r="V3707" s="49"/>
      <c r="W3707" s="49"/>
      <c r="X3707" s="49"/>
      <c r="Y3707" s="49"/>
      <c r="Z3707" s="49"/>
      <c r="AA3707" s="49"/>
      <c r="AB3707" s="49"/>
      <c r="AC3707" s="49"/>
      <c r="AD3707" s="49"/>
    </row>
    <row r="3708" spans="1:30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  <c r="Q3708" s="49"/>
      <c r="R3708" s="49"/>
      <c r="S3708" s="49"/>
      <c r="T3708" s="49"/>
      <c r="U3708" s="49"/>
      <c r="V3708" s="49"/>
      <c r="W3708" s="49"/>
      <c r="X3708" s="49"/>
      <c r="Y3708" s="49"/>
      <c r="Z3708" s="49"/>
      <c r="AA3708" s="49"/>
      <c r="AB3708" s="49"/>
      <c r="AC3708" s="49"/>
      <c r="AD3708" s="49"/>
    </row>
    <row r="3709" spans="1:30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  <c r="Q3709" s="49"/>
      <c r="R3709" s="49"/>
      <c r="S3709" s="49"/>
      <c r="T3709" s="49"/>
      <c r="U3709" s="49"/>
      <c r="V3709" s="49"/>
      <c r="W3709" s="49"/>
      <c r="X3709" s="49"/>
      <c r="Y3709" s="49"/>
      <c r="Z3709" s="49"/>
      <c r="AA3709" s="49"/>
      <c r="AB3709" s="49"/>
      <c r="AC3709" s="49"/>
      <c r="AD3709" s="49"/>
    </row>
    <row r="3710" spans="1:30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  <c r="Q3710" s="49"/>
      <c r="R3710" s="49"/>
      <c r="S3710" s="49"/>
      <c r="T3710" s="49"/>
      <c r="U3710" s="49"/>
      <c r="V3710" s="49"/>
      <c r="W3710" s="49"/>
      <c r="X3710" s="49"/>
      <c r="Y3710" s="49"/>
      <c r="Z3710" s="49"/>
      <c r="AA3710" s="49"/>
      <c r="AB3710" s="49"/>
      <c r="AC3710" s="49"/>
      <c r="AD3710" s="49"/>
    </row>
    <row r="3711" spans="1:30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  <c r="Q3711" s="49"/>
      <c r="R3711" s="49"/>
      <c r="S3711" s="49"/>
      <c r="T3711" s="49"/>
      <c r="U3711" s="49"/>
      <c r="V3711" s="49"/>
      <c r="W3711" s="49"/>
      <c r="X3711" s="49"/>
      <c r="Y3711" s="49"/>
      <c r="Z3711" s="49"/>
      <c r="AA3711" s="49"/>
      <c r="AB3711" s="49"/>
      <c r="AC3711" s="49"/>
      <c r="AD3711" s="49"/>
    </row>
    <row r="3712" spans="1:30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  <c r="Q3712" s="49"/>
      <c r="R3712" s="49"/>
      <c r="S3712" s="49"/>
      <c r="T3712" s="49"/>
      <c r="U3712" s="49"/>
      <c r="V3712" s="49"/>
      <c r="W3712" s="49"/>
      <c r="X3712" s="49"/>
      <c r="Y3712" s="49"/>
      <c r="Z3712" s="49"/>
      <c r="AA3712" s="49"/>
      <c r="AB3712" s="49"/>
      <c r="AC3712" s="49"/>
      <c r="AD3712" s="49"/>
    </row>
    <row r="3713" spans="1:30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  <c r="Q3713" s="49"/>
      <c r="R3713" s="49"/>
      <c r="S3713" s="49"/>
      <c r="T3713" s="49"/>
      <c r="U3713" s="49"/>
      <c r="V3713" s="49"/>
      <c r="W3713" s="49"/>
      <c r="X3713" s="49"/>
      <c r="Y3713" s="49"/>
      <c r="Z3713" s="49"/>
      <c r="AA3713" s="49"/>
      <c r="AB3713" s="49"/>
      <c r="AC3713" s="49"/>
      <c r="AD3713" s="49"/>
    </row>
    <row r="3714" spans="1:30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  <c r="Q3714" s="49"/>
      <c r="R3714" s="49"/>
      <c r="S3714" s="49"/>
      <c r="T3714" s="49"/>
      <c r="U3714" s="49"/>
      <c r="V3714" s="49"/>
      <c r="W3714" s="49"/>
      <c r="X3714" s="49"/>
      <c r="Y3714" s="49"/>
      <c r="Z3714" s="49"/>
      <c r="AA3714" s="49"/>
      <c r="AB3714" s="49"/>
      <c r="AC3714" s="49"/>
      <c r="AD3714" s="49"/>
    </row>
    <row r="3715" spans="1:30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  <c r="Q3715" s="49"/>
      <c r="R3715" s="49"/>
      <c r="S3715" s="49"/>
      <c r="T3715" s="49"/>
      <c r="U3715" s="49"/>
      <c r="V3715" s="49"/>
      <c r="W3715" s="49"/>
      <c r="X3715" s="49"/>
      <c r="Y3715" s="49"/>
      <c r="Z3715" s="49"/>
      <c r="AA3715" s="49"/>
      <c r="AB3715" s="49"/>
      <c r="AC3715" s="49"/>
      <c r="AD3715" s="49"/>
    </row>
    <row r="3716" spans="1:30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  <c r="Q3716" s="49"/>
      <c r="R3716" s="49"/>
      <c r="S3716" s="49"/>
      <c r="T3716" s="49"/>
      <c r="U3716" s="49"/>
      <c r="V3716" s="49"/>
      <c r="W3716" s="49"/>
      <c r="X3716" s="49"/>
      <c r="Y3716" s="49"/>
      <c r="Z3716" s="49"/>
      <c r="AA3716" s="49"/>
      <c r="AB3716" s="49"/>
      <c r="AC3716" s="49"/>
      <c r="AD3716" s="49"/>
    </row>
    <row r="3717" spans="1:30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  <c r="Q3717" s="49"/>
      <c r="R3717" s="49"/>
      <c r="S3717" s="49"/>
      <c r="T3717" s="49"/>
      <c r="U3717" s="49"/>
      <c r="V3717" s="49"/>
      <c r="W3717" s="49"/>
      <c r="X3717" s="49"/>
      <c r="Y3717" s="49"/>
      <c r="Z3717" s="49"/>
      <c r="AA3717" s="49"/>
      <c r="AB3717" s="49"/>
      <c r="AC3717" s="49"/>
      <c r="AD3717" s="49"/>
    </row>
    <row r="3718" spans="1:30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  <c r="Q3718" s="49"/>
      <c r="R3718" s="49"/>
      <c r="S3718" s="49"/>
      <c r="T3718" s="49"/>
      <c r="U3718" s="49"/>
      <c r="V3718" s="49"/>
      <c r="W3718" s="49"/>
      <c r="X3718" s="49"/>
      <c r="Y3718" s="49"/>
      <c r="Z3718" s="49"/>
      <c r="AA3718" s="49"/>
      <c r="AB3718" s="49"/>
      <c r="AC3718" s="49"/>
      <c r="AD3718" s="49"/>
    </row>
    <row r="3719" spans="1:30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  <c r="Q3719" s="49"/>
      <c r="R3719" s="49"/>
      <c r="S3719" s="49"/>
      <c r="T3719" s="49"/>
      <c r="U3719" s="49"/>
      <c r="V3719" s="49"/>
      <c r="W3719" s="49"/>
      <c r="X3719" s="49"/>
      <c r="Y3719" s="49"/>
      <c r="Z3719" s="49"/>
      <c r="AA3719" s="49"/>
      <c r="AB3719" s="49"/>
      <c r="AC3719" s="49"/>
      <c r="AD3719" s="49"/>
    </row>
    <row r="3720" spans="1:30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  <c r="Q3720" s="49"/>
      <c r="R3720" s="49"/>
      <c r="S3720" s="49"/>
      <c r="T3720" s="49"/>
      <c r="U3720" s="49"/>
      <c r="V3720" s="49"/>
      <c r="W3720" s="49"/>
      <c r="X3720" s="49"/>
      <c r="Y3720" s="49"/>
      <c r="Z3720" s="49"/>
      <c r="AA3720" s="49"/>
      <c r="AB3720" s="49"/>
      <c r="AC3720" s="49"/>
      <c r="AD3720" s="49"/>
    </row>
    <row r="3721" spans="1:30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  <c r="Q3721" s="49"/>
      <c r="R3721" s="49"/>
      <c r="S3721" s="49"/>
      <c r="T3721" s="49"/>
      <c r="U3721" s="49"/>
      <c r="V3721" s="49"/>
      <c r="W3721" s="49"/>
      <c r="X3721" s="49"/>
      <c r="Y3721" s="49"/>
      <c r="Z3721" s="49"/>
      <c r="AA3721" s="49"/>
      <c r="AB3721" s="49"/>
      <c r="AC3721" s="49"/>
      <c r="AD3721" s="49"/>
    </row>
    <row r="3722" spans="1:30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  <c r="Q3722" s="49"/>
      <c r="R3722" s="49"/>
      <c r="S3722" s="49"/>
      <c r="T3722" s="49"/>
      <c r="U3722" s="49"/>
      <c r="V3722" s="49"/>
      <c r="W3722" s="49"/>
      <c r="X3722" s="49"/>
      <c r="Y3722" s="49"/>
      <c r="Z3722" s="49"/>
      <c r="AA3722" s="49"/>
      <c r="AB3722" s="49"/>
      <c r="AC3722" s="49"/>
      <c r="AD3722" s="49"/>
    </row>
    <row r="3723" spans="1:30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  <c r="Q3723" s="49"/>
      <c r="R3723" s="49"/>
      <c r="S3723" s="49"/>
      <c r="T3723" s="49"/>
      <c r="U3723" s="49"/>
      <c r="V3723" s="49"/>
      <c r="W3723" s="49"/>
      <c r="X3723" s="49"/>
      <c r="Y3723" s="49"/>
      <c r="Z3723" s="49"/>
      <c r="AA3723" s="49"/>
      <c r="AB3723" s="49"/>
      <c r="AC3723" s="49"/>
      <c r="AD3723" s="49"/>
    </row>
    <row r="3724" spans="1:30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  <c r="Q3724" s="49"/>
      <c r="R3724" s="49"/>
      <c r="S3724" s="49"/>
      <c r="T3724" s="49"/>
      <c r="U3724" s="49"/>
      <c r="V3724" s="49"/>
      <c r="W3724" s="49"/>
      <c r="X3724" s="49"/>
      <c r="Y3724" s="49"/>
      <c r="Z3724" s="49"/>
      <c r="AA3724" s="49"/>
      <c r="AB3724" s="49"/>
      <c r="AC3724" s="49"/>
      <c r="AD3724" s="49"/>
    </row>
    <row r="3725" spans="1:30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  <c r="Q3725" s="49"/>
      <c r="R3725" s="49"/>
      <c r="S3725" s="49"/>
      <c r="T3725" s="49"/>
      <c r="U3725" s="49"/>
      <c r="V3725" s="49"/>
      <c r="W3725" s="49"/>
      <c r="X3725" s="49"/>
      <c r="Y3725" s="49"/>
      <c r="Z3725" s="49"/>
      <c r="AA3725" s="49"/>
      <c r="AB3725" s="49"/>
      <c r="AC3725" s="49"/>
      <c r="AD3725" s="49"/>
    </row>
    <row r="3726" spans="1:30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  <c r="Q3726" s="49"/>
      <c r="R3726" s="49"/>
      <c r="S3726" s="49"/>
      <c r="T3726" s="49"/>
      <c r="U3726" s="49"/>
      <c r="V3726" s="49"/>
      <c r="W3726" s="49"/>
      <c r="X3726" s="49"/>
      <c r="Y3726" s="49"/>
      <c r="Z3726" s="49"/>
      <c r="AA3726" s="49"/>
      <c r="AB3726" s="49"/>
      <c r="AC3726" s="49"/>
      <c r="AD3726" s="49"/>
    </row>
    <row r="3727" spans="1:30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  <c r="Q3727" s="49"/>
      <c r="R3727" s="49"/>
      <c r="S3727" s="49"/>
      <c r="T3727" s="49"/>
      <c r="U3727" s="49"/>
      <c r="V3727" s="49"/>
      <c r="W3727" s="49"/>
      <c r="X3727" s="49"/>
      <c r="Y3727" s="49"/>
      <c r="Z3727" s="49"/>
      <c r="AA3727" s="49"/>
      <c r="AB3727" s="49"/>
      <c r="AC3727" s="49"/>
      <c r="AD3727" s="49"/>
    </row>
    <row r="3728" spans="1:30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  <c r="Q3728" s="49"/>
      <c r="R3728" s="49"/>
      <c r="S3728" s="49"/>
      <c r="T3728" s="49"/>
      <c r="U3728" s="49"/>
      <c r="V3728" s="49"/>
      <c r="W3728" s="49"/>
      <c r="X3728" s="49"/>
      <c r="Y3728" s="49"/>
      <c r="Z3728" s="49"/>
      <c r="AA3728" s="49"/>
      <c r="AB3728" s="49"/>
      <c r="AC3728" s="49"/>
      <c r="AD3728" s="49"/>
    </row>
    <row r="3729" spans="1:30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  <c r="Q3729" s="49"/>
      <c r="R3729" s="49"/>
      <c r="S3729" s="49"/>
      <c r="T3729" s="49"/>
      <c r="U3729" s="49"/>
      <c r="V3729" s="49"/>
      <c r="W3729" s="49"/>
      <c r="X3729" s="49"/>
      <c r="Y3729" s="49"/>
      <c r="Z3729" s="49"/>
      <c r="AA3729" s="49"/>
      <c r="AB3729" s="49"/>
      <c r="AC3729" s="49"/>
      <c r="AD3729" s="49"/>
    </row>
    <row r="3730" spans="1:30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  <c r="Q3730" s="49"/>
      <c r="R3730" s="49"/>
      <c r="S3730" s="49"/>
      <c r="T3730" s="49"/>
      <c r="U3730" s="49"/>
      <c r="V3730" s="49"/>
      <c r="W3730" s="49"/>
      <c r="X3730" s="49"/>
      <c r="Y3730" s="49"/>
      <c r="Z3730" s="49"/>
      <c r="AA3730" s="49"/>
      <c r="AB3730" s="49"/>
      <c r="AC3730" s="49"/>
      <c r="AD3730" s="49"/>
    </row>
    <row r="3731" spans="1:30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  <c r="Q3731" s="49"/>
      <c r="R3731" s="49"/>
      <c r="S3731" s="49"/>
      <c r="T3731" s="49"/>
      <c r="U3731" s="49"/>
      <c r="V3731" s="49"/>
      <c r="W3731" s="49"/>
      <c r="X3731" s="49"/>
      <c r="Y3731" s="49"/>
      <c r="Z3731" s="49"/>
      <c r="AA3731" s="49"/>
      <c r="AB3731" s="49"/>
      <c r="AC3731" s="49"/>
      <c r="AD3731" s="49"/>
    </row>
    <row r="3732" spans="1:30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  <c r="Q3732" s="49"/>
      <c r="R3732" s="49"/>
      <c r="S3732" s="49"/>
      <c r="T3732" s="49"/>
      <c r="U3732" s="49"/>
      <c r="V3732" s="49"/>
      <c r="W3732" s="49"/>
      <c r="X3732" s="49"/>
      <c r="Y3732" s="49"/>
      <c r="Z3732" s="49"/>
      <c r="AA3732" s="49"/>
      <c r="AB3732" s="49"/>
      <c r="AC3732" s="49"/>
      <c r="AD3732" s="49"/>
    </row>
    <row r="3733" spans="1:30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  <c r="Q3733" s="49"/>
      <c r="R3733" s="49"/>
      <c r="S3733" s="49"/>
      <c r="T3733" s="49"/>
      <c r="U3733" s="49"/>
      <c r="V3733" s="49"/>
      <c r="W3733" s="49"/>
      <c r="X3733" s="49"/>
      <c r="Y3733" s="49"/>
      <c r="Z3733" s="49"/>
      <c r="AA3733" s="49"/>
      <c r="AB3733" s="49"/>
      <c r="AC3733" s="49"/>
      <c r="AD3733" s="49"/>
    </row>
    <row r="3734" spans="1:30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  <c r="Q3734" s="49"/>
      <c r="R3734" s="49"/>
      <c r="S3734" s="49"/>
      <c r="T3734" s="49"/>
      <c r="U3734" s="49"/>
      <c r="V3734" s="49"/>
      <c r="W3734" s="49"/>
      <c r="X3734" s="49"/>
      <c r="Y3734" s="49"/>
      <c r="Z3734" s="49"/>
      <c r="AA3734" s="49"/>
      <c r="AB3734" s="49"/>
      <c r="AC3734" s="49"/>
      <c r="AD3734" s="49"/>
    </row>
    <row r="3735" spans="1:30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  <c r="Q3735" s="49"/>
      <c r="R3735" s="49"/>
      <c r="S3735" s="49"/>
      <c r="T3735" s="49"/>
      <c r="U3735" s="49"/>
      <c r="V3735" s="49"/>
      <c r="W3735" s="49"/>
      <c r="X3735" s="49"/>
      <c r="Y3735" s="49"/>
      <c r="Z3735" s="49"/>
      <c r="AA3735" s="49"/>
      <c r="AB3735" s="49"/>
      <c r="AC3735" s="49"/>
      <c r="AD3735" s="49"/>
    </row>
    <row r="3736" spans="1:30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  <c r="Q3736" s="49"/>
      <c r="R3736" s="49"/>
      <c r="S3736" s="49"/>
      <c r="T3736" s="49"/>
      <c r="U3736" s="49"/>
      <c r="V3736" s="49"/>
      <c r="W3736" s="49"/>
      <c r="X3736" s="49"/>
      <c r="Y3736" s="49"/>
      <c r="Z3736" s="49"/>
      <c r="AA3736" s="49"/>
      <c r="AB3736" s="49"/>
      <c r="AC3736" s="49"/>
      <c r="AD3736" s="49"/>
    </row>
    <row r="3737" spans="1:30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  <c r="Q3737" s="49"/>
      <c r="R3737" s="49"/>
      <c r="S3737" s="49"/>
      <c r="T3737" s="49"/>
      <c r="U3737" s="49"/>
      <c r="V3737" s="49"/>
      <c r="W3737" s="49"/>
      <c r="X3737" s="49"/>
      <c r="Y3737" s="49"/>
      <c r="Z3737" s="49"/>
      <c r="AA3737" s="49"/>
      <c r="AB3737" s="49"/>
      <c r="AC3737" s="49"/>
      <c r="AD3737" s="49"/>
    </row>
    <row r="3738" spans="1:30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  <c r="Q3738" s="49"/>
      <c r="R3738" s="49"/>
      <c r="S3738" s="49"/>
      <c r="T3738" s="49"/>
      <c r="U3738" s="49"/>
      <c r="V3738" s="49"/>
      <c r="W3738" s="49"/>
      <c r="X3738" s="49"/>
      <c r="Y3738" s="49"/>
      <c r="Z3738" s="49"/>
      <c r="AA3738" s="49"/>
      <c r="AB3738" s="49"/>
      <c r="AC3738" s="49"/>
      <c r="AD3738" s="49"/>
    </row>
    <row r="3739" spans="1:30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  <c r="Q3739" s="49"/>
      <c r="R3739" s="49"/>
      <c r="S3739" s="49"/>
      <c r="T3739" s="49"/>
      <c r="U3739" s="49"/>
      <c r="V3739" s="49"/>
      <c r="W3739" s="49"/>
      <c r="X3739" s="49"/>
      <c r="Y3739" s="49"/>
      <c r="Z3739" s="49"/>
      <c r="AA3739" s="49"/>
      <c r="AB3739" s="49"/>
      <c r="AC3739" s="49"/>
      <c r="AD3739" s="49"/>
    </row>
    <row r="3740" spans="1:30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  <c r="Q3740" s="49"/>
      <c r="R3740" s="49"/>
      <c r="S3740" s="49"/>
      <c r="T3740" s="49"/>
      <c r="U3740" s="49"/>
      <c r="V3740" s="49"/>
      <c r="W3740" s="49"/>
      <c r="X3740" s="49"/>
      <c r="Y3740" s="49"/>
      <c r="Z3740" s="49"/>
      <c r="AA3740" s="49"/>
      <c r="AB3740" s="49"/>
      <c r="AC3740" s="49"/>
      <c r="AD3740" s="49"/>
    </row>
    <row r="3741" spans="1:30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  <c r="Q3741" s="49"/>
      <c r="R3741" s="49"/>
      <c r="S3741" s="49"/>
      <c r="T3741" s="49"/>
      <c r="U3741" s="49"/>
      <c r="V3741" s="49"/>
      <c r="W3741" s="49"/>
      <c r="X3741" s="49"/>
      <c r="Y3741" s="49"/>
      <c r="Z3741" s="49"/>
      <c r="AA3741" s="49"/>
      <c r="AB3741" s="49"/>
      <c r="AC3741" s="49"/>
      <c r="AD3741" s="49"/>
    </row>
    <row r="3742" spans="1:30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  <c r="Q3742" s="49"/>
      <c r="R3742" s="49"/>
      <c r="S3742" s="49"/>
      <c r="T3742" s="49"/>
      <c r="U3742" s="49"/>
      <c r="V3742" s="49"/>
      <c r="W3742" s="49"/>
      <c r="X3742" s="49"/>
      <c r="Y3742" s="49"/>
      <c r="Z3742" s="49"/>
      <c r="AA3742" s="49"/>
      <c r="AB3742" s="49"/>
      <c r="AC3742" s="49"/>
      <c r="AD3742" s="49"/>
    </row>
    <row r="3743" spans="1:30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  <c r="Q3743" s="49"/>
      <c r="R3743" s="49"/>
      <c r="S3743" s="49"/>
      <c r="T3743" s="49"/>
      <c r="U3743" s="49"/>
      <c r="V3743" s="49"/>
      <c r="W3743" s="49"/>
      <c r="X3743" s="49"/>
      <c r="Y3743" s="49"/>
      <c r="Z3743" s="49"/>
      <c r="AA3743" s="49"/>
      <c r="AB3743" s="49"/>
      <c r="AC3743" s="49"/>
      <c r="AD3743" s="49"/>
    </row>
    <row r="3744" spans="1:30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  <c r="Q3744" s="49"/>
      <c r="R3744" s="49"/>
      <c r="S3744" s="49"/>
      <c r="T3744" s="49"/>
      <c r="U3744" s="49"/>
      <c r="V3744" s="49"/>
      <c r="W3744" s="49"/>
      <c r="X3744" s="49"/>
      <c r="Y3744" s="49"/>
      <c r="Z3744" s="49"/>
      <c r="AA3744" s="49"/>
      <c r="AB3744" s="49"/>
      <c r="AC3744" s="49"/>
      <c r="AD3744" s="49"/>
    </row>
    <row r="3745" spans="1:30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  <c r="Q3745" s="49"/>
      <c r="R3745" s="49"/>
      <c r="S3745" s="49"/>
      <c r="T3745" s="49"/>
      <c r="U3745" s="49"/>
      <c r="V3745" s="49"/>
      <c r="W3745" s="49"/>
      <c r="X3745" s="49"/>
      <c r="Y3745" s="49"/>
      <c r="Z3745" s="49"/>
      <c r="AA3745" s="49"/>
      <c r="AB3745" s="49"/>
      <c r="AC3745" s="49"/>
      <c r="AD3745" s="49"/>
    </row>
    <row r="3746" spans="1:30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  <c r="Q3746" s="49"/>
      <c r="R3746" s="49"/>
      <c r="S3746" s="49"/>
      <c r="T3746" s="49"/>
      <c r="U3746" s="49"/>
      <c r="V3746" s="49"/>
      <c r="W3746" s="49"/>
      <c r="X3746" s="49"/>
      <c r="Y3746" s="49"/>
      <c r="Z3746" s="49"/>
      <c r="AA3746" s="49"/>
      <c r="AB3746" s="49"/>
      <c r="AC3746" s="49"/>
      <c r="AD3746" s="49"/>
    </row>
    <row r="3747" spans="1:30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  <c r="Q3747" s="49"/>
      <c r="R3747" s="49"/>
      <c r="S3747" s="49"/>
      <c r="T3747" s="49"/>
      <c r="U3747" s="49"/>
      <c r="V3747" s="49"/>
      <c r="W3747" s="49"/>
      <c r="X3747" s="49"/>
      <c r="Y3747" s="49"/>
      <c r="Z3747" s="49"/>
      <c r="AA3747" s="49"/>
      <c r="AB3747" s="49"/>
      <c r="AC3747" s="49"/>
      <c r="AD3747" s="49"/>
    </row>
    <row r="3748" spans="1:30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  <c r="Q3748" s="49"/>
      <c r="R3748" s="49"/>
      <c r="S3748" s="49"/>
      <c r="T3748" s="49"/>
      <c r="U3748" s="49"/>
      <c r="V3748" s="49"/>
      <c r="W3748" s="49"/>
      <c r="X3748" s="49"/>
      <c r="Y3748" s="49"/>
      <c r="Z3748" s="49"/>
      <c r="AA3748" s="49"/>
      <c r="AB3748" s="49"/>
      <c r="AC3748" s="49"/>
      <c r="AD3748" s="49"/>
    </row>
    <row r="3749" spans="1:30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  <c r="Q3749" s="49"/>
      <c r="R3749" s="49"/>
      <c r="S3749" s="49"/>
      <c r="T3749" s="49"/>
      <c r="U3749" s="49"/>
      <c r="V3749" s="49"/>
      <c r="W3749" s="49"/>
      <c r="X3749" s="49"/>
      <c r="Y3749" s="49"/>
      <c r="Z3749" s="49"/>
      <c r="AA3749" s="49"/>
      <c r="AB3749" s="49"/>
      <c r="AC3749" s="49"/>
      <c r="AD3749" s="49"/>
    </row>
    <row r="3750" spans="1:30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  <c r="Q3750" s="49"/>
      <c r="R3750" s="49"/>
      <c r="S3750" s="49"/>
      <c r="T3750" s="49"/>
      <c r="U3750" s="49"/>
      <c r="V3750" s="49"/>
      <c r="W3750" s="49"/>
      <c r="X3750" s="49"/>
      <c r="Y3750" s="49"/>
      <c r="Z3750" s="49"/>
      <c r="AA3750" s="49"/>
      <c r="AB3750" s="49"/>
      <c r="AC3750" s="49"/>
      <c r="AD3750" s="49"/>
    </row>
    <row r="3751" spans="1:30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  <c r="Q3751" s="49"/>
      <c r="R3751" s="49"/>
      <c r="S3751" s="49"/>
      <c r="T3751" s="49"/>
      <c r="U3751" s="49"/>
      <c r="V3751" s="49"/>
      <c r="W3751" s="49"/>
      <c r="X3751" s="49"/>
      <c r="Y3751" s="49"/>
      <c r="Z3751" s="49"/>
      <c r="AA3751" s="49"/>
      <c r="AB3751" s="49"/>
      <c r="AC3751" s="49"/>
      <c r="AD3751" s="49"/>
    </row>
    <row r="3752" spans="1:30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  <c r="Q3752" s="49"/>
      <c r="R3752" s="49"/>
      <c r="S3752" s="49"/>
      <c r="T3752" s="49"/>
      <c r="U3752" s="49"/>
      <c r="V3752" s="49"/>
      <c r="W3752" s="49"/>
      <c r="X3752" s="49"/>
      <c r="Y3752" s="49"/>
      <c r="Z3752" s="49"/>
      <c r="AA3752" s="49"/>
      <c r="AB3752" s="49"/>
      <c r="AC3752" s="49"/>
      <c r="AD3752" s="49"/>
    </row>
    <row r="3753" spans="1:30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  <c r="Q3753" s="49"/>
      <c r="R3753" s="49"/>
      <c r="S3753" s="49"/>
      <c r="T3753" s="49"/>
      <c r="U3753" s="49"/>
      <c r="V3753" s="49"/>
      <c r="W3753" s="49"/>
      <c r="X3753" s="49"/>
      <c r="Y3753" s="49"/>
      <c r="Z3753" s="49"/>
      <c r="AA3753" s="49"/>
      <c r="AB3753" s="49"/>
      <c r="AC3753" s="49"/>
      <c r="AD3753" s="49"/>
    </row>
    <row r="3754" spans="1:30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  <c r="Q3754" s="49"/>
      <c r="R3754" s="49"/>
      <c r="S3754" s="49"/>
      <c r="T3754" s="49"/>
      <c r="U3754" s="49"/>
      <c r="V3754" s="49"/>
      <c r="W3754" s="49"/>
      <c r="X3754" s="49"/>
      <c r="Y3754" s="49"/>
      <c r="Z3754" s="49"/>
      <c r="AA3754" s="49"/>
      <c r="AB3754" s="49"/>
      <c r="AC3754" s="49"/>
      <c r="AD3754" s="49"/>
    </row>
    <row r="3755" spans="1:30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  <c r="Q3755" s="49"/>
      <c r="R3755" s="49"/>
      <c r="S3755" s="49"/>
      <c r="T3755" s="49"/>
      <c r="U3755" s="49"/>
      <c r="V3755" s="49"/>
      <c r="W3755" s="49"/>
      <c r="X3755" s="49"/>
      <c r="Y3755" s="49"/>
      <c r="Z3755" s="49"/>
      <c r="AA3755" s="49"/>
      <c r="AB3755" s="49"/>
      <c r="AC3755" s="49"/>
      <c r="AD3755" s="49"/>
    </row>
    <row r="3756" spans="1:30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  <c r="Q3756" s="49"/>
      <c r="R3756" s="49"/>
      <c r="S3756" s="49"/>
      <c r="T3756" s="49"/>
      <c r="U3756" s="49"/>
      <c r="V3756" s="49"/>
      <c r="W3756" s="49"/>
      <c r="X3756" s="49"/>
      <c r="Y3756" s="49"/>
      <c r="Z3756" s="49"/>
      <c r="AA3756" s="49"/>
      <c r="AB3756" s="49"/>
      <c r="AC3756" s="49"/>
      <c r="AD3756" s="49"/>
    </row>
    <row r="3757" spans="1:30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  <c r="Q3757" s="49"/>
      <c r="R3757" s="49"/>
      <c r="S3757" s="49"/>
      <c r="T3757" s="49"/>
      <c r="U3757" s="49"/>
      <c r="V3757" s="49"/>
      <c r="W3757" s="49"/>
      <c r="X3757" s="49"/>
      <c r="Y3757" s="49"/>
      <c r="Z3757" s="49"/>
      <c r="AA3757" s="49"/>
      <c r="AB3757" s="49"/>
      <c r="AC3757" s="49"/>
      <c r="AD3757" s="49"/>
    </row>
    <row r="3758" spans="1:30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  <c r="Q3758" s="49"/>
      <c r="R3758" s="49"/>
      <c r="S3758" s="49"/>
      <c r="T3758" s="49"/>
      <c r="U3758" s="49"/>
      <c r="V3758" s="49"/>
      <c r="W3758" s="49"/>
      <c r="X3758" s="49"/>
      <c r="Y3758" s="49"/>
      <c r="Z3758" s="49"/>
      <c r="AA3758" s="49"/>
      <c r="AB3758" s="49"/>
      <c r="AC3758" s="49"/>
      <c r="AD3758" s="49"/>
    </row>
    <row r="3759" spans="1:30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  <c r="Q3759" s="49"/>
      <c r="R3759" s="49"/>
      <c r="S3759" s="49"/>
      <c r="T3759" s="49"/>
      <c r="U3759" s="49"/>
      <c r="V3759" s="49"/>
      <c r="W3759" s="49"/>
      <c r="X3759" s="49"/>
      <c r="Y3759" s="49"/>
      <c r="Z3759" s="49"/>
      <c r="AA3759" s="49"/>
      <c r="AB3759" s="49"/>
      <c r="AC3759" s="49"/>
      <c r="AD3759" s="49"/>
    </row>
    <row r="3760" spans="1:30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  <c r="Q3760" s="49"/>
      <c r="R3760" s="49"/>
      <c r="S3760" s="49"/>
      <c r="T3760" s="49"/>
      <c r="U3760" s="49"/>
      <c r="V3760" s="49"/>
      <c r="W3760" s="49"/>
      <c r="X3760" s="49"/>
      <c r="Y3760" s="49"/>
      <c r="Z3760" s="49"/>
      <c r="AA3760" s="49"/>
      <c r="AB3760" s="49"/>
      <c r="AC3760" s="49"/>
      <c r="AD3760" s="49"/>
    </row>
    <row r="3761" spans="1:30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  <c r="Q3761" s="49"/>
      <c r="R3761" s="49"/>
      <c r="S3761" s="49"/>
      <c r="T3761" s="49"/>
      <c r="U3761" s="49"/>
      <c r="V3761" s="49"/>
      <c r="W3761" s="49"/>
      <c r="X3761" s="49"/>
      <c r="Y3761" s="49"/>
      <c r="Z3761" s="49"/>
      <c r="AA3761" s="49"/>
      <c r="AB3761" s="49"/>
      <c r="AC3761" s="49"/>
      <c r="AD3761" s="49"/>
    </row>
    <row r="3762" spans="1:30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  <c r="Q3762" s="49"/>
      <c r="R3762" s="49"/>
      <c r="S3762" s="49"/>
      <c r="T3762" s="49"/>
      <c r="U3762" s="49"/>
      <c r="V3762" s="49"/>
      <c r="W3762" s="49"/>
      <c r="X3762" s="49"/>
      <c r="Y3762" s="49"/>
      <c r="Z3762" s="49"/>
      <c r="AA3762" s="49"/>
      <c r="AB3762" s="49"/>
      <c r="AC3762" s="49"/>
      <c r="AD3762" s="49"/>
    </row>
    <row r="3763" spans="1:30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  <c r="Q3763" s="49"/>
      <c r="R3763" s="49"/>
      <c r="S3763" s="49"/>
      <c r="T3763" s="49"/>
      <c r="U3763" s="49"/>
      <c r="V3763" s="49"/>
      <c r="W3763" s="49"/>
      <c r="X3763" s="49"/>
      <c r="Y3763" s="49"/>
      <c r="Z3763" s="49"/>
      <c r="AA3763" s="49"/>
      <c r="AB3763" s="49"/>
      <c r="AC3763" s="49"/>
      <c r="AD3763" s="49"/>
    </row>
    <row r="3764" spans="1:30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  <c r="Q3764" s="49"/>
      <c r="R3764" s="49"/>
      <c r="S3764" s="49"/>
      <c r="T3764" s="49"/>
      <c r="U3764" s="49"/>
      <c r="V3764" s="49"/>
      <c r="W3764" s="49"/>
      <c r="X3764" s="49"/>
      <c r="Y3764" s="49"/>
      <c r="Z3764" s="49"/>
      <c r="AA3764" s="49"/>
      <c r="AB3764" s="49"/>
      <c r="AC3764" s="49"/>
      <c r="AD3764" s="49"/>
    </row>
    <row r="3765" spans="1:30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  <c r="Q3765" s="49"/>
      <c r="R3765" s="49"/>
      <c r="S3765" s="49"/>
      <c r="T3765" s="49"/>
      <c r="U3765" s="49"/>
      <c r="V3765" s="49"/>
      <c r="W3765" s="49"/>
      <c r="X3765" s="49"/>
      <c r="Y3765" s="49"/>
      <c r="Z3765" s="49"/>
      <c r="AA3765" s="49"/>
      <c r="AB3765" s="49"/>
      <c r="AC3765" s="49"/>
      <c r="AD3765" s="49"/>
    </row>
    <row r="3766" spans="1:30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  <c r="Q3766" s="49"/>
      <c r="R3766" s="49"/>
      <c r="S3766" s="49"/>
      <c r="T3766" s="49"/>
      <c r="U3766" s="49"/>
      <c r="V3766" s="49"/>
      <c r="W3766" s="49"/>
      <c r="X3766" s="49"/>
      <c r="Y3766" s="49"/>
      <c r="Z3766" s="49"/>
      <c r="AA3766" s="49"/>
      <c r="AB3766" s="49"/>
      <c r="AC3766" s="49"/>
      <c r="AD3766" s="49"/>
    </row>
    <row r="3767" spans="1:30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  <c r="Q3767" s="49"/>
      <c r="R3767" s="49"/>
      <c r="S3767" s="49"/>
      <c r="T3767" s="49"/>
      <c r="U3767" s="49"/>
      <c r="V3767" s="49"/>
      <c r="W3767" s="49"/>
      <c r="X3767" s="49"/>
      <c r="Y3767" s="49"/>
      <c r="Z3767" s="49"/>
      <c r="AA3767" s="49"/>
      <c r="AB3767" s="49"/>
      <c r="AC3767" s="49"/>
      <c r="AD3767" s="49"/>
    </row>
    <row r="3768" spans="1:30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  <c r="Q3768" s="49"/>
      <c r="R3768" s="49"/>
      <c r="S3768" s="49"/>
      <c r="T3768" s="49"/>
      <c r="U3768" s="49"/>
      <c r="V3768" s="49"/>
      <c r="W3768" s="49"/>
      <c r="X3768" s="49"/>
      <c r="Y3768" s="49"/>
      <c r="Z3768" s="49"/>
      <c r="AA3768" s="49"/>
      <c r="AB3768" s="49"/>
      <c r="AC3768" s="49"/>
      <c r="AD3768" s="49"/>
    </row>
    <row r="3769" spans="1:30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  <c r="Q3769" s="49"/>
      <c r="R3769" s="49"/>
      <c r="S3769" s="49"/>
      <c r="T3769" s="49"/>
      <c r="U3769" s="49"/>
      <c r="V3769" s="49"/>
      <c r="W3769" s="49"/>
      <c r="X3769" s="49"/>
      <c r="Y3769" s="49"/>
      <c r="Z3769" s="49"/>
      <c r="AA3769" s="49"/>
      <c r="AB3769" s="49"/>
      <c r="AC3769" s="49"/>
      <c r="AD3769" s="49"/>
    </row>
    <row r="3770" spans="1:30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  <c r="Q3770" s="49"/>
      <c r="R3770" s="49"/>
      <c r="S3770" s="49"/>
      <c r="T3770" s="49"/>
      <c r="U3770" s="49"/>
      <c r="V3770" s="49"/>
      <c r="W3770" s="49"/>
      <c r="X3770" s="49"/>
      <c r="Y3770" s="49"/>
      <c r="Z3770" s="49"/>
      <c r="AA3770" s="49"/>
      <c r="AB3770" s="49"/>
      <c r="AC3770" s="49"/>
      <c r="AD3770" s="49"/>
    </row>
    <row r="3771" spans="1:30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  <c r="Q3771" s="49"/>
      <c r="R3771" s="49"/>
      <c r="S3771" s="49"/>
      <c r="T3771" s="49"/>
      <c r="U3771" s="49"/>
      <c r="V3771" s="49"/>
      <c r="W3771" s="49"/>
      <c r="X3771" s="49"/>
      <c r="Y3771" s="49"/>
      <c r="Z3771" s="49"/>
      <c r="AA3771" s="49"/>
      <c r="AB3771" s="49"/>
      <c r="AC3771" s="49"/>
      <c r="AD3771" s="49"/>
    </row>
    <row r="3772" spans="1:30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  <c r="Q3772" s="49"/>
      <c r="R3772" s="49"/>
      <c r="S3772" s="49"/>
      <c r="T3772" s="49"/>
      <c r="U3772" s="49"/>
      <c r="V3772" s="49"/>
      <c r="W3772" s="49"/>
      <c r="X3772" s="49"/>
      <c r="Y3772" s="49"/>
      <c r="Z3772" s="49"/>
      <c r="AA3772" s="49"/>
      <c r="AB3772" s="49"/>
      <c r="AC3772" s="49"/>
      <c r="AD3772" s="49"/>
    </row>
    <row r="3773" spans="1:30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  <c r="Q3773" s="49"/>
      <c r="R3773" s="49"/>
      <c r="S3773" s="49"/>
      <c r="T3773" s="49"/>
      <c r="U3773" s="49"/>
      <c r="V3773" s="49"/>
      <c r="W3773" s="49"/>
      <c r="X3773" s="49"/>
      <c r="Y3773" s="49"/>
      <c r="Z3773" s="49"/>
      <c r="AA3773" s="49"/>
      <c r="AB3773" s="49"/>
      <c r="AC3773" s="49"/>
      <c r="AD3773" s="49"/>
    </row>
    <row r="3774" spans="1:30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  <c r="Q3774" s="49"/>
      <c r="R3774" s="49"/>
      <c r="S3774" s="49"/>
      <c r="T3774" s="49"/>
      <c r="U3774" s="49"/>
      <c r="V3774" s="49"/>
      <c r="W3774" s="49"/>
      <c r="X3774" s="49"/>
      <c r="Y3774" s="49"/>
      <c r="Z3774" s="49"/>
      <c r="AA3774" s="49"/>
      <c r="AB3774" s="49"/>
      <c r="AC3774" s="49"/>
      <c r="AD3774" s="49"/>
    </row>
    <row r="3775" spans="1:30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  <c r="Q3775" s="49"/>
      <c r="R3775" s="49"/>
      <c r="S3775" s="49"/>
      <c r="T3775" s="49"/>
      <c r="U3775" s="49"/>
      <c r="V3775" s="49"/>
      <c r="W3775" s="49"/>
      <c r="X3775" s="49"/>
      <c r="Y3775" s="49"/>
      <c r="Z3775" s="49"/>
      <c r="AA3775" s="49"/>
      <c r="AB3775" s="49"/>
      <c r="AC3775" s="49"/>
      <c r="AD3775" s="49"/>
    </row>
    <row r="3776" spans="1:30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  <c r="Q3776" s="49"/>
      <c r="R3776" s="49"/>
      <c r="S3776" s="49"/>
      <c r="T3776" s="49"/>
      <c r="U3776" s="49"/>
      <c r="V3776" s="49"/>
      <c r="W3776" s="49"/>
      <c r="X3776" s="49"/>
      <c r="Y3776" s="49"/>
      <c r="Z3776" s="49"/>
      <c r="AA3776" s="49"/>
      <c r="AB3776" s="49"/>
      <c r="AC3776" s="49"/>
      <c r="AD3776" s="49"/>
    </row>
    <row r="3777" spans="1:30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  <c r="Q3777" s="49"/>
      <c r="R3777" s="49"/>
      <c r="S3777" s="49"/>
      <c r="T3777" s="49"/>
      <c r="U3777" s="49"/>
      <c r="V3777" s="49"/>
      <c r="W3777" s="49"/>
      <c r="X3777" s="49"/>
      <c r="Y3777" s="49"/>
      <c r="Z3777" s="49"/>
      <c r="AA3777" s="49"/>
      <c r="AB3777" s="49"/>
      <c r="AC3777" s="49"/>
      <c r="AD3777" s="49"/>
    </row>
    <row r="3778" spans="1:30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  <c r="Q3778" s="49"/>
      <c r="R3778" s="49"/>
      <c r="S3778" s="49"/>
      <c r="T3778" s="49"/>
      <c r="U3778" s="49"/>
      <c r="V3778" s="49"/>
      <c r="W3778" s="49"/>
      <c r="X3778" s="49"/>
      <c r="Y3778" s="49"/>
      <c r="Z3778" s="49"/>
      <c r="AA3778" s="49"/>
      <c r="AB3778" s="49"/>
      <c r="AC3778" s="49"/>
      <c r="AD3778" s="49"/>
    </row>
    <row r="3779" spans="1:30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  <c r="Q3779" s="49"/>
      <c r="R3779" s="49"/>
      <c r="S3779" s="49"/>
      <c r="T3779" s="49"/>
      <c r="U3779" s="49"/>
      <c r="V3779" s="49"/>
      <c r="W3779" s="49"/>
      <c r="X3779" s="49"/>
      <c r="Y3779" s="49"/>
      <c r="Z3779" s="49"/>
      <c r="AA3779" s="49"/>
      <c r="AB3779" s="49"/>
      <c r="AC3779" s="49"/>
      <c r="AD3779" s="49"/>
    </row>
    <row r="3780" spans="1:30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  <c r="Q3780" s="49"/>
      <c r="R3780" s="49"/>
      <c r="S3780" s="49"/>
      <c r="T3780" s="49"/>
      <c r="U3780" s="49"/>
      <c r="V3780" s="49"/>
      <c r="W3780" s="49"/>
      <c r="X3780" s="49"/>
      <c r="Y3780" s="49"/>
      <c r="Z3780" s="49"/>
      <c r="AA3780" s="49"/>
      <c r="AB3780" s="49"/>
      <c r="AC3780" s="49"/>
      <c r="AD3780" s="49"/>
    </row>
    <row r="3781" spans="1:30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  <c r="Q3781" s="49"/>
      <c r="R3781" s="49"/>
      <c r="S3781" s="49"/>
      <c r="T3781" s="49"/>
      <c r="U3781" s="49"/>
      <c r="V3781" s="49"/>
      <c r="W3781" s="49"/>
      <c r="X3781" s="49"/>
      <c r="Y3781" s="49"/>
      <c r="Z3781" s="49"/>
      <c r="AA3781" s="49"/>
      <c r="AB3781" s="49"/>
      <c r="AC3781" s="49"/>
      <c r="AD3781" s="49"/>
    </row>
    <row r="3782" spans="1:30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  <c r="Q3782" s="49"/>
      <c r="R3782" s="49"/>
      <c r="S3782" s="49"/>
      <c r="T3782" s="49"/>
      <c r="U3782" s="49"/>
      <c r="V3782" s="49"/>
      <c r="W3782" s="49"/>
      <c r="X3782" s="49"/>
      <c r="Y3782" s="49"/>
      <c r="Z3782" s="49"/>
      <c r="AA3782" s="49"/>
      <c r="AB3782" s="49"/>
      <c r="AC3782" s="49"/>
      <c r="AD3782" s="49"/>
    </row>
    <row r="3783" spans="1:30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  <c r="Q3783" s="49"/>
      <c r="R3783" s="49"/>
      <c r="S3783" s="49"/>
      <c r="T3783" s="49"/>
      <c r="U3783" s="49"/>
      <c r="V3783" s="49"/>
      <c r="W3783" s="49"/>
      <c r="X3783" s="49"/>
      <c r="Y3783" s="49"/>
      <c r="Z3783" s="49"/>
      <c r="AA3783" s="49"/>
      <c r="AB3783" s="49"/>
      <c r="AC3783" s="49"/>
      <c r="AD3783" s="49"/>
    </row>
    <row r="3784" spans="1:30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  <c r="Q3784" s="49"/>
      <c r="R3784" s="49"/>
      <c r="S3784" s="49"/>
      <c r="T3784" s="49"/>
      <c r="U3784" s="49"/>
      <c r="V3784" s="49"/>
      <c r="W3784" s="49"/>
      <c r="X3784" s="49"/>
      <c r="Y3784" s="49"/>
      <c r="Z3784" s="49"/>
      <c r="AA3784" s="49"/>
      <c r="AB3784" s="49"/>
      <c r="AC3784" s="49"/>
      <c r="AD3784" s="49"/>
    </row>
    <row r="3785" spans="1:30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  <c r="Q3785" s="49"/>
      <c r="R3785" s="49"/>
      <c r="S3785" s="49"/>
      <c r="T3785" s="49"/>
      <c r="U3785" s="49"/>
      <c r="V3785" s="49"/>
      <c r="W3785" s="49"/>
      <c r="X3785" s="49"/>
      <c r="Y3785" s="49"/>
      <c r="Z3785" s="49"/>
      <c r="AA3785" s="49"/>
      <c r="AB3785" s="49"/>
      <c r="AC3785" s="49"/>
      <c r="AD3785" s="49"/>
    </row>
    <row r="3786" spans="1:30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  <c r="Q3786" s="49"/>
      <c r="R3786" s="49"/>
      <c r="S3786" s="49"/>
      <c r="T3786" s="49"/>
      <c r="U3786" s="49"/>
      <c r="V3786" s="49"/>
      <c r="W3786" s="49"/>
      <c r="X3786" s="49"/>
      <c r="Y3786" s="49"/>
      <c r="Z3786" s="49"/>
      <c r="AA3786" s="49"/>
      <c r="AB3786" s="49"/>
      <c r="AC3786" s="49"/>
      <c r="AD3786" s="49"/>
    </row>
    <row r="3787" spans="1:30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  <c r="Q3787" s="49"/>
      <c r="R3787" s="49"/>
      <c r="S3787" s="49"/>
      <c r="T3787" s="49"/>
      <c r="U3787" s="49"/>
      <c r="V3787" s="49"/>
      <c r="W3787" s="49"/>
      <c r="X3787" s="49"/>
      <c r="Y3787" s="49"/>
      <c r="Z3787" s="49"/>
      <c r="AA3787" s="49"/>
      <c r="AB3787" s="49"/>
      <c r="AC3787" s="49"/>
      <c r="AD3787" s="49"/>
    </row>
    <row r="3788" spans="1:30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  <c r="Q3788" s="49"/>
      <c r="R3788" s="49"/>
      <c r="S3788" s="49"/>
      <c r="T3788" s="49"/>
      <c r="U3788" s="49"/>
      <c r="V3788" s="49"/>
      <c r="W3788" s="49"/>
      <c r="X3788" s="49"/>
      <c r="Y3788" s="49"/>
      <c r="Z3788" s="49"/>
      <c r="AA3788" s="49"/>
      <c r="AB3788" s="49"/>
      <c r="AC3788" s="49"/>
      <c r="AD3788" s="49"/>
    </row>
    <row r="3789" spans="1:30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  <c r="Q3789" s="49"/>
      <c r="R3789" s="49"/>
      <c r="S3789" s="49"/>
      <c r="T3789" s="49"/>
      <c r="U3789" s="49"/>
      <c r="V3789" s="49"/>
      <c r="W3789" s="49"/>
      <c r="X3789" s="49"/>
      <c r="Y3789" s="49"/>
      <c r="Z3789" s="49"/>
      <c r="AA3789" s="49"/>
      <c r="AB3789" s="49"/>
      <c r="AC3789" s="49"/>
      <c r="AD3789" s="49"/>
    </row>
    <row r="3790" spans="1:30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  <c r="Q3790" s="49"/>
      <c r="R3790" s="49"/>
      <c r="S3790" s="49"/>
      <c r="T3790" s="49"/>
      <c r="U3790" s="49"/>
      <c r="V3790" s="49"/>
      <c r="W3790" s="49"/>
      <c r="X3790" s="49"/>
      <c r="Y3790" s="49"/>
      <c r="Z3790" s="49"/>
      <c r="AA3790" s="49"/>
      <c r="AB3790" s="49"/>
      <c r="AC3790" s="49"/>
      <c r="AD3790" s="49"/>
    </row>
    <row r="3791" spans="1:30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  <c r="Q3791" s="49"/>
      <c r="R3791" s="49"/>
      <c r="S3791" s="49"/>
      <c r="T3791" s="49"/>
      <c r="U3791" s="49"/>
      <c r="V3791" s="49"/>
      <c r="W3791" s="49"/>
      <c r="X3791" s="49"/>
      <c r="Y3791" s="49"/>
      <c r="Z3791" s="49"/>
      <c r="AA3791" s="49"/>
      <c r="AB3791" s="49"/>
      <c r="AC3791" s="49"/>
      <c r="AD3791" s="49"/>
    </row>
    <row r="3792" spans="1:30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  <c r="Q3792" s="49"/>
      <c r="R3792" s="49"/>
      <c r="S3792" s="49"/>
      <c r="T3792" s="49"/>
      <c r="U3792" s="49"/>
      <c r="V3792" s="49"/>
      <c r="W3792" s="49"/>
      <c r="X3792" s="49"/>
      <c r="Y3792" s="49"/>
      <c r="Z3792" s="49"/>
      <c r="AA3792" s="49"/>
      <c r="AB3792" s="49"/>
      <c r="AC3792" s="49"/>
      <c r="AD3792" s="49"/>
    </row>
    <row r="3793" spans="1:30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  <c r="Q3793" s="49"/>
      <c r="R3793" s="49"/>
      <c r="S3793" s="49"/>
      <c r="T3793" s="49"/>
      <c r="U3793" s="49"/>
      <c r="V3793" s="49"/>
      <c r="W3793" s="49"/>
      <c r="X3793" s="49"/>
      <c r="Y3793" s="49"/>
      <c r="Z3793" s="49"/>
      <c r="AA3793" s="49"/>
      <c r="AB3793" s="49"/>
      <c r="AC3793" s="49"/>
      <c r="AD3793" s="49"/>
    </row>
    <row r="3794" spans="1:30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  <c r="Q3794" s="49"/>
      <c r="R3794" s="49"/>
      <c r="S3794" s="49"/>
      <c r="T3794" s="49"/>
      <c r="U3794" s="49"/>
      <c r="V3794" s="49"/>
      <c r="W3794" s="49"/>
      <c r="X3794" s="49"/>
      <c r="Y3794" s="49"/>
      <c r="Z3794" s="49"/>
      <c r="AA3794" s="49"/>
      <c r="AB3794" s="49"/>
      <c r="AC3794" s="49"/>
      <c r="AD3794" s="49"/>
    </row>
    <row r="3795" spans="1:30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  <c r="Q3795" s="49"/>
      <c r="R3795" s="49"/>
      <c r="S3795" s="49"/>
      <c r="T3795" s="49"/>
      <c r="U3795" s="49"/>
      <c r="V3795" s="49"/>
      <c r="W3795" s="49"/>
      <c r="X3795" s="49"/>
      <c r="Y3795" s="49"/>
      <c r="Z3795" s="49"/>
      <c r="AA3795" s="49"/>
      <c r="AB3795" s="49"/>
      <c r="AC3795" s="49"/>
      <c r="AD3795" s="49"/>
    </row>
    <row r="3796" spans="1:30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  <c r="Q3796" s="49"/>
      <c r="R3796" s="49"/>
      <c r="S3796" s="49"/>
      <c r="T3796" s="49"/>
      <c r="U3796" s="49"/>
      <c r="V3796" s="49"/>
      <c r="W3796" s="49"/>
      <c r="X3796" s="49"/>
      <c r="Y3796" s="49"/>
      <c r="Z3796" s="49"/>
      <c r="AA3796" s="49"/>
      <c r="AB3796" s="49"/>
      <c r="AC3796" s="49"/>
      <c r="AD3796" s="49"/>
    </row>
    <row r="3797" spans="1:30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  <c r="Q3797" s="49"/>
      <c r="R3797" s="49"/>
      <c r="S3797" s="49"/>
      <c r="T3797" s="49"/>
      <c r="U3797" s="49"/>
      <c r="V3797" s="49"/>
      <c r="W3797" s="49"/>
      <c r="X3797" s="49"/>
      <c r="Y3797" s="49"/>
      <c r="Z3797" s="49"/>
      <c r="AA3797" s="49"/>
      <c r="AB3797" s="49"/>
      <c r="AC3797" s="49"/>
      <c r="AD3797" s="49"/>
    </row>
    <row r="3798" spans="1:30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  <c r="Q3798" s="49"/>
      <c r="R3798" s="49"/>
      <c r="S3798" s="49"/>
      <c r="T3798" s="49"/>
      <c r="U3798" s="49"/>
      <c r="V3798" s="49"/>
      <c r="W3798" s="49"/>
      <c r="X3798" s="49"/>
      <c r="Y3798" s="49"/>
      <c r="Z3798" s="49"/>
      <c r="AA3798" s="49"/>
      <c r="AB3798" s="49"/>
      <c r="AC3798" s="49"/>
      <c r="AD3798" s="49"/>
    </row>
    <row r="3799" spans="1:30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  <c r="Q3799" s="49"/>
      <c r="R3799" s="49"/>
      <c r="S3799" s="49"/>
      <c r="T3799" s="49"/>
      <c r="U3799" s="49"/>
      <c r="V3799" s="49"/>
      <c r="W3799" s="49"/>
      <c r="X3799" s="49"/>
      <c r="Y3799" s="49"/>
      <c r="Z3799" s="49"/>
      <c r="AA3799" s="49"/>
      <c r="AB3799" s="49"/>
      <c r="AC3799" s="49"/>
      <c r="AD3799" s="49"/>
    </row>
    <row r="3800" spans="1:30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  <c r="Q3800" s="49"/>
      <c r="R3800" s="49"/>
      <c r="S3800" s="49"/>
      <c r="T3800" s="49"/>
      <c r="U3800" s="49"/>
      <c r="V3800" s="49"/>
      <c r="W3800" s="49"/>
      <c r="X3800" s="49"/>
      <c r="Y3800" s="49"/>
      <c r="Z3800" s="49"/>
      <c r="AA3800" s="49"/>
      <c r="AB3800" s="49"/>
      <c r="AC3800" s="49"/>
      <c r="AD3800" s="49"/>
    </row>
    <row r="3801" spans="1:30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  <c r="Q3801" s="49"/>
      <c r="R3801" s="49"/>
      <c r="S3801" s="49"/>
      <c r="T3801" s="49"/>
      <c r="U3801" s="49"/>
      <c r="V3801" s="49"/>
      <c r="W3801" s="49"/>
      <c r="X3801" s="49"/>
      <c r="Y3801" s="49"/>
      <c r="Z3801" s="49"/>
      <c r="AA3801" s="49"/>
      <c r="AB3801" s="49"/>
      <c r="AC3801" s="49"/>
      <c r="AD3801" s="49"/>
    </row>
    <row r="3802" spans="1:30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  <c r="Q3802" s="49"/>
      <c r="R3802" s="49"/>
      <c r="S3802" s="49"/>
      <c r="T3802" s="49"/>
      <c r="U3802" s="49"/>
      <c r="V3802" s="49"/>
      <c r="W3802" s="49"/>
      <c r="X3802" s="49"/>
      <c r="Y3802" s="49"/>
      <c r="Z3802" s="49"/>
      <c r="AA3802" s="49"/>
      <c r="AB3802" s="49"/>
      <c r="AC3802" s="49"/>
      <c r="AD3802" s="49"/>
    </row>
    <row r="3803" spans="1:30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/>
      <c r="R3803" s="49"/>
      <c r="S3803" s="49"/>
      <c r="T3803" s="49"/>
      <c r="U3803" s="49"/>
      <c r="V3803" s="49"/>
      <c r="W3803" s="49"/>
      <c r="X3803" s="49"/>
      <c r="Y3803" s="49"/>
      <c r="Z3803" s="49"/>
      <c r="AA3803" s="49"/>
      <c r="AB3803" s="49"/>
      <c r="AC3803" s="49"/>
      <c r="AD3803" s="49"/>
    </row>
    <row r="3804" spans="1:30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  <c r="Q3804" s="49"/>
      <c r="R3804" s="49"/>
      <c r="S3804" s="49"/>
      <c r="T3804" s="49"/>
      <c r="U3804" s="49"/>
      <c r="V3804" s="49"/>
      <c r="W3804" s="49"/>
      <c r="X3804" s="49"/>
      <c r="Y3804" s="49"/>
      <c r="Z3804" s="49"/>
      <c r="AA3804" s="49"/>
      <c r="AB3804" s="49"/>
      <c r="AC3804" s="49"/>
      <c r="AD3804" s="49"/>
    </row>
    <row r="3805" spans="1:30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  <c r="Q3805" s="49"/>
      <c r="R3805" s="49"/>
      <c r="S3805" s="49"/>
      <c r="T3805" s="49"/>
      <c r="U3805" s="49"/>
      <c r="V3805" s="49"/>
      <c r="W3805" s="49"/>
      <c r="X3805" s="49"/>
      <c r="Y3805" s="49"/>
      <c r="Z3805" s="49"/>
      <c r="AA3805" s="49"/>
      <c r="AB3805" s="49"/>
      <c r="AC3805" s="49"/>
      <c r="AD3805" s="49"/>
    </row>
    <row r="3806" spans="1:30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  <c r="Q3806" s="49"/>
      <c r="R3806" s="49"/>
      <c r="S3806" s="49"/>
      <c r="T3806" s="49"/>
      <c r="U3806" s="49"/>
      <c r="V3806" s="49"/>
      <c r="W3806" s="49"/>
      <c r="X3806" s="49"/>
      <c r="Y3806" s="49"/>
      <c r="Z3806" s="49"/>
      <c r="AA3806" s="49"/>
      <c r="AB3806" s="49"/>
      <c r="AC3806" s="49"/>
      <c r="AD3806" s="49"/>
    </row>
    <row r="3807" spans="1:30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  <c r="Q3807" s="49"/>
      <c r="R3807" s="49"/>
      <c r="S3807" s="49"/>
      <c r="T3807" s="49"/>
      <c r="U3807" s="49"/>
      <c r="V3807" s="49"/>
      <c r="W3807" s="49"/>
      <c r="X3807" s="49"/>
      <c r="Y3807" s="49"/>
      <c r="Z3807" s="49"/>
      <c r="AA3807" s="49"/>
      <c r="AB3807" s="49"/>
      <c r="AC3807" s="49"/>
      <c r="AD3807" s="49"/>
    </row>
    <row r="3808" spans="1:30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  <c r="Q3808" s="49"/>
      <c r="R3808" s="49"/>
      <c r="S3808" s="49"/>
      <c r="T3808" s="49"/>
      <c r="U3808" s="49"/>
      <c r="V3808" s="49"/>
      <c r="W3808" s="49"/>
      <c r="X3808" s="49"/>
      <c r="Y3808" s="49"/>
      <c r="Z3808" s="49"/>
      <c r="AA3808" s="49"/>
      <c r="AB3808" s="49"/>
      <c r="AC3808" s="49"/>
      <c r="AD3808" s="49"/>
    </row>
    <row r="3809" spans="1:30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  <c r="Q3809" s="49"/>
      <c r="R3809" s="49"/>
      <c r="S3809" s="49"/>
      <c r="T3809" s="49"/>
      <c r="U3809" s="49"/>
      <c r="V3809" s="49"/>
      <c r="W3809" s="49"/>
      <c r="X3809" s="49"/>
      <c r="Y3809" s="49"/>
      <c r="Z3809" s="49"/>
      <c r="AA3809" s="49"/>
      <c r="AB3809" s="49"/>
      <c r="AC3809" s="49"/>
      <c r="AD3809" s="49"/>
    </row>
    <row r="3810" spans="1:30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  <c r="Q3810" s="49"/>
      <c r="R3810" s="49"/>
      <c r="S3810" s="49"/>
      <c r="T3810" s="49"/>
      <c r="U3810" s="49"/>
      <c r="V3810" s="49"/>
      <c r="W3810" s="49"/>
      <c r="X3810" s="49"/>
      <c r="Y3810" s="49"/>
      <c r="Z3810" s="49"/>
      <c r="AA3810" s="49"/>
      <c r="AB3810" s="49"/>
      <c r="AC3810" s="49"/>
      <c r="AD3810" s="49"/>
    </row>
    <row r="3811" spans="1:30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  <c r="Q3811" s="49"/>
      <c r="R3811" s="49"/>
      <c r="S3811" s="49"/>
      <c r="T3811" s="49"/>
      <c r="U3811" s="49"/>
      <c r="V3811" s="49"/>
      <c r="W3811" s="49"/>
      <c r="X3811" s="49"/>
      <c r="Y3811" s="49"/>
      <c r="Z3811" s="49"/>
      <c r="AA3811" s="49"/>
      <c r="AB3811" s="49"/>
      <c r="AC3811" s="49"/>
      <c r="AD3811" s="49"/>
    </row>
    <row r="3812" spans="1:30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  <c r="Q3812" s="49"/>
      <c r="R3812" s="49"/>
      <c r="S3812" s="49"/>
      <c r="T3812" s="49"/>
      <c r="U3812" s="49"/>
      <c r="V3812" s="49"/>
      <c r="W3812" s="49"/>
      <c r="X3812" s="49"/>
      <c r="Y3812" s="49"/>
      <c r="Z3812" s="49"/>
      <c r="AA3812" s="49"/>
      <c r="AB3812" s="49"/>
      <c r="AC3812" s="49"/>
      <c r="AD3812" s="49"/>
    </row>
    <row r="3813" spans="1:30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  <c r="Q3813" s="49"/>
      <c r="R3813" s="49"/>
      <c r="S3813" s="49"/>
      <c r="T3813" s="49"/>
      <c r="U3813" s="49"/>
      <c r="V3813" s="49"/>
      <c r="W3813" s="49"/>
      <c r="X3813" s="49"/>
      <c r="Y3813" s="49"/>
      <c r="Z3813" s="49"/>
      <c r="AA3813" s="49"/>
      <c r="AB3813" s="49"/>
      <c r="AC3813" s="49"/>
      <c r="AD3813" s="49"/>
    </row>
    <row r="3814" spans="1:30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  <c r="Q3814" s="49"/>
      <c r="R3814" s="49"/>
      <c r="S3814" s="49"/>
      <c r="T3814" s="49"/>
      <c r="U3814" s="49"/>
      <c r="V3814" s="49"/>
      <c r="W3814" s="49"/>
      <c r="X3814" s="49"/>
      <c r="Y3814" s="49"/>
      <c r="Z3814" s="49"/>
      <c r="AA3814" s="49"/>
      <c r="AB3814" s="49"/>
      <c r="AC3814" s="49"/>
      <c r="AD3814" s="49"/>
    </row>
    <row r="3815" spans="1:30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  <c r="Q3815" s="49"/>
      <c r="R3815" s="49"/>
      <c r="S3815" s="49"/>
      <c r="T3815" s="49"/>
      <c r="U3815" s="49"/>
      <c r="V3815" s="49"/>
      <c r="W3815" s="49"/>
      <c r="X3815" s="49"/>
      <c r="Y3815" s="49"/>
      <c r="Z3815" s="49"/>
      <c r="AA3815" s="49"/>
      <c r="AB3815" s="49"/>
      <c r="AC3815" s="49"/>
      <c r="AD3815" s="49"/>
    </row>
    <row r="3816" spans="1:30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  <c r="Q3816" s="49"/>
      <c r="R3816" s="49"/>
      <c r="S3816" s="49"/>
      <c r="T3816" s="49"/>
      <c r="U3816" s="49"/>
      <c r="V3816" s="49"/>
      <c r="W3816" s="49"/>
      <c r="X3816" s="49"/>
      <c r="Y3816" s="49"/>
      <c r="Z3816" s="49"/>
      <c r="AA3816" s="49"/>
      <c r="AB3816" s="49"/>
      <c r="AC3816" s="49"/>
      <c r="AD3816" s="49"/>
    </row>
    <row r="3817" spans="1:30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  <c r="Q3817" s="49"/>
      <c r="R3817" s="49"/>
      <c r="S3817" s="49"/>
      <c r="T3817" s="49"/>
      <c r="U3817" s="49"/>
      <c r="V3817" s="49"/>
      <c r="W3817" s="49"/>
      <c r="X3817" s="49"/>
      <c r="Y3817" s="49"/>
      <c r="Z3817" s="49"/>
      <c r="AA3817" s="49"/>
      <c r="AB3817" s="49"/>
      <c r="AC3817" s="49"/>
      <c r="AD3817" s="49"/>
    </row>
    <row r="3818" spans="1:30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  <c r="Q3818" s="49"/>
      <c r="R3818" s="49"/>
      <c r="S3818" s="49"/>
      <c r="T3818" s="49"/>
      <c r="U3818" s="49"/>
      <c r="V3818" s="49"/>
      <c r="W3818" s="49"/>
      <c r="X3818" s="49"/>
      <c r="Y3818" s="49"/>
      <c r="Z3818" s="49"/>
      <c r="AA3818" s="49"/>
      <c r="AB3818" s="49"/>
      <c r="AC3818" s="49"/>
      <c r="AD3818" s="49"/>
    </row>
    <row r="3819" spans="1:30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  <c r="Q3819" s="49"/>
      <c r="R3819" s="49"/>
      <c r="S3819" s="49"/>
      <c r="T3819" s="49"/>
      <c r="U3819" s="49"/>
      <c r="V3819" s="49"/>
      <c r="W3819" s="49"/>
      <c r="X3819" s="49"/>
      <c r="Y3819" s="49"/>
      <c r="Z3819" s="49"/>
      <c r="AA3819" s="49"/>
      <c r="AB3819" s="49"/>
      <c r="AC3819" s="49"/>
      <c r="AD3819" s="49"/>
    </row>
    <row r="3820" spans="1:30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  <c r="Q3820" s="49"/>
      <c r="R3820" s="49"/>
      <c r="S3820" s="49"/>
      <c r="T3820" s="49"/>
      <c r="U3820" s="49"/>
      <c r="V3820" s="49"/>
      <c r="W3820" s="49"/>
      <c r="X3820" s="49"/>
      <c r="Y3820" s="49"/>
      <c r="Z3820" s="49"/>
      <c r="AA3820" s="49"/>
      <c r="AB3820" s="49"/>
      <c r="AC3820" s="49"/>
      <c r="AD3820" s="49"/>
    </row>
    <row r="3821" spans="1:30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  <c r="Q3821" s="49"/>
      <c r="R3821" s="49"/>
      <c r="S3821" s="49"/>
      <c r="T3821" s="49"/>
      <c r="U3821" s="49"/>
      <c r="V3821" s="49"/>
      <c r="W3821" s="49"/>
      <c r="X3821" s="49"/>
      <c r="Y3821" s="49"/>
      <c r="Z3821" s="49"/>
      <c r="AA3821" s="49"/>
      <c r="AB3821" s="49"/>
      <c r="AC3821" s="49"/>
      <c r="AD3821" s="49"/>
    </row>
    <row r="3822" spans="1:30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  <c r="Q3822" s="49"/>
      <c r="R3822" s="49"/>
      <c r="S3822" s="49"/>
      <c r="T3822" s="49"/>
      <c r="U3822" s="49"/>
      <c r="V3822" s="49"/>
      <c r="W3822" s="49"/>
      <c r="X3822" s="49"/>
      <c r="Y3822" s="49"/>
      <c r="Z3822" s="49"/>
      <c r="AA3822" s="49"/>
      <c r="AB3822" s="49"/>
      <c r="AC3822" s="49"/>
      <c r="AD3822" s="49"/>
    </row>
    <row r="3823" spans="1:30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  <c r="Q3823" s="49"/>
      <c r="R3823" s="49"/>
      <c r="S3823" s="49"/>
      <c r="T3823" s="49"/>
      <c r="U3823" s="49"/>
      <c r="V3823" s="49"/>
      <c r="W3823" s="49"/>
      <c r="X3823" s="49"/>
      <c r="Y3823" s="49"/>
      <c r="Z3823" s="49"/>
      <c r="AA3823" s="49"/>
      <c r="AB3823" s="49"/>
      <c r="AC3823" s="49"/>
      <c r="AD3823" s="49"/>
    </row>
    <row r="3824" spans="1:30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  <c r="Q3824" s="49"/>
      <c r="R3824" s="49"/>
      <c r="S3824" s="49"/>
      <c r="T3824" s="49"/>
      <c r="U3824" s="49"/>
      <c r="V3824" s="49"/>
      <c r="W3824" s="49"/>
      <c r="X3824" s="49"/>
      <c r="Y3824" s="49"/>
      <c r="Z3824" s="49"/>
      <c r="AA3824" s="49"/>
      <c r="AB3824" s="49"/>
      <c r="AC3824" s="49"/>
      <c r="AD3824" s="49"/>
    </row>
    <row r="3825" spans="1:30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  <c r="Q3825" s="49"/>
      <c r="R3825" s="49"/>
      <c r="S3825" s="49"/>
      <c r="T3825" s="49"/>
      <c r="U3825" s="49"/>
      <c r="V3825" s="49"/>
      <c r="W3825" s="49"/>
      <c r="X3825" s="49"/>
      <c r="Y3825" s="49"/>
      <c r="Z3825" s="49"/>
      <c r="AA3825" s="49"/>
      <c r="AB3825" s="49"/>
      <c r="AC3825" s="49"/>
      <c r="AD3825" s="49"/>
    </row>
    <row r="3826" spans="1:30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  <c r="Q3826" s="49"/>
      <c r="R3826" s="49"/>
      <c r="S3826" s="49"/>
      <c r="T3826" s="49"/>
      <c r="U3826" s="49"/>
      <c r="V3826" s="49"/>
      <c r="W3826" s="49"/>
      <c r="X3826" s="49"/>
      <c r="Y3826" s="49"/>
      <c r="Z3826" s="49"/>
      <c r="AA3826" s="49"/>
      <c r="AB3826" s="49"/>
      <c r="AC3826" s="49"/>
      <c r="AD3826" s="49"/>
    </row>
    <row r="3827" spans="1:30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  <c r="Q3827" s="49"/>
      <c r="R3827" s="49"/>
      <c r="S3827" s="49"/>
      <c r="T3827" s="49"/>
      <c r="U3827" s="49"/>
      <c r="V3827" s="49"/>
      <c r="W3827" s="49"/>
      <c r="X3827" s="49"/>
      <c r="Y3827" s="49"/>
      <c r="Z3827" s="49"/>
      <c r="AA3827" s="49"/>
      <c r="AB3827" s="49"/>
      <c r="AC3827" s="49"/>
      <c r="AD3827" s="49"/>
    </row>
    <row r="3828" spans="1:30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  <c r="Q3828" s="49"/>
      <c r="R3828" s="49"/>
      <c r="S3828" s="49"/>
      <c r="T3828" s="49"/>
      <c r="U3828" s="49"/>
      <c r="V3828" s="49"/>
      <c r="W3828" s="49"/>
      <c r="X3828" s="49"/>
      <c r="Y3828" s="49"/>
      <c r="Z3828" s="49"/>
      <c r="AA3828" s="49"/>
      <c r="AB3828" s="49"/>
      <c r="AC3828" s="49"/>
      <c r="AD3828" s="49"/>
    </row>
    <row r="3829" spans="1:30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  <c r="Q3829" s="49"/>
      <c r="R3829" s="49"/>
      <c r="S3829" s="49"/>
      <c r="T3829" s="49"/>
      <c r="U3829" s="49"/>
      <c r="V3829" s="49"/>
      <c r="W3829" s="49"/>
      <c r="X3829" s="49"/>
      <c r="Y3829" s="49"/>
      <c r="Z3829" s="49"/>
      <c r="AA3829" s="49"/>
      <c r="AB3829" s="49"/>
      <c r="AC3829" s="49"/>
      <c r="AD3829" s="49"/>
    </row>
    <row r="3830" spans="1:30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/>
      <c r="R3830" s="49"/>
      <c r="S3830" s="49"/>
      <c r="T3830" s="49"/>
      <c r="U3830" s="49"/>
      <c r="V3830" s="49"/>
      <c r="W3830" s="49"/>
      <c r="X3830" s="49"/>
      <c r="Y3830" s="49"/>
      <c r="Z3830" s="49"/>
      <c r="AA3830" s="49"/>
      <c r="AB3830" s="49"/>
      <c r="AC3830" s="49"/>
      <c r="AD3830" s="49"/>
    </row>
    <row r="3831" spans="1:30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  <c r="Q3831" s="49"/>
      <c r="R3831" s="49"/>
      <c r="S3831" s="49"/>
      <c r="T3831" s="49"/>
      <c r="U3831" s="49"/>
      <c r="V3831" s="49"/>
      <c r="W3831" s="49"/>
      <c r="X3831" s="49"/>
      <c r="Y3831" s="49"/>
      <c r="Z3831" s="49"/>
      <c r="AA3831" s="49"/>
      <c r="AB3831" s="49"/>
      <c r="AC3831" s="49"/>
      <c r="AD3831" s="49"/>
    </row>
    <row r="3832" spans="1:30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  <c r="R3832" s="49"/>
      <c r="S3832" s="49"/>
      <c r="T3832" s="49"/>
      <c r="U3832" s="49"/>
      <c r="V3832" s="49"/>
      <c r="W3832" s="49"/>
      <c r="X3832" s="49"/>
      <c r="Y3832" s="49"/>
      <c r="Z3832" s="49"/>
      <c r="AA3832" s="49"/>
      <c r="AB3832" s="49"/>
      <c r="AC3832" s="49"/>
      <c r="AD3832" s="49"/>
    </row>
    <row r="3833" spans="1:30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  <c r="R3833" s="49"/>
      <c r="S3833" s="49"/>
      <c r="T3833" s="49"/>
      <c r="U3833" s="49"/>
      <c r="V3833" s="49"/>
      <c r="W3833" s="49"/>
      <c r="X3833" s="49"/>
      <c r="Y3833" s="49"/>
      <c r="Z3833" s="49"/>
      <c r="AA3833" s="49"/>
      <c r="AB3833" s="49"/>
      <c r="AC3833" s="49"/>
      <c r="AD3833" s="49"/>
    </row>
    <row r="3834" spans="1:30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  <c r="Q3834" s="49"/>
      <c r="R3834" s="49"/>
      <c r="S3834" s="49"/>
      <c r="T3834" s="49"/>
      <c r="U3834" s="49"/>
      <c r="V3834" s="49"/>
      <c r="W3834" s="49"/>
      <c r="X3834" s="49"/>
      <c r="Y3834" s="49"/>
      <c r="Z3834" s="49"/>
      <c r="AA3834" s="49"/>
      <c r="AB3834" s="49"/>
      <c r="AC3834" s="49"/>
      <c r="AD3834" s="49"/>
    </row>
    <row r="3835" spans="1:30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  <c r="Q3835" s="49"/>
      <c r="R3835" s="49"/>
      <c r="S3835" s="49"/>
      <c r="T3835" s="49"/>
      <c r="U3835" s="49"/>
      <c r="V3835" s="49"/>
      <c r="W3835" s="49"/>
      <c r="X3835" s="49"/>
      <c r="Y3835" s="49"/>
      <c r="Z3835" s="49"/>
      <c r="AA3835" s="49"/>
      <c r="AB3835" s="49"/>
      <c r="AC3835" s="49"/>
      <c r="AD3835" s="49"/>
    </row>
    <row r="3836" spans="1:30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  <c r="Q3836" s="49"/>
      <c r="R3836" s="49"/>
      <c r="S3836" s="49"/>
      <c r="T3836" s="49"/>
      <c r="U3836" s="49"/>
      <c r="V3836" s="49"/>
      <c r="W3836" s="49"/>
      <c r="X3836" s="49"/>
      <c r="Y3836" s="49"/>
      <c r="Z3836" s="49"/>
      <c r="AA3836" s="49"/>
      <c r="AB3836" s="49"/>
      <c r="AC3836" s="49"/>
      <c r="AD3836" s="49"/>
    </row>
    <row r="3837" spans="1:30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  <c r="Q3837" s="49"/>
      <c r="R3837" s="49"/>
      <c r="S3837" s="49"/>
      <c r="T3837" s="49"/>
      <c r="U3837" s="49"/>
      <c r="V3837" s="49"/>
      <c r="W3837" s="49"/>
      <c r="X3837" s="49"/>
      <c r="Y3837" s="49"/>
      <c r="Z3837" s="49"/>
      <c r="AA3837" s="49"/>
      <c r="AB3837" s="49"/>
      <c r="AC3837" s="49"/>
      <c r="AD3837" s="49"/>
    </row>
    <row r="3838" spans="1:30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  <c r="Q3838" s="49"/>
      <c r="R3838" s="49"/>
      <c r="S3838" s="49"/>
      <c r="T3838" s="49"/>
      <c r="U3838" s="49"/>
      <c r="V3838" s="49"/>
      <c r="W3838" s="49"/>
      <c r="X3838" s="49"/>
      <c r="Y3838" s="49"/>
      <c r="Z3838" s="49"/>
      <c r="AA3838" s="49"/>
      <c r="AB3838" s="49"/>
      <c r="AC3838" s="49"/>
      <c r="AD3838" s="49"/>
    </row>
    <row r="3839" spans="1:30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  <c r="Q3839" s="49"/>
      <c r="R3839" s="49"/>
      <c r="S3839" s="49"/>
      <c r="T3839" s="49"/>
      <c r="U3839" s="49"/>
      <c r="V3839" s="49"/>
      <c r="W3839" s="49"/>
      <c r="X3839" s="49"/>
      <c r="Y3839" s="49"/>
      <c r="Z3839" s="49"/>
      <c r="AA3839" s="49"/>
      <c r="AB3839" s="49"/>
      <c r="AC3839" s="49"/>
      <c r="AD3839" s="49"/>
    </row>
    <row r="3840" spans="1:30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  <c r="Q3840" s="49"/>
      <c r="R3840" s="49"/>
      <c r="S3840" s="49"/>
      <c r="T3840" s="49"/>
      <c r="U3840" s="49"/>
      <c r="V3840" s="49"/>
      <c r="W3840" s="49"/>
      <c r="X3840" s="49"/>
      <c r="Y3840" s="49"/>
      <c r="Z3840" s="49"/>
      <c r="AA3840" s="49"/>
      <c r="AB3840" s="49"/>
      <c r="AC3840" s="49"/>
      <c r="AD3840" s="49"/>
    </row>
    <row r="3841" spans="1:30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  <c r="Q3841" s="49"/>
      <c r="R3841" s="49"/>
      <c r="S3841" s="49"/>
      <c r="T3841" s="49"/>
      <c r="U3841" s="49"/>
      <c r="V3841" s="49"/>
      <c r="W3841" s="49"/>
      <c r="X3841" s="49"/>
      <c r="Y3841" s="49"/>
      <c r="Z3841" s="49"/>
      <c r="AA3841" s="49"/>
      <c r="AB3841" s="49"/>
      <c r="AC3841" s="49"/>
      <c r="AD3841" s="49"/>
    </row>
    <row r="3842" spans="1:30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  <c r="Q3842" s="49"/>
      <c r="R3842" s="49"/>
      <c r="S3842" s="49"/>
      <c r="T3842" s="49"/>
      <c r="U3842" s="49"/>
      <c r="V3842" s="49"/>
      <c r="W3842" s="49"/>
      <c r="X3842" s="49"/>
      <c r="Y3842" s="49"/>
      <c r="Z3842" s="49"/>
      <c r="AA3842" s="49"/>
      <c r="AB3842" s="49"/>
      <c r="AC3842" s="49"/>
      <c r="AD3842" s="49"/>
    </row>
    <row r="3843" spans="1:30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  <c r="Q3843" s="49"/>
      <c r="R3843" s="49"/>
      <c r="S3843" s="49"/>
      <c r="T3843" s="49"/>
      <c r="U3843" s="49"/>
      <c r="V3843" s="49"/>
      <c r="W3843" s="49"/>
      <c r="X3843" s="49"/>
      <c r="Y3843" s="49"/>
      <c r="Z3843" s="49"/>
      <c r="AA3843" s="49"/>
      <c r="AB3843" s="49"/>
      <c r="AC3843" s="49"/>
      <c r="AD3843" s="49"/>
    </row>
    <row r="3844" spans="1:30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  <c r="Q3844" s="49"/>
      <c r="R3844" s="49"/>
      <c r="S3844" s="49"/>
      <c r="T3844" s="49"/>
      <c r="U3844" s="49"/>
      <c r="V3844" s="49"/>
      <c r="W3844" s="49"/>
      <c r="X3844" s="49"/>
      <c r="Y3844" s="49"/>
      <c r="Z3844" s="49"/>
      <c r="AA3844" s="49"/>
      <c r="AB3844" s="49"/>
      <c r="AC3844" s="49"/>
      <c r="AD3844" s="49"/>
    </row>
    <row r="3845" spans="1:30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  <c r="Q3845" s="49"/>
      <c r="R3845" s="49"/>
      <c r="S3845" s="49"/>
      <c r="T3845" s="49"/>
      <c r="U3845" s="49"/>
      <c r="V3845" s="49"/>
      <c r="W3845" s="49"/>
      <c r="X3845" s="49"/>
      <c r="Y3845" s="49"/>
      <c r="Z3845" s="49"/>
      <c r="AA3845" s="49"/>
      <c r="AB3845" s="49"/>
      <c r="AC3845" s="49"/>
      <c r="AD3845" s="49"/>
    </row>
    <row r="3846" spans="1:30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  <c r="Q3846" s="49"/>
      <c r="R3846" s="49"/>
      <c r="S3846" s="49"/>
      <c r="T3846" s="49"/>
      <c r="U3846" s="49"/>
      <c r="V3846" s="49"/>
      <c r="W3846" s="49"/>
      <c r="X3846" s="49"/>
      <c r="Y3846" s="49"/>
      <c r="Z3846" s="49"/>
      <c r="AA3846" s="49"/>
      <c r="AB3846" s="49"/>
      <c r="AC3846" s="49"/>
      <c r="AD3846" s="49"/>
    </row>
    <row r="3847" spans="1:30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  <c r="Q3847" s="49"/>
      <c r="R3847" s="49"/>
      <c r="S3847" s="49"/>
      <c r="T3847" s="49"/>
      <c r="U3847" s="49"/>
      <c r="V3847" s="49"/>
      <c r="W3847" s="49"/>
      <c r="X3847" s="49"/>
      <c r="Y3847" s="49"/>
      <c r="Z3847" s="49"/>
      <c r="AA3847" s="49"/>
      <c r="AB3847" s="49"/>
      <c r="AC3847" s="49"/>
      <c r="AD3847" s="49"/>
    </row>
    <row r="3848" spans="1:30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  <c r="Q3848" s="49"/>
      <c r="R3848" s="49"/>
      <c r="S3848" s="49"/>
      <c r="T3848" s="49"/>
      <c r="U3848" s="49"/>
      <c r="V3848" s="49"/>
      <c r="W3848" s="49"/>
      <c r="X3848" s="49"/>
      <c r="Y3848" s="49"/>
      <c r="Z3848" s="49"/>
      <c r="AA3848" s="49"/>
      <c r="AB3848" s="49"/>
      <c r="AC3848" s="49"/>
      <c r="AD3848" s="49"/>
    </row>
    <row r="3849" spans="1:30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  <c r="R3849" s="49"/>
      <c r="S3849" s="49"/>
      <c r="T3849" s="49"/>
      <c r="U3849" s="49"/>
      <c r="V3849" s="49"/>
      <c r="W3849" s="49"/>
      <c r="X3849" s="49"/>
      <c r="Y3849" s="49"/>
      <c r="Z3849" s="49"/>
      <c r="AA3849" s="49"/>
      <c r="AB3849" s="49"/>
      <c r="AC3849" s="49"/>
      <c r="AD3849" s="49"/>
    </row>
    <row r="3850" spans="1:30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  <c r="Q3850" s="49"/>
      <c r="R3850" s="49"/>
      <c r="S3850" s="49"/>
      <c r="T3850" s="49"/>
      <c r="U3850" s="49"/>
      <c r="V3850" s="49"/>
      <c r="W3850" s="49"/>
      <c r="X3850" s="49"/>
      <c r="Y3850" s="49"/>
      <c r="Z3850" s="49"/>
      <c r="AA3850" s="49"/>
      <c r="AB3850" s="49"/>
      <c r="AC3850" s="49"/>
      <c r="AD3850" s="49"/>
    </row>
    <row r="3851" spans="1:30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  <c r="Q3851" s="49"/>
      <c r="R3851" s="49"/>
      <c r="S3851" s="49"/>
      <c r="T3851" s="49"/>
      <c r="U3851" s="49"/>
      <c r="V3851" s="49"/>
      <c r="W3851" s="49"/>
      <c r="X3851" s="49"/>
      <c r="Y3851" s="49"/>
      <c r="Z3851" s="49"/>
      <c r="AA3851" s="49"/>
      <c r="AB3851" s="49"/>
      <c r="AC3851" s="49"/>
      <c r="AD3851" s="49"/>
    </row>
    <row r="3852" spans="1:30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  <c r="Q3852" s="49"/>
      <c r="R3852" s="49"/>
      <c r="S3852" s="49"/>
      <c r="T3852" s="49"/>
      <c r="U3852" s="49"/>
      <c r="V3852" s="49"/>
      <c r="W3852" s="49"/>
      <c r="X3852" s="49"/>
      <c r="Y3852" s="49"/>
      <c r="Z3852" s="49"/>
      <c r="AA3852" s="49"/>
      <c r="AB3852" s="49"/>
      <c r="AC3852" s="49"/>
      <c r="AD3852" s="49"/>
    </row>
    <row r="3853" spans="1:30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  <c r="Q3853" s="49"/>
      <c r="R3853" s="49"/>
      <c r="S3853" s="49"/>
      <c r="T3853" s="49"/>
      <c r="U3853" s="49"/>
      <c r="V3853" s="49"/>
      <c r="W3853" s="49"/>
      <c r="X3853" s="49"/>
      <c r="Y3853" s="49"/>
      <c r="Z3853" s="49"/>
      <c r="AA3853" s="49"/>
      <c r="AB3853" s="49"/>
      <c r="AC3853" s="49"/>
      <c r="AD3853" s="49"/>
    </row>
    <row r="3854" spans="1:30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  <c r="Q3854" s="49"/>
      <c r="R3854" s="49"/>
      <c r="S3854" s="49"/>
      <c r="T3854" s="49"/>
      <c r="U3854" s="49"/>
      <c r="V3854" s="49"/>
      <c r="W3854" s="49"/>
      <c r="X3854" s="49"/>
      <c r="Y3854" s="49"/>
      <c r="Z3854" s="49"/>
      <c r="AA3854" s="49"/>
      <c r="AB3854" s="49"/>
      <c r="AC3854" s="49"/>
      <c r="AD3854" s="49"/>
    </row>
    <row r="3855" spans="1:30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  <c r="Q3855" s="49"/>
      <c r="R3855" s="49"/>
      <c r="S3855" s="49"/>
      <c r="T3855" s="49"/>
      <c r="U3855" s="49"/>
      <c r="V3855" s="49"/>
      <c r="W3855" s="49"/>
      <c r="X3855" s="49"/>
      <c r="Y3855" s="49"/>
      <c r="Z3855" s="49"/>
      <c r="AA3855" s="49"/>
      <c r="AB3855" s="49"/>
      <c r="AC3855" s="49"/>
      <c r="AD3855" s="49"/>
    </row>
    <row r="3856" spans="1:30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  <c r="Q3856" s="49"/>
      <c r="R3856" s="49"/>
      <c r="S3856" s="49"/>
      <c r="T3856" s="49"/>
      <c r="U3856" s="49"/>
      <c r="V3856" s="49"/>
      <c r="W3856" s="49"/>
      <c r="X3856" s="49"/>
      <c r="Y3856" s="49"/>
      <c r="Z3856" s="49"/>
      <c r="AA3856" s="49"/>
      <c r="AB3856" s="49"/>
      <c r="AC3856" s="49"/>
      <c r="AD3856" s="49"/>
    </row>
    <row r="3857" spans="1:30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  <c r="Q3857" s="49"/>
      <c r="R3857" s="49"/>
      <c r="S3857" s="49"/>
      <c r="T3857" s="49"/>
      <c r="U3857" s="49"/>
      <c r="V3857" s="49"/>
      <c r="W3857" s="49"/>
      <c r="X3857" s="49"/>
      <c r="Y3857" s="49"/>
      <c r="Z3857" s="49"/>
      <c r="AA3857" s="49"/>
      <c r="AB3857" s="49"/>
      <c r="AC3857" s="49"/>
      <c r="AD3857" s="49"/>
    </row>
    <row r="3858" spans="1:30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  <c r="Q3858" s="49"/>
      <c r="R3858" s="49"/>
      <c r="S3858" s="49"/>
      <c r="T3858" s="49"/>
      <c r="U3858" s="49"/>
      <c r="V3858" s="49"/>
      <c r="W3858" s="49"/>
      <c r="X3858" s="49"/>
      <c r="Y3858" s="49"/>
      <c r="Z3858" s="49"/>
      <c r="AA3858" s="49"/>
      <c r="AB3858" s="49"/>
      <c r="AC3858" s="49"/>
      <c r="AD3858" s="49"/>
    </row>
    <row r="3859" spans="1:30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  <c r="Q3859" s="49"/>
      <c r="R3859" s="49"/>
      <c r="S3859" s="49"/>
      <c r="T3859" s="49"/>
      <c r="U3859" s="49"/>
      <c r="V3859" s="49"/>
      <c r="W3859" s="49"/>
      <c r="X3859" s="49"/>
      <c r="Y3859" s="49"/>
      <c r="Z3859" s="49"/>
      <c r="AA3859" s="49"/>
      <c r="AB3859" s="49"/>
      <c r="AC3859" s="49"/>
      <c r="AD3859" s="49"/>
    </row>
    <row r="3860" spans="1:30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  <c r="Q3860" s="49"/>
      <c r="R3860" s="49"/>
      <c r="S3860" s="49"/>
      <c r="T3860" s="49"/>
      <c r="U3860" s="49"/>
      <c r="V3860" s="49"/>
      <c r="W3860" s="49"/>
      <c r="X3860" s="49"/>
      <c r="Y3860" s="49"/>
      <c r="Z3860" s="49"/>
      <c r="AA3860" s="49"/>
      <c r="AB3860" s="49"/>
      <c r="AC3860" s="49"/>
      <c r="AD3860" s="49"/>
    </row>
    <row r="3861" spans="1:30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/>
      <c r="R3861" s="49"/>
      <c r="S3861" s="49"/>
      <c r="T3861" s="49"/>
      <c r="U3861" s="49"/>
      <c r="V3861" s="49"/>
      <c r="W3861" s="49"/>
      <c r="X3861" s="49"/>
      <c r="Y3861" s="49"/>
      <c r="Z3861" s="49"/>
      <c r="AA3861" s="49"/>
      <c r="AB3861" s="49"/>
      <c r="AC3861" s="49"/>
      <c r="AD3861" s="49"/>
    </row>
    <row r="3862" spans="1:30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  <c r="Q3862" s="49"/>
      <c r="R3862" s="49"/>
      <c r="S3862" s="49"/>
      <c r="T3862" s="49"/>
      <c r="U3862" s="49"/>
      <c r="V3862" s="49"/>
      <c r="W3862" s="49"/>
      <c r="X3862" s="49"/>
      <c r="Y3862" s="49"/>
      <c r="Z3862" s="49"/>
      <c r="AA3862" s="49"/>
      <c r="AB3862" s="49"/>
      <c r="AC3862" s="49"/>
      <c r="AD3862" s="49"/>
    </row>
    <row r="3863" spans="1:30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  <c r="Q3863" s="49"/>
      <c r="R3863" s="49"/>
      <c r="S3863" s="49"/>
      <c r="T3863" s="49"/>
      <c r="U3863" s="49"/>
      <c r="V3863" s="49"/>
      <c r="W3863" s="49"/>
      <c r="X3863" s="49"/>
      <c r="Y3863" s="49"/>
      <c r="Z3863" s="49"/>
      <c r="AA3863" s="49"/>
      <c r="AB3863" s="49"/>
      <c r="AC3863" s="49"/>
      <c r="AD3863" s="49"/>
    </row>
    <row r="3864" spans="1:30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  <c r="Q3864" s="49"/>
      <c r="R3864" s="49"/>
      <c r="S3864" s="49"/>
      <c r="T3864" s="49"/>
      <c r="U3864" s="49"/>
      <c r="V3864" s="49"/>
      <c r="W3864" s="49"/>
      <c r="X3864" s="49"/>
      <c r="Y3864" s="49"/>
      <c r="Z3864" s="49"/>
      <c r="AA3864" s="49"/>
      <c r="AB3864" s="49"/>
      <c r="AC3864" s="49"/>
      <c r="AD3864" s="49"/>
    </row>
    <row r="3865" spans="1:30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  <c r="Q3865" s="49"/>
      <c r="R3865" s="49"/>
      <c r="S3865" s="49"/>
      <c r="T3865" s="49"/>
      <c r="U3865" s="49"/>
      <c r="V3865" s="49"/>
      <c r="W3865" s="49"/>
      <c r="X3865" s="49"/>
      <c r="Y3865" s="49"/>
      <c r="Z3865" s="49"/>
      <c r="AA3865" s="49"/>
      <c r="AB3865" s="49"/>
      <c r="AC3865" s="49"/>
      <c r="AD3865" s="49"/>
    </row>
    <row r="3866" spans="1:30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  <c r="R3866" s="49"/>
      <c r="S3866" s="49"/>
      <c r="T3866" s="49"/>
      <c r="U3866" s="49"/>
      <c r="V3866" s="49"/>
      <c r="W3866" s="49"/>
      <c r="X3866" s="49"/>
      <c r="Y3866" s="49"/>
      <c r="Z3866" s="49"/>
      <c r="AA3866" s="49"/>
      <c r="AB3866" s="49"/>
      <c r="AC3866" s="49"/>
      <c r="AD3866" s="49"/>
    </row>
    <row r="3867" spans="1:30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  <c r="Q3867" s="49"/>
      <c r="R3867" s="49"/>
      <c r="S3867" s="49"/>
      <c r="T3867" s="49"/>
      <c r="U3867" s="49"/>
      <c r="V3867" s="49"/>
      <c r="W3867" s="49"/>
      <c r="X3867" s="49"/>
      <c r="Y3867" s="49"/>
      <c r="Z3867" s="49"/>
      <c r="AA3867" s="49"/>
      <c r="AB3867" s="49"/>
      <c r="AC3867" s="49"/>
      <c r="AD3867" s="49"/>
    </row>
    <row r="3868" spans="1:30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  <c r="R3868" s="49"/>
      <c r="S3868" s="49"/>
      <c r="T3868" s="49"/>
      <c r="U3868" s="49"/>
      <c r="V3868" s="49"/>
      <c r="W3868" s="49"/>
      <c r="X3868" s="49"/>
      <c r="Y3868" s="49"/>
      <c r="Z3868" s="49"/>
      <c r="AA3868" s="49"/>
      <c r="AB3868" s="49"/>
      <c r="AC3868" s="49"/>
      <c r="AD3868" s="49"/>
    </row>
    <row r="3869" spans="1:30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  <c r="Q3869" s="49"/>
      <c r="R3869" s="49"/>
      <c r="S3869" s="49"/>
      <c r="T3869" s="49"/>
      <c r="U3869" s="49"/>
      <c r="V3869" s="49"/>
      <c r="W3869" s="49"/>
      <c r="X3869" s="49"/>
      <c r="Y3869" s="49"/>
      <c r="Z3869" s="49"/>
      <c r="AA3869" s="49"/>
      <c r="AB3869" s="49"/>
      <c r="AC3869" s="49"/>
      <c r="AD3869" s="49"/>
    </row>
    <row r="3870" spans="1:30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  <c r="Q3870" s="49"/>
      <c r="R3870" s="49"/>
      <c r="S3870" s="49"/>
      <c r="T3870" s="49"/>
      <c r="U3870" s="49"/>
      <c r="V3870" s="49"/>
      <c r="W3870" s="49"/>
      <c r="X3870" s="49"/>
      <c r="Y3870" s="49"/>
      <c r="Z3870" s="49"/>
      <c r="AA3870" s="49"/>
      <c r="AB3870" s="49"/>
      <c r="AC3870" s="49"/>
      <c r="AD3870" s="49"/>
    </row>
    <row r="3871" spans="1:30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  <c r="Q3871" s="49"/>
      <c r="R3871" s="49"/>
      <c r="S3871" s="49"/>
      <c r="T3871" s="49"/>
      <c r="U3871" s="49"/>
      <c r="V3871" s="49"/>
      <c r="W3871" s="49"/>
      <c r="X3871" s="49"/>
      <c r="Y3871" s="49"/>
      <c r="Z3871" s="49"/>
      <c r="AA3871" s="49"/>
      <c r="AB3871" s="49"/>
      <c r="AC3871" s="49"/>
      <c r="AD3871" s="49"/>
    </row>
    <row r="3872" spans="1:30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  <c r="Q3872" s="49"/>
      <c r="R3872" s="49"/>
      <c r="S3872" s="49"/>
      <c r="T3872" s="49"/>
      <c r="U3872" s="49"/>
      <c r="V3872" s="49"/>
      <c r="W3872" s="49"/>
      <c r="X3872" s="49"/>
      <c r="Y3872" s="49"/>
      <c r="Z3872" s="49"/>
      <c r="AA3872" s="49"/>
      <c r="AB3872" s="49"/>
      <c r="AC3872" s="49"/>
      <c r="AD3872" s="49"/>
    </row>
    <row r="3873" spans="1:30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  <c r="Q3873" s="49"/>
      <c r="R3873" s="49"/>
      <c r="S3873" s="49"/>
      <c r="T3873" s="49"/>
      <c r="U3873" s="49"/>
      <c r="V3873" s="49"/>
      <c r="W3873" s="49"/>
      <c r="X3873" s="49"/>
      <c r="Y3873" s="49"/>
      <c r="Z3873" s="49"/>
      <c r="AA3873" s="49"/>
      <c r="AB3873" s="49"/>
      <c r="AC3873" s="49"/>
      <c r="AD3873" s="49"/>
    </row>
    <row r="3874" spans="1:30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  <c r="Q3874" s="49"/>
      <c r="R3874" s="49"/>
      <c r="S3874" s="49"/>
      <c r="T3874" s="49"/>
      <c r="U3874" s="49"/>
      <c r="V3874" s="49"/>
      <c r="W3874" s="49"/>
      <c r="X3874" s="49"/>
      <c r="Y3874" s="49"/>
      <c r="Z3874" s="49"/>
      <c r="AA3874" s="49"/>
      <c r="AB3874" s="49"/>
      <c r="AC3874" s="49"/>
      <c r="AD3874" s="49"/>
    </row>
    <row r="3875" spans="1:30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  <c r="Q3875" s="49"/>
      <c r="R3875" s="49"/>
      <c r="S3875" s="49"/>
      <c r="T3875" s="49"/>
      <c r="U3875" s="49"/>
      <c r="V3875" s="49"/>
      <c r="W3875" s="49"/>
      <c r="X3875" s="49"/>
      <c r="Y3875" s="49"/>
      <c r="Z3875" s="49"/>
      <c r="AA3875" s="49"/>
      <c r="AB3875" s="49"/>
      <c r="AC3875" s="49"/>
      <c r="AD3875" s="49"/>
    </row>
    <row r="3876" spans="1:30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  <c r="Q3876" s="49"/>
      <c r="R3876" s="49"/>
      <c r="S3876" s="49"/>
      <c r="T3876" s="49"/>
      <c r="U3876" s="49"/>
      <c r="V3876" s="49"/>
      <c r="W3876" s="49"/>
      <c r="X3876" s="49"/>
      <c r="Y3876" s="49"/>
      <c r="Z3876" s="49"/>
      <c r="AA3876" s="49"/>
      <c r="AB3876" s="49"/>
      <c r="AC3876" s="49"/>
      <c r="AD3876" s="49"/>
    </row>
    <row r="3877" spans="1:30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  <c r="Q3877" s="49"/>
      <c r="R3877" s="49"/>
      <c r="S3877" s="49"/>
      <c r="T3877" s="49"/>
      <c r="U3877" s="49"/>
      <c r="V3877" s="49"/>
      <c r="W3877" s="49"/>
      <c r="X3877" s="49"/>
      <c r="Y3877" s="49"/>
      <c r="Z3877" s="49"/>
      <c r="AA3877" s="49"/>
      <c r="AB3877" s="49"/>
      <c r="AC3877" s="49"/>
      <c r="AD3877" s="49"/>
    </row>
    <row r="3878" spans="1:30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  <c r="Q3878" s="49"/>
      <c r="R3878" s="49"/>
      <c r="S3878" s="49"/>
      <c r="T3878" s="49"/>
      <c r="U3878" s="49"/>
      <c r="V3878" s="49"/>
      <c r="W3878" s="49"/>
      <c r="X3878" s="49"/>
      <c r="Y3878" s="49"/>
      <c r="Z3878" s="49"/>
      <c r="AA3878" s="49"/>
      <c r="AB3878" s="49"/>
      <c r="AC3878" s="49"/>
      <c r="AD3878" s="49"/>
    </row>
    <row r="3879" spans="1:30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  <c r="R3879" s="49"/>
      <c r="S3879" s="49"/>
      <c r="T3879" s="49"/>
      <c r="U3879" s="49"/>
      <c r="V3879" s="49"/>
      <c r="W3879" s="49"/>
      <c r="X3879" s="49"/>
      <c r="Y3879" s="49"/>
      <c r="Z3879" s="49"/>
      <c r="AA3879" s="49"/>
      <c r="AB3879" s="49"/>
      <c r="AC3879" s="49"/>
      <c r="AD3879" s="49"/>
    </row>
    <row r="3880" spans="1:30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  <c r="Q3880" s="49"/>
      <c r="R3880" s="49"/>
      <c r="S3880" s="49"/>
      <c r="T3880" s="49"/>
      <c r="U3880" s="49"/>
      <c r="V3880" s="49"/>
      <c r="W3880" s="49"/>
      <c r="X3880" s="49"/>
      <c r="Y3880" s="49"/>
      <c r="Z3880" s="49"/>
      <c r="AA3880" s="49"/>
      <c r="AB3880" s="49"/>
      <c r="AC3880" s="49"/>
      <c r="AD3880" s="49"/>
    </row>
    <row r="3881" spans="1:30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  <c r="Q3881" s="49"/>
      <c r="R3881" s="49"/>
      <c r="S3881" s="49"/>
      <c r="T3881" s="49"/>
      <c r="U3881" s="49"/>
      <c r="V3881" s="49"/>
      <c r="W3881" s="49"/>
      <c r="X3881" s="49"/>
      <c r="Y3881" s="49"/>
      <c r="Z3881" s="49"/>
      <c r="AA3881" s="49"/>
      <c r="AB3881" s="49"/>
      <c r="AC3881" s="49"/>
      <c r="AD3881" s="49"/>
    </row>
    <row r="3882" spans="1:30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  <c r="Q3882" s="49"/>
      <c r="R3882" s="49"/>
      <c r="S3882" s="49"/>
      <c r="T3882" s="49"/>
      <c r="U3882" s="49"/>
      <c r="V3882" s="49"/>
      <c r="W3882" s="49"/>
      <c r="X3882" s="49"/>
      <c r="Y3882" s="49"/>
      <c r="Z3882" s="49"/>
      <c r="AA3882" s="49"/>
      <c r="AB3882" s="49"/>
      <c r="AC3882" s="49"/>
      <c r="AD3882" s="49"/>
    </row>
    <row r="3883" spans="1:30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  <c r="Q3883" s="49"/>
      <c r="R3883" s="49"/>
      <c r="S3883" s="49"/>
      <c r="T3883" s="49"/>
      <c r="U3883" s="49"/>
      <c r="V3883" s="49"/>
      <c r="W3883" s="49"/>
      <c r="X3883" s="49"/>
      <c r="Y3883" s="49"/>
      <c r="Z3883" s="49"/>
      <c r="AA3883" s="49"/>
      <c r="AB3883" s="49"/>
      <c r="AC3883" s="49"/>
      <c r="AD3883" s="49"/>
    </row>
    <row r="3884" spans="1:30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  <c r="Q3884" s="49"/>
      <c r="R3884" s="49"/>
      <c r="S3884" s="49"/>
      <c r="T3884" s="49"/>
      <c r="U3884" s="49"/>
      <c r="V3884" s="49"/>
      <c r="W3884" s="49"/>
      <c r="X3884" s="49"/>
      <c r="Y3884" s="49"/>
      <c r="Z3884" s="49"/>
      <c r="AA3884" s="49"/>
      <c r="AB3884" s="49"/>
      <c r="AC3884" s="49"/>
      <c r="AD3884" s="49"/>
    </row>
    <row r="3885" spans="1:30" ht="53.25" customHeight="1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  <c r="Q3885" s="49"/>
      <c r="R3885" s="49"/>
      <c r="S3885" s="49"/>
      <c r="T3885" s="49"/>
      <c r="U3885" s="49"/>
      <c r="V3885" s="49"/>
      <c r="W3885" s="49"/>
      <c r="X3885" s="49"/>
      <c r="Y3885" s="49"/>
      <c r="Z3885" s="49"/>
      <c r="AA3885" s="49"/>
      <c r="AB3885" s="49"/>
      <c r="AC3885" s="49"/>
      <c r="AD3885" s="49"/>
    </row>
    <row r="3886" spans="1:30" ht="13.5" customHeight="1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  <c r="Q3886" s="49"/>
      <c r="R3886" s="49"/>
      <c r="S3886" s="49"/>
      <c r="T3886" s="49"/>
      <c r="U3886" s="49"/>
      <c r="V3886" s="49"/>
      <c r="W3886" s="49"/>
      <c r="X3886" s="49"/>
      <c r="Y3886" s="49"/>
      <c r="Z3886" s="49"/>
      <c r="AA3886" s="49"/>
      <c r="AB3886" s="49"/>
      <c r="AC3886" s="49"/>
      <c r="AD3886" s="49"/>
    </row>
    <row r="3887" spans="1:30" ht="13.5" customHeight="1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  <c r="Q3887" s="49"/>
      <c r="R3887" s="49"/>
      <c r="S3887" s="49"/>
      <c r="T3887" s="49"/>
      <c r="U3887" s="49"/>
      <c r="V3887" s="49"/>
      <c r="W3887" s="49"/>
      <c r="X3887" s="49"/>
      <c r="Y3887" s="49"/>
      <c r="Z3887" s="49"/>
      <c r="AA3887" s="49"/>
      <c r="AB3887" s="49"/>
      <c r="AC3887" s="49"/>
      <c r="AD3887" s="49"/>
    </row>
    <row r="3888" spans="1:30" ht="13.5" customHeight="1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  <c r="Q3888" s="49"/>
      <c r="R3888" s="49"/>
      <c r="S3888" s="49"/>
      <c r="T3888" s="49"/>
      <c r="U3888" s="49"/>
      <c r="V3888" s="49"/>
      <c r="W3888" s="49"/>
      <c r="X3888" s="49"/>
      <c r="Y3888" s="49"/>
      <c r="Z3888" s="49"/>
      <c r="AA3888" s="49"/>
      <c r="AB3888" s="49"/>
      <c r="AC3888" s="49"/>
      <c r="AD3888" s="49"/>
    </row>
    <row r="3889" spans="1:30" ht="13.5" customHeight="1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  <c r="Q3889" s="49"/>
      <c r="R3889" s="49"/>
      <c r="S3889" s="49"/>
      <c r="T3889" s="49"/>
      <c r="U3889" s="49"/>
      <c r="V3889" s="49"/>
      <c r="W3889" s="49"/>
      <c r="X3889" s="49"/>
      <c r="Y3889" s="49"/>
      <c r="Z3889" s="49"/>
      <c r="AA3889" s="49"/>
      <c r="AB3889" s="49"/>
      <c r="AC3889" s="49"/>
      <c r="AD3889" s="49"/>
    </row>
    <row r="3890" spans="1:30" ht="13.5" customHeight="1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  <c r="Q3890" s="49"/>
      <c r="R3890" s="49"/>
      <c r="S3890" s="49"/>
      <c r="T3890" s="49"/>
      <c r="U3890" s="49"/>
      <c r="V3890" s="49"/>
      <c r="W3890" s="49"/>
      <c r="X3890" s="49"/>
      <c r="Y3890" s="49"/>
      <c r="Z3890" s="49"/>
      <c r="AA3890" s="49"/>
      <c r="AB3890" s="49"/>
      <c r="AC3890" s="49"/>
      <c r="AD3890" s="49"/>
    </row>
    <row r="3891" spans="1:30" ht="13.5" customHeight="1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  <c r="Q3891" s="49"/>
      <c r="R3891" s="49"/>
      <c r="S3891" s="49"/>
      <c r="T3891" s="49"/>
      <c r="U3891" s="49"/>
      <c r="V3891" s="49"/>
      <c r="W3891" s="49"/>
      <c r="X3891" s="49"/>
      <c r="Y3891" s="49"/>
      <c r="Z3891" s="49"/>
      <c r="AA3891" s="49"/>
      <c r="AB3891" s="49"/>
      <c r="AC3891" s="49"/>
      <c r="AD3891" s="49"/>
    </row>
    <row r="3892" spans="1:30" ht="13.5" customHeight="1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  <c r="Q3892" s="49"/>
      <c r="R3892" s="49"/>
      <c r="S3892" s="49"/>
      <c r="T3892" s="49"/>
      <c r="U3892" s="49"/>
      <c r="V3892" s="49"/>
      <c r="W3892" s="49"/>
      <c r="X3892" s="49"/>
      <c r="Y3892" s="49"/>
      <c r="Z3892" s="49"/>
      <c r="AA3892" s="49"/>
      <c r="AB3892" s="49"/>
      <c r="AC3892" s="49"/>
      <c r="AD3892" s="49"/>
    </row>
    <row r="3893" spans="1:30" ht="13.5" customHeight="1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  <c r="Q3893" s="49"/>
      <c r="R3893" s="49"/>
      <c r="S3893" s="49"/>
      <c r="T3893" s="49"/>
      <c r="U3893" s="49"/>
      <c r="V3893" s="49"/>
      <c r="W3893" s="49"/>
      <c r="X3893" s="49"/>
      <c r="Y3893" s="49"/>
      <c r="Z3893" s="49"/>
      <c r="AA3893" s="49"/>
      <c r="AB3893" s="49"/>
      <c r="AC3893" s="49"/>
      <c r="AD3893" s="49"/>
    </row>
    <row r="3894" spans="1:30" ht="13.5" customHeight="1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  <c r="Q3894" s="49"/>
      <c r="R3894" s="49"/>
      <c r="S3894" s="49"/>
      <c r="T3894" s="49"/>
      <c r="U3894" s="49"/>
      <c r="V3894" s="49"/>
      <c r="W3894" s="49"/>
      <c r="X3894" s="49"/>
      <c r="Y3894" s="49"/>
      <c r="Z3894" s="49"/>
      <c r="AA3894" s="49"/>
      <c r="AB3894" s="49"/>
      <c r="AC3894" s="49"/>
      <c r="AD3894" s="49"/>
    </row>
    <row r="3895" spans="1:30" ht="13.5" customHeight="1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  <c r="Q3895" s="49"/>
      <c r="R3895" s="49"/>
      <c r="S3895" s="49"/>
      <c r="T3895" s="49"/>
      <c r="U3895" s="49"/>
      <c r="V3895" s="49"/>
      <c r="W3895" s="49"/>
      <c r="X3895" s="49"/>
      <c r="Y3895" s="49"/>
      <c r="Z3895" s="49"/>
      <c r="AA3895" s="49"/>
      <c r="AB3895" s="49"/>
      <c r="AC3895" s="49"/>
      <c r="AD3895" s="49"/>
    </row>
    <row r="3896" spans="1:30" ht="13.5" customHeight="1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  <c r="Q3896" s="49"/>
      <c r="R3896" s="49"/>
      <c r="S3896" s="49"/>
      <c r="T3896" s="49"/>
      <c r="U3896" s="49"/>
      <c r="V3896" s="49"/>
      <c r="W3896" s="49"/>
      <c r="X3896" s="49"/>
      <c r="Y3896" s="49"/>
      <c r="Z3896" s="49"/>
      <c r="AA3896" s="49"/>
      <c r="AB3896" s="49"/>
      <c r="AC3896" s="49"/>
      <c r="AD3896" s="49"/>
    </row>
    <row r="3897" spans="1:30" ht="13.5" customHeight="1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  <c r="Q3897" s="49"/>
      <c r="R3897" s="49"/>
      <c r="S3897" s="49"/>
      <c r="T3897" s="49"/>
      <c r="U3897" s="49"/>
      <c r="V3897" s="49"/>
      <c r="W3897" s="49"/>
      <c r="X3897" s="49"/>
      <c r="Y3897" s="49"/>
      <c r="Z3897" s="49"/>
      <c r="AA3897" s="49"/>
      <c r="AB3897" s="49"/>
      <c r="AC3897" s="49"/>
      <c r="AD3897" s="49"/>
    </row>
    <row r="3898" spans="1:30" ht="13.5" customHeight="1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  <c r="Q3898" s="49"/>
      <c r="R3898" s="49"/>
      <c r="S3898" s="49"/>
      <c r="T3898" s="49"/>
      <c r="U3898" s="49"/>
      <c r="V3898" s="49"/>
      <c r="W3898" s="49"/>
      <c r="X3898" s="49"/>
      <c r="Y3898" s="49"/>
      <c r="Z3898" s="49"/>
      <c r="AA3898" s="49"/>
      <c r="AB3898" s="49"/>
      <c r="AC3898" s="49"/>
      <c r="AD3898" s="49"/>
    </row>
    <row r="3899" spans="1:30" ht="13.5" customHeight="1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  <c r="Q3899" s="49"/>
      <c r="R3899" s="49"/>
      <c r="S3899" s="49"/>
      <c r="T3899" s="49"/>
      <c r="U3899" s="49"/>
      <c r="V3899" s="49"/>
      <c r="W3899" s="49"/>
      <c r="X3899" s="49"/>
      <c r="Y3899" s="49"/>
      <c r="Z3899" s="49"/>
      <c r="AA3899" s="49"/>
      <c r="AB3899" s="49"/>
      <c r="AC3899" s="49"/>
      <c r="AD3899" s="49"/>
    </row>
    <row r="3900" spans="1:30" ht="13.5" customHeight="1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  <c r="Q3900" s="49"/>
      <c r="R3900" s="49"/>
      <c r="S3900" s="49"/>
      <c r="T3900" s="49"/>
      <c r="U3900" s="49"/>
      <c r="V3900" s="49"/>
      <c r="W3900" s="49"/>
      <c r="X3900" s="49"/>
      <c r="Y3900" s="49"/>
      <c r="Z3900" s="49"/>
      <c r="AA3900" s="49"/>
      <c r="AB3900" s="49"/>
      <c r="AC3900" s="49"/>
      <c r="AD3900" s="49"/>
    </row>
    <row r="3901" spans="1:30" ht="13.5" customHeight="1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  <c r="Q3901" s="49"/>
      <c r="R3901" s="49"/>
      <c r="S3901" s="49"/>
      <c r="T3901" s="49"/>
      <c r="U3901" s="49"/>
      <c r="V3901" s="49"/>
      <c r="W3901" s="49"/>
      <c r="X3901" s="49"/>
      <c r="Y3901" s="49"/>
      <c r="Z3901" s="49"/>
      <c r="AA3901" s="49"/>
      <c r="AB3901" s="49"/>
      <c r="AC3901" s="49"/>
      <c r="AD3901" s="49"/>
    </row>
    <row r="3902" spans="1:30" ht="13.5" customHeight="1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  <c r="Q3902" s="49"/>
      <c r="R3902" s="49"/>
      <c r="S3902" s="49"/>
      <c r="T3902" s="49"/>
      <c r="U3902" s="49"/>
      <c r="V3902" s="49"/>
      <c r="W3902" s="49"/>
      <c r="X3902" s="49"/>
      <c r="Y3902" s="49"/>
      <c r="Z3902" s="49"/>
      <c r="AA3902" s="49"/>
      <c r="AB3902" s="49"/>
      <c r="AC3902" s="49"/>
      <c r="AD3902" s="49"/>
    </row>
    <row r="3903" spans="1:30" ht="13.5" customHeight="1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  <c r="Q3903" s="49"/>
      <c r="R3903" s="49"/>
      <c r="S3903" s="49"/>
      <c r="T3903" s="49"/>
      <c r="U3903" s="49"/>
      <c r="V3903" s="49"/>
      <c r="W3903" s="49"/>
      <c r="X3903" s="49"/>
      <c r="Y3903" s="49"/>
      <c r="Z3903" s="49"/>
      <c r="AA3903" s="49"/>
      <c r="AB3903" s="49"/>
      <c r="AC3903" s="49"/>
      <c r="AD3903" s="49"/>
    </row>
    <row r="3904" spans="1:30" ht="13.5" customHeight="1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  <c r="Q3904" s="49"/>
      <c r="R3904" s="49"/>
      <c r="S3904" s="49"/>
      <c r="T3904" s="49"/>
      <c r="U3904" s="49"/>
      <c r="V3904" s="49"/>
      <c r="W3904" s="49"/>
      <c r="X3904" s="49"/>
      <c r="Y3904" s="49"/>
      <c r="Z3904" s="49"/>
      <c r="AA3904" s="49"/>
      <c r="AB3904" s="49"/>
      <c r="AC3904" s="49"/>
      <c r="AD3904" s="49"/>
    </row>
  </sheetData>
  <sheetProtection sheet="1" objects="1" scenarios="1"/>
  <mergeCells count="20">
    <mergeCell ref="D19:P19"/>
    <mergeCell ref="A22:K22"/>
    <mergeCell ref="B1:S1"/>
    <mergeCell ref="B5:B7"/>
    <mergeCell ref="C5:C7"/>
    <mergeCell ref="S6:S7"/>
    <mergeCell ref="R5:S5"/>
    <mergeCell ref="O5:O7"/>
    <mergeCell ref="D5:K5"/>
    <mergeCell ref="K6:K7"/>
    <mergeCell ref="A20:O20"/>
    <mergeCell ref="A21:O21"/>
    <mergeCell ref="H6:J6"/>
    <mergeCell ref="B13:S13"/>
    <mergeCell ref="B3:S3"/>
    <mergeCell ref="P5:P7"/>
    <mergeCell ref="R6:R7"/>
    <mergeCell ref="D6:G6"/>
    <mergeCell ref="Q5:Q7"/>
    <mergeCell ref="L5:N6"/>
  </mergeCells>
  <phoneticPr fontId="0" type="noConversion"/>
  <conditionalFormatting sqref="D8:S12 D14:S15">
    <cfRule type="expression" dxfId="8" priority="11" stopIfTrue="1">
      <formula>$C8=0</formula>
    </cfRule>
  </conditionalFormatting>
  <conditionalFormatting sqref="B8:C8">
    <cfRule type="expression" dxfId="7" priority="8">
      <formula>$C$8=0</formula>
    </cfRule>
  </conditionalFormatting>
  <conditionalFormatting sqref="B9:C9">
    <cfRule type="expression" dxfId="6" priority="7">
      <formula>$C$9=0</formula>
    </cfRule>
  </conditionalFormatting>
  <conditionalFormatting sqref="B10:C10">
    <cfRule type="expression" dxfId="5" priority="6">
      <formula>$C$10=0</formula>
    </cfRule>
  </conditionalFormatting>
  <conditionalFormatting sqref="B11:C11">
    <cfRule type="expression" dxfId="4" priority="5">
      <formula>$C$11=0</formula>
    </cfRule>
  </conditionalFormatting>
  <conditionalFormatting sqref="B12:C12">
    <cfRule type="expression" dxfId="3" priority="4">
      <formula>$C$12=0</formula>
    </cfRule>
  </conditionalFormatting>
  <conditionalFormatting sqref="B13">
    <cfRule type="expression" dxfId="2" priority="3">
      <formula>$C$14+$C$15=0</formula>
    </cfRule>
  </conditionalFormatting>
  <conditionalFormatting sqref="B14:C14">
    <cfRule type="expression" dxfId="1" priority="2">
      <formula>$C$14=0</formula>
    </cfRule>
  </conditionalFormatting>
  <conditionalFormatting sqref="B15:C15">
    <cfRule type="expression" dxfId="0" priority="1">
      <formula>$C$15=0</formula>
    </cfRule>
  </conditionalFormatting>
  <hyperlinks>
    <hyperlink ref="A22:K22" r:id="rId1" display="See www.energystar.gov for information on other ENERGY STAR products, including commercial kitchen appliances."/>
  </hyperlinks>
  <printOptions horizontalCentered="1"/>
  <pageMargins left="0.5" right="0.5" top="0.6" bottom="0.6" header="0.25" footer="0.25"/>
  <pageSetup scale="66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X28"/>
  <sheetViews>
    <sheetView showGridLines="0" zoomScaleNormal="100" zoomScaleSheetLayoutView="85" workbookViewId="0">
      <selection activeCell="B3" sqref="B3:C3"/>
    </sheetView>
  </sheetViews>
  <sheetFormatPr defaultColWidth="15" defaultRowHeight="12"/>
  <cols>
    <col min="1" max="1" width="3" style="114" customWidth="1"/>
    <col min="2" max="3" width="16.42578125" style="115" customWidth="1"/>
    <col min="4" max="4" width="15" style="116" customWidth="1"/>
    <col min="5" max="5" width="15" style="91" customWidth="1"/>
    <col min="6" max="12" width="15" style="93" customWidth="1"/>
    <col min="13" max="16384" width="15" style="91"/>
  </cols>
  <sheetData>
    <row r="1" spans="1:15" s="130" customFormat="1" ht="30" customHeight="1">
      <c r="A1" s="123" t="s">
        <v>352</v>
      </c>
      <c r="B1" s="135"/>
      <c r="C1" s="135"/>
      <c r="D1" s="175"/>
      <c r="E1" s="175"/>
      <c r="I1" s="263"/>
    </row>
    <row r="2" spans="1:15" s="55" customFormat="1" ht="16.5" customHeight="1">
      <c r="A2" s="43" t="s">
        <v>206</v>
      </c>
      <c r="B2" s="185"/>
      <c r="C2" s="185"/>
      <c r="D2" s="185"/>
      <c r="E2" s="185"/>
      <c r="F2" s="186"/>
      <c r="G2" s="264"/>
      <c r="H2" s="106"/>
      <c r="I2" s="263"/>
      <c r="J2" s="91"/>
      <c r="K2" s="265"/>
      <c r="L2" s="91"/>
      <c r="O2" s="266"/>
    </row>
    <row r="3" spans="1:15" ht="12.75">
      <c r="A3" s="164"/>
      <c r="B3" s="380"/>
      <c r="C3" s="381"/>
      <c r="D3" s="104" t="s">
        <v>116</v>
      </c>
      <c r="E3" s="105" t="s">
        <v>115</v>
      </c>
      <c r="F3" s="218"/>
      <c r="G3" s="92"/>
      <c r="H3" s="91"/>
      <c r="I3" s="263"/>
    </row>
    <row r="4" spans="1:15" s="130" customFormat="1" ht="12" customHeight="1">
      <c r="A4" s="123"/>
      <c r="B4" s="376" t="s">
        <v>255</v>
      </c>
      <c r="C4" s="377"/>
      <c r="D4" s="267">
        <v>100</v>
      </c>
      <c r="E4" s="268">
        <f>INPUTS!E13</f>
        <v>100</v>
      </c>
      <c r="F4" s="222" t="s">
        <v>277</v>
      </c>
    </row>
    <row r="5" spans="1:15" s="130" customFormat="1" ht="12" customHeight="1">
      <c r="A5" s="123"/>
      <c r="B5" s="376" t="s">
        <v>276</v>
      </c>
      <c r="C5" s="377"/>
      <c r="D5" s="269">
        <v>3</v>
      </c>
      <c r="E5" s="270">
        <f>INPUTS!F13</f>
        <v>3</v>
      </c>
      <c r="F5" s="222" t="s">
        <v>172</v>
      </c>
    </row>
    <row r="6" spans="1:15" s="130" customFormat="1" ht="12" customHeight="1">
      <c r="A6" s="123"/>
      <c r="B6" s="376" t="s">
        <v>173</v>
      </c>
      <c r="C6" s="377"/>
      <c r="D6" s="267">
        <v>16</v>
      </c>
      <c r="E6" s="268">
        <f>INPUTS!H13</f>
        <v>16</v>
      </c>
      <c r="F6" s="218"/>
    </row>
    <row r="7" spans="1:15" s="130" customFormat="1" ht="12" customHeight="1">
      <c r="A7" s="123"/>
      <c r="B7" s="376" t="s">
        <v>174</v>
      </c>
      <c r="C7" s="377"/>
      <c r="D7" s="111">
        <v>365</v>
      </c>
      <c r="E7" s="111">
        <f>INPUTS!G13</f>
        <v>365</v>
      </c>
      <c r="F7" s="218"/>
    </row>
    <row r="8" spans="1:15" s="130" customFormat="1" ht="12" customHeight="1">
      <c r="A8" s="123"/>
      <c r="B8" s="376" t="s">
        <v>108</v>
      </c>
      <c r="C8" s="377"/>
      <c r="D8" s="271">
        <v>0</v>
      </c>
      <c r="E8" s="272">
        <f>INPUTS!I13</f>
        <v>0</v>
      </c>
      <c r="F8" s="218"/>
    </row>
    <row r="9" spans="1:15" s="130" customFormat="1" ht="29.25" customHeight="1">
      <c r="A9" s="43" t="s">
        <v>207</v>
      </c>
      <c r="B9" s="4"/>
      <c r="C9" s="4"/>
      <c r="D9" s="4"/>
      <c r="G9" s="264"/>
    </row>
    <row r="10" spans="1:15" s="130" customFormat="1" ht="12" customHeight="1">
      <c r="A10" s="123"/>
      <c r="B10" s="382" t="s">
        <v>331</v>
      </c>
      <c r="C10" s="383"/>
      <c r="D10" s="231">
        <v>0.6</v>
      </c>
      <c r="E10" s="222" t="s">
        <v>275</v>
      </c>
      <c r="G10" s="273"/>
      <c r="H10" s="103"/>
    </row>
    <row r="11" spans="1:15" s="130" customFormat="1" ht="12" customHeight="1">
      <c r="A11" s="123"/>
      <c r="B11" s="378" t="s">
        <v>324</v>
      </c>
      <c r="C11" s="216" t="s">
        <v>274</v>
      </c>
      <c r="D11" s="231">
        <v>1</v>
      </c>
      <c r="E11" s="222" t="s">
        <v>275</v>
      </c>
      <c r="G11" s="273"/>
      <c r="H11" s="103"/>
    </row>
    <row r="12" spans="1:15" s="130" customFormat="1" ht="12" customHeight="1">
      <c r="A12" s="123"/>
      <c r="B12" s="379"/>
      <c r="C12" s="216" t="s">
        <v>276</v>
      </c>
      <c r="D12" s="231">
        <v>1</v>
      </c>
      <c r="E12" s="222" t="s">
        <v>172</v>
      </c>
      <c r="G12" s="273"/>
      <c r="H12" s="103"/>
    </row>
    <row r="14" spans="1:15" s="130" customFormat="1" ht="12" customHeight="1">
      <c r="A14" s="123"/>
      <c r="B14" s="382" t="s">
        <v>113</v>
      </c>
      <c r="C14" s="383"/>
      <c r="D14" s="162">
        <v>9</v>
      </c>
      <c r="E14" s="222" t="s">
        <v>80</v>
      </c>
      <c r="F14" s="274"/>
      <c r="G14" s="273"/>
      <c r="H14" s="103"/>
    </row>
    <row r="15" spans="1:15" s="130" customFormat="1" ht="28.5" customHeight="1">
      <c r="A15" s="85" t="s">
        <v>114</v>
      </c>
      <c r="B15" s="4"/>
      <c r="C15" s="4"/>
      <c r="D15" s="138"/>
      <c r="E15" s="169"/>
      <c r="F15" s="4"/>
      <c r="G15" s="56"/>
      <c r="H15" s="275"/>
    </row>
    <row r="16" spans="1:15" ht="12.75" customHeight="1">
      <c r="A16" s="93"/>
      <c r="B16" s="380"/>
      <c r="C16" s="381"/>
      <c r="D16" s="218" t="s">
        <v>77</v>
      </c>
      <c r="E16" s="218" t="s">
        <v>78</v>
      </c>
      <c r="F16" s="218"/>
      <c r="G16" s="275"/>
      <c r="H16" s="275"/>
    </row>
    <row r="17" spans="1:24" ht="12.75" customHeight="1">
      <c r="A17" s="144"/>
      <c r="B17" s="376" t="s">
        <v>281</v>
      </c>
      <c r="C17" s="377"/>
      <c r="D17" s="232">
        <f>E4/D12/1000</f>
        <v>0.1</v>
      </c>
      <c r="E17" s="112">
        <f>E4/E5/1000</f>
        <v>3.3333333333333333E-2</v>
      </c>
      <c r="F17" s="193" t="s">
        <v>279</v>
      </c>
      <c r="G17" s="275"/>
      <c r="H17" s="275"/>
    </row>
    <row r="18" spans="1:24" ht="12.75" customHeight="1">
      <c r="A18" s="144"/>
      <c r="B18" s="376" t="s">
        <v>280</v>
      </c>
      <c r="C18" s="377"/>
      <c r="D18" s="111">
        <f>D17*E6*E7</f>
        <v>584</v>
      </c>
      <c r="E18" s="111">
        <f>E17*E6*E7</f>
        <v>194.66666666666666</v>
      </c>
      <c r="F18" s="193" t="s">
        <v>153</v>
      </c>
      <c r="G18" s="275"/>
      <c r="H18" s="275"/>
    </row>
    <row r="19" spans="1:24" ht="12.75" customHeight="1">
      <c r="A19" s="144"/>
      <c r="B19" s="376" t="s">
        <v>278</v>
      </c>
      <c r="C19" s="377"/>
      <c r="D19" s="187">
        <f>(8760-E6*E7)*D11/1000</f>
        <v>2.92</v>
      </c>
      <c r="E19" s="187">
        <f>(8760-E6*E7)*D10/1000</f>
        <v>1.752</v>
      </c>
      <c r="F19" s="193" t="s">
        <v>153</v>
      </c>
      <c r="G19" s="275"/>
      <c r="H19" s="275"/>
    </row>
    <row r="20" spans="1:24" s="130" customFormat="1" ht="28.5" customHeight="1">
      <c r="A20" s="85" t="s">
        <v>175</v>
      </c>
      <c r="B20" s="4"/>
      <c r="C20" s="4"/>
      <c r="D20" s="138"/>
      <c r="E20" s="169"/>
      <c r="F20" s="4"/>
      <c r="G20" s="56"/>
      <c r="H20" s="275"/>
    </row>
    <row r="21" spans="1:24" ht="12.75" customHeight="1">
      <c r="A21" s="93"/>
      <c r="B21" s="376"/>
      <c r="C21" s="377"/>
      <c r="D21" s="218" t="s">
        <v>77</v>
      </c>
      <c r="E21" s="218" t="s">
        <v>78</v>
      </c>
      <c r="F21" s="218" t="s">
        <v>79</v>
      </c>
      <c r="G21" s="136"/>
      <c r="H21" s="275"/>
    </row>
    <row r="22" spans="1:24" ht="12.75" customHeight="1">
      <c r="A22" s="144"/>
      <c r="B22" s="376" t="s">
        <v>162</v>
      </c>
      <c r="C22" s="377"/>
      <c r="D22" s="111">
        <f>D18+D19</f>
        <v>586.91999999999996</v>
      </c>
      <c r="E22" s="111">
        <f>E18+E19</f>
        <v>196.41866666666667</v>
      </c>
      <c r="F22" s="111">
        <f>D22-E22</f>
        <v>390.50133333333326</v>
      </c>
      <c r="G22" s="136" t="s">
        <v>82</v>
      </c>
      <c r="H22" s="275"/>
    </row>
    <row r="23" spans="1:24" s="130" customFormat="1" ht="21" customHeight="1">
      <c r="A23" s="276"/>
      <c r="B23" s="277"/>
      <c r="C23" s="277"/>
      <c r="D23" s="277"/>
      <c r="E23" s="278"/>
      <c r="F23" s="278"/>
      <c r="G23" s="276"/>
      <c r="H23" s="276"/>
      <c r="I23" s="56"/>
    </row>
    <row r="24" spans="1:24" s="130" customFormat="1" ht="21" customHeight="1">
      <c r="A24" s="95" t="s">
        <v>76</v>
      </c>
      <c r="B24" s="135"/>
      <c r="C24" s="135"/>
      <c r="D24" s="135"/>
      <c r="E24" s="175"/>
      <c r="F24" s="175"/>
      <c r="I24" s="56"/>
    </row>
    <row r="25" spans="1:24" s="96" customFormat="1" ht="18.75" customHeight="1">
      <c r="A25" s="177"/>
      <c r="B25" s="190" t="s">
        <v>284</v>
      </c>
      <c r="C25" s="190"/>
      <c r="D25" s="133" t="s">
        <v>241</v>
      </c>
      <c r="E25" s="191"/>
      <c r="F25" s="191"/>
      <c r="G25" s="191"/>
      <c r="H25" s="191"/>
      <c r="N25" s="16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s="16" customFormat="1" ht="18.75" customHeight="1">
      <c r="B26" s="190" t="s">
        <v>285</v>
      </c>
      <c r="C26" s="190"/>
      <c r="D26" s="133" t="s">
        <v>241</v>
      </c>
      <c r="E26" s="96"/>
      <c r="F26" s="96"/>
      <c r="G26" s="96"/>
      <c r="H26" s="96"/>
    </row>
    <row r="27" spans="1:24" s="96" customFormat="1" ht="18.75" customHeight="1">
      <c r="A27" s="177"/>
      <c r="B27" s="190" t="s">
        <v>118</v>
      </c>
      <c r="C27" s="190"/>
      <c r="D27" s="133" t="s">
        <v>312</v>
      </c>
      <c r="H27" s="134"/>
      <c r="N27" s="16"/>
      <c r="O27" s="177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s="16" customFormat="1" ht="18.75" customHeight="1">
      <c r="B28" s="190" t="s">
        <v>194</v>
      </c>
      <c r="C28" s="190"/>
      <c r="D28" s="133" t="s">
        <v>358</v>
      </c>
      <c r="N28" s="100"/>
    </row>
  </sheetData>
  <sheetProtection sheet="1" objects="1" scenarios="1"/>
  <mergeCells count="15">
    <mergeCell ref="B21:C21"/>
    <mergeCell ref="B22:C22"/>
    <mergeCell ref="B11:B12"/>
    <mergeCell ref="B3:C3"/>
    <mergeCell ref="B4:C4"/>
    <mergeCell ref="B5:C5"/>
    <mergeCell ref="B6:C6"/>
    <mergeCell ref="B7:C7"/>
    <mergeCell ref="B8:C8"/>
    <mergeCell ref="B10:C10"/>
    <mergeCell ref="B14:C14"/>
    <mergeCell ref="B16:C16"/>
    <mergeCell ref="B17:C17"/>
    <mergeCell ref="B18:C18"/>
    <mergeCell ref="B19:C19"/>
  </mergeCells>
  <phoneticPr fontId="52" type="noConversion"/>
  <dataValidations count="3">
    <dataValidation type="decimal" allowBlank="1" showInputMessage="1" showErrorMessage="1" sqref="D10">
      <formula1>0</formula1>
      <formula2>2</formula2>
    </dataValidation>
    <dataValidation type="decimal" allowBlank="1" showInputMessage="1" showErrorMessage="1" sqref="D11">
      <formula1>0</formula1>
      <formula2>10</formula2>
    </dataValidation>
    <dataValidation type="whole" allowBlank="1" showInputMessage="1" showErrorMessage="1" sqref="D14">
      <formula1>1</formula1>
      <formula2>50</formula2>
    </dataValidation>
  </dataValidations>
  <hyperlinks>
    <hyperlink ref="F26:G26" r:id="rId1" display="- Federal standard"/>
  </hyperlinks>
  <printOptions horizontalCentered="1"/>
  <pageMargins left="0.5" right="0.5" top="0.5" bottom="0.5" header="0.5" footer="0.25"/>
  <pageSetup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X50"/>
  <sheetViews>
    <sheetView showGridLines="0" zoomScaleNormal="100" zoomScaleSheetLayoutView="85" workbookViewId="0">
      <selection activeCell="B3" sqref="B3:D3"/>
    </sheetView>
  </sheetViews>
  <sheetFormatPr defaultColWidth="15" defaultRowHeight="12"/>
  <cols>
    <col min="1" max="1" width="3" style="97" customWidth="1"/>
    <col min="2" max="4" width="15" style="101" customWidth="1"/>
    <col min="5" max="5" width="14.7109375" style="98" customWidth="1"/>
    <col min="6" max="6" width="14.7109375" style="99" customWidth="1"/>
    <col min="7" max="12" width="14.7109375" style="100" customWidth="1"/>
    <col min="13" max="16" width="15" style="100" customWidth="1"/>
    <col min="17" max="16384" width="15" style="99"/>
  </cols>
  <sheetData>
    <row r="1" spans="1:16" s="142" customFormat="1" ht="30" customHeight="1">
      <c r="A1" s="123" t="s">
        <v>169</v>
      </c>
      <c r="B1" s="124"/>
      <c r="C1" s="124"/>
      <c r="D1" s="124"/>
      <c r="E1" s="125"/>
      <c r="F1" s="125"/>
      <c r="H1" s="263"/>
      <c r="I1" s="260"/>
    </row>
    <row r="2" spans="1:16" s="55" customFormat="1" ht="16.5" customHeight="1">
      <c r="A2" s="43" t="s">
        <v>206</v>
      </c>
      <c r="B2" s="185"/>
      <c r="C2" s="185"/>
      <c r="D2" s="185"/>
      <c r="E2" s="185"/>
      <c r="F2" s="185"/>
      <c r="G2" s="186"/>
      <c r="H2" s="261"/>
      <c r="I2" s="106"/>
      <c r="J2" s="265"/>
      <c r="K2" s="265"/>
      <c r="L2" s="91"/>
      <c r="O2" s="266"/>
    </row>
    <row r="3" spans="1:16" s="91" customFormat="1" ht="12.75" customHeight="1">
      <c r="A3" s="164"/>
      <c r="B3" s="405"/>
      <c r="C3" s="406"/>
      <c r="D3" s="381"/>
      <c r="E3" s="104" t="s">
        <v>116</v>
      </c>
      <c r="F3" s="104" t="s">
        <v>115</v>
      </c>
      <c r="H3" s="261"/>
      <c r="I3" s="264"/>
      <c r="J3" s="92"/>
      <c r="K3" s="265"/>
      <c r="N3" s="93"/>
      <c r="O3" s="93"/>
      <c r="P3" s="93"/>
    </row>
    <row r="4" spans="1:16" s="130" customFormat="1" ht="12.75" customHeight="1">
      <c r="A4" s="123"/>
      <c r="B4" s="376" t="s">
        <v>159</v>
      </c>
      <c r="C4" s="393"/>
      <c r="D4" s="394"/>
      <c r="E4" s="187">
        <f>ROUND(IF('General Assumptions'!C3=1,IF(INPUTS!C15="multifamily",K14,K15),K12)/E21,0)</f>
        <v>6</v>
      </c>
      <c r="F4" s="187">
        <f>INPUTS!E15</f>
        <v>6</v>
      </c>
      <c r="G4" s="279"/>
      <c r="H4" s="261"/>
    </row>
    <row r="5" spans="1:16" s="130" customFormat="1" ht="12.75" customHeight="1">
      <c r="A5" s="123"/>
      <c r="B5" s="376" t="s">
        <v>73</v>
      </c>
      <c r="C5" s="393"/>
      <c r="D5" s="394"/>
      <c r="E5" s="270" t="s">
        <v>87</v>
      </c>
      <c r="F5" s="112" t="str">
        <f>INPUTS!F15</f>
        <v>electric</v>
      </c>
      <c r="H5" s="261"/>
    </row>
    <row r="6" spans="1:16" s="130" customFormat="1" ht="12.75" customHeight="1">
      <c r="A6" s="123"/>
      <c r="B6" s="376" t="s">
        <v>147</v>
      </c>
      <c r="C6" s="393"/>
      <c r="D6" s="394"/>
      <c r="E6" s="270" t="s">
        <v>87</v>
      </c>
      <c r="F6" s="298" t="str">
        <f>INPUTS!G15</f>
        <v>electric</v>
      </c>
      <c r="H6" s="261"/>
    </row>
    <row r="7" spans="1:16" s="130" customFormat="1" ht="12.75" customHeight="1">
      <c r="A7" s="123"/>
      <c r="B7" s="376" t="s">
        <v>255</v>
      </c>
      <c r="C7" s="393"/>
      <c r="D7" s="394"/>
      <c r="E7" s="281">
        <v>3.64</v>
      </c>
      <c r="F7" s="281">
        <f>INPUTS!H15</f>
        <v>3.64</v>
      </c>
    </row>
    <row r="8" spans="1:16" s="130" customFormat="1" ht="12.75" customHeight="1">
      <c r="A8" s="123"/>
      <c r="B8" s="376" t="s">
        <v>256</v>
      </c>
      <c r="C8" s="393"/>
      <c r="D8" s="394"/>
      <c r="E8" s="281">
        <v>2.4300000000000002</v>
      </c>
      <c r="F8" s="281">
        <f>INPUTS!I15</f>
        <v>2.4300000000000002</v>
      </c>
      <c r="H8" s="299"/>
    </row>
    <row r="9" spans="1:16" s="130" customFormat="1" ht="12.75" customHeight="1">
      <c r="A9" s="123"/>
      <c r="B9" s="376" t="s">
        <v>257</v>
      </c>
      <c r="C9" s="393"/>
      <c r="D9" s="394"/>
      <c r="E9" s="281">
        <v>4.0199999999999996</v>
      </c>
      <c r="F9" s="281">
        <f>INPUTS!J15</f>
        <v>4.0199999999999996</v>
      </c>
      <c r="H9" s="300"/>
    </row>
    <row r="10" spans="1:16" s="283" customFormat="1" ht="12.75" customHeight="1">
      <c r="A10" s="282"/>
      <c r="B10" s="376" t="s">
        <v>108</v>
      </c>
      <c r="C10" s="393"/>
      <c r="D10" s="394"/>
      <c r="E10" s="272">
        <v>150</v>
      </c>
      <c r="F10" s="272">
        <f>INPUTS!K15</f>
        <v>150</v>
      </c>
      <c r="H10" s="301"/>
    </row>
    <row r="11" spans="1:16" s="130" customFormat="1" ht="29.25" customHeight="1">
      <c r="A11" s="43" t="s">
        <v>207</v>
      </c>
      <c r="B11" s="4"/>
      <c r="C11" s="4"/>
      <c r="D11" s="4"/>
      <c r="E11" s="4"/>
      <c r="H11" s="201"/>
    </row>
    <row r="12" spans="1:16" ht="12.75">
      <c r="B12" s="384" t="s">
        <v>330</v>
      </c>
      <c r="C12" s="384"/>
      <c r="D12" s="385"/>
      <c r="E12" s="162">
        <v>159</v>
      </c>
      <c r="F12" s="222" t="s">
        <v>153</v>
      </c>
      <c r="G12" s="99"/>
      <c r="H12" s="386" t="s">
        <v>140</v>
      </c>
      <c r="I12" s="388" t="s">
        <v>345</v>
      </c>
      <c r="J12" s="389"/>
      <c r="K12" s="199">
        <v>295</v>
      </c>
      <c r="L12" s="99"/>
    </row>
    <row r="13" spans="1:16" s="283" customFormat="1" ht="12.75" customHeight="1">
      <c r="A13" s="282"/>
      <c r="B13" s="390" t="s">
        <v>324</v>
      </c>
      <c r="C13" s="382" t="s">
        <v>254</v>
      </c>
      <c r="D13" s="383"/>
      <c r="E13" s="162">
        <v>470</v>
      </c>
      <c r="F13" s="222" t="s">
        <v>153</v>
      </c>
      <c r="H13" s="387"/>
      <c r="I13" s="388" t="s">
        <v>346</v>
      </c>
      <c r="J13" s="389"/>
      <c r="K13" s="199">
        <v>392</v>
      </c>
    </row>
    <row r="14" spans="1:16" s="283" customFormat="1" ht="12.75" customHeight="1">
      <c r="A14" s="282"/>
      <c r="B14" s="391"/>
      <c r="C14" s="382" t="s">
        <v>255</v>
      </c>
      <c r="D14" s="383"/>
      <c r="E14" s="140">
        <f>F7</f>
        <v>3.64</v>
      </c>
      <c r="F14" s="222" t="s">
        <v>152</v>
      </c>
      <c r="H14" s="386" t="s">
        <v>139</v>
      </c>
      <c r="I14" s="395" t="s">
        <v>347</v>
      </c>
      <c r="J14" s="198" t="s">
        <v>293</v>
      </c>
      <c r="K14" s="199">
        <f>3.4*365</f>
        <v>1241</v>
      </c>
    </row>
    <row r="15" spans="1:16" s="283" customFormat="1" ht="12.75" customHeight="1">
      <c r="A15" s="282"/>
      <c r="B15" s="391"/>
      <c r="C15" s="382" t="s">
        <v>263</v>
      </c>
      <c r="D15" s="383"/>
      <c r="E15" s="192">
        <f>F4</f>
        <v>6</v>
      </c>
      <c r="F15" s="222"/>
      <c r="H15" s="387"/>
      <c r="I15" s="396"/>
      <c r="J15" s="198" t="s">
        <v>294</v>
      </c>
      <c r="K15" s="199">
        <f>6*365</f>
        <v>2190</v>
      </c>
    </row>
    <row r="16" spans="1:16" s="283" customFormat="1" ht="12.75" customHeight="1">
      <c r="A16" s="282"/>
      <c r="B16" s="391"/>
      <c r="C16" s="382" t="s">
        <v>256</v>
      </c>
      <c r="D16" s="383"/>
      <c r="E16" s="140">
        <v>1.26</v>
      </c>
      <c r="F16" s="189"/>
    </row>
    <row r="17" spans="1:14" s="283" customFormat="1" ht="12.75" customHeight="1">
      <c r="A17" s="282"/>
      <c r="B17" s="392"/>
      <c r="C17" s="382" t="s">
        <v>257</v>
      </c>
      <c r="D17" s="383"/>
      <c r="E17" s="140">
        <v>9.5</v>
      </c>
      <c r="F17" s="189"/>
    </row>
    <row r="18" spans="1:14" s="283" customFormat="1" ht="12.75" customHeight="1">
      <c r="A18" s="282"/>
      <c r="B18" s="302"/>
      <c r="C18" s="302"/>
      <c r="D18" s="302"/>
      <c r="E18" s="302"/>
      <c r="F18" s="303"/>
      <c r="G18" s="13"/>
    </row>
    <row r="19" spans="1:14" s="283" customFormat="1" ht="12.75" customHeight="1">
      <c r="A19" s="282"/>
      <c r="B19" s="384" t="s">
        <v>282</v>
      </c>
      <c r="C19" s="384"/>
      <c r="D19" s="385"/>
      <c r="E19" s="188">
        <v>1</v>
      </c>
      <c r="F19" s="189"/>
      <c r="G19" s="13"/>
    </row>
    <row r="20" spans="1:14" s="283" customFormat="1" ht="12.75" customHeight="1">
      <c r="A20" s="282"/>
      <c r="B20" s="384" t="s">
        <v>259</v>
      </c>
      <c r="C20" s="384"/>
      <c r="D20" s="385"/>
      <c r="E20" s="188">
        <v>0.75</v>
      </c>
      <c r="F20" s="189"/>
      <c r="G20" s="13"/>
      <c r="I20" s="203"/>
    </row>
    <row r="21" spans="1:14" s="283" customFormat="1" ht="12.75" customHeight="1">
      <c r="A21" s="282"/>
      <c r="B21" s="384" t="s">
        <v>247</v>
      </c>
      <c r="C21" s="384"/>
      <c r="D21" s="385"/>
      <c r="E21" s="141">
        <v>52</v>
      </c>
      <c r="F21" s="189" t="s">
        <v>161</v>
      </c>
      <c r="G21" s="13"/>
      <c r="I21" s="203"/>
    </row>
    <row r="22" spans="1:14" s="283" customFormat="1" ht="12.75" customHeight="1">
      <c r="A22" s="282"/>
      <c r="B22" s="384" t="s">
        <v>113</v>
      </c>
      <c r="C22" s="384"/>
      <c r="D22" s="385"/>
      <c r="E22" s="141">
        <f>IF('General Assumptions'!C3=1,7.1,11)</f>
        <v>11</v>
      </c>
      <c r="F22" s="189" t="s">
        <v>80</v>
      </c>
      <c r="G22" s="13"/>
      <c r="I22" s="203"/>
    </row>
    <row r="23" spans="1:14" s="283" customFormat="1" ht="12.75" customHeight="1">
      <c r="A23" s="282"/>
      <c r="B23" s="409" t="s">
        <v>184</v>
      </c>
      <c r="C23" s="409"/>
      <c r="D23" s="401"/>
      <c r="E23" s="113">
        <v>3.4119999999999998E-2</v>
      </c>
      <c r="F23" s="189" t="s">
        <v>183</v>
      </c>
      <c r="G23" s="13"/>
      <c r="I23" s="203"/>
    </row>
    <row r="24" spans="1:14" s="283" customFormat="1" ht="12.75" customHeight="1">
      <c r="A24" s="282"/>
      <c r="B24" s="411" t="s">
        <v>333</v>
      </c>
      <c r="C24" s="412"/>
      <c r="D24" s="304" t="s">
        <v>335</v>
      </c>
      <c r="E24" s="211">
        <v>0.2</v>
      </c>
      <c r="F24" s="189"/>
      <c r="G24" s="13"/>
      <c r="I24" s="203"/>
    </row>
    <row r="25" spans="1:14" s="283" customFormat="1" ht="12.75" customHeight="1">
      <c r="A25" s="282"/>
      <c r="B25" s="413"/>
      <c r="C25" s="414"/>
      <c r="D25" s="304" t="s">
        <v>334</v>
      </c>
      <c r="E25" s="211">
        <v>0.8</v>
      </c>
      <c r="F25" s="189"/>
      <c r="G25" s="13"/>
      <c r="I25" s="203"/>
    </row>
    <row r="26" spans="1:14" s="283" customFormat="1" ht="28.5" customHeight="1">
      <c r="A26" s="85" t="s">
        <v>114</v>
      </c>
      <c r="B26" s="4"/>
      <c r="C26" s="4"/>
      <c r="D26" s="4"/>
      <c r="E26" s="138"/>
      <c r="F26" s="169"/>
      <c r="G26" s="4"/>
      <c r="I26" s="305"/>
      <c r="J26" s="306"/>
      <c r="K26" s="306"/>
      <c r="L26" s="306"/>
    </row>
    <row r="27" spans="1:14" s="142" customFormat="1" ht="12.75" customHeight="1">
      <c r="A27" s="123"/>
      <c r="B27" s="376"/>
      <c r="C27" s="393"/>
      <c r="D27" s="394"/>
      <c r="E27" s="400" t="s">
        <v>77</v>
      </c>
      <c r="F27" s="401"/>
      <c r="G27" s="400" t="s">
        <v>78</v>
      </c>
      <c r="H27" s="401"/>
      <c r="K27" s="283"/>
      <c r="L27" s="283"/>
      <c r="M27" s="283"/>
      <c r="N27" s="283"/>
    </row>
    <row r="28" spans="1:14" s="142" customFormat="1" ht="12.75" customHeight="1">
      <c r="A28" s="123"/>
      <c r="B28" s="376" t="s">
        <v>298</v>
      </c>
      <c r="C28" s="393"/>
      <c r="D28" s="394"/>
      <c r="E28" s="397">
        <f>E15*E21</f>
        <v>312</v>
      </c>
      <c r="F28" s="399"/>
      <c r="G28" s="397">
        <f>F4*E21</f>
        <v>312</v>
      </c>
      <c r="H28" s="399"/>
      <c r="K28" s="283"/>
      <c r="L28" s="283"/>
      <c r="M28" s="283"/>
      <c r="N28" s="283"/>
    </row>
    <row r="29" spans="1:14" s="142" customFormat="1" ht="12.75" customHeight="1">
      <c r="A29" s="123"/>
      <c r="B29" s="376" t="s">
        <v>297</v>
      </c>
      <c r="C29" s="393"/>
      <c r="D29" s="394"/>
      <c r="E29" s="397">
        <f>E13*E28/K13</f>
        <v>374.08163265306121</v>
      </c>
      <c r="F29" s="415"/>
      <c r="G29" s="397">
        <f>E12*G28/K13</f>
        <v>126.55102040816327</v>
      </c>
      <c r="H29" s="415"/>
      <c r="K29" s="283"/>
      <c r="L29" s="283"/>
      <c r="M29" s="283"/>
      <c r="N29" s="283"/>
    </row>
    <row r="30" spans="1:14" s="142" customFormat="1" ht="12.75" customHeight="1">
      <c r="A30" s="123"/>
      <c r="B30" s="376" t="s">
        <v>332</v>
      </c>
      <c r="C30" s="393"/>
      <c r="D30" s="394"/>
      <c r="E30" s="397">
        <f>E14/E16*E15*E21</f>
        <v>901.33333333333326</v>
      </c>
      <c r="F30" s="398"/>
      <c r="G30" s="397">
        <f>F7/F8*F4*E21</f>
        <v>467.35802469135797</v>
      </c>
      <c r="H30" s="398"/>
      <c r="K30" s="283"/>
      <c r="L30" s="283"/>
      <c r="M30" s="283"/>
      <c r="N30" s="283"/>
    </row>
    <row r="31" spans="1:14" s="142" customFormat="1" ht="12.75" customHeight="1">
      <c r="A31" s="123"/>
      <c r="B31" s="376"/>
      <c r="C31" s="393"/>
      <c r="D31" s="394"/>
      <c r="E31" s="307" t="s">
        <v>102</v>
      </c>
      <c r="F31" s="307" t="s">
        <v>84</v>
      </c>
      <c r="G31" s="307" t="s">
        <v>102</v>
      </c>
      <c r="H31" s="307" t="s">
        <v>84</v>
      </c>
      <c r="K31" s="283"/>
      <c r="L31" s="283"/>
      <c r="M31" s="283"/>
      <c r="N31" s="283"/>
    </row>
    <row r="32" spans="1:14" s="142" customFormat="1" ht="12.75" customHeight="1">
      <c r="A32" s="123"/>
      <c r="B32" s="376" t="s">
        <v>338</v>
      </c>
      <c r="C32" s="393"/>
      <c r="D32" s="394"/>
      <c r="E32" s="268">
        <f>E24*E29</f>
        <v>74.816326530612244</v>
      </c>
      <c r="F32" s="268" t="s">
        <v>87</v>
      </c>
      <c r="G32" s="268">
        <f>E24*G29</f>
        <v>25.310204081632655</v>
      </c>
      <c r="H32" s="268" t="s">
        <v>87</v>
      </c>
      <c r="K32" s="283"/>
      <c r="L32" s="283"/>
      <c r="M32" s="283"/>
      <c r="N32" s="283"/>
    </row>
    <row r="33" spans="1:24" s="142" customFormat="1" ht="12.75" customHeight="1">
      <c r="A33" s="123"/>
      <c r="B33" s="376" t="s">
        <v>337</v>
      </c>
      <c r="C33" s="393"/>
      <c r="D33" s="394"/>
      <c r="E33" s="268">
        <f>IF(F5="electric",E25*E29,0)</f>
        <v>299.26530612244898</v>
      </c>
      <c r="F33" s="270">
        <f>IF(F5="natural gas",E25*E29/E20*E23,0)</f>
        <v>0</v>
      </c>
      <c r="G33" s="268">
        <f>IF(F5="electric",E25*G29,0)</f>
        <v>101.24081632653062</v>
      </c>
      <c r="H33" s="270">
        <f>IF(F5="natural gas",E25*G29/E20*E23,0)</f>
        <v>0</v>
      </c>
      <c r="K33" s="306"/>
      <c r="L33" s="306"/>
      <c r="M33" s="283"/>
      <c r="N33" s="283"/>
    </row>
    <row r="34" spans="1:24" s="142" customFormat="1" ht="12.75" customHeight="1">
      <c r="A34" s="123"/>
      <c r="B34" s="376" t="s">
        <v>336</v>
      </c>
      <c r="C34" s="393"/>
      <c r="D34" s="394"/>
      <c r="E34" s="268">
        <f>IF(F6="electric",(E30-E29)*E19,0)</f>
        <v>527.25170068027205</v>
      </c>
      <c r="F34" s="270">
        <f>IF(F6="natural gas",(E30-E29)*E23*E19,0)</f>
        <v>0</v>
      </c>
      <c r="G34" s="268">
        <f>IF(F6="electric",(G30-G29)*E19,0)</f>
        <v>340.80700428319471</v>
      </c>
      <c r="H34" s="270">
        <f>IF(F6="natural gas",(G30-G29)*E23*E19,0)</f>
        <v>0</v>
      </c>
    </row>
    <row r="35" spans="1:24" ht="12.75" customHeight="1">
      <c r="B35" s="376"/>
      <c r="C35" s="393"/>
      <c r="D35" s="394"/>
      <c r="E35" s="286" t="s">
        <v>82</v>
      </c>
      <c r="F35" s="286" t="s">
        <v>86</v>
      </c>
      <c r="G35" s="286" t="s">
        <v>82</v>
      </c>
      <c r="H35" s="286" t="s">
        <v>86</v>
      </c>
    </row>
    <row r="36" spans="1:24" s="283" customFormat="1" ht="28.5" customHeight="1">
      <c r="A36" s="85" t="s">
        <v>248</v>
      </c>
      <c r="B36" s="4"/>
      <c r="C36" s="4"/>
      <c r="D36" s="4"/>
      <c r="E36" s="138"/>
      <c r="F36" s="169"/>
      <c r="G36" s="4"/>
      <c r="H36" s="56"/>
      <c r="I36" s="308"/>
      <c r="J36" s="309"/>
      <c r="K36" s="287"/>
      <c r="L36" s="287"/>
      <c r="M36" s="109"/>
      <c r="N36" s="109"/>
    </row>
    <row r="37" spans="1:24" s="110" customFormat="1" ht="12.75" customHeight="1">
      <c r="A37" s="93"/>
      <c r="B37" s="376"/>
      <c r="C37" s="393"/>
      <c r="D37" s="394"/>
      <c r="E37" s="218" t="s">
        <v>77</v>
      </c>
      <c r="F37" s="218" t="s">
        <v>78</v>
      </c>
      <c r="G37" s="218" t="s">
        <v>79</v>
      </c>
      <c r="H37" s="136"/>
      <c r="I37" s="310"/>
      <c r="J37" s="309"/>
      <c r="K37" s="287"/>
      <c r="L37" s="287"/>
      <c r="M37" s="109"/>
      <c r="N37" s="109"/>
      <c r="O37" s="109"/>
      <c r="P37" s="109"/>
    </row>
    <row r="38" spans="1:24" s="110" customFormat="1" ht="12.75" customHeight="1">
      <c r="A38" s="288"/>
      <c r="B38" s="376" t="s">
        <v>162</v>
      </c>
      <c r="C38" s="393"/>
      <c r="D38" s="394"/>
      <c r="E38" s="111">
        <f>SUM(E32:E34)</f>
        <v>901.33333333333326</v>
      </c>
      <c r="F38" s="111">
        <f>SUM(G32:G34)</f>
        <v>467.35802469135797</v>
      </c>
      <c r="G38" s="111">
        <f>E38-F38</f>
        <v>433.97530864197529</v>
      </c>
      <c r="H38" s="136" t="s">
        <v>82</v>
      </c>
      <c r="I38" s="310"/>
      <c r="J38" s="309"/>
      <c r="K38" s="287"/>
      <c r="L38" s="287"/>
      <c r="M38" s="109"/>
      <c r="N38" s="109"/>
      <c r="O38" s="109"/>
      <c r="P38" s="109"/>
    </row>
    <row r="39" spans="1:24" s="110" customFormat="1" ht="12.75" customHeight="1">
      <c r="A39" s="288"/>
      <c r="B39" s="376" t="s">
        <v>163</v>
      </c>
      <c r="C39" s="393"/>
      <c r="D39" s="394"/>
      <c r="E39" s="111">
        <f>SUM(F33:F34)</f>
        <v>0</v>
      </c>
      <c r="F39" s="111">
        <f>SUM(H33:H34)</f>
        <v>0</v>
      </c>
      <c r="G39" s="111">
        <f>E39-F39</f>
        <v>0</v>
      </c>
      <c r="H39" s="136" t="s">
        <v>86</v>
      </c>
      <c r="I39" s="310"/>
      <c r="J39" s="309"/>
      <c r="K39" s="287"/>
      <c r="L39" s="287"/>
      <c r="M39" s="142"/>
      <c r="N39" s="142"/>
      <c r="O39" s="109"/>
      <c r="P39" s="109"/>
    </row>
    <row r="40" spans="1:24" s="142" customFormat="1" ht="12.75" customHeight="1">
      <c r="A40" s="123"/>
      <c r="B40" s="376" t="s">
        <v>164</v>
      </c>
      <c r="C40" s="393"/>
      <c r="D40" s="394"/>
      <c r="E40" s="111">
        <f>E17*E14*E15*E21</f>
        <v>10788.96</v>
      </c>
      <c r="F40" s="268">
        <f>F9*F7*F4*E21</f>
        <v>4565.4335999999994</v>
      </c>
      <c r="G40" s="111">
        <f>E40-F40</f>
        <v>6223.5263999999997</v>
      </c>
      <c r="H40" s="136" t="s">
        <v>109</v>
      </c>
      <c r="I40" s="311"/>
      <c r="J40" s="309"/>
      <c r="K40" s="100"/>
      <c r="L40" s="100"/>
      <c r="M40" s="100"/>
      <c r="N40" s="100"/>
    </row>
    <row r="41" spans="1:24" s="142" customFormat="1" ht="21" customHeight="1">
      <c r="A41" s="171"/>
      <c r="B41" s="172"/>
      <c r="C41" s="172"/>
      <c r="D41" s="172"/>
      <c r="E41" s="173"/>
      <c r="F41" s="173"/>
      <c r="G41" s="171"/>
      <c r="H41" s="171"/>
      <c r="I41" s="171"/>
      <c r="J41" s="171"/>
      <c r="K41" s="130"/>
      <c r="L41" s="56"/>
      <c r="M41" s="130"/>
      <c r="N41" s="130"/>
    </row>
    <row r="42" spans="1:24" s="130" customFormat="1" ht="21" customHeight="1">
      <c r="A42" s="95" t="s">
        <v>76</v>
      </c>
      <c r="B42" s="135"/>
      <c r="C42" s="135"/>
      <c r="D42" s="135"/>
      <c r="E42" s="175"/>
      <c r="F42" s="324"/>
      <c r="K42" s="132"/>
      <c r="L42" s="134"/>
      <c r="M42" s="177"/>
      <c r="N42" s="177"/>
    </row>
    <row r="43" spans="1:24" s="96" customFormat="1" ht="18.75" customHeight="1">
      <c r="A43" s="177"/>
      <c r="B43" s="184" t="s">
        <v>249</v>
      </c>
      <c r="C43" s="184"/>
      <c r="D43" s="184"/>
      <c r="E43" s="133" t="s">
        <v>348</v>
      </c>
      <c r="F43" s="402" t="s">
        <v>356</v>
      </c>
      <c r="G43" s="404"/>
      <c r="H43" s="404"/>
      <c r="I43" s="404"/>
      <c r="J43" s="191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96" customFormat="1" ht="13.5" customHeight="1">
      <c r="A44" s="177"/>
      <c r="B44" s="184"/>
      <c r="C44" s="184"/>
      <c r="D44" s="184"/>
      <c r="E44" s="133" t="s">
        <v>349</v>
      </c>
      <c r="F44" s="402" t="s">
        <v>308</v>
      </c>
      <c r="G44" s="403"/>
      <c r="H44" s="403"/>
      <c r="I44" s="403"/>
      <c r="J44" s="403"/>
      <c r="K44" s="403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</row>
    <row r="45" spans="1:24" s="96" customFormat="1" ht="13.5" customHeight="1">
      <c r="A45" s="177"/>
      <c r="B45" s="184"/>
      <c r="C45" s="184"/>
      <c r="D45" s="184"/>
      <c r="E45" s="133" t="s">
        <v>310</v>
      </c>
      <c r="F45" s="402" t="s">
        <v>299</v>
      </c>
      <c r="G45" s="410"/>
      <c r="H45" s="410"/>
      <c r="I45" s="230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1:24" s="96" customFormat="1" ht="18.75" customHeight="1">
      <c r="A46" s="177"/>
      <c r="B46" s="184" t="s">
        <v>291</v>
      </c>
      <c r="C46" s="184"/>
      <c r="D46" s="184"/>
      <c r="E46" s="133" t="s">
        <v>301</v>
      </c>
      <c r="F46" s="184" t="s">
        <v>300</v>
      </c>
      <c r="I46" s="134"/>
      <c r="K46" s="16"/>
      <c r="L46" s="16"/>
      <c r="M46" s="16"/>
      <c r="N46" s="16"/>
      <c r="O46" s="177"/>
      <c r="P46" s="177"/>
      <c r="Q46" s="177"/>
      <c r="R46" s="177"/>
      <c r="S46" s="177"/>
      <c r="T46" s="177"/>
      <c r="U46" s="177"/>
      <c r="V46" s="177"/>
      <c r="W46" s="177"/>
      <c r="X46" s="177"/>
    </row>
    <row r="47" spans="1:24" s="96" customFormat="1" ht="13.5" customHeight="1">
      <c r="A47" s="177"/>
      <c r="B47" s="200"/>
      <c r="C47" s="200"/>
      <c r="D47" s="200"/>
      <c r="E47" s="133" t="s">
        <v>302</v>
      </c>
      <c r="F47" s="408" t="s">
        <v>307</v>
      </c>
      <c r="G47" s="408"/>
      <c r="H47" s="408"/>
      <c r="I47" s="408"/>
      <c r="J47" s="408"/>
      <c r="K47" s="16"/>
      <c r="L47" s="16"/>
      <c r="M47" s="16"/>
      <c r="N47" s="16"/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1:24" s="16" customFormat="1" ht="18.75" customHeight="1">
      <c r="B48" s="184" t="s">
        <v>243</v>
      </c>
      <c r="C48" s="184"/>
      <c r="D48" s="184"/>
      <c r="E48" s="407" t="s">
        <v>306</v>
      </c>
      <c r="F48" s="403"/>
      <c r="G48" s="403"/>
      <c r="H48" s="403"/>
      <c r="I48" s="403"/>
      <c r="J48" s="403"/>
    </row>
    <row r="49" spans="1:24" s="96" customFormat="1" ht="18.75" customHeight="1">
      <c r="A49" s="177"/>
      <c r="B49" s="184" t="s">
        <v>118</v>
      </c>
      <c r="C49" s="184"/>
      <c r="D49" s="184"/>
      <c r="E49" s="133" t="s">
        <v>295</v>
      </c>
      <c r="I49" s="134"/>
      <c r="K49" s="16"/>
      <c r="L49" s="16"/>
      <c r="M49" s="16"/>
      <c r="N49" s="16"/>
      <c r="O49" s="177"/>
      <c r="P49" s="177"/>
      <c r="Q49" s="177"/>
      <c r="R49" s="177"/>
      <c r="S49" s="177"/>
      <c r="T49" s="177"/>
      <c r="U49" s="177"/>
      <c r="V49" s="177"/>
      <c r="W49" s="177"/>
      <c r="X49" s="177"/>
    </row>
    <row r="50" spans="1:24" s="16" customFormat="1" ht="18.75" customHeight="1">
      <c r="B50" s="184" t="s">
        <v>194</v>
      </c>
      <c r="C50" s="184"/>
      <c r="D50" s="184"/>
      <c r="E50" s="133" t="s">
        <v>358</v>
      </c>
      <c r="K50" s="100"/>
      <c r="L50" s="100"/>
      <c r="M50" s="100"/>
      <c r="N50" s="100"/>
    </row>
  </sheetData>
  <sheetProtection sheet="1" objects="1" scenarios="1"/>
  <mergeCells count="52">
    <mergeCell ref="E48:J48"/>
    <mergeCell ref="F47:J47"/>
    <mergeCell ref="B23:D23"/>
    <mergeCell ref="B38:D38"/>
    <mergeCell ref="B39:D39"/>
    <mergeCell ref="B40:D40"/>
    <mergeCell ref="B31:D31"/>
    <mergeCell ref="B32:D32"/>
    <mergeCell ref="B33:D33"/>
    <mergeCell ref="B34:D34"/>
    <mergeCell ref="B35:D35"/>
    <mergeCell ref="F45:H45"/>
    <mergeCell ref="B24:C25"/>
    <mergeCell ref="E29:F29"/>
    <mergeCell ref="G29:H29"/>
    <mergeCell ref="G28:H28"/>
    <mergeCell ref="B3:D3"/>
    <mergeCell ref="B4:D4"/>
    <mergeCell ref="B5:D5"/>
    <mergeCell ref="B6:D6"/>
    <mergeCell ref="C15:D15"/>
    <mergeCell ref="B7:D7"/>
    <mergeCell ref="B8:D8"/>
    <mergeCell ref="B9:D9"/>
    <mergeCell ref="B10:D10"/>
    <mergeCell ref="E27:F27"/>
    <mergeCell ref="G27:H27"/>
    <mergeCell ref="F44:K44"/>
    <mergeCell ref="G30:H30"/>
    <mergeCell ref="F43:I43"/>
    <mergeCell ref="B28:D28"/>
    <mergeCell ref="B29:D29"/>
    <mergeCell ref="B37:D37"/>
    <mergeCell ref="B30:D30"/>
    <mergeCell ref="E30:F30"/>
    <mergeCell ref="E28:F28"/>
    <mergeCell ref="B20:D20"/>
    <mergeCell ref="H14:H15"/>
    <mergeCell ref="I12:J12"/>
    <mergeCell ref="B13:B17"/>
    <mergeCell ref="B27:D27"/>
    <mergeCell ref="B12:D12"/>
    <mergeCell ref="C13:D13"/>
    <mergeCell ref="C14:D14"/>
    <mergeCell ref="B21:D21"/>
    <mergeCell ref="C16:D16"/>
    <mergeCell ref="C17:D17"/>
    <mergeCell ref="B19:D19"/>
    <mergeCell ref="B22:D22"/>
    <mergeCell ref="H12:H13"/>
    <mergeCell ref="I13:J13"/>
    <mergeCell ref="I14:I15"/>
  </mergeCells>
  <dataValidations disablePrompts="1" count="10">
    <dataValidation type="decimal" allowBlank="1" showInputMessage="1" showErrorMessage="1" prompt="Federal Standard effective January 2011 requires MEF of at least 1.26" sqref="E16">
      <formula1>0.5</formula1>
      <formula2>5</formula2>
    </dataValidation>
    <dataValidation type="decimal" allowBlank="1" showInputMessage="1" showErrorMessage="1" prompt="Federal Standard effective January 2011 requires WF of no more than 9.5" sqref="E17">
      <formula1>0.5</formula1>
      <formula2>20</formula2>
    </dataValidation>
    <dataValidation type="whole" allowBlank="1" showInputMessage="1" showErrorMessage="1" sqref="E12">
      <formula1>1</formula1>
      <formula2>1500</formula2>
    </dataValidation>
    <dataValidation type="whole" allowBlank="1" showInputMessage="1" showErrorMessage="1" sqref="E13">
      <formula1>1</formula1>
      <formula2>2500</formula2>
    </dataValidation>
    <dataValidation type="decimal" allowBlank="1" showInputMessage="1" showErrorMessage="1" sqref="E14">
      <formula1>0.1</formula1>
      <formula2>10</formula2>
    </dataValidation>
    <dataValidation type="decimal" allowBlank="1" showInputMessage="1" showErrorMessage="1" sqref="E15">
      <formula1>0.1</formula1>
      <formula2>300</formula2>
    </dataValidation>
    <dataValidation type="decimal" allowBlank="1" showInputMessage="1" showErrorMessage="1" sqref="E19">
      <formula1>0</formula1>
      <formula2>1</formula2>
    </dataValidation>
    <dataValidation type="decimal" allowBlank="1" showInputMessage="1" showErrorMessage="1" sqref="E20">
      <formula1>0.01</formula1>
      <formula2>1</formula2>
    </dataValidation>
    <dataValidation type="whole" allowBlank="1" showInputMessage="1" showErrorMessage="1" sqref="E21">
      <formula1>0</formula1>
      <formula2>52</formula2>
    </dataValidation>
    <dataValidation type="whole" allowBlank="1" showInputMessage="1" showErrorMessage="1" sqref="E22">
      <formula1>1</formula1>
      <formula2>50</formula2>
    </dataValidation>
  </dataValidations>
  <hyperlinks>
    <hyperlink ref="E48" r:id="rId1" display="- DOE Federal Test Procedure, 10 CFR 430, Appendix J"/>
    <hyperlink ref="F47:J47" r:id="rId2" display="Federal standard, Code of Federal Regulations, Title 10, Part 430, Subpart C"/>
    <hyperlink ref="F44" r:id="rId3" display="- DOE Federal Test Procedure, 10 CFR 430, Appendix J"/>
    <hyperlink ref="F45:H45" r:id="rId4" display="DOE Technical Support Document, 2009"/>
  </hyperlinks>
  <printOptions horizontalCentered="1"/>
  <pageMargins left="0.5" right="0.5" top="0.5" bottom="0.5" header="0.5" footer="0.25"/>
  <pageSetup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W36"/>
  <sheetViews>
    <sheetView showGridLines="0" zoomScaleNormal="100" zoomScaleSheetLayoutView="85" workbookViewId="0">
      <selection activeCell="B3" sqref="B3:C3"/>
    </sheetView>
  </sheetViews>
  <sheetFormatPr defaultColWidth="17.28515625" defaultRowHeight="12"/>
  <cols>
    <col min="1" max="1" width="3" style="114" customWidth="1"/>
    <col min="2" max="3" width="17.28515625" style="115" customWidth="1"/>
    <col min="4" max="4" width="17.28515625" style="116" customWidth="1"/>
    <col min="5" max="5" width="17.28515625" style="91" customWidth="1"/>
    <col min="6" max="12" width="17.28515625" style="93" customWidth="1"/>
    <col min="13" max="16384" width="17.28515625" style="91"/>
  </cols>
  <sheetData>
    <row r="1" spans="1:14" s="130" customFormat="1" ht="30" customHeight="1">
      <c r="A1" s="123" t="s">
        <v>261</v>
      </c>
      <c r="B1" s="135"/>
      <c r="C1" s="135"/>
      <c r="D1" s="175"/>
      <c r="E1" s="175"/>
      <c r="H1" s="260"/>
    </row>
    <row r="2" spans="1:14" s="55" customFormat="1" ht="16.5" customHeight="1">
      <c r="A2" s="43" t="s">
        <v>206</v>
      </c>
      <c r="B2" s="185"/>
      <c r="C2" s="185"/>
      <c r="D2" s="185"/>
      <c r="E2" s="186"/>
      <c r="F2" s="266"/>
      <c r="G2" s="266"/>
      <c r="H2" s="266"/>
      <c r="K2" s="266"/>
      <c r="N2" s="266"/>
    </row>
    <row r="3" spans="1:14">
      <c r="A3" s="164"/>
      <c r="B3" s="380"/>
      <c r="C3" s="416"/>
      <c r="D3" s="104" t="s">
        <v>116</v>
      </c>
      <c r="E3" s="105" t="s">
        <v>115</v>
      </c>
      <c r="F3" s="94"/>
      <c r="G3" s="92"/>
      <c r="H3" s="91"/>
      <c r="I3" s="91"/>
    </row>
    <row r="4" spans="1:14" s="293" customFormat="1" ht="12" customHeight="1">
      <c r="A4" s="291"/>
      <c r="B4" s="429" t="s">
        <v>218</v>
      </c>
      <c r="C4" s="430"/>
      <c r="D4" s="267">
        <v>50</v>
      </c>
      <c r="E4" s="268">
        <f>INPUTS!E17</f>
        <v>50</v>
      </c>
      <c r="F4" s="292" t="s">
        <v>217</v>
      </c>
    </row>
    <row r="5" spans="1:14" s="293" customFormat="1" ht="12" customHeight="1">
      <c r="A5" s="291"/>
      <c r="B5" s="431"/>
      <c r="C5" s="432"/>
      <c r="D5" s="267" t="s">
        <v>87</v>
      </c>
      <c r="E5" s="268">
        <f>E4*D26</f>
        <v>23.65</v>
      </c>
      <c r="F5" s="222" t="s">
        <v>223</v>
      </c>
    </row>
    <row r="6" spans="1:14" s="293" customFormat="1" ht="12" customHeight="1">
      <c r="A6" s="291"/>
      <c r="B6" s="419" t="s">
        <v>216</v>
      </c>
      <c r="C6" s="224" t="s">
        <v>151</v>
      </c>
      <c r="D6" s="112">
        <f>IF(E4&lt;=25,D7,IF(E4&lt;=35,D8,IF(E4&lt;=45,D9,IF(E4&lt;=54,D10,IF(E4&lt;=75,D11,D12)))))</f>
        <v>1.66</v>
      </c>
      <c r="E6" s="112">
        <f>INPUTS!F17</f>
        <v>1.66</v>
      </c>
      <c r="F6" s="417" t="s">
        <v>186</v>
      </c>
    </row>
    <row r="7" spans="1:14" s="293" customFormat="1" ht="12" customHeight="1">
      <c r="A7" s="291"/>
      <c r="B7" s="420"/>
      <c r="C7" s="294" t="s">
        <v>177</v>
      </c>
      <c r="D7" s="295">
        <v>1.22</v>
      </c>
      <c r="E7" s="426" t="s">
        <v>87</v>
      </c>
      <c r="F7" s="418"/>
    </row>
    <row r="8" spans="1:14" s="293" customFormat="1" ht="12" customHeight="1">
      <c r="A8" s="291"/>
      <c r="B8" s="420"/>
      <c r="C8" s="294" t="s">
        <v>178</v>
      </c>
      <c r="D8" s="295">
        <v>1.41</v>
      </c>
      <c r="E8" s="427"/>
      <c r="F8" s="418"/>
    </row>
    <row r="9" spans="1:14" s="293" customFormat="1" ht="12" customHeight="1">
      <c r="A9" s="291"/>
      <c r="B9" s="420"/>
      <c r="C9" s="294" t="s">
        <v>179</v>
      </c>
      <c r="D9" s="295">
        <v>1.53</v>
      </c>
      <c r="E9" s="427"/>
      <c r="F9" s="418"/>
    </row>
    <row r="10" spans="1:14" s="293" customFormat="1" ht="12" customHeight="1">
      <c r="A10" s="291"/>
      <c r="B10" s="420"/>
      <c r="C10" s="294" t="s">
        <v>180</v>
      </c>
      <c r="D10" s="295">
        <v>1.66</v>
      </c>
      <c r="E10" s="427"/>
      <c r="F10" s="418"/>
    </row>
    <row r="11" spans="1:14" s="293" customFormat="1" ht="12" customHeight="1">
      <c r="A11" s="291"/>
      <c r="B11" s="420"/>
      <c r="C11" s="294" t="s">
        <v>181</v>
      </c>
      <c r="D11" s="295">
        <v>1.83</v>
      </c>
      <c r="E11" s="427"/>
      <c r="F11" s="418"/>
    </row>
    <row r="12" spans="1:14" s="293" customFormat="1" ht="12" customHeight="1">
      <c r="A12" s="291"/>
      <c r="B12" s="421"/>
      <c r="C12" s="294" t="s">
        <v>182</v>
      </c>
      <c r="D12" s="295">
        <v>2.6</v>
      </c>
      <c r="E12" s="427"/>
      <c r="F12" s="418"/>
    </row>
    <row r="13" spans="1:14" s="293" customFormat="1" ht="12" customHeight="1">
      <c r="A13" s="291"/>
      <c r="B13" s="422" t="s">
        <v>219</v>
      </c>
      <c r="C13" s="423"/>
      <c r="D13" s="268">
        <v>68</v>
      </c>
      <c r="E13" s="268">
        <f>INPUTS!G17</f>
        <v>68</v>
      </c>
      <c r="F13" s="292" t="s">
        <v>85</v>
      </c>
    </row>
    <row r="14" spans="1:14" s="293" customFormat="1" ht="12" customHeight="1">
      <c r="A14" s="291"/>
      <c r="B14" s="422" t="s">
        <v>173</v>
      </c>
      <c r="C14" s="423"/>
      <c r="D14" s="268">
        <v>24</v>
      </c>
      <c r="E14" s="268">
        <f>INPUTS!H17</f>
        <v>24</v>
      </c>
      <c r="F14" s="292" t="s">
        <v>220</v>
      </c>
    </row>
    <row r="15" spans="1:14" s="293" customFormat="1" ht="12" customHeight="1">
      <c r="A15" s="291"/>
      <c r="B15" s="422" t="s">
        <v>108</v>
      </c>
      <c r="C15" s="433"/>
      <c r="D15" s="271">
        <v>20</v>
      </c>
      <c r="E15" s="272">
        <f>INPUTS!I17</f>
        <v>20</v>
      </c>
      <c r="F15" s="296"/>
    </row>
    <row r="16" spans="1:14" s="130" customFormat="1" ht="29.25" customHeight="1">
      <c r="A16" s="43" t="s">
        <v>207</v>
      </c>
      <c r="B16" s="4"/>
      <c r="C16" s="4"/>
      <c r="F16" s="143"/>
      <c r="G16" s="107"/>
      <c r="H16" s="88"/>
      <c r="I16" s="89"/>
    </row>
    <row r="17" spans="1:23" s="130" customFormat="1" ht="12" customHeight="1">
      <c r="A17" s="123"/>
      <c r="B17" s="217" t="s">
        <v>222</v>
      </c>
      <c r="C17" s="217"/>
      <c r="D17" s="141">
        <f>E4</f>
        <v>50</v>
      </c>
      <c r="E17" s="292" t="s">
        <v>217</v>
      </c>
      <c r="G17" s="273"/>
      <c r="H17" s="103"/>
    </row>
    <row r="18" spans="1:23" s="130" customFormat="1" ht="12" customHeight="1">
      <c r="A18" s="123"/>
      <c r="B18" s="390" t="s">
        <v>221</v>
      </c>
      <c r="C18" s="224" t="s">
        <v>151</v>
      </c>
      <c r="D18" s="140">
        <f>IF(E4&lt;=25,D19,IF(E4&lt;=35,D20,IF(E4&lt;=45,D21,IF(E4&lt;=54,D22,IF(E4&lt;=75,D23,D24)))))</f>
        <v>1.3</v>
      </c>
      <c r="E18" s="428" t="s">
        <v>186</v>
      </c>
      <c r="G18" s="273"/>
      <c r="H18" s="103"/>
    </row>
    <row r="19" spans="1:23" s="130" customFormat="1" ht="12" customHeight="1">
      <c r="A19" s="123"/>
      <c r="B19" s="434"/>
      <c r="C19" s="294" t="s">
        <v>177</v>
      </c>
      <c r="D19" s="297">
        <v>1</v>
      </c>
      <c r="E19" s="401"/>
      <c r="G19" s="273"/>
      <c r="H19" s="103"/>
    </row>
    <row r="20" spans="1:23" s="130" customFormat="1" ht="12" customHeight="1">
      <c r="A20" s="123"/>
      <c r="B20" s="434"/>
      <c r="C20" s="294" t="s">
        <v>178</v>
      </c>
      <c r="D20" s="297">
        <v>1.2</v>
      </c>
      <c r="E20" s="401"/>
      <c r="G20" s="273"/>
      <c r="H20" s="103"/>
    </row>
    <row r="21" spans="1:23" s="130" customFormat="1" ht="12" customHeight="1">
      <c r="A21" s="123"/>
      <c r="B21" s="434"/>
      <c r="C21" s="294" t="s">
        <v>179</v>
      </c>
      <c r="D21" s="297">
        <v>1.3</v>
      </c>
      <c r="E21" s="401"/>
      <c r="G21" s="273"/>
      <c r="H21" s="103"/>
    </row>
    <row r="22" spans="1:23" s="130" customFormat="1" ht="12" customHeight="1">
      <c r="A22" s="123"/>
      <c r="B22" s="434"/>
      <c r="C22" s="294" t="s">
        <v>180</v>
      </c>
      <c r="D22" s="297">
        <v>1.3</v>
      </c>
      <c r="E22" s="401"/>
      <c r="G22" s="273"/>
      <c r="H22" s="103"/>
    </row>
    <row r="23" spans="1:23" s="130" customFormat="1" ht="12" customHeight="1">
      <c r="A23" s="123"/>
      <c r="B23" s="434"/>
      <c r="C23" s="294" t="s">
        <v>181</v>
      </c>
      <c r="D23" s="297">
        <v>1.5</v>
      </c>
      <c r="E23" s="401"/>
      <c r="G23" s="273"/>
      <c r="H23" s="103"/>
    </row>
    <row r="24" spans="1:23" s="130" customFormat="1" ht="12" customHeight="1">
      <c r="A24" s="123"/>
      <c r="B24" s="435"/>
      <c r="C24" s="294" t="s">
        <v>182</v>
      </c>
      <c r="D24" s="297">
        <v>2.25</v>
      </c>
      <c r="E24" s="401"/>
      <c r="H24" s="103"/>
    </row>
    <row r="25" spans="1:23" s="130" customFormat="1" ht="12" customHeight="1">
      <c r="A25" s="123"/>
      <c r="B25" s="382" t="s">
        <v>113</v>
      </c>
      <c r="C25" s="425"/>
      <c r="D25" s="141">
        <v>12</v>
      </c>
      <c r="E25" s="222" t="s">
        <v>80</v>
      </c>
      <c r="F25" s="262"/>
      <c r="G25" s="273"/>
      <c r="H25" s="103"/>
    </row>
    <row r="26" spans="1:23" s="130" customFormat="1" ht="12" customHeight="1">
      <c r="A26" s="123"/>
      <c r="B26" s="227" t="s">
        <v>185</v>
      </c>
      <c r="C26" s="227"/>
      <c r="D26" s="232">
        <v>0.47299999999999998</v>
      </c>
      <c r="E26" s="222" t="s">
        <v>187</v>
      </c>
      <c r="F26" s="274"/>
      <c r="G26" s="273"/>
      <c r="H26" s="103"/>
    </row>
    <row r="27" spans="1:23" s="130" customFormat="1" ht="28.5" customHeight="1">
      <c r="A27" s="85" t="s">
        <v>176</v>
      </c>
      <c r="B27" s="4"/>
      <c r="C27" s="4"/>
      <c r="D27" s="138"/>
      <c r="E27" s="169"/>
      <c r="F27" s="4"/>
      <c r="G27" s="56"/>
      <c r="H27" s="275"/>
    </row>
    <row r="28" spans="1:23" ht="12.75" customHeight="1">
      <c r="A28" s="93"/>
      <c r="B28" s="218" t="s">
        <v>77</v>
      </c>
      <c r="C28" s="218" t="s">
        <v>78</v>
      </c>
      <c r="D28" s="218" t="s">
        <v>79</v>
      </c>
      <c r="E28" s="136"/>
      <c r="F28" s="275"/>
    </row>
    <row r="29" spans="1:23" ht="12.75" customHeight="1">
      <c r="A29" s="144"/>
      <c r="B29" s="111">
        <f>E5/D18/24*E13*E14</f>
        <v>1237.0769230769229</v>
      </c>
      <c r="C29" s="111">
        <f>E5/D6/24*E14*E13</f>
        <v>968.7951807228917</v>
      </c>
      <c r="D29" s="111">
        <f>B29-C29</f>
        <v>268.28174235403117</v>
      </c>
      <c r="E29" s="136" t="s">
        <v>82</v>
      </c>
      <c r="F29" s="275"/>
    </row>
    <row r="30" spans="1:23" s="130" customFormat="1" ht="21" customHeight="1">
      <c r="A30" s="276"/>
      <c r="B30" s="277"/>
      <c r="C30" s="277"/>
      <c r="D30" s="278"/>
      <c r="E30" s="278"/>
      <c r="F30" s="276"/>
      <c r="G30" s="276"/>
      <c r="H30" s="56"/>
    </row>
    <row r="31" spans="1:23" s="130" customFormat="1" ht="21" customHeight="1">
      <c r="A31" s="95" t="s">
        <v>76</v>
      </c>
      <c r="B31" s="135"/>
      <c r="C31" s="135"/>
      <c r="D31" s="175"/>
      <c r="E31" s="175"/>
      <c r="H31" s="56"/>
    </row>
    <row r="32" spans="1:23" s="96" customFormat="1" ht="18.75" customHeight="1">
      <c r="A32" s="177"/>
      <c r="B32" s="184" t="s">
        <v>309</v>
      </c>
      <c r="C32" s="204" t="s">
        <v>301</v>
      </c>
      <c r="D32" s="184" t="s">
        <v>300</v>
      </c>
      <c r="E32" s="191"/>
      <c r="F32" s="191"/>
      <c r="G32" s="191"/>
      <c r="H32" s="191"/>
      <c r="I32" s="16"/>
      <c r="M32" s="16"/>
      <c r="N32" s="177"/>
      <c r="O32" s="177"/>
      <c r="P32" s="177"/>
      <c r="Q32" s="177"/>
      <c r="R32" s="177"/>
      <c r="S32" s="177"/>
      <c r="T32" s="177"/>
      <c r="U32" s="177"/>
      <c r="V32" s="177"/>
      <c r="W32" s="177"/>
    </row>
    <row r="33" spans="1:23" s="16" customFormat="1" ht="13.5" customHeight="1">
      <c r="B33" s="200"/>
      <c r="C33" s="204" t="s">
        <v>302</v>
      </c>
      <c r="D33" s="424" t="s">
        <v>307</v>
      </c>
      <c r="E33" s="424"/>
      <c r="F33" s="424"/>
      <c r="G33" s="424"/>
    </row>
    <row r="34" spans="1:23" s="96" customFormat="1" ht="18.75" customHeight="1">
      <c r="A34" s="177"/>
      <c r="B34" s="184" t="s">
        <v>260</v>
      </c>
      <c r="C34" s="204" t="s">
        <v>296</v>
      </c>
      <c r="G34" s="134"/>
      <c r="I34" s="16"/>
      <c r="M34" s="16"/>
      <c r="N34" s="177"/>
      <c r="O34" s="177"/>
      <c r="P34" s="177"/>
      <c r="Q34" s="177"/>
      <c r="R34" s="177"/>
      <c r="S34" s="177"/>
      <c r="T34" s="177"/>
      <c r="U34" s="177"/>
      <c r="V34" s="177"/>
      <c r="W34" s="177"/>
    </row>
    <row r="35" spans="1:23" s="96" customFormat="1" ht="18.75" customHeight="1">
      <c r="A35" s="177"/>
      <c r="B35" s="184" t="s">
        <v>118</v>
      </c>
      <c r="C35" s="204" t="s">
        <v>353</v>
      </c>
      <c r="G35" s="134"/>
      <c r="I35" s="16"/>
      <c r="M35" s="16"/>
      <c r="N35" s="177"/>
      <c r="O35" s="177"/>
      <c r="P35" s="177"/>
      <c r="Q35" s="177"/>
      <c r="R35" s="177"/>
      <c r="S35" s="177"/>
      <c r="T35" s="177"/>
      <c r="U35" s="177"/>
      <c r="V35" s="177"/>
      <c r="W35" s="177"/>
    </row>
    <row r="36" spans="1:23" s="16" customFormat="1" ht="18.75" customHeight="1">
      <c r="B36" s="184" t="s">
        <v>194</v>
      </c>
      <c r="C36" s="204" t="s">
        <v>192</v>
      </c>
      <c r="I36" s="100"/>
      <c r="M36" s="100"/>
    </row>
  </sheetData>
  <sheetProtection sheet="1" objects="1" scenarios="1"/>
  <mergeCells count="12">
    <mergeCell ref="D33:G33"/>
    <mergeCell ref="B25:C25"/>
    <mergeCell ref="E7:E12"/>
    <mergeCell ref="E18:E24"/>
    <mergeCell ref="B4:C5"/>
    <mergeCell ref="B15:C15"/>
    <mergeCell ref="B18:B24"/>
    <mergeCell ref="B3:C3"/>
    <mergeCell ref="F6:F12"/>
    <mergeCell ref="B6:B12"/>
    <mergeCell ref="B13:C13"/>
    <mergeCell ref="B14:C14"/>
  </mergeCells>
  <phoneticPr fontId="52" type="noConversion"/>
  <dataValidations count="3">
    <dataValidation type="decimal" allowBlank="1" showInputMessage="1" showErrorMessage="1" sqref="D17">
      <formula1>1</formula1>
      <formula2>500</formula2>
    </dataValidation>
    <dataValidation type="decimal" allowBlank="1" showInputMessage="1" showErrorMessage="1" sqref="D18">
      <formula1>0.1</formula1>
      <formula2>5</formula2>
    </dataValidation>
    <dataValidation type="whole" allowBlank="1" showInputMessage="1" showErrorMessage="1" sqref="D25">
      <formula1>1</formula1>
      <formula2>50</formula2>
    </dataValidation>
  </dataValidations>
  <hyperlinks>
    <hyperlink ref="D33:G33" r:id="rId1" display="Federal standard, Code of Federal Regulations, Title 10, Part 430, Subpart C"/>
  </hyperlinks>
  <printOptions horizontalCentered="1"/>
  <pageMargins left="0.5" right="0.5" top="0.5" bottom="0.5" header="0.5" footer="0.25"/>
  <pageSetup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X38"/>
  <sheetViews>
    <sheetView showGridLines="0" zoomScaleNormal="100" zoomScaleSheetLayoutView="85" workbookViewId="0">
      <selection activeCell="B3" sqref="B3:D3"/>
    </sheetView>
  </sheetViews>
  <sheetFormatPr defaultColWidth="15" defaultRowHeight="12"/>
  <cols>
    <col min="1" max="1" width="3" style="97" customWidth="1"/>
    <col min="2" max="4" width="15.7109375" style="101" customWidth="1"/>
    <col min="5" max="5" width="15.7109375" style="98" customWidth="1"/>
    <col min="6" max="6" width="15.7109375" style="99" customWidth="1"/>
    <col min="7" max="9" width="15.7109375" style="100" customWidth="1"/>
    <col min="10" max="13" width="15" style="100" customWidth="1"/>
    <col min="14" max="16384" width="15" style="99"/>
  </cols>
  <sheetData>
    <row r="1" spans="1:15" s="142" customFormat="1" ht="30" customHeight="1">
      <c r="A1" s="123" t="s">
        <v>170</v>
      </c>
      <c r="B1" s="124"/>
      <c r="C1" s="124"/>
      <c r="D1" s="124"/>
      <c r="E1" s="125"/>
      <c r="F1" s="125"/>
      <c r="H1" s="260"/>
    </row>
    <row r="2" spans="1:15" s="55" customFormat="1" ht="16.5" customHeight="1">
      <c r="A2" s="43" t="s">
        <v>206</v>
      </c>
      <c r="B2" s="185"/>
      <c r="C2" s="185"/>
      <c r="D2" s="185"/>
      <c r="E2" s="185"/>
      <c r="F2" s="186"/>
      <c r="G2" s="266"/>
      <c r="H2" s="266"/>
      <c r="I2" s="266"/>
      <c r="L2" s="266"/>
      <c r="O2" s="266"/>
    </row>
    <row r="3" spans="1:15" s="91" customFormat="1" ht="12.75">
      <c r="A3" s="164"/>
      <c r="B3" s="422"/>
      <c r="C3" s="439"/>
      <c r="D3" s="415"/>
      <c r="E3" s="104" t="s">
        <v>116</v>
      </c>
      <c r="F3" s="105" t="s">
        <v>115</v>
      </c>
      <c r="H3" s="92"/>
      <c r="K3" s="93"/>
      <c r="L3" s="93"/>
      <c r="M3" s="93"/>
    </row>
    <row r="4" spans="1:15" s="91" customFormat="1">
      <c r="A4" s="164"/>
      <c r="B4" s="422" t="s">
        <v>81</v>
      </c>
      <c r="C4" s="438"/>
      <c r="D4" s="423"/>
      <c r="E4" s="270" t="s">
        <v>87</v>
      </c>
      <c r="F4" s="187" t="str">
        <f>INPUTS!E19</f>
        <v>standard</v>
      </c>
      <c r="H4" s="92"/>
      <c r="K4" s="93"/>
      <c r="L4" s="93"/>
      <c r="M4" s="93"/>
    </row>
    <row r="5" spans="1:15" s="130" customFormat="1" ht="12" customHeight="1">
      <c r="A5" s="123"/>
      <c r="B5" s="422" t="s">
        <v>165</v>
      </c>
      <c r="C5" s="439"/>
      <c r="D5" s="415"/>
      <c r="E5" s="187">
        <f>ROUND(E18/52,0)</f>
        <v>4</v>
      </c>
      <c r="F5" s="187">
        <f>INPUTS!F19</f>
        <v>4</v>
      </c>
      <c r="G5" s="279"/>
    </row>
    <row r="6" spans="1:15" s="130" customFormat="1" ht="12" customHeight="1">
      <c r="A6" s="123"/>
      <c r="B6" s="422" t="s">
        <v>73</v>
      </c>
      <c r="C6" s="439"/>
      <c r="D6" s="415"/>
      <c r="E6" s="269" t="s">
        <v>87</v>
      </c>
      <c r="F6" s="112" t="str">
        <f>INPUTS!G19</f>
        <v>natural gas</v>
      </c>
    </row>
    <row r="7" spans="1:15" s="130" customFormat="1" ht="12" customHeight="1">
      <c r="A7" s="123"/>
      <c r="B7" s="422" t="s">
        <v>245</v>
      </c>
      <c r="C7" s="439"/>
      <c r="D7" s="415"/>
      <c r="E7" s="267">
        <f>IF(F4="standard",273,186)</f>
        <v>273</v>
      </c>
      <c r="F7" s="268">
        <f>INPUTS!H19</f>
        <v>273</v>
      </c>
    </row>
    <row r="8" spans="1:15" s="130" customFormat="1" ht="12" customHeight="1">
      <c r="A8" s="123"/>
      <c r="B8" s="422" t="s">
        <v>319</v>
      </c>
      <c r="C8" s="439"/>
      <c r="D8" s="415"/>
      <c r="E8" s="280">
        <f>IF(F4="standard",3.75,2.71)</f>
        <v>3.75</v>
      </c>
      <c r="F8" s="281">
        <f>INPUTS!I19</f>
        <v>3.75</v>
      </c>
    </row>
    <row r="9" spans="1:15" s="283" customFormat="1" ht="12" customHeight="1">
      <c r="A9" s="282"/>
      <c r="B9" s="422" t="s">
        <v>108</v>
      </c>
      <c r="C9" s="439"/>
      <c r="D9" s="415"/>
      <c r="E9" s="271">
        <v>10</v>
      </c>
      <c r="F9" s="272">
        <f>INPUTS!J19</f>
        <v>10</v>
      </c>
    </row>
    <row r="10" spans="1:15" s="130" customFormat="1" ht="29.25" customHeight="1">
      <c r="A10" s="43" t="s">
        <v>207</v>
      </c>
      <c r="B10" s="4"/>
      <c r="C10" s="4"/>
      <c r="D10" s="4"/>
      <c r="G10" s="143"/>
      <c r="H10" s="107"/>
      <c r="I10" s="88"/>
      <c r="J10" s="89"/>
    </row>
    <row r="11" spans="1:15" s="283" customFormat="1" ht="12" customHeight="1">
      <c r="A11" s="282"/>
      <c r="B11" s="378" t="s">
        <v>324</v>
      </c>
      <c r="C11" s="289" t="s">
        <v>254</v>
      </c>
      <c r="D11" s="290"/>
      <c r="E11" s="141">
        <f>IF(F4="standard",355,260)</f>
        <v>355</v>
      </c>
      <c r="F11" s="284" t="s">
        <v>153</v>
      </c>
      <c r="G11" s="274"/>
      <c r="H11" s="285"/>
      <c r="I11" s="130"/>
      <c r="J11" s="130"/>
      <c r="K11" s="130"/>
    </row>
    <row r="12" spans="1:15" s="283" customFormat="1" ht="12" customHeight="1">
      <c r="A12" s="282"/>
      <c r="B12" s="379"/>
      <c r="C12" s="289" t="s">
        <v>323</v>
      </c>
      <c r="D12" s="290"/>
      <c r="E12" s="140">
        <f>IF(F4="standard",6.5,4.5)</f>
        <v>6.5</v>
      </c>
      <c r="F12" s="108" t="s">
        <v>321</v>
      </c>
      <c r="H12" s="285"/>
      <c r="I12" s="130"/>
      <c r="J12" s="130"/>
      <c r="K12" s="130"/>
    </row>
    <row r="14" spans="1:15" s="283" customFormat="1" ht="12" customHeight="1">
      <c r="A14" s="282"/>
      <c r="B14" s="382" t="s">
        <v>247</v>
      </c>
      <c r="C14" s="436"/>
      <c r="D14" s="437"/>
      <c r="E14" s="141">
        <v>52</v>
      </c>
      <c r="F14" s="284"/>
      <c r="G14" s="274"/>
      <c r="H14" s="261"/>
      <c r="I14" s="103"/>
    </row>
    <row r="15" spans="1:15" s="283" customFormat="1" ht="12" customHeight="1">
      <c r="A15" s="282"/>
      <c r="B15" s="382" t="s">
        <v>322</v>
      </c>
      <c r="C15" s="436"/>
      <c r="D15" s="437"/>
      <c r="E15" s="188">
        <v>0.56000000000000005</v>
      </c>
      <c r="F15" s="286"/>
      <c r="G15" s="274"/>
      <c r="H15" s="285"/>
      <c r="I15" s="130"/>
      <c r="J15" s="130"/>
      <c r="K15" s="130"/>
    </row>
    <row r="16" spans="1:15" s="283" customFormat="1" ht="12" customHeight="1">
      <c r="A16" s="282"/>
      <c r="B16" s="382" t="s">
        <v>259</v>
      </c>
      <c r="C16" s="436"/>
      <c r="D16" s="437"/>
      <c r="E16" s="188">
        <v>0.75</v>
      </c>
      <c r="F16" s="222"/>
      <c r="G16" s="274"/>
      <c r="H16" s="285"/>
    </row>
    <row r="17" spans="1:24" s="283" customFormat="1" ht="12" customHeight="1">
      <c r="A17" s="282"/>
      <c r="B17" s="382" t="s">
        <v>113</v>
      </c>
      <c r="C17" s="436"/>
      <c r="D17" s="437"/>
      <c r="E17" s="141">
        <v>10</v>
      </c>
      <c r="F17" s="222" t="s">
        <v>80</v>
      </c>
      <c r="G17" s="4"/>
      <c r="H17" s="261"/>
      <c r="I17" s="4"/>
    </row>
    <row r="18" spans="1:24" s="283" customFormat="1" ht="12" customHeight="1">
      <c r="A18" s="282"/>
      <c r="B18" s="422" t="s">
        <v>244</v>
      </c>
      <c r="C18" s="439"/>
      <c r="D18" s="415"/>
      <c r="E18" s="268">
        <v>215</v>
      </c>
      <c r="F18" s="222"/>
      <c r="G18" s="274"/>
      <c r="I18" s="130"/>
      <c r="J18" s="130"/>
      <c r="K18" s="130"/>
    </row>
    <row r="19" spans="1:24" s="283" customFormat="1" ht="12" customHeight="1">
      <c r="A19" s="282"/>
      <c r="B19" s="422" t="s">
        <v>184</v>
      </c>
      <c r="C19" s="439"/>
      <c r="D19" s="415"/>
      <c r="E19" s="113">
        <v>3.4119999999999998E-2</v>
      </c>
      <c r="F19" s="284" t="s">
        <v>183</v>
      </c>
      <c r="G19" s="4"/>
      <c r="H19" s="261"/>
      <c r="I19" s="4"/>
    </row>
    <row r="20" spans="1:24" s="283" customFormat="1" ht="28.5" customHeight="1">
      <c r="A20" s="85" t="s">
        <v>114</v>
      </c>
      <c r="B20" s="4"/>
      <c r="C20" s="4"/>
      <c r="D20" s="4"/>
      <c r="E20" s="138"/>
      <c r="F20" s="169"/>
      <c r="G20" s="4"/>
      <c r="H20" s="56"/>
      <c r="I20" s="287"/>
    </row>
    <row r="21" spans="1:24" s="110" customFormat="1" ht="12.75" customHeight="1">
      <c r="A21" s="288"/>
      <c r="B21" s="443" t="s">
        <v>328</v>
      </c>
      <c r="C21" s="444"/>
      <c r="D21" s="445"/>
      <c r="E21" s="443" t="s">
        <v>329</v>
      </c>
      <c r="F21" s="444"/>
      <c r="G21" s="445"/>
      <c r="L21" s="109"/>
    </row>
    <row r="22" spans="1:24" s="110" customFormat="1" ht="24">
      <c r="A22" s="288"/>
      <c r="B22" s="209" t="s">
        <v>325</v>
      </c>
      <c r="C22" s="209" t="s">
        <v>326</v>
      </c>
      <c r="D22" s="209" t="s">
        <v>327</v>
      </c>
      <c r="E22" s="209" t="s">
        <v>325</v>
      </c>
      <c r="F22" s="209" t="s">
        <v>326</v>
      </c>
      <c r="G22" s="209" t="s">
        <v>327</v>
      </c>
      <c r="L22" s="109"/>
    </row>
    <row r="23" spans="1:24" s="110" customFormat="1" ht="12.75" customHeight="1">
      <c r="A23" s="288"/>
      <c r="B23" s="112">
        <f>(E11*(1-E15))/E18</f>
        <v>0.72651162790697665</v>
      </c>
      <c r="C23" s="112">
        <f>IF(F6="electric",E11*E15/E18,0)</f>
        <v>0</v>
      </c>
      <c r="D23" s="112">
        <f>IF(F6="natural gas",E11*E15/E16*E19/E18,0)</f>
        <v>4.2065463565891463E-2</v>
      </c>
      <c r="E23" s="112">
        <f>(F7*(1-E15))/E18</f>
        <v>0.55869767441860463</v>
      </c>
      <c r="F23" s="112">
        <f>IF(F6="electric",F7*E15/E18,0)</f>
        <v>0</v>
      </c>
      <c r="G23" s="112">
        <f>IF(F6="natural gas",F7*E15/E16*E19/E18,0)</f>
        <v>3.2348933953488375E-2</v>
      </c>
      <c r="L23" s="109"/>
    </row>
    <row r="24" spans="1:24" s="283" customFormat="1" ht="28.5" customHeight="1">
      <c r="A24" s="85" t="s">
        <v>166</v>
      </c>
      <c r="B24" s="4"/>
      <c r="C24" s="4"/>
      <c r="D24" s="4"/>
      <c r="E24" s="138"/>
      <c r="F24" s="169"/>
      <c r="G24" s="4"/>
      <c r="H24" s="56"/>
      <c r="I24" s="287"/>
    </row>
    <row r="25" spans="1:24" s="110" customFormat="1" ht="12.75" customHeight="1">
      <c r="A25" s="93"/>
      <c r="B25" s="446"/>
      <c r="C25" s="447"/>
      <c r="D25" s="218" t="s">
        <v>77</v>
      </c>
      <c r="E25" s="218" t="s">
        <v>78</v>
      </c>
      <c r="F25" s="218" t="s">
        <v>79</v>
      </c>
      <c r="G25" s="136"/>
      <c r="H25" s="287"/>
      <c r="I25" s="109"/>
      <c r="K25" s="109"/>
      <c r="L25" s="109"/>
      <c r="M25" s="109"/>
    </row>
    <row r="26" spans="1:24" s="110" customFormat="1" ht="12.75" customHeight="1">
      <c r="A26" s="288"/>
      <c r="B26" s="441" t="s">
        <v>162</v>
      </c>
      <c r="C26" s="442"/>
      <c r="D26" s="111">
        <f>(B23+C23)*F5*E14</f>
        <v>151.11441860465115</v>
      </c>
      <c r="E26" s="111">
        <f>(E23+F23)*F5*E14</f>
        <v>116.20911627906976</v>
      </c>
      <c r="F26" s="111">
        <f>D26-E26</f>
        <v>34.905302325581388</v>
      </c>
      <c r="G26" s="136" t="s">
        <v>82</v>
      </c>
      <c r="H26" s="287"/>
      <c r="I26" s="109"/>
      <c r="K26" s="109"/>
      <c r="L26" s="109"/>
      <c r="M26" s="109"/>
    </row>
    <row r="27" spans="1:24" s="110" customFormat="1" ht="12.75" customHeight="1">
      <c r="A27" s="288"/>
      <c r="B27" s="441" t="s">
        <v>163</v>
      </c>
      <c r="C27" s="442"/>
      <c r="D27" s="187">
        <f>D23*F5*E14</f>
        <v>8.749616421705424</v>
      </c>
      <c r="E27" s="187">
        <f>G23*F5*E14</f>
        <v>6.7285782623255823</v>
      </c>
      <c r="F27" s="187">
        <f>D27-E27</f>
        <v>2.0210381593798417</v>
      </c>
      <c r="G27" s="136" t="s">
        <v>86</v>
      </c>
      <c r="H27" s="287"/>
      <c r="I27" s="109"/>
      <c r="K27" s="109"/>
      <c r="L27" s="109"/>
      <c r="M27" s="109"/>
    </row>
    <row r="28" spans="1:24" s="142" customFormat="1" ht="12" customHeight="1">
      <c r="A28" s="123"/>
      <c r="B28" s="441" t="s">
        <v>164</v>
      </c>
      <c r="C28" s="442"/>
      <c r="D28" s="111">
        <f>E12*F5*E14</f>
        <v>1352</v>
      </c>
      <c r="E28" s="111">
        <f>F8*F5*E14</f>
        <v>780</v>
      </c>
      <c r="F28" s="111">
        <f>D28-E28</f>
        <v>572</v>
      </c>
      <c r="G28" s="136" t="s">
        <v>109</v>
      </c>
      <c r="H28" s="287"/>
    </row>
    <row r="29" spans="1:24" s="142" customFormat="1" ht="21" customHeight="1">
      <c r="A29" s="171"/>
      <c r="B29" s="172"/>
      <c r="C29" s="172"/>
      <c r="D29" s="172"/>
      <c r="E29" s="173"/>
      <c r="F29" s="173"/>
      <c r="G29" s="171"/>
      <c r="H29" s="171"/>
      <c r="I29" s="174"/>
    </row>
    <row r="30" spans="1:24" s="130" customFormat="1" ht="21" customHeight="1">
      <c r="A30" s="95" t="s">
        <v>76</v>
      </c>
      <c r="B30" s="135"/>
      <c r="C30" s="135"/>
      <c r="D30" s="135"/>
      <c r="E30" s="175"/>
      <c r="F30" s="175"/>
      <c r="I30" s="56"/>
    </row>
    <row r="31" spans="1:24" s="96" customFormat="1" ht="18.75" customHeight="1">
      <c r="A31" s="177"/>
      <c r="B31" s="190" t="s">
        <v>246</v>
      </c>
      <c r="C31" s="190"/>
      <c r="D31" s="133" t="s">
        <v>301</v>
      </c>
      <c r="E31" s="184" t="s">
        <v>320</v>
      </c>
      <c r="H31" s="134"/>
      <c r="J31" s="16"/>
      <c r="K31" s="16"/>
      <c r="L31" s="16"/>
      <c r="M31" s="16"/>
      <c r="N31" s="16"/>
      <c r="O31" s="177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s="96" customFormat="1" ht="13.5" customHeight="1">
      <c r="A32" s="177"/>
      <c r="B32" s="200"/>
      <c r="C32" s="200"/>
      <c r="D32" s="133" t="s">
        <v>302</v>
      </c>
      <c r="E32" s="408" t="s">
        <v>307</v>
      </c>
      <c r="F32" s="408"/>
      <c r="G32" s="408"/>
      <c r="H32" s="408"/>
      <c r="I32" s="408"/>
      <c r="J32" s="206"/>
      <c r="K32" s="16"/>
      <c r="L32" s="16"/>
      <c r="M32" s="16"/>
      <c r="N32" s="16"/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s="96" customFormat="1" ht="18.75" customHeight="1">
      <c r="B33" s="190" t="s">
        <v>242</v>
      </c>
      <c r="C33" s="190"/>
      <c r="D33" s="407" t="s">
        <v>305</v>
      </c>
      <c r="E33" s="403"/>
      <c r="F33" s="403"/>
      <c r="G33" s="440"/>
      <c r="H33" s="440"/>
      <c r="I33" s="440"/>
      <c r="J33" s="132"/>
      <c r="K33" s="132"/>
      <c r="L33" s="134"/>
      <c r="M33" s="177"/>
      <c r="N33" s="177"/>
      <c r="O33" s="177"/>
      <c r="P33" s="177"/>
      <c r="Q33" s="177"/>
      <c r="R33" s="177"/>
      <c r="S33" s="177"/>
    </row>
    <row r="34" spans="1:24" s="16" customFormat="1" ht="18.75" customHeight="1">
      <c r="B34" s="190" t="s">
        <v>243</v>
      </c>
      <c r="C34" s="190"/>
      <c r="D34" s="407" t="s">
        <v>305</v>
      </c>
      <c r="E34" s="403"/>
      <c r="F34" s="403"/>
      <c r="G34" s="440"/>
      <c r="H34" s="440"/>
      <c r="I34" s="440"/>
    </row>
    <row r="35" spans="1:24" s="96" customFormat="1" ht="18.75" customHeight="1">
      <c r="A35" s="177"/>
      <c r="B35" s="190" t="s">
        <v>118</v>
      </c>
      <c r="C35" s="190"/>
      <c r="D35" s="133" t="s">
        <v>295</v>
      </c>
      <c r="H35" s="134"/>
      <c r="J35" s="134"/>
      <c r="K35" s="134"/>
      <c r="L35" s="134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1:24" s="16" customFormat="1" ht="18.75" customHeight="1">
      <c r="B36" s="190" t="s">
        <v>194</v>
      </c>
      <c r="C36" s="190"/>
      <c r="D36" s="133" t="s">
        <v>358</v>
      </c>
    </row>
    <row r="38" spans="1:24" s="16" customFormat="1" ht="18.75" customHeight="1">
      <c r="B38" s="184"/>
      <c r="C38" s="184"/>
      <c r="D38" s="184"/>
      <c r="E38" s="133"/>
    </row>
  </sheetData>
  <sheetProtection sheet="1" objects="1" scenarios="1"/>
  <mergeCells count="23">
    <mergeCell ref="D33:I33"/>
    <mergeCell ref="D34:I34"/>
    <mergeCell ref="E32:I32"/>
    <mergeCell ref="B15:D15"/>
    <mergeCell ref="B16:D16"/>
    <mergeCell ref="B17:D17"/>
    <mergeCell ref="B28:C28"/>
    <mergeCell ref="B21:D21"/>
    <mergeCell ref="E21:G21"/>
    <mergeCell ref="B25:C25"/>
    <mergeCell ref="B26:C26"/>
    <mergeCell ref="B27:C27"/>
    <mergeCell ref="B18:D18"/>
    <mergeCell ref="B19:D19"/>
    <mergeCell ref="B14:D14"/>
    <mergeCell ref="B4:D4"/>
    <mergeCell ref="B8:D8"/>
    <mergeCell ref="B11:B12"/>
    <mergeCell ref="B3:D3"/>
    <mergeCell ref="B5:D5"/>
    <mergeCell ref="B6:D6"/>
    <mergeCell ref="B7:D7"/>
    <mergeCell ref="B9:D9"/>
  </mergeCells>
  <phoneticPr fontId="52" type="noConversion"/>
  <dataValidations count="6">
    <dataValidation type="whole" allowBlank="1" showInputMessage="1" showErrorMessage="1" sqref="E11">
      <formula1>1</formula1>
      <formula2>2000</formula2>
    </dataValidation>
    <dataValidation type="decimal" allowBlank="1" showInputMessage="1" showErrorMessage="1" sqref="E12">
      <formula1>0.5</formula1>
      <formula2>20</formula2>
    </dataValidation>
    <dataValidation type="whole" allowBlank="1" showInputMessage="1" showErrorMessage="1" sqref="E14">
      <formula1>1</formula1>
      <formula2>52</formula2>
    </dataValidation>
    <dataValidation type="decimal" allowBlank="1" showInputMessage="1" showErrorMessage="1" sqref="E15">
      <formula1>0</formula1>
      <formula2>1</formula2>
    </dataValidation>
    <dataValidation type="whole" allowBlank="1" showInputMessage="1" showErrorMessage="1" sqref="E17">
      <formula1>1</formula1>
      <formula2>50</formula2>
    </dataValidation>
    <dataValidation type="decimal" allowBlank="1" showInputMessage="1" showErrorMessage="1" sqref="E16">
      <formula1>0.01</formula1>
      <formula2>1</formula2>
    </dataValidation>
  </dataValidations>
  <hyperlinks>
    <hyperlink ref="D33" r:id="rId1" display="- DOE Federal Test Procedure, 10 CFR 430, Appendix C"/>
    <hyperlink ref="D34" r:id="rId2" display="- DOE Federal Test Procedure, 10 CFR 430, Appendix C"/>
    <hyperlink ref="E32:I32" r:id="rId3" display="Federal standard, Code of Federal Regulations, Title 10, Part 430, Subpart C"/>
  </hyperlinks>
  <printOptions horizontalCentered="1"/>
  <pageMargins left="0.5" right="0.5" top="0.5" bottom="0.5" header="0.5" footer="0.25"/>
  <pageSetup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0" tint="-0.249977111117893"/>
    <pageSetUpPr fitToPage="1"/>
  </sheetPr>
  <dimension ref="A1:W52"/>
  <sheetViews>
    <sheetView showGridLines="0" zoomScaleNormal="100" zoomScaleSheetLayoutView="85" workbookViewId="0">
      <selection activeCell="B3" sqref="B3:F3"/>
    </sheetView>
  </sheetViews>
  <sheetFormatPr defaultColWidth="19.85546875" defaultRowHeight="12"/>
  <cols>
    <col min="1" max="1" width="3.5703125" style="97" customWidth="1"/>
    <col min="2" max="2" width="16.85546875" style="101" customWidth="1"/>
    <col min="3" max="3" width="2.7109375" style="101" customWidth="1"/>
    <col min="4" max="6" width="19.5703125" style="98" customWidth="1"/>
    <col min="7" max="7" width="12.140625" style="99" customWidth="1"/>
    <col min="8" max="15" width="12.140625" style="100" customWidth="1"/>
    <col min="16" max="18" width="19.85546875" style="100" customWidth="1"/>
    <col min="19" max="16384" width="19.85546875" style="99"/>
  </cols>
  <sheetData>
    <row r="1" spans="1:18" s="142" customFormat="1" ht="30" customHeight="1">
      <c r="A1" s="123" t="s">
        <v>167</v>
      </c>
      <c r="B1" s="124"/>
      <c r="C1" s="124"/>
      <c r="D1" s="125"/>
      <c r="E1" s="125"/>
      <c r="F1" s="125"/>
      <c r="G1" s="125"/>
      <c r="J1" s="260"/>
    </row>
    <row r="2" spans="1:18" s="130" customFormat="1" ht="16.5" customHeight="1">
      <c r="A2" s="43" t="s">
        <v>206</v>
      </c>
      <c r="B2" s="4"/>
      <c r="C2" s="4"/>
      <c r="D2" s="225"/>
      <c r="E2" s="225"/>
      <c r="F2" s="225"/>
      <c r="G2" s="226"/>
      <c r="H2" s="469"/>
      <c r="I2" s="470"/>
      <c r="J2" s="226"/>
      <c r="K2" s="226"/>
      <c r="L2" s="86"/>
      <c r="M2" s="87"/>
      <c r="N2" s="88"/>
      <c r="O2" s="89"/>
    </row>
    <row r="3" spans="1:18" s="91" customFormat="1" ht="12" customHeight="1">
      <c r="A3" s="164"/>
      <c r="B3" s="409"/>
      <c r="C3" s="409"/>
      <c r="D3" s="451"/>
      <c r="E3" s="451"/>
      <c r="F3" s="401"/>
      <c r="G3" s="90" t="s">
        <v>116</v>
      </c>
      <c r="H3" s="90" t="s">
        <v>115</v>
      </c>
      <c r="I3" s="228"/>
      <c r="O3" s="92"/>
      <c r="P3" s="93"/>
      <c r="Q3" s="93"/>
      <c r="R3" s="93"/>
    </row>
    <row r="4" spans="1:18" s="142" customFormat="1" ht="12" customHeight="1">
      <c r="A4" s="123"/>
      <c r="B4" s="419" t="s">
        <v>289</v>
      </c>
      <c r="C4" s="485">
        <v>3</v>
      </c>
      <c r="D4" s="468" t="s">
        <v>205</v>
      </c>
      <c r="E4" s="468"/>
      <c r="F4" s="468"/>
      <c r="G4" s="482">
        <f>VLOOKUP(C4,C6:G11,5)</f>
        <v>22.7</v>
      </c>
      <c r="H4" s="482">
        <f>INPUTS!H21</f>
        <v>22.7</v>
      </c>
      <c r="I4" s="478" t="s">
        <v>152</v>
      </c>
    </row>
    <row r="5" spans="1:18" s="142" customFormat="1" ht="12" customHeight="1">
      <c r="A5" s="123"/>
      <c r="B5" s="483"/>
      <c r="C5" s="485"/>
      <c r="D5" s="467" t="str">
        <f>VLOOKUP(C4,C6:D11,2)</f>
        <v>Side-by-side (automatic defrost)</v>
      </c>
      <c r="E5" s="467"/>
      <c r="F5" s="467"/>
      <c r="G5" s="482"/>
      <c r="H5" s="482"/>
      <c r="I5" s="479"/>
    </row>
    <row r="6" spans="1:18" s="142" customFormat="1" ht="12" customHeight="1">
      <c r="A6" s="123"/>
      <c r="B6" s="483"/>
      <c r="C6" s="145">
        <v>1</v>
      </c>
      <c r="D6" s="456" t="s">
        <v>253</v>
      </c>
      <c r="E6" s="456"/>
      <c r="F6" s="456"/>
      <c r="G6" s="197">
        <v>12.2</v>
      </c>
      <c r="H6" s="475" t="s">
        <v>87</v>
      </c>
      <c r="I6" s="479"/>
    </row>
    <row r="7" spans="1:18" s="142" customFormat="1" ht="12" customHeight="1">
      <c r="A7" s="123"/>
      <c r="B7" s="483"/>
      <c r="C7" s="145">
        <v>2</v>
      </c>
      <c r="D7" s="456" t="s">
        <v>200</v>
      </c>
      <c r="E7" s="456"/>
      <c r="F7" s="456"/>
      <c r="G7" s="197">
        <v>17.899999999999999</v>
      </c>
      <c r="H7" s="476"/>
      <c r="I7" s="479"/>
    </row>
    <row r="8" spans="1:18" s="142" customFormat="1" ht="12" customHeight="1">
      <c r="A8" s="123"/>
      <c r="B8" s="483"/>
      <c r="C8" s="145">
        <v>3</v>
      </c>
      <c r="D8" s="456" t="s">
        <v>201</v>
      </c>
      <c r="E8" s="456"/>
      <c r="F8" s="456"/>
      <c r="G8" s="197">
        <v>22.7</v>
      </c>
      <c r="H8" s="477"/>
      <c r="I8" s="479"/>
    </row>
    <row r="9" spans="1:18" s="142" customFormat="1" ht="12" customHeight="1">
      <c r="A9" s="123"/>
      <c r="B9" s="483"/>
      <c r="C9" s="145">
        <v>4</v>
      </c>
      <c r="D9" s="456" t="s">
        <v>202</v>
      </c>
      <c r="E9" s="456"/>
      <c r="F9" s="456"/>
      <c r="G9" s="197">
        <v>24.6</v>
      </c>
      <c r="H9" s="477"/>
      <c r="I9" s="479"/>
    </row>
    <row r="10" spans="1:18" s="142" customFormat="1" ht="12" customHeight="1">
      <c r="A10" s="123"/>
      <c r="B10" s="483"/>
      <c r="C10" s="145">
        <v>5</v>
      </c>
      <c r="D10" s="456" t="s">
        <v>203</v>
      </c>
      <c r="E10" s="456"/>
      <c r="F10" s="456"/>
      <c r="G10" s="197">
        <v>20</v>
      </c>
      <c r="H10" s="477"/>
      <c r="I10" s="479"/>
    </row>
    <row r="11" spans="1:18" s="142" customFormat="1" ht="12" customHeight="1">
      <c r="A11" s="123"/>
      <c r="B11" s="484"/>
      <c r="C11" s="145">
        <v>6</v>
      </c>
      <c r="D11" s="456" t="s">
        <v>204</v>
      </c>
      <c r="E11" s="456"/>
      <c r="F11" s="456"/>
      <c r="G11" s="197">
        <v>25.4</v>
      </c>
      <c r="H11" s="477"/>
      <c r="I11" s="480"/>
    </row>
    <row r="12" spans="1:18" s="142" customFormat="1" ht="12" customHeight="1">
      <c r="A12" s="123"/>
      <c r="B12" s="463" t="s">
        <v>208</v>
      </c>
      <c r="C12" s="466"/>
      <c r="D12" s="468" t="s">
        <v>205</v>
      </c>
      <c r="E12" s="468"/>
      <c r="F12" s="468"/>
      <c r="G12" s="481">
        <f>VLOOKUP(C4,C14:G19,5)</f>
        <v>500.00066150814001</v>
      </c>
      <c r="H12" s="481">
        <f>INPUTS!$I$21</f>
        <v>500.00066150814001</v>
      </c>
      <c r="I12" s="471" t="s">
        <v>153</v>
      </c>
    </row>
    <row r="13" spans="1:18" s="142" customFormat="1" ht="12" customHeight="1">
      <c r="A13" s="123"/>
      <c r="B13" s="463"/>
      <c r="C13" s="466"/>
      <c r="D13" s="467" t="str">
        <f>VLOOKUP(C4,C14:D19,2)</f>
        <v>Side-by-side (automatic defrost)</v>
      </c>
      <c r="E13" s="467"/>
      <c r="F13" s="467"/>
      <c r="G13" s="481"/>
      <c r="H13" s="481"/>
      <c r="I13" s="471"/>
    </row>
    <row r="14" spans="1:18" s="142" customFormat="1" ht="12" customHeight="1">
      <c r="A14" s="123"/>
      <c r="B14" s="464"/>
      <c r="C14" s="145">
        <v>1</v>
      </c>
      <c r="D14" s="456" t="s">
        <v>253</v>
      </c>
      <c r="E14" s="456"/>
      <c r="F14" s="456"/>
      <c r="G14" s="127">
        <f>(8.82*G24+248.4)*0.78</f>
        <v>380.84137566228003</v>
      </c>
      <c r="H14" s="475" t="s">
        <v>87</v>
      </c>
      <c r="I14" s="472"/>
      <c r="K14" s="178"/>
    </row>
    <row r="15" spans="1:18" s="142" customFormat="1" ht="12" customHeight="1">
      <c r="A15" s="123"/>
      <c r="B15" s="464"/>
      <c r="C15" s="145">
        <v>2</v>
      </c>
      <c r="D15" s="456" t="s">
        <v>200</v>
      </c>
      <c r="E15" s="456"/>
      <c r="F15" s="456"/>
      <c r="G15" s="127">
        <f>(9.8*G24+276)*0.78</f>
        <v>423.15708406920004</v>
      </c>
      <c r="H15" s="476"/>
      <c r="I15" s="472"/>
      <c r="K15" s="180"/>
    </row>
    <row r="16" spans="1:18" s="142" customFormat="1" ht="12" customHeight="1">
      <c r="A16" s="123"/>
      <c r="B16" s="465"/>
      <c r="C16" s="145">
        <v>3</v>
      </c>
      <c r="D16" s="456" t="s">
        <v>201</v>
      </c>
      <c r="E16" s="456"/>
      <c r="F16" s="456"/>
      <c r="G16" s="127">
        <f>(4.91*G24+507.5)*0.78</f>
        <v>500.00066150814001</v>
      </c>
      <c r="H16" s="477"/>
      <c r="I16" s="473"/>
      <c r="J16" s="261"/>
      <c r="K16" s="183"/>
    </row>
    <row r="17" spans="1:15" s="142" customFormat="1" ht="12" customHeight="1">
      <c r="A17" s="123"/>
      <c r="B17" s="465"/>
      <c r="C17" s="145">
        <v>4</v>
      </c>
      <c r="D17" s="456" t="s">
        <v>202</v>
      </c>
      <c r="E17" s="456"/>
      <c r="F17" s="456"/>
      <c r="G17" s="127">
        <f>(10.1*G24+406)*0.78</f>
        <v>530.92066827540009</v>
      </c>
      <c r="H17" s="477"/>
      <c r="I17" s="473"/>
      <c r="J17" s="261"/>
      <c r="K17" s="183"/>
    </row>
    <row r="18" spans="1:15" s="142" customFormat="1" ht="12" customHeight="1">
      <c r="A18" s="123"/>
      <c r="B18" s="465"/>
      <c r="C18" s="145">
        <v>5</v>
      </c>
      <c r="D18" s="456" t="s">
        <v>203</v>
      </c>
      <c r="E18" s="456"/>
      <c r="F18" s="456"/>
      <c r="G18" s="127">
        <f>(4.6*G24+459)*0.78</f>
        <v>455.59495782840003</v>
      </c>
      <c r="H18" s="477"/>
      <c r="I18" s="473"/>
      <c r="J18" s="261"/>
      <c r="K18" s="183"/>
    </row>
    <row r="19" spans="1:15" s="142" customFormat="1" ht="12" customHeight="1">
      <c r="A19" s="123"/>
      <c r="B19" s="465"/>
      <c r="C19" s="145">
        <v>6</v>
      </c>
      <c r="D19" s="456" t="s">
        <v>204</v>
      </c>
      <c r="E19" s="456"/>
      <c r="F19" s="456"/>
      <c r="G19" s="127">
        <f>(5*G24+539)*0.78</f>
        <v>526.47973676999993</v>
      </c>
      <c r="H19" s="477"/>
      <c r="I19" s="473"/>
      <c r="J19" s="261"/>
      <c r="K19" s="183"/>
    </row>
    <row r="20" spans="1:15" s="142" customFormat="1" ht="12" customHeight="1">
      <c r="A20" s="123"/>
      <c r="B20" s="409" t="s">
        <v>108</v>
      </c>
      <c r="C20" s="409"/>
      <c r="D20" s="451"/>
      <c r="E20" s="451"/>
      <c r="F20" s="401"/>
      <c r="G20" s="128">
        <v>40</v>
      </c>
      <c r="H20" s="128">
        <f>INPUTS!J21</f>
        <v>40</v>
      </c>
      <c r="I20" s="129"/>
      <c r="J20" s="179"/>
      <c r="K20" s="180"/>
    </row>
    <row r="21" spans="1:15" s="130" customFormat="1" ht="29.25" customHeight="1">
      <c r="A21" s="43" t="s">
        <v>207</v>
      </c>
      <c r="B21" s="4"/>
      <c r="C21" s="4"/>
      <c r="H21" s="143"/>
      <c r="I21" s="165"/>
      <c r="K21" s="181"/>
      <c r="L21" s="142"/>
      <c r="M21" s="87"/>
      <c r="N21" s="88"/>
      <c r="O21" s="89"/>
    </row>
    <row r="22" spans="1:15" s="142" customFormat="1" ht="12" customHeight="1">
      <c r="A22" s="123"/>
      <c r="B22" s="457" t="s">
        <v>214</v>
      </c>
      <c r="C22" s="452" t="s">
        <v>155</v>
      </c>
      <c r="D22" s="453" t="s">
        <v>155</v>
      </c>
      <c r="E22" s="454"/>
      <c r="F22" s="383"/>
      <c r="G22" s="140">
        <f>H4*0.6857</f>
        <v>15.565389999999999</v>
      </c>
      <c r="H22" s="474"/>
      <c r="J22" s="166"/>
      <c r="K22" s="176"/>
      <c r="L22" s="182"/>
    </row>
    <row r="23" spans="1:15" s="142" customFormat="1" ht="12" customHeight="1">
      <c r="A23" s="123"/>
      <c r="B23" s="457"/>
      <c r="C23" s="460" t="s">
        <v>156</v>
      </c>
      <c r="D23" s="401" t="s">
        <v>156</v>
      </c>
      <c r="E23" s="401"/>
      <c r="F23" s="401"/>
      <c r="G23" s="126">
        <f>H4-G22</f>
        <v>7.1346100000000003</v>
      </c>
      <c r="H23" s="474"/>
      <c r="J23" s="166"/>
      <c r="K23" s="176"/>
      <c r="L23" s="168"/>
    </row>
    <row r="24" spans="1:15" s="142" customFormat="1" ht="12" customHeight="1">
      <c r="A24" s="123"/>
      <c r="B24" s="457"/>
      <c r="C24" s="460" t="s">
        <v>157</v>
      </c>
      <c r="D24" s="401" t="s">
        <v>157</v>
      </c>
      <c r="E24" s="401"/>
      <c r="F24" s="401"/>
      <c r="G24" s="126">
        <f>G22+1.63*G23</f>
        <v>27.194804300000001</v>
      </c>
      <c r="H24" s="474"/>
      <c r="J24" s="176"/>
      <c r="K24" s="176"/>
      <c r="L24" s="168"/>
    </row>
    <row r="25" spans="1:15" s="142" customFormat="1" ht="12" customHeight="1">
      <c r="A25" s="123"/>
      <c r="B25" s="419" t="s">
        <v>215</v>
      </c>
      <c r="C25" s="452" t="s">
        <v>154</v>
      </c>
      <c r="D25" s="453"/>
      <c r="E25" s="454"/>
      <c r="F25" s="383"/>
      <c r="G25" s="140">
        <f>H4</f>
        <v>22.7</v>
      </c>
      <c r="H25" s="474" t="s">
        <v>152</v>
      </c>
      <c r="J25" s="176"/>
      <c r="K25" s="176"/>
      <c r="L25" s="86"/>
    </row>
    <row r="26" spans="1:15" s="142" customFormat="1" ht="12" customHeight="1">
      <c r="A26" s="123"/>
      <c r="B26" s="461"/>
      <c r="C26" s="452" t="s">
        <v>155</v>
      </c>
      <c r="D26" s="453" t="s">
        <v>155</v>
      </c>
      <c r="E26" s="454"/>
      <c r="F26" s="383"/>
      <c r="G26" s="140">
        <f>G22</f>
        <v>15.565389999999999</v>
      </c>
      <c r="H26" s="474"/>
      <c r="J26" s="176"/>
      <c r="K26" s="176"/>
      <c r="L26" s="182"/>
    </row>
    <row r="27" spans="1:15" s="142" customFormat="1" ht="12" customHeight="1">
      <c r="A27" s="123"/>
      <c r="B27" s="461"/>
      <c r="C27" s="460" t="s">
        <v>156</v>
      </c>
      <c r="D27" s="401" t="s">
        <v>156</v>
      </c>
      <c r="E27" s="401"/>
      <c r="F27" s="401"/>
      <c r="G27" s="126">
        <f>G25-G26</f>
        <v>7.1346100000000003</v>
      </c>
      <c r="H27" s="474"/>
      <c r="J27" s="176"/>
      <c r="K27" s="176"/>
      <c r="L27" s="168"/>
    </row>
    <row r="28" spans="1:15" s="142" customFormat="1" ht="12" customHeight="1">
      <c r="A28" s="123"/>
      <c r="B28" s="462"/>
      <c r="C28" s="460" t="s">
        <v>157</v>
      </c>
      <c r="D28" s="401" t="s">
        <v>157</v>
      </c>
      <c r="E28" s="401"/>
      <c r="F28" s="401"/>
      <c r="G28" s="126">
        <f>G26+1.63*G27</f>
        <v>27.194804300000001</v>
      </c>
      <c r="H28" s="474"/>
      <c r="J28" s="176"/>
      <c r="K28" s="176"/>
      <c r="L28" s="168"/>
    </row>
    <row r="29" spans="1:15" s="142" customFormat="1" ht="12" customHeight="1">
      <c r="A29" s="123"/>
      <c r="B29" s="463" t="s">
        <v>209</v>
      </c>
      <c r="C29" s="223"/>
      <c r="D29" s="452" t="str">
        <f>VLOOKUP(C4,C12:D19,2)</f>
        <v>Side-by-side (automatic defrost)</v>
      </c>
      <c r="E29" s="453"/>
      <c r="F29" s="455"/>
      <c r="G29" s="162">
        <f>VLOOKUP(C4,C30:G35,5)</f>
        <v>641.02648911300003</v>
      </c>
      <c r="H29" s="471" t="s">
        <v>153</v>
      </c>
      <c r="J29" s="176"/>
      <c r="K29" s="176"/>
      <c r="L29" s="168"/>
    </row>
    <row r="30" spans="1:15" s="142" customFormat="1" ht="12" customHeight="1">
      <c r="A30" s="123"/>
      <c r="B30" s="464"/>
      <c r="C30" s="145">
        <v>1</v>
      </c>
      <c r="D30" s="456" t="s">
        <v>253</v>
      </c>
      <c r="E30" s="456"/>
      <c r="F30" s="456"/>
      <c r="G30" s="127">
        <f>8.82*G28+248.4</f>
        <v>488.25817392600004</v>
      </c>
      <c r="H30" s="472"/>
      <c r="J30" s="176"/>
      <c r="K30" s="176"/>
      <c r="L30" s="182"/>
    </row>
    <row r="31" spans="1:15" s="142" customFormat="1" ht="12" customHeight="1">
      <c r="A31" s="123"/>
      <c r="B31" s="464"/>
      <c r="C31" s="145">
        <v>2</v>
      </c>
      <c r="D31" s="456" t="s">
        <v>200</v>
      </c>
      <c r="E31" s="456"/>
      <c r="F31" s="456"/>
      <c r="G31" s="127">
        <f>9.8*G28+276</f>
        <v>542.50908214000003</v>
      </c>
      <c r="H31" s="472"/>
      <c r="J31" s="176"/>
      <c r="K31" s="176"/>
      <c r="L31" s="168"/>
    </row>
    <row r="32" spans="1:15" s="142" customFormat="1" ht="12" customHeight="1">
      <c r="A32" s="123"/>
      <c r="B32" s="464"/>
      <c r="C32" s="145">
        <v>3</v>
      </c>
      <c r="D32" s="456" t="s">
        <v>201</v>
      </c>
      <c r="E32" s="456"/>
      <c r="F32" s="456"/>
      <c r="G32" s="127">
        <f>4.91*G28+507.5</f>
        <v>641.02648911300003</v>
      </c>
      <c r="H32" s="472"/>
      <c r="J32" s="167"/>
      <c r="K32" s="167"/>
      <c r="L32" s="168"/>
    </row>
    <row r="33" spans="1:23" s="142" customFormat="1" ht="12" customHeight="1">
      <c r="A33" s="123"/>
      <c r="B33" s="464"/>
      <c r="C33" s="145">
        <v>4</v>
      </c>
      <c r="D33" s="456" t="s">
        <v>202</v>
      </c>
      <c r="E33" s="456"/>
      <c r="F33" s="456"/>
      <c r="G33" s="127">
        <f>10.1*G28+406</f>
        <v>680.66752343000007</v>
      </c>
      <c r="H33" s="472"/>
      <c r="J33" s="167"/>
      <c r="K33" s="167"/>
      <c r="L33" s="168"/>
    </row>
    <row r="34" spans="1:23" s="142" customFormat="1" ht="12" customHeight="1">
      <c r="A34" s="123"/>
      <c r="B34" s="465"/>
      <c r="C34" s="145">
        <v>5</v>
      </c>
      <c r="D34" s="456" t="s">
        <v>203</v>
      </c>
      <c r="E34" s="456"/>
      <c r="F34" s="456"/>
      <c r="G34" s="127">
        <f>4.6*G28+459</f>
        <v>584.09609978000003</v>
      </c>
      <c r="H34" s="473"/>
      <c r="J34" s="167"/>
      <c r="K34" s="167"/>
      <c r="L34" s="168"/>
    </row>
    <row r="35" spans="1:23" s="142" customFormat="1" ht="12" customHeight="1">
      <c r="A35" s="123"/>
      <c r="B35" s="465"/>
      <c r="C35" s="145">
        <v>6</v>
      </c>
      <c r="D35" s="456" t="s">
        <v>204</v>
      </c>
      <c r="E35" s="456"/>
      <c r="F35" s="456"/>
      <c r="G35" s="127">
        <f>5*G28+539</f>
        <v>674.97402149999994</v>
      </c>
      <c r="H35" s="473"/>
      <c r="J35" s="167"/>
      <c r="K35" s="167"/>
      <c r="L35" s="168"/>
    </row>
    <row r="36" spans="1:23" s="142" customFormat="1" ht="12" customHeight="1">
      <c r="A36" s="123"/>
      <c r="B36" s="382" t="s">
        <v>110</v>
      </c>
      <c r="C36" s="458"/>
      <c r="D36" s="459"/>
      <c r="E36" s="459"/>
      <c r="F36" s="383"/>
      <c r="G36" s="141">
        <v>365</v>
      </c>
      <c r="H36" s="228" t="s">
        <v>85</v>
      </c>
      <c r="J36" s="167"/>
      <c r="K36" s="167"/>
      <c r="L36" s="168"/>
    </row>
    <row r="37" spans="1:23" s="142" customFormat="1" ht="12" customHeight="1">
      <c r="A37" s="123"/>
      <c r="B37" s="382" t="s">
        <v>113</v>
      </c>
      <c r="C37" s="458"/>
      <c r="D37" s="459"/>
      <c r="E37" s="459"/>
      <c r="F37" s="383"/>
      <c r="G37" s="141">
        <v>12</v>
      </c>
      <c r="H37" s="228" t="s">
        <v>80</v>
      </c>
      <c r="K37" s="167"/>
      <c r="L37" s="168"/>
    </row>
    <row r="38" spans="1:23" s="130" customFormat="1" ht="28.5" customHeight="1">
      <c r="A38" s="85" t="s">
        <v>111</v>
      </c>
      <c r="B38" s="4"/>
      <c r="C38" s="4"/>
      <c r="D38" s="138"/>
      <c r="E38" s="138"/>
      <c r="F38" s="138"/>
      <c r="G38" s="169"/>
      <c r="H38" s="4"/>
      <c r="I38" s="56"/>
      <c r="J38" s="56"/>
      <c r="K38" s="56"/>
      <c r="L38" s="56"/>
      <c r="M38" s="56"/>
      <c r="N38" s="56"/>
    </row>
    <row r="39" spans="1:23" s="91" customFormat="1">
      <c r="A39" s="93"/>
      <c r="B39" s="443" t="s">
        <v>77</v>
      </c>
      <c r="C39" s="448"/>
      <c r="D39" s="218" t="s">
        <v>78</v>
      </c>
      <c r="E39" s="218" t="s">
        <v>79</v>
      </c>
      <c r="F39" s="136"/>
      <c r="I39" s="170"/>
      <c r="K39" s="170"/>
      <c r="L39" s="93"/>
      <c r="M39" s="93"/>
      <c r="N39" s="93"/>
      <c r="O39" s="93"/>
      <c r="P39" s="93"/>
      <c r="Q39" s="93"/>
      <c r="R39" s="93"/>
    </row>
    <row r="40" spans="1:23" s="91" customFormat="1" ht="12.75" customHeight="1">
      <c r="A40" s="144"/>
      <c r="B40" s="449">
        <f>G29/365*G36</f>
        <v>641.02648911300003</v>
      </c>
      <c r="C40" s="450"/>
      <c r="D40" s="137">
        <f>H12/365*G36</f>
        <v>500.00066150814001</v>
      </c>
      <c r="E40" s="137">
        <f>B40-D40</f>
        <v>141.02582760486001</v>
      </c>
      <c r="F40" s="136" t="s">
        <v>82</v>
      </c>
      <c r="I40" s="170"/>
      <c r="K40" s="170"/>
      <c r="L40" s="93"/>
      <c r="M40" s="93"/>
      <c r="N40" s="93"/>
      <c r="O40" s="93"/>
      <c r="P40" s="93"/>
      <c r="Q40" s="93"/>
      <c r="R40" s="93"/>
    </row>
    <row r="41" spans="1:23" s="142" customFormat="1" ht="21" customHeight="1">
      <c r="A41" s="171"/>
      <c r="B41" s="172"/>
      <c r="C41" s="172"/>
      <c r="D41" s="173"/>
      <c r="E41" s="173"/>
      <c r="F41" s="173"/>
      <c r="G41" s="173"/>
      <c r="H41" s="171"/>
      <c r="I41" s="171"/>
      <c r="J41" s="171"/>
      <c r="K41" s="171"/>
      <c r="L41" s="171"/>
      <c r="M41" s="171"/>
      <c r="N41" s="174"/>
    </row>
    <row r="42" spans="1:23" s="130" customFormat="1" ht="21" customHeight="1">
      <c r="A42" s="95" t="s">
        <v>76</v>
      </c>
      <c r="B42" s="135"/>
      <c r="C42" s="135"/>
      <c r="D42" s="175"/>
      <c r="E42" s="175"/>
      <c r="F42" s="175"/>
      <c r="G42" s="175"/>
      <c r="N42" s="56"/>
    </row>
    <row r="43" spans="1:23" s="16" customFormat="1" ht="12.75" customHeight="1">
      <c r="B43" s="184" t="s">
        <v>304</v>
      </c>
      <c r="C43" s="131"/>
      <c r="D43" s="205" t="s">
        <v>358</v>
      </c>
      <c r="K43" s="219"/>
      <c r="L43" s="219"/>
    </row>
    <row r="44" spans="1:23" s="96" customFormat="1" ht="18.75" customHeight="1">
      <c r="A44" s="177"/>
      <c r="B44" s="184" t="s">
        <v>303</v>
      </c>
      <c r="D44" s="205" t="s">
        <v>301</v>
      </c>
      <c r="E44" s="184" t="s">
        <v>320</v>
      </c>
      <c r="G44" s="134"/>
      <c r="I44" s="16"/>
      <c r="J44" s="16"/>
      <c r="K44" s="16"/>
      <c r="L44" s="16"/>
      <c r="M44" s="16"/>
      <c r="N44" s="177"/>
      <c r="O44" s="177"/>
      <c r="P44" s="177"/>
      <c r="Q44" s="177"/>
      <c r="R44" s="177"/>
      <c r="S44" s="177"/>
      <c r="T44" s="177"/>
      <c r="U44" s="177"/>
      <c r="V44" s="177"/>
      <c r="W44" s="177"/>
    </row>
    <row r="45" spans="1:23" s="96" customFormat="1" ht="13.5" customHeight="1">
      <c r="A45" s="177"/>
      <c r="B45" s="200"/>
      <c r="D45" s="205" t="s">
        <v>302</v>
      </c>
      <c r="E45" s="408" t="s">
        <v>355</v>
      </c>
      <c r="F45" s="440"/>
      <c r="G45" s="440"/>
      <c r="I45" s="16"/>
      <c r="J45" s="16"/>
      <c r="K45" s="16"/>
      <c r="L45" s="16"/>
      <c r="M45" s="16"/>
      <c r="N45" s="177"/>
      <c r="O45" s="177"/>
      <c r="P45" s="177"/>
      <c r="Q45" s="177"/>
      <c r="R45" s="177"/>
      <c r="S45" s="177"/>
      <c r="T45" s="177"/>
      <c r="U45" s="177"/>
      <c r="V45" s="177"/>
      <c r="W45" s="177"/>
    </row>
    <row r="46" spans="1:23" s="16" customFormat="1" ht="18.75" customHeight="1">
      <c r="B46" s="184" t="s">
        <v>194</v>
      </c>
      <c r="C46" s="131"/>
      <c r="D46" s="205" t="s">
        <v>192</v>
      </c>
    </row>
    <row r="47" spans="1:23" s="96" customFormat="1" ht="18.75" customHeight="1">
      <c r="A47" s="177"/>
      <c r="B47" s="184" t="s">
        <v>118</v>
      </c>
      <c r="C47" s="131"/>
      <c r="D47" s="205" t="s">
        <v>295</v>
      </c>
      <c r="F47" s="134"/>
      <c r="H47" s="134"/>
      <c r="I47" s="134"/>
      <c r="K47" s="134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</row>
    <row r="52" spans="2:18">
      <c r="B52" s="98"/>
      <c r="C52" s="98"/>
      <c r="D52" s="99"/>
      <c r="E52" s="99"/>
      <c r="R52" s="99"/>
    </row>
  </sheetData>
  <sheetProtection sheet="1" objects="1" scenarios="1"/>
  <mergeCells count="56">
    <mergeCell ref="E45:G45"/>
    <mergeCell ref="B4:B11"/>
    <mergeCell ref="G4:G5"/>
    <mergeCell ref="H6:H11"/>
    <mergeCell ref="H22:H24"/>
    <mergeCell ref="C22:F22"/>
    <mergeCell ref="C23:F23"/>
    <mergeCell ref="C24:F24"/>
    <mergeCell ref="C4:C5"/>
    <mergeCell ref="D4:F4"/>
    <mergeCell ref="D5:F5"/>
    <mergeCell ref="D6:F6"/>
    <mergeCell ref="D7:F7"/>
    <mergeCell ref="G12:G13"/>
    <mergeCell ref="D8:F8"/>
    <mergeCell ref="D9:F9"/>
    <mergeCell ref="D10:F10"/>
    <mergeCell ref="D11:F11"/>
    <mergeCell ref="H2:I2"/>
    <mergeCell ref="H29:H35"/>
    <mergeCell ref="I12:I19"/>
    <mergeCell ref="H25:H28"/>
    <mergeCell ref="H14:H19"/>
    <mergeCell ref="I4:I11"/>
    <mergeCell ref="H12:H13"/>
    <mergeCell ref="H4:H5"/>
    <mergeCell ref="B37:F37"/>
    <mergeCell ref="B25:B28"/>
    <mergeCell ref="B12:B19"/>
    <mergeCell ref="C12:C13"/>
    <mergeCell ref="B29:B35"/>
    <mergeCell ref="C27:F27"/>
    <mergeCell ref="D13:F13"/>
    <mergeCell ref="D12:F12"/>
    <mergeCell ref="D30:F30"/>
    <mergeCell ref="D31:F31"/>
    <mergeCell ref="D32:F32"/>
    <mergeCell ref="D33:F33"/>
    <mergeCell ref="D34:F34"/>
    <mergeCell ref="D35:F35"/>
    <mergeCell ref="B39:C39"/>
    <mergeCell ref="B40:C40"/>
    <mergeCell ref="B3:F3"/>
    <mergeCell ref="C26:F26"/>
    <mergeCell ref="D29:F29"/>
    <mergeCell ref="D14:F14"/>
    <mergeCell ref="D15:F15"/>
    <mergeCell ref="D16:F16"/>
    <mergeCell ref="D17:F17"/>
    <mergeCell ref="D18:F18"/>
    <mergeCell ref="D19:F19"/>
    <mergeCell ref="B20:F20"/>
    <mergeCell ref="B22:B24"/>
    <mergeCell ref="C25:F25"/>
    <mergeCell ref="B36:F36"/>
    <mergeCell ref="C28:F28"/>
  </mergeCells>
  <phoneticPr fontId="0" type="noConversion"/>
  <conditionalFormatting sqref="G20:H20">
    <cfRule type="expression" dxfId="11" priority="8" stopIfTrue="1">
      <formula>#REF!=1</formula>
    </cfRule>
  </conditionalFormatting>
  <dataValidations disablePrompts="1" count="7">
    <dataValidation type="list" allowBlank="1" showInputMessage="1" showErrorMessage="1" sqref="D29:F29">
      <formula1>$D$30:$D$35</formula1>
    </dataValidation>
    <dataValidation type="decimal" showErrorMessage="1" error="The ENERGY STAR refrigerator volume must be greater than 0 and cannot be more than the total volume entered on the Inputs tab." sqref="G22">
      <formula1>0.1</formula1>
      <formula2>H4</formula2>
    </dataValidation>
    <dataValidation type="decimal" allowBlank="1" showInputMessage="1" showErrorMessage="1" error="The conventional refrigerator volume must be greater than 0 and cannot be more than the total volume entered in the cell above." sqref="G26">
      <formula1>0.1</formula1>
      <formula2>G25</formula2>
    </dataValidation>
    <dataValidation type="decimal" operator="greaterThan" allowBlank="1" showInputMessage="1" showErrorMessage="1" sqref="G25">
      <formula1>0</formula1>
    </dataValidation>
    <dataValidation type="whole" allowBlank="1" showInputMessage="1" showErrorMessage="1" sqref="G36">
      <formula1>1</formula1>
      <formula2>365</formula2>
    </dataValidation>
    <dataValidation type="whole" allowBlank="1" showInputMessage="1" showErrorMessage="1" sqref="G37">
      <formula1>1</formula1>
      <formula2>50</formula2>
    </dataValidation>
    <dataValidation type="decimal" allowBlank="1" showInputMessage="1" showErrorMessage="1" sqref="G29">
      <formula1>0</formula1>
      <formula2>2500</formula2>
    </dataValidation>
  </dataValidations>
  <hyperlinks>
    <hyperlink ref="E45" r:id="rId1" display="- Federal standard"/>
  </hyperlinks>
  <printOptions horizontalCentered="1"/>
  <pageMargins left="0.5" right="0.5" top="0.5" bottom="0.5" header="0.5" footer="0.25"/>
  <pageSetup scale="8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W41"/>
  <sheetViews>
    <sheetView showGridLines="0" zoomScaleNormal="100" zoomScaleSheetLayoutView="85" workbookViewId="0">
      <selection activeCell="B3" sqref="B3:F3"/>
    </sheetView>
  </sheetViews>
  <sheetFormatPr defaultColWidth="19.85546875" defaultRowHeight="12"/>
  <cols>
    <col min="1" max="1" width="3.5703125" style="97" customWidth="1"/>
    <col min="2" max="2" width="16.85546875" style="101" customWidth="1"/>
    <col min="3" max="3" width="2.7109375" style="101" customWidth="1"/>
    <col min="4" max="6" width="19.5703125" style="98" customWidth="1"/>
    <col min="7" max="7" width="12.140625" style="99" customWidth="1"/>
    <col min="8" max="15" width="12.140625" style="100" customWidth="1"/>
    <col min="16" max="18" width="19.85546875" style="100" customWidth="1"/>
    <col min="19" max="16384" width="19.85546875" style="99"/>
  </cols>
  <sheetData>
    <row r="1" spans="1:18" s="142" customFormat="1" ht="30" customHeight="1">
      <c r="A1" s="123" t="s">
        <v>232</v>
      </c>
      <c r="B1" s="124"/>
      <c r="C1" s="124"/>
      <c r="D1" s="125"/>
      <c r="E1" s="125"/>
      <c r="F1" s="125"/>
      <c r="G1" s="125"/>
      <c r="J1" s="260"/>
    </row>
    <row r="2" spans="1:18" s="130" customFormat="1" ht="16.5" customHeight="1">
      <c r="A2" s="43" t="s">
        <v>206</v>
      </c>
      <c r="B2" s="4"/>
      <c r="C2" s="4"/>
      <c r="D2" s="225"/>
      <c r="E2" s="225"/>
      <c r="F2" s="225"/>
      <c r="G2" s="226"/>
      <c r="H2" s="469"/>
      <c r="I2" s="470"/>
      <c r="J2" s="226"/>
      <c r="K2" s="226"/>
      <c r="L2" s="86"/>
      <c r="M2" s="87"/>
      <c r="N2" s="88"/>
      <c r="O2" s="89"/>
    </row>
    <row r="3" spans="1:18" s="91" customFormat="1" ht="12" customHeight="1">
      <c r="A3" s="164"/>
      <c r="B3" s="409"/>
      <c r="C3" s="409"/>
      <c r="D3" s="451"/>
      <c r="E3" s="451"/>
      <c r="F3" s="401"/>
      <c r="G3" s="90" t="s">
        <v>116</v>
      </c>
      <c r="H3" s="90" t="s">
        <v>115</v>
      </c>
      <c r="I3" s="228"/>
      <c r="O3" s="92"/>
      <c r="P3" s="93"/>
      <c r="Q3" s="93"/>
      <c r="R3" s="93"/>
    </row>
    <row r="4" spans="1:18" s="142" customFormat="1" ht="12" customHeight="1">
      <c r="A4" s="123"/>
      <c r="B4" s="419" t="s">
        <v>289</v>
      </c>
      <c r="C4" s="485">
        <v>1</v>
      </c>
      <c r="D4" s="468" t="s">
        <v>205</v>
      </c>
      <c r="E4" s="468"/>
      <c r="F4" s="468"/>
      <c r="G4" s="482">
        <f>VLOOKUP(C4,C6:G9,5)</f>
        <v>3.3</v>
      </c>
      <c r="H4" s="482">
        <f>INPUTS!H22</f>
        <v>3.3</v>
      </c>
      <c r="I4" s="478" t="s">
        <v>152</v>
      </c>
    </row>
    <row r="5" spans="1:18" s="142" customFormat="1" ht="12" customHeight="1">
      <c r="A5" s="123"/>
      <c r="B5" s="483"/>
      <c r="C5" s="485"/>
      <c r="D5" s="467" t="str">
        <f>VLOOKUP(C4,C6:D9,2)</f>
        <v>Compact refrigerator or compact refrigerator-freezer (manual defrost)</v>
      </c>
      <c r="E5" s="467"/>
      <c r="F5" s="467"/>
      <c r="G5" s="482"/>
      <c r="H5" s="482"/>
      <c r="I5" s="479"/>
    </row>
    <row r="6" spans="1:18" s="142" customFormat="1" ht="12" customHeight="1">
      <c r="A6" s="123"/>
      <c r="B6" s="483"/>
      <c r="C6" s="145">
        <v>1</v>
      </c>
      <c r="D6" s="456" t="s">
        <v>234</v>
      </c>
      <c r="E6" s="456"/>
      <c r="F6" s="456"/>
      <c r="G6" s="197">
        <v>3.3</v>
      </c>
      <c r="H6" s="475" t="s">
        <v>87</v>
      </c>
      <c r="I6" s="479"/>
    </row>
    <row r="7" spans="1:18" s="142" customFormat="1" ht="12" customHeight="1">
      <c r="A7" s="123"/>
      <c r="B7" s="483"/>
      <c r="C7" s="145">
        <v>2</v>
      </c>
      <c r="D7" s="456" t="s">
        <v>233</v>
      </c>
      <c r="E7" s="456"/>
      <c r="F7" s="456"/>
      <c r="G7" s="197">
        <v>3.2</v>
      </c>
      <c r="H7" s="476"/>
      <c r="I7" s="479"/>
    </row>
    <row r="8" spans="1:18" s="142" customFormat="1" ht="12" customHeight="1">
      <c r="A8" s="123"/>
      <c r="B8" s="483"/>
      <c r="C8" s="145">
        <v>3</v>
      </c>
      <c r="D8" s="456" t="s">
        <v>235</v>
      </c>
      <c r="E8" s="456"/>
      <c r="F8" s="456"/>
      <c r="G8" s="197">
        <v>4.5</v>
      </c>
      <c r="H8" s="477"/>
      <c r="I8" s="479"/>
    </row>
    <row r="9" spans="1:18" s="142" customFormat="1" ht="12" customHeight="1">
      <c r="A9" s="123"/>
      <c r="B9" s="483"/>
      <c r="C9" s="145">
        <v>4</v>
      </c>
      <c r="D9" s="456" t="s">
        <v>236</v>
      </c>
      <c r="E9" s="456"/>
      <c r="F9" s="456"/>
      <c r="G9" s="197">
        <v>5.0999999999999996</v>
      </c>
      <c r="H9" s="477"/>
      <c r="I9" s="479"/>
    </row>
    <row r="10" spans="1:18" s="142" customFormat="1" ht="12" customHeight="1">
      <c r="A10" s="123"/>
      <c r="B10" s="463" t="s">
        <v>208</v>
      </c>
      <c r="C10" s="466"/>
      <c r="D10" s="468" t="s">
        <v>205</v>
      </c>
      <c r="E10" s="468"/>
      <c r="F10" s="468"/>
      <c r="G10" s="481">
        <f>VLOOKUP(C4,C12:G15,5)</f>
        <v>262.80230729829998</v>
      </c>
      <c r="H10" s="481">
        <f>INPUTS!I22</f>
        <v>262.80230729829998</v>
      </c>
      <c r="I10" s="471" t="s">
        <v>153</v>
      </c>
    </row>
    <row r="11" spans="1:18" s="142" customFormat="1" ht="12" customHeight="1">
      <c r="A11" s="123"/>
      <c r="B11" s="463"/>
      <c r="C11" s="466"/>
      <c r="D11" s="467" t="str">
        <f>VLOOKUP(C4,C12:D15,2)</f>
        <v>Compact refrigerator or compact refrigerator-freezer (manual defrost)</v>
      </c>
      <c r="E11" s="467"/>
      <c r="F11" s="467"/>
      <c r="G11" s="481"/>
      <c r="H11" s="481"/>
      <c r="I11" s="471"/>
    </row>
    <row r="12" spans="1:18" s="142" customFormat="1" ht="12" customHeight="1">
      <c r="A12" s="123"/>
      <c r="B12" s="464"/>
      <c r="C12" s="145">
        <v>1</v>
      </c>
      <c r="D12" s="456" t="s">
        <v>234</v>
      </c>
      <c r="E12" s="456"/>
      <c r="F12" s="456"/>
      <c r="G12" s="127">
        <f>(10.7*G20+299)*0.77</f>
        <v>262.80230729829998</v>
      </c>
      <c r="H12" s="475" t="s">
        <v>87</v>
      </c>
      <c r="I12" s="472"/>
      <c r="K12" s="178"/>
    </row>
    <row r="13" spans="1:18" s="142" customFormat="1" ht="12" customHeight="1">
      <c r="A13" s="123"/>
      <c r="B13" s="464"/>
      <c r="C13" s="145">
        <v>2</v>
      </c>
      <c r="D13" s="456" t="s">
        <v>233</v>
      </c>
      <c r="E13" s="456"/>
      <c r="F13" s="456"/>
      <c r="G13" s="127">
        <f>(7*G20+398)*0.77</f>
        <v>327.76898608300002</v>
      </c>
      <c r="H13" s="476"/>
      <c r="I13" s="472"/>
      <c r="K13" s="180"/>
    </row>
    <row r="14" spans="1:18" s="142" customFormat="1" ht="12" customHeight="1">
      <c r="A14" s="123"/>
      <c r="B14" s="465"/>
      <c r="C14" s="145">
        <v>3</v>
      </c>
      <c r="D14" s="456" t="s">
        <v>235</v>
      </c>
      <c r="E14" s="456"/>
      <c r="F14" s="456"/>
      <c r="G14" s="127">
        <f>(12.7*G20+355)*0.77</f>
        <v>312.01058903629996</v>
      </c>
      <c r="H14" s="477"/>
      <c r="I14" s="473"/>
      <c r="J14" s="261"/>
      <c r="K14" s="183"/>
    </row>
    <row r="15" spans="1:18" s="142" customFormat="1" ht="12" customHeight="1">
      <c r="A15" s="123"/>
      <c r="B15" s="465"/>
      <c r="C15" s="145">
        <v>4</v>
      </c>
      <c r="D15" s="456" t="s">
        <v>236</v>
      </c>
      <c r="E15" s="456"/>
      <c r="F15" s="456"/>
      <c r="G15" s="127">
        <f>(13.1*G20+367)*0.77</f>
        <v>322.46824538390001</v>
      </c>
      <c r="H15" s="477"/>
      <c r="I15" s="473"/>
      <c r="J15" s="261"/>
      <c r="K15" s="183"/>
    </row>
    <row r="16" spans="1:18" s="142" customFormat="1" ht="12" customHeight="1">
      <c r="A16" s="123"/>
      <c r="B16" s="409" t="s">
        <v>108</v>
      </c>
      <c r="C16" s="409"/>
      <c r="D16" s="451"/>
      <c r="E16" s="451"/>
      <c r="F16" s="401"/>
      <c r="G16" s="128">
        <v>10</v>
      </c>
      <c r="H16" s="128">
        <f>INPUTS!J22</f>
        <v>10</v>
      </c>
      <c r="I16" s="129"/>
      <c r="J16" s="179"/>
      <c r="K16" s="180"/>
    </row>
    <row r="17" spans="1:15" s="130" customFormat="1" ht="29.25" customHeight="1">
      <c r="A17" s="43" t="s">
        <v>207</v>
      </c>
      <c r="B17" s="4"/>
      <c r="C17" s="4"/>
      <c r="H17" s="143"/>
      <c r="I17" s="165"/>
      <c r="K17" s="181"/>
      <c r="L17" s="142"/>
      <c r="M17" s="87"/>
      <c r="N17" s="88"/>
      <c r="O17" s="89"/>
    </row>
    <row r="18" spans="1:15" s="142" customFormat="1" ht="12" customHeight="1">
      <c r="A18" s="123"/>
      <c r="B18" s="457" t="s">
        <v>214</v>
      </c>
      <c r="C18" s="452" t="s">
        <v>155</v>
      </c>
      <c r="D18" s="453" t="s">
        <v>155</v>
      </c>
      <c r="E18" s="454"/>
      <c r="F18" s="383"/>
      <c r="G18" s="140">
        <f>H4*0.6857</f>
        <v>2.26281</v>
      </c>
      <c r="H18" s="474"/>
      <c r="J18" s="166"/>
      <c r="K18" s="176"/>
      <c r="L18" s="182"/>
    </row>
    <row r="19" spans="1:15" s="142" customFormat="1" ht="12" customHeight="1">
      <c r="A19" s="123"/>
      <c r="B19" s="457"/>
      <c r="C19" s="460" t="s">
        <v>156</v>
      </c>
      <c r="D19" s="401" t="s">
        <v>156</v>
      </c>
      <c r="E19" s="401"/>
      <c r="F19" s="401"/>
      <c r="G19" s="126">
        <f>H4-G18</f>
        <v>1.0371899999999998</v>
      </c>
      <c r="H19" s="474"/>
      <c r="J19" s="166"/>
      <c r="K19" s="176"/>
      <c r="L19" s="168"/>
    </row>
    <row r="20" spans="1:15" s="142" customFormat="1" ht="12" customHeight="1">
      <c r="A20" s="123"/>
      <c r="B20" s="457"/>
      <c r="C20" s="486" t="s">
        <v>157</v>
      </c>
      <c r="D20" s="487"/>
      <c r="E20" s="487"/>
      <c r="F20" s="488"/>
      <c r="G20" s="126">
        <f>G18+1.63*G19</f>
        <v>3.9534296999999996</v>
      </c>
      <c r="H20" s="474"/>
      <c r="J20" s="166"/>
      <c r="K20" s="176"/>
      <c r="L20" s="168"/>
    </row>
    <row r="21" spans="1:15" s="142" customFormat="1" ht="12" customHeight="1">
      <c r="A21" s="123"/>
      <c r="B21" s="419" t="s">
        <v>215</v>
      </c>
      <c r="C21" s="452" t="s">
        <v>154</v>
      </c>
      <c r="D21" s="453"/>
      <c r="E21" s="454"/>
      <c r="F21" s="383"/>
      <c r="G21" s="140">
        <f>H4</f>
        <v>3.3</v>
      </c>
      <c r="H21" s="474" t="s">
        <v>152</v>
      </c>
      <c r="J21" s="166"/>
      <c r="K21" s="176"/>
      <c r="L21" s="86"/>
    </row>
    <row r="22" spans="1:15" s="142" customFormat="1" ht="12" customHeight="1">
      <c r="A22" s="123"/>
      <c r="B22" s="461"/>
      <c r="C22" s="452" t="s">
        <v>155</v>
      </c>
      <c r="D22" s="453" t="s">
        <v>155</v>
      </c>
      <c r="E22" s="454"/>
      <c r="F22" s="383"/>
      <c r="G22" s="140">
        <f>G18</f>
        <v>2.26281</v>
      </c>
      <c r="H22" s="474"/>
      <c r="J22" s="166"/>
      <c r="K22" s="176"/>
      <c r="L22" s="182"/>
    </row>
    <row r="23" spans="1:15" s="142" customFormat="1" ht="12" customHeight="1">
      <c r="A23" s="123"/>
      <c r="B23" s="461"/>
      <c r="C23" s="460" t="s">
        <v>156</v>
      </c>
      <c r="D23" s="401" t="s">
        <v>156</v>
      </c>
      <c r="E23" s="401"/>
      <c r="F23" s="401"/>
      <c r="G23" s="126">
        <f>G21-G22</f>
        <v>1.0371899999999998</v>
      </c>
      <c r="H23" s="474"/>
      <c r="J23" s="166"/>
      <c r="K23" s="176"/>
      <c r="L23" s="168"/>
    </row>
    <row r="24" spans="1:15" s="142" customFormat="1" ht="12" customHeight="1">
      <c r="A24" s="123"/>
      <c r="B24" s="462"/>
      <c r="C24" s="486" t="s">
        <v>157</v>
      </c>
      <c r="D24" s="487"/>
      <c r="E24" s="487"/>
      <c r="F24" s="488"/>
      <c r="G24" s="126">
        <f>G22+1.63*G23</f>
        <v>3.9534296999999996</v>
      </c>
      <c r="H24" s="474"/>
      <c r="J24" s="166"/>
      <c r="K24" s="176"/>
      <c r="L24" s="168"/>
    </row>
    <row r="25" spans="1:15" s="142" customFormat="1" ht="12" customHeight="1">
      <c r="A25" s="123"/>
      <c r="B25" s="463" t="s">
        <v>209</v>
      </c>
      <c r="C25" s="223"/>
      <c r="D25" s="452" t="str">
        <f>VLOOKUP(C4,C10:D15,2)</f>
        <v>Compact refrigerator or compact refrigerator-freezer (manual defrost)</v>
      </c>
      <c r="E25" s="453"/>
      <c r="F25" s="455"/>
      <c r="G25" s="162">
        <f>VLOOKUP(C4,C26:G29,5)</f>
        <v>341.30169778999999</v>
      </c>
      <c r="H25" s="471" t="s">
        <v>153</v>
      </c>
      <c r="J25" s="166"/>
      <c r="K25" s="176"/>
      <c r="L25" s="168"/>
    </row>
    <row r="26" spans="1:15" s="142" customFormat="1" ht="12" customHeight="1">
      <c r="A26" s="123"/>
      <c r="B26" s="464"/>
      <c r="C26" s="145">
        <v>1</v>
      </c>
      <c r="D26" s="456" t="s">
        <v>234</v>
      </c>
      <c r="E26" s="456"/>
      <c r="F26" s="456"/>
      <c r="G26" s="127">
        <f>10.7*G24+299</f>
        <v>341.30169778999999</v>
      </c>
      <c r="H26" s="472"/>
      <c r="J26" s="166"/>
      <c r="K26" s="176"/>
      <c r="L26" s="182"/>
    </row>
    <row r="27" spans="1:15" s="142" customFormat="1" ht="12" customHeight="1">
      <c r="A27" s="123"/>
      <c r="B27" s="464"/>
      <c r="C27" s="145">
        <v>2</v>
      </c>
      <c r="D27" s="456" t="s">
        <v>233</v>
      </c>
      <c r="E27" s="456"/>
      <c r="F27" s="456"/>
      <c r="G27" s="127">
        <f>7*G24+398</f>
        <v>425.67400789999999</v>
      </c>
      <c r="H27" s="472"/>
      <c r="J27" s="166"/>
      <c r="K27" s="176"/>
      <c r="L27" s="168"/>
    </row>
    <row r="28" spans="1:15" s="142" customFormat="1" ht="12" customHeight="1">
      <c r="A28" s="123"/>
      <c r="B28" s="464"/>
      <c r="C28" s="145">
        <v>3</v>
      </c>
      <c r="D28" s="456" t="s">
        <v>235</v>
      </c>
      <c r="E28" s="456"/>
      <c r="F28" s="456"/>
      <c r="G28" s="127">
        <f>12.7*G24+355</f>
        <v>405.20855718999996</v>
      </c>
      <c r="H28" s="472"/>
      <c r="J28" s="166"/>
      <c r="K28" s="167"/>
      <c r="L28" s="168"/>
    </row>
    <row r="29" spans="1:15" s="142" customFormat="1" ht="12" customHeight="1">
      <c r="A29" s="123"/>
      <c r="B29" s="465"/>
      <c r="C29" s="145">
        <v>4</v>
      </c>
      <c r="D29" s="456" t="s">
        <v>236</v>
      </c>
      <c r="E29" s="456"/>
      <c r="F29" s="456"/>
      <c r="G29" s="127">
        <f>13.1*G24+367</f>
        <v>418.78992906999997</v>
      </c>
      <c r="H29" s="473"/>
      <c r="J29" s="166"/>
      <c r="K29" s="167"/>
      <c r="L29" s="168"/>
    </row>
    <row r="30" spans="1:15" s="142" customFormat="1" ht="12" customHeight="1">
      <c r="A30" s="123"/>
      <c r="B30" s="382" t="s">
        <v>110</v>
      </c>
      <c r="C30" s="458"/>
      <c r="D30" s="459"/>
      <c r="E30" s="459"/>
      <c r="F30" s="383"/>
      <c r="G30" s="141">
        <v>365</v>
      </c>
      <c r="H30" s="228" t="s">
        <v>85</v>
      </c>
      <c r="J30" s="166"/>
      <c r="K30" s="167"/>
      <c r="L30" s="168"/>
    </row>
    <row r="31" spans="1:15" s="142" customFormat="1" ht="12" customHeight="1">
      <c r="A31" s="123"/>
      <c r="B31" s="382" t="s">
        <v>113</v>
      </c>
      <c r="C31" s="458"/>
      <c r="D31" s="459"/>
      <c r="E31" s="459"/>
      <c r="F31" s="383"/>
      <c r="G31" s="141">
        <v>12</v>
      </c>
      <c r="H31" s="228" t="s">
        <v>80</v>
      </c>
      <c r="J31" s="166"/>
      <c r="K31" s="167"/>
      <c r="L31" s="168"/>
    </row>
    <row r="32" spans="1:15" s="130" customFormat="1" ht="28.5" customHeight="1">
      <c r="A32" s="85" t="s">
        <v>290</v>
      </c>
      <c r="B32" s="4"/>
      <c r="C32" s="4"/>
      <c r="D32" s="138"/>
      <c r="E32" s="138"/>
      <c r="F32" s="138"/>
      <c r="G32" s="169"/>
      <c r="H32" s="4"/>
      <c r="I32" s="56"/>
      <c r="J32" s="56"/>
      <c r="K32" s="56"/>
      <c r="L32" s="56"/>
      <c r="M32" s="56"/>
      <c r="N32" s="56"/>
    </row>
    <row r="33" spans="1:23" s="91" customFormat="1">
      <c r="A33" s="93"/>
      <c r="B33" s="443" t="s">
        <v>77</v>
      </c>
      <c r="C33" s="448"/>
      <c r="D33" s="218" t="s">
        <v>78</v>
      </c>
      <c r="E33" s="218" t="s">
        <v>79</v>
      </c>
      <c r="F33" s="136"/>
      <c r="I33" s="170"/>
      <c r="K33" s="170"/>
      <c r="L33" s="93"/>
      <c r="M33" s="93"/>
      <c r="N33" s="93"/>
      <c r="O33" s="93"/>
      <c r="P33" s="93"/>
      <c r="Q33" s="93"/>
      <c r="R33" s="93"/>
    </row>
    <row r="34" spans="1:23" s="91" customFormat="1" ht="12.75" customHeight="1">
      <c r="A34" s="144"/>
      <c r="B34" s="449">
        <f>G25/365*G30</f>
        <v>341.30169778999999</v>
      </c>
      <c r="C34" s="450"/>
      <c r="D34" s="137">
        <f>H10/365*G30</f>
        <v>262.80230729829998</v>
      </c>
      <c r="E34" s="137">
        <f>B34-D34</f>
        <v>78.499390491700012</v>
      </c>
      <c r="F34" s="136" t="s">
        <v>82</v>
      </c>
      <c r="I34" s="170"/>
      <c r="K34" s="170"/>
      <c r="L34" s="93"/>
      <c r="M34" s="93"/>
      <c r="N34" s="93"/>
      <c r="O34" s="93"/>
      <c r="P34" s="93"/>
      <c r="Q34" s="93"/>
      <c r="R34" s="93"/>
    </row>
    <row r="35" spans="1:23" s="142" customFormat="1" ht="21" customHeight="1">
      <c r="A35" s="171"/>
      <c r="B35" s="172"/>
      <c r="C35" s="172"/>
      <c r="D35" s="173"/>
      <c r="E35" s="173"/>
      <c r="F35" s="173"/>
      <c r="G35" s="173"/>
      <c r="H35" s="171"/>
      <c r="I35" s="171"/>
      <c r="J35" s="171"/>
      <c r="K35" s="171"/>
      <c r="L35" s="171"/>
      <c r="M35" s="171"/>
      <c r="N35" s="174"/>
    </row>
    <row r="36" spans="1:23" s="130" customFormat="1" ht="21" customHeight="1">
      <c r="A36" s="95" t="s">
        <v>76</v>
      </c>
      <c r="B36" s="135"/>
      <c r="C36" s="135"/>
      <c r="D36" s="175"/>
      <c r="E36" s="175"/>
      <c r="F36" s="175"/>
      <c r="G36" s="175"/>
      <c r="N36" s="56"/>
    </row>
    <row r="37" spans="1:23" s="16" customFormat="1" ht="12.75" customHeight="1">
      <c r="B37" s="184" t="s">
        <v>304</v>
      </c>
      <c r="C37" s="131"/>
      <c r="D37" s="205" t="s">
        <v>358</v>
      </c>
      <c r="K37" s="219"/>
      <c r="L37" s="219"/>
    </row>
    <row r="38" spans="1:23" s="96" customFormat="1" ht="18.75" customHeight="1">
      <c r="A38" s="177"/>
      <c r="B38" s="184" t="s">
        <v>303</v>
      </c>
      <c r="D38" s="205" t="s">
        <v>301</v>
      </c>
      <c r="E38" s="184" t="s">
        <v>320</v>
      </c>
      <c r="G38" s="134"/>
      <c r="I38" s="16"/>
      <c r="J38" s="16"/>
      <c r="K38" s="16"/>
      <c r="L38" s="16"/>
      <c r="M38" s="16"/>
      <c r="N38" s="177"/>
      <c r="O38" s="177"/>
      <c r="P38" s="177"/>
      <c r="Q38" s="177"/>
      <c r="R38" s="177"/>
      <c r="S38" s="177"/>
      <c r="T38" s="177"/>
      <c r="U38" s="177"/>
      <c r="V38" s="177"/>
      <c r="W38" s="177"/>
    </row>
    <row r="39" spans="1:23" s="96" customFormat="1" ht="13.5" customHeight="1">
      <c r="A39" s="177"/>
      <c r="B39" s="200"/>
      <c r="D39" s="205" t="s">
        <v>302</v>
      </c>
      <c r="E39" s="408" t="s">
        <v>355</v>
      </c>
      <c r="F39" s="440"/>
      <c r="G39" s="440"/>
      <c r="I39" s="16"/>
      <c r="J39" s="16"/>
      <c r="K39" s="16"/>
      <c r="L39" s="16"/>
      <c r="M39" s="16"/>
      <c r="N39" s="177"/>
      <c r="O39" s="177"/>
      <c r="P39" s="177"/>
      <c r="Q39" s="177"/>
      <c r="R39" s="177"/>
      <c r="S39" s="177"/>
      <c r="T39" s="177"/>
      <c r="U39" s="177"/>
      <c r="V39" s="177"/>
      <c r="W39" s="177"/>
    </row>
    <row r="40" spans="1:23" s="16" customFormat="1" ht="18.75" customHeight="1">
      <c r="B40" s="184" t="s">
        <v>194</v>
      </c>
      <c r="C40" s="131"/>
      <c r="D40" s="205" t="s">
        <v>192</v>
      </c>
    </row>
    <row r="41" spans="1:23" s="96" customFormat="1" ht="18.75" customHeight="1">
      <c r="A41" s="177"/>
      <c r="B41" s="184" t="s">
        <v>118</v>
      </c>
      <c r="C41" s="131"/>
      <c r="D41" s="205" t="s">
        <v>295</v>
      </c>
      <c r="F41" s="134"/>
      <c r="H41" s="134"/>
      <c r="I41" s="134"/>
      <c r="K41" s="134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</row>
  </sheetData>
  <sheetProtection sheet="1" objects="1" scenarios="1"/>
  <mergeCells count="50">
    <mergeCell ref="E39:G39"/>
    <mergeCell ref="B30:F30"/>
    <mergeCell ref="B31:F31"/>
    <mergeCell ref="B33:C33"/>
    <mergeCell ref="B34:C34"/>
    <mergeCell ref="B25:B29"/>
    <mergeCell ref="D25:F25"/>
    <mergeCell ref="H25:H29"/>
    <mergeCell ref="D26:F26"/>
    <mergeCell ref="D27:F27"/>
    <mergeCell ref="D28:F28"/>
    <mergeCell ref="D29:F29"/>
    <mergeCell ref="H18:H20"/>
    <mergeCell ref="C19:F19"/>
    <mergeCell ref="C20:F20"/>
    <mergeCell ref="B21:B24"/>
    <mergeCell ref="C21:F21"/>
    <mergeCell ref="H21:H24"/>
    <mergeCell ref="C22:F22"/>
    <mergeCell ref="C23:F23"/>
    <mergeCell ref="C24:F24"/>
    <mergeCell ref="B16:F16"/>
    <mergeCell ref="B18:B20"/>
    <mergeCell ref="C18:F18"/>
    <mergeCell ref="B10:B15"/>
    <mergeCell ref="C10:C11"/>
    <mergeCell ref="D10:F10"/>
    <mergeCell ref="G10:G11"/>
    <mergeCell ref="H10:H11"/>
    <mergeCell ref="I10:I15"/>
    <mergeCell ref="D11:F11"/>
    <mergeCell ref="D12:F12"/>
    <mergeCell ref="H12:H15"/>
    <mergeCell ref="D13:F13"/>
    <mergeCell ref="D14:F14"/>
    <mergeCell ref="D15:F15"/>
    <mergeCell ref="H6:H9"/>
    <mergeCell ref="D7:F7"/>
    <mergeCell ref="D8:F8"/>
    <mergeCell ref="D9:F9"/>
    <mergeCell ref="H2:I2"/>
    <mergeCell ref="B3:F3"/>
    <mergeCell ref="B4:B9"/>
    <mergeCell ref="C4:C5"/>
    <mergeCell ref="D4:F4"/>
    <mergeCell ref="G4:G5"/>
    <mergeCell ref="H4:H5"/>
    <mergeCell ref="I4:I9"/>
    <mergeCell ref="D5:F5"/>
    <mergeCell ref="D6:F6"/>
  </mergeCells>
  <conditionalFormatting sqref="G16:H16">
    <cfRule type="expression" dxfId="10" priority="1" stopIfTrue="1">
      <formula>#REF!=1</formula>
    </cfRule>
  </conditionalFormatting>
  <dataValidations count="7">
    <dataValidation type="list" allowBlank="1" showInputMessage="1" showErrorMessage="1" sqref="D25:F25">
      <formula1>$D$26:$D$29</formula1>
    </dataValidation>
    <dataValidation type="decimal" allowBlank="1" showInputMessage="1" showErrorMessage="1" error="The ENERGY STAR refrigerator volume must be greater than 0 and cannot be more than the total volume entered on the Inputs tab." sqref="G18">
      <formula1>0.1</formula1>
      <formula2>H4</formula2>
    </dataValidation>
    <dataValidation type="decimal" operator="greaterThan" allowBlank="1" showInputMessage="1" showErrorMessage="1" sqref="G21">
      <formula1>0</formula1>
    </dataValidation>
    <dataValidation type="decimal" allowBlank="1" showInputMessage="1" showErrorMessage="1" error="The conventional refrigerator volume must be greater than 0 and cannot be more than the total volume entered in the cell above." sqref="G22">
      <formula1>0.1</formula1>
      <formula2>G20</formula2>
    </dataValidation>
    <dataValidation type="decimal" allowBlank="1" showInputMessage="1" showErrorMessage="1" sqref="G25">
      <formula1>0</formula1>
      <formula2>1500</formula2>
    </dataValidation>
    <dataValidation type="whole" allowBlank="1" showInputMessage="1" showErrorMessage="1" sqref="G30">
      <formula1>1</formula1>
      <formula2>365</formula2>
    </dataValidation>
    <dataValidation type="whole" allowBlank="1" showInputMessage="1" showErrorMessage="1" sqref="G31">
      <formula1>1</formula1>
      <formula2>50</formula2>
    </dataValidation>
  </dataValidations>
  <hyperlinks>
    <hyperlink ref="E39" r:id="rId1" display="- Federal standard"/>
  </hyperlinks>
  <printOptions horizontalCentered="1"/>
  <pageMargins left="0.5" right="0.5" top="0.5" bottom="0.5" header="0.5" footer="0.25"/>
  <pageSetup scale="8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W43"/>
  <sheetViews>
    <sheetView showGridLines="0" zoomScaleNormal="100" zoomScaleSheetLayoutView="85" workbookViewId="0">
      <selection activeCell="B3" sqref="B3:F3"/>
    </sheetView>
  </sheetViews>
  <sheetFormatPr defaultColWidth="19.85546875" defaultRowHeight="12"/>
  <cols>
    <col min="1" max="1" width="3.5703125" style="97" customWidth="1"/>
    <col min="2" max="2" width="16.85546875" style="101" customWidth="1"/>
    <col min="3" max="3" width="2.7109375" style="101" customWidth="1"/>
    <col min="4" max="6" width="19.5703125" style="98" customWidth="1"/>
    <col min="7" max="7" width="12.140625" style="99" customWidth="1"/>
    <col min="8" max="15" width="12.140625" style="100" customWidth="1"/>
    <col min="16" max="18" width="19.85546875" style="100" customWidth="1"/>
    <col min="19" max="16384" width="19.85546875" style="99"/>
  </cols>
  <sheetData>
    <row r="1" spans="1:18" s="142" customFormat="1" ht="30" customHeight="1">
      <c r="A1" s="123" t="s">
        <v>168</v>
      </c>
      <c r="B1" s="124"/>
      <c r="C1" s="124"/>
      <c r="D1" s="125"/>
      <c r="E1" s="125"/>
      <c r="F1" s="125"/>
      <c r="G1" s="125"/>
      <c r="J1" s="260"/>
    </row>
    <row r="2" spans="1:18" s="130" customFormat="1" ht="16.5" customHeight="1">
      <c r="A2" s="43" t="s">
        <v>206</v>
      </c>
      <c r="B2" s="4"/>
      <c r="C2" s="4"/>
      <c r="D2" s="225"/>
      <c r="E2" s="225"/>
      <c r="F2" s="225"/>
      <c r="G2" s="226"/>
      <c r="H2" s="469"/>
      <c r="I2" s="470"/>
      <c r="J2" s="226"/>
      <c r="K2" s="226"/>
      <c r="L2" s="86"/>
      <c r="M2" s="87"/>
      <c r="N2" s="88"/>
      <c r="O2" s="89"/>
    </row>
    <row r="3" spans="1:18" s="91" customFormat="1" ht="12" customHeight="1">
      <c r="A3" s="164"/>
      <c r="B3" s="409"/>
      <c r="C3" s="409"/>
      <c r="D3" s="451"/>
      <c r="E3" s="451"/>
      <c r="F3" s="401"/>
      <c r="G3" s="90" t="s">
        <v>116</v>
      </c>
      <c r="H3" s="90" t="s">
        <v>115</v>
      </c>
      <c r="I3" s="228"/>
      <c r="O3" s="92"/>
      <c r="P3" s="93"/>
      <c r="Q3" s="93"/>
      <c r="R3" s="93"/>
    </row>
    <row r="4" spans="1:18" s="142" customFormat="1" ht="12" customHeight="1">
      <c r="A4" s="123"/>
      <c r="B4" s="419" t="s">
        <v>289</v>
      </c>
      <c r="C4" s="485">
        <v>1</v>
      </c>
      <c r="D4" s="468" t="s">
        <v>205</v>
      </c>
      <c r="E4" s="468"/>
      <c r="F4" s="468"/>
      <c r="G4" s="482">
        <f>VLOOKUP(C4,C6:G11,5)</f>
        <v>15.4</v>
      </c>
      <c r="H4" s="482">
        <f>INPUTS!H23</f>
        <v>15.4</v>
      </c>
      <c r="I4" s="478" t="s">
        <v>152</v>
      </c>
    </row>
    <row r="5" spans="1:18" s="142" customFormat="1" ht="12" customHeight="1">
      <c r="A5" s="123"/>
      <c r="B5" s="483"/>
      <c r="C5" s="485"/>
      <c r="D5" s="467" t="str">
        <f>VLOOKUP(C4,C6:D11,2)</f>
        <v>Chest</v>
      </c>
      <c r="E5" s="467"/>
      <c r="F5" s="467"/>
      <c r="G5" s="482"/>
      <c r="H5" s="482"/>
      <c r="I5" s="479"/>
    </row>
    <row r="6" spans="1:18" s="142" customFormat="1" ht="12" customHeight="1">
      <c r="A6" s="123"/>
      <c r="B6" s="483"/>
      <c r="C6" s="145">
        <v>1</v>
      </c>
      <c r="D6" s="489" t="s">
        <v>190</v>
      </c>
      <c r="E6" s="490"/>
      <c r="F6" s="491"/>
      <c r="G6" s="197">
        <v>15.4</v>
      </c>
      <c r="H6" s="475" t="s">
        <v>87</v>
      </c>
      <c r="I6" s="479"/>
    </row>
    <row r="7" spans="1:18" s="142" customFormat="1" ht="12" customHeight="1">
      <c r="A7" s="123"/>
      <c r="B7" s="483"/>
      <c r="C7" s="145">
        <v>2</v>
      </c>
      <c r="D7" s="489" t="s">
        <v>191</v>
      </c>
      <c r="E7" s="490"/>
      <c r="F7" s="491"/>
      <c r="G7" s="197">
        <v>12.4</v>
      </c>
      <c r="H7" s="476"/>
      <c r="I7" s="479"/>
    </row>
    <row r="8" spans="1:18" s="142" customFormat="1" ht="12" customHeight="1">
      <c r="A8" s="123"/>
      <c r="B8" s="483"/>
      <c r="C8" s="145">
        <v>3</v>
      </c>
      <c r="D8" s="489" t="s">
        <v>210</v>
      </c>
      <c r="E8" s="490"/>
      <c r="F8" s="491"/>
      <c r="G8" s="197">
        <v>3</v>
      </c>
      <c r="H8" s="477"/>
      <c r="I8" s="479"/>
    </row>
    <row r="9" spans="1:18" s="142" customFormat="1" ht="12" customHeight="1">
      <c r="A9" s="123"/>
      <c r="B9" s="483"/>
      <c r="C9" s="145">
        <v>4</v>
      </c>
      <c r="D9" s="489" t="s">
        <v>211</v>
      </c>
      <c r="E9" s="490"/>
      <c r="F9" s="491"/>
      <c r="G9" s="197">
        <v>5.3</v>
      </c>
      <c r="H9" s="477"/>
      <c r="I9" s="479"/>
    </row>
    <row r="10" spans="1:18" s="142" customFormat="1" ht="12" customHeight="1">
      <c r="A10" s="123"/>
      <c r="B10" s="483"/>
      <c r="C10" s="145">
        <v>5</v>
      </c>
      <c r="D10" s="489" t="s">
        <v>212</v>
      </c>
      <c r="E10" s="490"/>
      <c r="F10" s="491"/>
      <c r="G10" s="197">
        <v>12.6</v>
      </c>
      <c r="H10" s="477"/>
      <c r="I10" s="479"/>
    </row>
    <row r="11" spans="1:18" s="142" customFormat="1" ht="12" customHeight="1">
      <c r="A11" s="123"/>
      <c r="B11" s="484"/>
      <c r="C11" s="145">
        <v>6</v>
      </c>
      <c r="D11" s="489" t="s">
        <v>213</v>
      </c>
      <c r="E11" s="490"/>
      <c r="F11" s="491"/>
      <c r="G11" s="197">
        <v>16.899999999999999</v>
      </c>
      <c r="H11" s="477"/>
      <c r="I11" s="480"/>
    </row>
    <row r="12" spans="1:18" s="142" customFormat="1" ht="12" customHeight="1">
      <c r="A12" s="123"/>
      <c r="B12" s="463" t="s">
        <v>208</v>
      </c>
      <c r="C12" s="466"/>
      <c r="D12" s="468" t="s">
        <v>205</v>
      </c>
      <c r="E12" s="468"/>
      <c r="F12" s="468"/>
      <c r="G12" s="481">
        <f>VLOOKUP(C4,C14:G19,5)</f>
        <v>358.09220479999999</v>
      </c>
      <c r="H12" s="481">
        <f>INPUTS!I23</f>
        <v>358.09220479999999</v>
      </c>
      <c r="I12" s="471" t="s">
        <v>153</v>
      </c>
    </row>
    <row r="13" spans="1:18" s="142" customFormat="1" ht="12" customHeight="1">
      <c r="A13" s="123"/>
      <c r="B13" s="463"/>
      <c r="C13" s="466"/>
      <c r="D13" s="467" t="str">
        <f>VLOOKUP(C4,C14:D19,2)</f>
        <v>Chest</v>
      </c>
      <c r="E13" s="467"/>
      <c r="F13" s="467"/>
      <c r="G13" s="481"/>
      <c r="H13" s="481"/>
      <c r="I13" s="471"/>
    </row>
    <row r="14" spans="1:18" s="142" customFormat="1" ht="12" customHeight="1">
      <c r="A14" s="123"/>
      <c r="B14" s="464"/>
      <c r="C14" s="145">
        <v>1</v>
      </c>
      <c r="D14" s="489" t="s">
        <v>190</v>
      </c>
      <c r="E14" s="490"/>
      <c r="F14" s="491"/>
      <c r="G14" s="127">
        <f>(9.88*G22+143.7)*0.88</f>
        <v>358.09220479999999</v>
      </c>
      <c r="H14" s="475" t="s">
        <v>87</v>
      </c>
      <c r="I14" s="472"/>
      <c r="K14" s="178"/>
    </row>
    <row r="15" spans="1:18" s="142" customFormat="1" ht="12" customHeight="1">
      <c r="A15" s="123"/>
      <c r="B15" s="464"/>
      <c r="C15" s="145">
        <v>2</v>
      </c>
      <c r="D15" s="489" t="s">
        <v>191</v>
      </c>
      <c r="E15" s="490"/>
      <c r="F15" s="491"/>
      <c r="G15" s="127">
        <f>(10.45*G22+152)*0.77</f>
        <v>331.41485299999999</v>
      </c>
      <c r="H15" s="476"/>
      <c r="I15" s="472"/>
      <c r="K15" s="180"/>
    </row>
    <row r="16" spans="1:18" s="142" customFormat="1" ht="12" customHeight="1">
      <c r="A16" s="123"/>
      <c r="B16" s="465"/>
      <c r="C16" s="145">
        <v>3</v>
      </c>
      <c r="D16" s="489" t="s">
        <v>210</v>
      </c>
      <c r="E16" s="490"/>
      <c r="F16" s="491"/>
      <c r="G16" s="127">
        <f>(9.78*G22+250.8)*0.77</f>
        <v>393.74624519999998</v>
      </c>
      <c r="H16" s="477"/>
      <c r="I16" s="473"/>
      <c r="J16" s="261"/>
      <c r="K16" s="183"/>
    </row>
    <row r="17" spans="1:15" s="142" customFormat="1" ht="12" customHeight="1">
      <c r="A17" s="123"/>
      <c r="B17" s="465"/>
      <c r="C17" s="145">
        <v>4</v>
      </c>
      <c r="D17" s="489" t="s">
        <v>211</v>
      </c>
      <c r="E17" s="490"/>
      <c r="F17" s="491"/>
      <c r="G17" s="127">
        <f>(11.4*G22+391)*0.77</f>
        <v>534.93347600000004</v>
      </c>
      <c r="H17" s="477"/>
      <c r="I17" s="473"/>
      <c r="J17" s="261"/>
      <c r="K17" s="183"/>
    </row>
    <row r="18" spans="1:15" s="142" customFormat="1" ht="12" customHeight="1">
      <c r="A18" s="123"/>
      <c r="B18" s="465"/>
      <c r="C18" s="145">
        <v>5</v>
      </c>
      <c r="D18" s="489" t="s">
        <v>212</v>
      </c>
      <c r="E18" s="490"/>
      <c r="F18" s="491"/>
      <c r="G18" s="127">
        <f>(7.55*G22+258.3)*0.88</f>
        <v>404.31344799999999</v>
      </c>
      <c r="H18" s="477"/>
      <c r="I18" s="473"/>
      <c r="J18" s="261"/>
      <c r="K18" s="183"/>
    </row>
    <row r="19" spans="1:15" s="142" customFormat="1" ht="12" customHeight="1">
      <c r="A19" s="123"/>
      <c r="B19" s="465"/>
      <c r="C19" s="145">
        <v>6</v>
      </c>
      <c r="D19" s="489" t="s">
        <v>213</v>
      </c>
      <c r="E19" s="490"/>
      <c r="F19" s="491"/>
      <c r="G19" s="127">
        <f>(12.43*G22+326.1)*0.88</f>
        <v>578.38885280000011</v>
      </c>
      <c r="H19" s="477"/>
      <c r="I19" s="473"/>
      <c r="J19" s="261"/>
      <c r="K19" s="183"/>
    </row>
    <row r="20" spans="1:15" s="142" customFormat="1" ht="12" customHeight="1">
      <c r="A20" s="123"/>
      <c r="B20" s="409" t="s">
        <v>108</v>
      </c>
      <c r="C20" s="409"/>
      <c r="D20" s="451"/>
      <c r="E20" s="451"/>
      <c r="F20" s="401"/>
      <c r="G20" s="128">
        <v>10</v>
      </c>
      <c r="H20" s="128">
        <f>INPUTS!J23</f>
        <v>10</v>
      </c>
      <c r="I20" s="129"/>
      <c r="J20" s="179"/>
      <c r="K20" s="180"/>
    </row>
    <row r="21" spans="1:15" s="130" customFormat="1" ht="29.25" customHeight="1">
      <c r="A21" s="43" t="s">
        <v>207</v>
      </c>
      <c r="B21" s="4"/>
      <c r="C21" s="4"/>
      <c r="H21" s="143"/>
      <c r="I21" s="165"/>
      <c r="K21" s="181"/>
      <c r="L21" s="142"/>
      <c r="M21" s="87"/>
      <c r="N21" s="88"/>
      <c r="O21" s="89"/>
    </row>
    <row r="22" spans="1:15" s="142" customFormat="1" ht="12" customHeight="1">
      <c r="A22" s="123"/>
      <c r="B22" s="318" t="s">
        <v>214</v>
      </c>
      <c r="C22" s="460" t="s">
        <v>157</v>
      </c>
      <c r="D22" s="401" t="s">
        <v>157</v>
      </c>
      <c r="E22" s="401"/>
      <c r="F22" s="401"/>
      <c r="G22" s="320">
        <f>1.73*H4</f>
        <v>26.641999999999999</v>
      </c>
      <c r="H22" s="317"/>
      <c r="J22" s="166"/>
      <c r="K22" s="176"/>
      <c r="L22" s="182"/>
    </row>
    <row r="23" spans="1:15" s="142" customFormat="1" ht="12" customHeight="1">
      <c r="A23" s="123"/>
      <c r="B23" s="419" t="s">
        <v>215</v>
      </c>
      <c r="C23" s="452" t="s">
        <v>154</v>
      </c>
      <c r="D23" s="453"/>
      <c r="E23" s="454"/>
      <c r="F23" s="383"/>
      <c r="G23" s="140">
        <f>H4</f>
        <v>15.4</v>
      </c>
      <c r="H23" s="474" t="s">
        <v>152</v>
      </c>
      <c r="J23" s="166"/>
      <c r="K23" s="176"/>
      <c r="L23" s="86"/>
    </row>
    <row r="24" spans="1:15" s="142" customFormat="1" ht="12" customHeight="1">
      <c r="A24" s="123"/>
      <c r="B24" s="462"/>
      <c r="C24" s="460" t="s">
        <v>157</v>
      </c>
      <c r="D24" s="401" t="s">
        <v>157</v>
      </c>
      <c r="E24" s="401"/>
      <c r="F24" s="401"/>
      <c r="G24" s="126">
        <f>1.73*G23</f>
        <v>26.641999999999999</v>
      </c>
      <c r="H24" s="474"/>
      <c r="J24" s="261"/>
      <c r="K24" s="176"/>
      <c r="L24" s="168"/>
    </row>
    <row r="25" spans="1:15" s="142" customFormat="1" ht="12" customHeight="1">
      <c r="A25" s="123"/>
      <c r="B25" s="463" t="s">
        <v>209</v>
      </c>
      <c r="C25" s="223"/>
      <c r="D25" s="452" t="str">
        <f>VLOOKUP(C4,C12:D19,2)</f>
        <v>Chest</v>
      </c>
      <c r="E25" s="453"/>
      <c r="F25" s="455"/>
      <c r="G25" s="162">
        <f>VLOOKUP(C4,C26:G31,5)</f>
        <v>406.92295999999999</v>
      </c>
      <c r="H25" s="471" t="s">
        <v>153</v>
      </c>
      <c r="J25" s="261"/>
      <c r="K25" s="176"/>
      <c r="L25" s="168"/>
    </row>
    <row r="26" spans="1:15" s="142" customFormat="1" ht="12" customHeight="1">
      <c r="A26" s="123"/>
      <c r="B26" s="464"/>
      <c r="C26" s="145">
        <v>1</v>
      </c>
      <c r="D26" s="489" t="s">
        <v>190</v>
      </c>
      <c r="E26" s="490"/>
      <c r="F26" s="491"/>
      <c r="G26" s="127">
        <f>9.88*G24+143.7</f>
        <v>406.92295999999999</v>
      </c>
      <c r="H26" s="472"/>
      <c r="J26" s="261"/>
      <c r="K26" s="176"/>
      <c r="L26" s="182"/>
    </row>
    <row r="27" spans="1:15" s="142" customFormat="1" ht="12" customHeight="1">
      <c r="A27" s="123"/>
      <c r="B27" s="464"/>
      <c r="C27" s="145">
        <v>2</v>
      </c>
      <c r="D27" s="489" t="s">
        <v>191</v>
      </c>
      <c r="E27" s="490"/>
      <c r="F27" s="491"/>
      <c r="G27" s="127">
        <f>10.45*G24+152</f>
        <v>430.40889999999996</v>
      </c>
      <c r="H27" s="472"/>
      <c r="J27" s="261"/>
      <c r="K27" s="176"/>
      <c r="L27" s="168"/>
    </row>
    <row r="28" spans="1:15" s="142" customFormat="1" ht="12" customHeight="1">
      <c r="A28" s="123"/>
      <c r="B28" s="464"/>
      <c r="C28" s="145">
        <v>3</v>
      </c>
      <c r="D28" s="489" t="s">
        <v>210</v>
      </c>
      <c r="E28" s="490"/>
      <c r="F28" s="491"/>
      <c r="G28" s="127">
        <f>9.78*G24+250.8</f>
        <v>511.35875999999996</v>
      </c>
      <c r="H28" s="472"/>
      <c r="J28" s="261"/>
      <c r="K28" s="176"/>
      <c r="L28" s="168"/>
    </row>
    <row r="29" spans="1:15" s="142" customFormat="1" ht="12" customHeight="1">
      <c r="A29" s="123"/>
      <c r="B29" s="464"/>
      <c r="C29" s="145">
        <v>4</v>
      </c>
      <c r="D29" s="489" t="s">
        <v>211</v>
      </c>
      <c r="E29" s="490"/>
      <c r="F29" s="491"/>
      <c r="G29" s="127">
        <f>11.4*G24+391</f>
        <v>694.71879999999999</v>
      </c>
      <c r="H29" s="472"/>
      <c r="J29" s="261"/>
      <c r="K29" s="176"/>
      <c r="L29" s="168"/>
    </row>
    <row r="30" spans="1:15" s="142" customFormat="1" ht="12" customHeight="1">
      <c r="A30" s="123"/>
      <c r="B30" s="465"/>
      <c r="C30" s="145">
        <v>5</v>
      </c>
      <c r="D30" s="489" t="s">
        <v>212</v>
      </c>
      <c r="E30" s="490"/>
      <c r="F30" s="491"/>
      <c r="G30" s="127">
        <f>7.55*G24+258.3</f>
        <v>459.44709999999998</v>
      </c>
      <c r="H30" s="473"/>
      <c r="K30" s="176"/>
      <c r="L30" s="168"/>
    </row>
    <row r="31" spans="1:15" s="142" customFormat="1" ht="12" customHeight="1">
      <c r="A31" s="123"/>
      <c r="B31" s="465"/>
      <c r="C31" s="145">
        <v>6</v>
      </c>
      <c r="D31" s="489" t="s">
        <v>213</v>
      </c>
      <c r="E31" s="490"/>
      <c r="F31" s="491"/>
      <c r="G31" s="127">
        <f>12.43*G24+326.1</f>
        <v>657.26006000000007</v>
      </c>
      <c r="H31" s="473"/>
      <c r="K31" s="176"/>
      <c r="L31" s="168"/>
    </row>
    <row r="32" spans="1:15" s="142" customFormat="1" ht="12" customHeight="1">
      <c r="A32" s="123"/>
      <c r="B32" s="382" t="s">
        <v>110</v>
      </c>
      <c r="C32" s="458"/>
      <c r="D32" s="459"/>
      <c r="E32" s="459"/>
      <c r="F32" s="383"/>
      <c r="G32" s="141">
        <v>365</v>
      </c>
      <c r="H32" s="228" t="s">
        <v>85</v>
      </c>
      <c r="J32" s="166"/>
      <c r="K32" s="176"/>
      <c r="L32" s="168"/>
    </row>
    <row r="33" spans="1:23" s="142" customFormat="1" ht="12" customHeight="1">
      <c r="A33" s="123"/>
      <c r="B33" s="382" t="s">
        <v>113</v>
      </c>
      <c r="C33" s="458"/>
      <c r="D33" s="459"/>
      <c r="E33" s="459"/>
      <c r="F33" s="383"/>
      <c r="G33" s="141">
        <v>12</v>
      </c>
      <c r="H33" s="228" t="s">
        <v>80</v>
      </c>
      <c r="I33" s="262"/>
      <c r="K33" s="167"/>
      <c r="L33" s="168"/>
    </row>
    <row r="34" spans="1:23" s="130" customFormat="1" ht="28.5" customHeight="1">
      <c r="A34" s="85" t="s">
        <v>158</v>
      </c>
      <c r="B34" s="4"/>
      <c r="C34" s="4"/>
      <c r="D34" s="138"/>
      <c r="E34" s="138"/>
      <c r="F34" s="138"/>
      <c r="G34" s="169"/>
      <c r="H34" s="4"/>
      <c r="I34" s="56"/>
      <c r="J34" s="56"/>
      <c r="K34" s="56"/>
      <c r="L34" s="56"/>
      <c r="M34" s="56"/>
      <c r="N34" s="56"/>
    </row>
    <row r="35" spans="1:23" s="91" customFormat="1">
      <c r="A35" s="93"/>
      <c r="B35" s="443" t="s">
        <v>77</v>
      </c>
      <c r="C35" s="448"/>
      <c r="D35" s="218" t="s">
        <v>78</v>
      </c>
      <c r="E35" s="218" t="s">
        <v>79</v>
      </c>
      <c r="F35" s="136"/>
      <c r="I35" s="170"/>
      <c r="K35" s="170"/>
      <c r="L35" s="93"/>
      <c r="M35" s="93"/>
      <c r="N35" s="93"/>
      <c r="O35" s="93"/>
      <c r="P35" s="93"/>
      <c r="Q35" s="93"/>
      <c r="R35" s="93"/>
    </row>
    <row r="36" spans="1:23" s="91" customFormat="1" ht="12.75" customHeight="1">
      <c r="A36" s="144"/>
      <c r="B36" s="449">
        <f>G25/365*G32</f>
        <v>406.92295999999999</v>
      </c>
      <c r="C36" s="450"/>
      <c r="D36" s="137">
        <f>H12/365*G32</f>
        <v>358.09220479999999</v>
      </c>
      <c r="E36" s="137">
        <f>B36-D36</f>
        <v>48.830755199999999</v>
      </c>
      <c r="F36" s="136" t="s">
        <v>82</v>
      </c>
      <c r="I36" s="170"/>
      <c r="K36" s="170"/>
      <c r="L36" s="93"/>
      <c r="M36" s="93"/>
      <c r="N36" s="93"/>
      <c r="O36" s="93"/>
      <c r="P36" s="93"/>
      <c r="Q36" s="93"/>
      <c r="R36" s="93"/>
    </row>
    <row r="37" spans="1:23" s="142" customFormat="1" ht="21" customHeight="1">
      <c r="A37" s="171"/>
      <c r="B37" s="172"/>
      <c r="C37" s="172"/>
      <c r="D37" s="173"/>
      <c r="E37" s="173"/>
      <c r="F37" s="173"/>
      <c r="G37" s="173"/>
      <c r="H37" s="171"/>
      <c r="I37" s="171"/>
      <c r="J37" s="171"/>
      <c r="K37" s="171"/>
      <c r="L37" s="171"/>
      <c r="M37" s="171"/>
      <c r="N37" s="174"/>
    </row>
    <row r="38" spans="1:23" s="130" customFormat="1" ht="21" customHeight="1">
      <c r="A38" s="95" t="s">
        <v>76</v>
      </c>
      <c r="B38" s="135"/>
      <c r="C38" s="135"/>
      <c r="D38" s="175"/>
      <c r="E38" s="175"/>
      <c r="F38" s="175"/>
      <c r="G38" s="175"/>
      <c r="N38" s="56"/>
    </row>
    <row r="39" spans="1:23" s="16" customFormat="1" ht="12.75" customHeight="1">
      <c r="B39" s="184" t="s">
        <v>304</v>
      </c>
      <c r="C39" s="131"/>
      <c r="D39" s="205" t="s">
        <v>358</v>
      </c>
      <c r="K39" s="219"/>
      <c r="L39" s="219"/>
    </row>
    <row r="40" spans="1:23" s="96" customFormat="1" ht="18.75" customHeight="1">
      <c r="A40" s="177"/>
      <c r="B40" s="184" t="s">
        <v>303</v>
      </c>
      <c r="D40" s="205" t="s">
        <v>301</v>
      </c>
      <c r="E40" s="184" t="s">
        <v>320</v>
      </c>
      <c r="G40" s="134"/>
      <c r="I40" s="16"/>
      <c r="J40" s="16"/>
      <c r="K40" s="16"/>
      <c r="L40" s="16"/>
      <c r="M40" s="16"/>
      <c r="N40" s="177"/>
      <c r="O40" s="177"/>
      <c r="P40" s="177"/>
      <c r="Q40" s="177"/>
      <c r="R40" s="177"/>
      <c r="S40" s="177"/>
      <c r="T40" s="177"/>
      <c r="U40" s="177"/>
      <c r="V40" s="177"/>
      <c r="W40" s="177"/>
    </row>
    <row r="41" spans="1:23" s="96" customFormat="1" ht="13.5" customHeight="1">
      <c r="A41" s="177"/>
      <c r="B41" s="200"/>
      <c r="D41" s="205" t="s">
        <v>302</v>
      </c>
      <c r="E41" s="408" t="s">
        <v>355</v>
      </c>
      <c r="F41" s="440"/>
      <c r="G41" s="440"/>
      <c r="I41" s="16"/>
      <c r="J41" s="16"/>
      <c r="K41" s="16"/>
      <c r="L41" s="16"/>
      <c r="M41" s="16"/>
      <c r="N41" s="177"/>
      <c r="O41" s="177"/>
      <c r="P41" s="177"/>
      <c r="Q41" s="177"/>
      <c r="R41" s="177"/>
      <c r="S41" s="177"/>
      <c r="T41" s="177"/>
      <c r="U41" s="177"/>
      <c r="V41" s="177"/>
      <c r="W41" s="177"/>
    </row>
    <row r="42" spans="1:23" s="16" customFormat="1" ht="18.75" customHeight="1">
      <c r="B42" s="184" t="s">
        <v>194</v>
      </c>
      <c r="C42" s="131"/>
      <c r="D42" s="205" t="s">
        <v>192</v>
      </c>
    </row>
    <row r="43" spans="1:23" s="96" customFormat="1" ht="18.75" customHeight="1">
      <c r="A43" s="177"/>
      <c r="B43" s="184" t="s">
        <v>118</v>
      </c>
      <c r="C43" s="131"/>
      <c r="D43" s="205" t="s">
        <v>353</v>
      </c>
      <c r="F43" s="134"/>
      <c r="H43" s="134"/>
      <c r="I43" s="134"/>
      <c r="K43" s="134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</row>
  </sheetData>
  <sheetProtection sheet="1" objects="1" scenarios="1"/>
  <mergeCells count="50">
    <mergeCell ref="E41:G41"/>
    <mergeCell ref="B32:F32"/>
    <mergeCell ref="B33:F33"/>
    <mergeCell ref="B35:C35"/>
    <mergeCell ref="B36:C36"/>
    <mergeCell ref="B25:B31"/>
    <mergeCell ref="D25:F25"/>
    <mergeCell ref="H25:H31"/>
    <mergeCell ref="D26:F26"/>
    <mergeCell ref="D27:F27"/>
    <mergeCell ref="D28:F28"/>
    <mergeCell ref="D29:F29"/>
    <mergeCell ref="D30:F30"/>
    <mergeCell ref="D31:F31"/>
    <mergeCell ref="B23:B24"/>
    <mergeCell ref="C23:F23"/>
    <mergeCell ref="H23:H24"/>
    <mergeCell ref="C24:F24"/>
    <mergeCell ref="B20:F20"/>
    <mergeCell ref="B12:B19"/>
    <mergeCell ref="C12:C13"/>
    <mergeCell ref="D12:F12"/>
    <mergeCell ref="C22:F22"/>
    <mergeCell ref="G12:G13"/>
    <mergeCell ref="H12:H13"/>
    <mergeCell ref="I12:I19"/>
    <mergeCell ref="D13:F13"/>
    <mergeCell ref="D14:F14"/>
    <mergeCell ref="H14:H19"/>
    <mergeCell ref="D15:F15"/>
    <mergeCell ref="D16:F16"/>
    <mergeCell ref="D17:F17"/>
    <mergeCell ref="D18:F18"/>
    <mergeCell ref="D19:F19"/>
    <mergeCell ref="H2:I2"/>
    <mergeCell ref="B3:F3"/>
    <mergeCell ref="B4:B11"/>
    <mergeCell ref="C4:C5"/>
    <mergeCell ref="D4:F4"/>
    <mergeCell ref="G4:G5"/>
    <mergeCell ref="H4:H5"/>
    <mergeCell ref="I4:I11"/>
    <mergeCell ref="D5:F5"/>
    <mergeCell ref="D6:F6"/>
    <mergeCell ref="H6:H11"/>
    <mergeCell ref="D7:F7"/>
    <mergeCell ref="D8:F8"/>
    <mergeCell ref="D9:F9"/>
    <mergeCell ref="D10:F10"/>
    <mergeCell ref="D11:F11"/>
  </mergeCells>
  <conditionalFormatting sqref="G20:H20">
    <cfRule type="expression" dxfId="9" priority="1" stopIfTrue="1">
      <formula>#REF!=1</formula>
    </cfRule>
  </conditionalFormatting>
  <dataValidations disablePrompts="1" count="5">
    <dataValidation type="list" allowBlank="1" showInputMessage="1" showErrorMessage="1" sqref="D25:F25">
      <formula1>$D$26:$D$31</formula1>
    </dataValidation>
    <dataValidation type="decimal" allowBlank="1" showInputMessage="1" showErrorMessage="1" sqref="G23">
      <formula1>0.1</formula1>
      <formula2>50</formula2>
    </dataValidation>
    <dataValidation type="decimal" allowBlank="1" showInputMessage="1" showErrorMessage="1" sqref="G25">
      <formula1>0</formula1>
      <formula2>2000</formula2>
    </dataValidation>
    <dataValidation type="whole" allowBlank="1" showInputMessage="1" showErrorMessage="1" sqref="G32">
      <formula1>1</formula1>
      <formula2>365</formula2>
    </dataValidation>
    <dataValidation type="whole" allowBlank="1" showInputMessage="1" showErrorMessage="1" sqref="G33">
      <formula1>1</formula1>
      <formula2>50</formula2>
    </dataValidation>
  </dataValidations>
  <hyperlinks>
    <hyperlink ref="E41" r:id="rId1" display="- Federal standard"/>
  </hyperlinks>
  <printOptions horizontalCentered="1"/>
  <pageMargins left="0.5" right="0.5" top="0.5" bottom="0.5" header="0.5" footer="0.25"/>
  <pageSetup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INPUTS</vt:lpstr>
      <vt:lpstr>RESULTS</vt:lpstr>
      <vt:lpstr>Air Purifier Calcs</vt:lpstr>
      <vt:lpstr>Clothes Washer Calcs</vt:lpstr>
      <vt:lpstr>Dehumidifer Calcs</vt:lpstr>
      <vt:lpstr>Dishwasher Calcs</vt:lpstr>
      <vt:lpstr>Refrigerator Calcs</vt:lpstr>
      <vt:lpstr>Compact Refrigerator Calcs</vt:lpstr>
      <vt:lpstr>Freezer Calcs</vt:lpstr>
      <vt:lpstr>General Assumptions</vt:lpstr>
      <vt:lpstr>About This Calculator</vt:lpstr>
      <vt:lpstr>INPUTS!Print_Area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emerald</dc:creator>
  <cp:lastModifiedBy>Lauren</cp:lastModifiedBy>
  <cp:lastPrinted>2012-04-27T15:04:35Z</cp:lastPrinted>
  <dcterms:created xsi:type="dcterms:W3CDTF">2004-07-12T13:20:55Z</dcterms:created>
  <dcterms:modified xsi:type="dcterms:W3CDTF">2012-07-29T16:58:57Z</dcterms:modified>
</cp:coreProperties>
</file>