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IGCE" sheetId="1" r:id="rId1"/>
    <sheet name="Assumptions" sheetId="2" r:id="rId2"/>
  </sheets>
  <definedNames>
    <definedName name="_xlnm.Print_Area" localSheetId="0">'IGCE'!$A$1:$G$201</definedName>
  </definedNames>
  <calcPr fullCalcOnLoad="1"/>
</workbook>
</file>

<file path=xl/sharedStrings.xml><?xml version="1.0" encoding="utf-8"?>
<sst xmlns="http://schemas.openxmlformats.org/spreadsheetml/2006/main" count="174" uniqueCount="92">
  <si>
    <t>Direct Labor</t>
  </si>
  <si>
    <t># Labor Hours</t>
  </si>
  <si>
    <t xml:space="preserve">   Labor Category </t>
  </si>
  <si>
    <t>Description</t>
  </si>
  <si>
    <t>Qty</t>
  </si>
  <si>
    <t>Date</t>
  </si>
  <si>
    <t>Phone</t>
  </si>
  <si>
    <t>Basis of Estimate</t>
  </si>
  <si>
    <t>Reason</t>
  </si>
  <si>
    <t>Photocopies</t>
  </si>
  <si>
    <t>Local Travel</t>
  </si>
  <si>
    <t>Postage</t>
  </si>
  <si>
    <t>OPTIONAL TASK</t>
  </si>
  <si>
    <t>Option Tasking: Labor Plus ODCs TOTAL</t>
  </si>
  <si>
    <t>Other Direct Charges</t>
  </si>
  <si>
    <t>Material/Hardware</t>
  </si>
  <si>
    <t>10.  If Cost Plus, Labor Rates Include Burden</t>
  </si>
  <si>
    <t>Grand Total (Including Optional Tasks)</t>
  </si>
  <si>
    <t>Labor Category Totals For All Tasks</t>
  </si>
  <si>
    <t>____________________________________________</t>
  </si>
  <si>
    <t>____________________</t>
  </si>
  <si>
    <t xml:space="preserve">              Phone</t>
  </si>
  <si>
    <t xml:space="preserve">                                     IGCE Preparer</t>
  </si>
  <si>
    <t>Program Manager (Contractor Site)</t>
  </si>
  <si>
    <t>Sr. Computer Programmer (Contractor site)</t>
  </si>
  <si>
    <t>Computer Programmer (Contractor site)</t>
  </si>
  <si>
    <t>Data Base Manager (Govt site)</t>
  </si>
  <si>
    <t>Systems Design Engineer (Mid level, Contractor site)</t>
  </si>
  <si>
    <t>Admin/Clerical (Mid level, Govt site)</t>
  </si>
  <si>
    <t>Computer Systems Analyst (Contractor site)</t>
  </si>
  <si>
    <t>Network Analyst (Contractor site)</t>
  </si>
  <si>
    <t>Systems Security Analyst (Contractor site)</t>
  </si>
  <si>
    <t>2.  Where work will be performed: Skyline 1 (Government site) and Contractor sites.</t>
  </si>
  <si>
    <t>4.  Work month = 160 hours</t>
  </si>
  <si>
    <t>5.  Work year = 1920 hours</t>
  </si>
  <si>
    <t xml:space="preserve">1.  Period of Performance: One year </t>
  </si>
  <si>
    <t>6.  Local Travel Rate = .35 per Mile:</t>
  </si>
  <si>
    <t>7.  Local Telephone Cost = 1.50 per Call:</t>
  </si>
  <si>
    <t>8.  Reproduction Cost = .05 per Copy:</t>
  </si>
  <si>
    <t>Task 1: Progect Management</t>
  </si>
  <si>
    <t>Task 5: Maintain Data Base</t>
  </si>
  <si>
    <t>Task 4: Populate Data Base</t>
  </si>
  <si>
    <t>Task 3: Test Data Base</t>
  </si>
  <si>
    <t>Task 2: Design Data Base</t>
  </si>
  <si>
    <t xml:space="preserve">Task: Design LAN </t>
  </si>
  <si>
    <t>Program Name: Functional Area Data Base</t>
  </si>
  <si>
    <t>Optional Task(s) Other Direct Charges</t>
  </si>
  <si>
    <t>3 calls per day for 2 months</t>
  </si>
  <si>
    <t>one 15 mile round trip per day for 2 months</t>
  </si>
  <si>
    <t>two 15 mile round trips per day for 2 months and 2 trips per week for 44 weeks</t>
  </si>
  <si>
    <t>eight 250 page reports with one draft and one final copy pre report</t>
  </si>
  <si>
    <t>four packages FEDEXed per month for one year</t>
  </si>
  <si>
    <t>Action Officer (Program/Task Manager)/Phone:  Col Smith/ 681-1111</t>
  </si>
  <si>
    <t>Brief Description: Relational Data Base to Support TRICARE ABC Program</t>
  </si>
  <si>
    <t>Budget Reference: 99AA</t>
  </si>
  <si>
    <t>IGCE Report (Example)</t>
  </si>
  <si>
    <t>Low Rate $</t>
  </si>
  <si>
    <t>Low Amt</t>
  </si>
  <si>
    <t>High Rate $</t>
  </si>
  <si>
    <t>High Amt</t>
  </si>
  <si>
    <t>Low Cost</t>
  </si>
  <si>
    <t>Low Amount</t>
  </si>
  <si>
    <t>High Cost</t>
  </si>
  <si>
    <t>TOTALS</t>
  </si>
  <si>
    <t>Contracting Agency Surcharge (Memo)</t>
  </si>
  <si>
    <t>Basis of Surcharge: 3% of Contract Cost</t>
  </si>
  <si>
    <t xml:space="preserve">    Program Office  Resource Manager Coordination</t>
  </si>
  <si>
    <t xml:space="preserve">                               Program Manager</t>
  </si>
  <si>
    <t>___________</t>
  </si>
  <si>
    <t xml:space="preserve">Total "Basic" Labor Plus ODCs </t>
  </si>
  <si>
    <t>Travel - RT from Boston to DC</t>
  </si>
  <si>
    <t xml:space="preserve">four round trips for one person </t>
  </si>
  <si>
    <t>Travel - RT from _______ to _______</t>
  </si>
  <si>
    <t>Financial Analyst (Govt site)</t>
  </si>
  <si>
    <t>Assumptions and Basis of Estimate Remarks:</t>
  </si>
  <si>
    <t>9.  Source of Labor Categories and Rates: DISIDDOMS XX, Lot XXX, FYXX.</t>
  </si>
  <si>
    <t>11.  Administration and management level of effort derrived from SOW and experiences from a similar project (Project Name).  Project LOE supporting documentation attached.</t>
  </si>
  <si>
    <t>12.  Data Base and Systems Design hours based on attached engineering estimate.</t>
  </si>
  <si>
    <t>1 FTE for 12 months, as per notes on Assumptions TAB.</t>
  </si>
  <si>
    <t>6 hrs per mo plus 20 hrs start up/close out as per notes on Assumptions TAB.</t>
  </si>
  <si>
    <t>.5 FTE for 12 months, as per notes on Assumptions TAB.</t>
  </si>
  <si>
    <t>.4 FTE for 12 months, as per notes on Assumptions TAB.</t>
  </si>
  <si>
    <t>1 FTE for 3 weeks, as per notes on Assumptions TAB.</t>
  </si>
  <si>
    <t>.5 FTE for 3 weeks, as per notes on Assumptions TAB.</t>
  </si>
  <si>
    <t>1 FTE for one month, as per notes on Assumptions TAB.</t>
  </si>
  <si>
    <t>2 FTE for 1 month, as per notes on Assumptions TAB.</t>
  </si>
  <si>
    <t>1 FTE for 9 months, as per notes on Assumptions TAB.</t>
  </si>
  <si>
    <t>.5 FTE for 2 months, as per notes on Assumptions TAB.</t>
  </si>
  <si>
    <t>2 FTE for 2 months, as per notes on Assumptions TAB.</t>
  </si>
  <si>
    <t>.5 FTE for 1 month, as per notes on Assumptions TAB.</t>
  </si>
  <si>
    <t>3.  Work week = 40 hours</t>
  </si>
  <si>
    <t>three calls per hour for one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</si>
</sst>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</numFmts>
  <fonts count="2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wrapText="1"/>
    </xf>
    <xf numFmtId="44" fontId="3" fillId="0" borderId="0" xfId="44" applyFont="1" applyBorder="1" applyAlignment="1">
      <alignment wrapText="1"/>
    </xf>
    <xf numFmtId="44" fontId="3" fillId="0" borderId="0" xfId="44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4" fontId="4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10" xfId="0" applyFont="1" applyBorder="1" applyAlignment="1">
      <alignment horizontal="left" indent="2"/>
    </xf>
    <xf numFmtId="0" fontId="8" fillId="0" borderId="10" xfId="0" applyFont="1" applyBorder="1" applyAlignment="1">
      <alignment wrapText="1"/>
    </xf>
    <xf numFmtId="44" fontId="8" fillId="0" borderId="10" xfId="44" applyFont="1" applyBorder="1" applyAlignment="1">
      <alignment wrapText="1"/>
    </xf>
    <xf numFmtId="44" fontId="8" fillId="0" borderId="10" xfId="44" applyFont="1" applyBorder="1" applyAlignment="1">
      <alignment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wrapText="1"/>
    </xf>
    <xf numFmtId="44" fontId="8" fillId="0" borderId="0" xfId="44" applyFont="1" applyBorder="1" applyAlignment="1">
      <alignment wrapText="1"/>
    </xf>
    <xf numFmtId="44" fontId="8" fillId="0" borderId="0" xfId="44" applyFont="1" applyBorder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44" fontId="5" fillId="0" borderId="0" xfId="44" applyFont="1" applyBorder="1" applyAlignment="1">
      <alignment wrapText="1"/>
    </xf>
    <xf numFmtId="166" fontId="4" fillId="24" borderId="0" xfId="0" applyNumberFormat="1" applyFont="1" applyFill="1" applyBorder="1" applyAlignment="1">
      <alignment horizontal="right"/>
    </xf>
    <xf numFmtId="44" fontId="5" fillId="0" borderId="0" xfId="44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4" borderId="17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44" fontId="2" fillId="0" borderId="18" xfId="44" applyFont="1" applyBorder="1" applyAlignment="1">
      <alignment wrapText="1"/>
    </xf>
    <xf numFmtId="44" fontId="2" fillId="0" borderId="18" xfId="44" applyFont="1" applyBorder="1" applyAlignment="1">
      <alignment/>
    </xf>
    <xf numFmtId="44" fontId="2" fillId="0" borderId="19" xfId="44" applyFont="1" applyBorder="1" applyAlignment="1">
      <alignment/>
    </xf>
    <xf numFmtId="0" fontId="2" fillId="0" borderId="0" xfId="0" applyFont="1" applyAlignment="1">
      <alignment/>
    </xf>
    <xf numFmtId="0" fontId="2" fillId="24" borderId="20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1" fillId="0" borderId="21" xfId="0" applyFont="1" applyFill="1" applyBorder="1" applyAlignment="1">
      <alignment horizontal="right"/>
    </xf>
    <xf numFmtId="44" fontId="2" fillId="0" borderId="21" xfId="44" applyFont="1" applyBorder="1" applyAlignment="1">
      <alignment wrapText="1"/>
    </xf>
    <xf numFmtId="44" fontId="2" fillId="0" borderId="21" xfId="44" applyFont="1" applyBorder="1" applyAlignment="1">
      <alignment/>
    </xf>
    <xf numFmtId="166" fontId="1" fillId="24" borderId="21" xfId="0" applyNumberFormat="1" applyFont="1" applyFill="1" applyBorder="1" applyAlignment="1">
      <alignment horizontal="right"/>
    </xf>
    <xf numFmtId="44" fontId="2" fillId="0" borderId="22" xfId="44" applyFont="1" applyBorder="1" applyAlignment="1">
      <alignment/>
    </xf>
    <xf numFmtId="166" fontId="1" fillId="24" borderId="23" xfId="0" applyNumberFormat="1" applyFont="1" applyFill="1" applyBorder="1" applyAlignment="1">
      <alignment horizontal="right"/>
    </xf>
    <xf numFmtId="44" fontId="2" fillId="0" borderId="18" xfId="44" applyFont="1" applyFill="1" applyBorder="1" applyAlignment="1">
      <alignment wrapText="1"/>
    </xf>
    <xf numFmtId="44" fontId="2" fillId="20" borderId="18" xfId="44" applyFont="1" applyFill="1" applyBorder="1" applyAlignment="1">
      <alignment wrapText="1"/>
    </xf>
    <xf numFmtId="44" fontId="1" fillId="0" borderId="21" xfId="44" applyFont="1" applyBorder="1" applyAlignment="1">
      <alignment/>
    </xf>
    <xf numFmtId="44" fontId="1" fillId="0" borderId="22" xfId="44" applyFont="1" applyBorder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166" fontId="2" fillId="24" borderId="18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44" fontId="1" fillId="0" borderId="26" xfId="0" applyNumberFormat="1" applyFont="1" applyBorder="1" applyAlignment="1">
      <alignment/>
    </xf>
    <xf numFmtId="44" fontId="1" fillId="0" borderId="27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 horizontal="center"/>
    </xf>
    <xf numFmtId="44" fontId="1" fillId="25" borderId="0" xfId="0" applyNumberFormat="1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 wrapText="1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left"/>
    </xf>
    <xf numFmtId="0" fontId="1" fillId="25" borderId="18" xfId="0" applyFont="1" applyFill="1" applyBorder="1" applyAlignment="1">
      <alignment horizontal="center" wrapText="1"/>
    </xf>
    <xf numFmtId="0" fontId="1" fillId="25" borderId="18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2" fillId="25" borderId="17" xfId="0" applyFont="1" applyFill="1" applyBorder="1" applyAlignment="1">
      <alignment/>
    </xf>
    <xf numFmtId="0" fontId="2" fillId="25" borderId="18" xfId="0" applyFont="1" applyFill="1" applyBorder="1" applyAlignment="1">
      <alignment wrapText="1"/>
    </xf>
    <xf numFmtId="44" fontId="2" fillId="25" borderId="18" xfId="44" applyFont="1" applyFill="1" applyBorder="1" applyAlignment="1">
      <alignment wrapText="1"/>
    </xf>
    <xf numFmtId="44" fontId="2" fillId="25" borderId="18" xfId="44" applyFont="1" applyFill="1" applyBorder="1" applyAlignment="1">
      <alignment/>
    </xf>
    <xf numFmtId="44" fontId="2" fillId="25" borderId="19" xfId="44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2" fillId="25" borderId="21" xfId="0" applyFont="1" applyFill="1" applyBorder="1" applyAlignment="1">
      <alignment wrapText="1"/>
    </xf>
    <xf numFmtId="0" fontId="1" fillId="25" borderId="21" xfId="0" applyFont="1" applyFill="1" applyBorder="1" applyAlignment="1">
      <alignment horizontal="right"/>
    </xf>
    <xf numFmtId="44" fontId="2" fillId="25" borderId="21" xfId="44" applyFont="1" applyFill="1" applyBorder="1" applyAlignment="1">
      <alignment wrapText="1"/>
    </xf>
    <xf numFmtId="166" fontId="1" fillId="25" borderId="21" xfId="0" applyNumberFormat="1" applyFont="1" applyFill="1" applyBorder="1" applyAlignment="1">
      <alignment horizontal="right"/>
    </xf>
    <xf numFmtId="44" fontId="2" fillId="25" borderId="22" xfId="44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wrapText="1"/>
    </xf>
    <xf numFmtId="44" fontId="2" fillId="25" borderId="0" xfId="44" applyFont="1" applyFill="1" applyBorder="1" applyAlignment="1">
      <alignment wrapText="1"/>
    </xf>
    <xf numFmtId="166" fontId="1" fillId="25" borderId="0" xfId="0" applyNumberFormat="1" applyFont="1" applyFill="1" applyBorder="1" applyAlignment="1">
      <alignment horizontal="right"/>
    </xf>
    <xf numFmtId="44" fontId="2" fillId="25" borderId="0" xfId="44" applyFont="1" applyFill="1" applyBorder="1" applyAlignment="1">
      <alignment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wrapText="1"/>
    </xf>
    <xf numFmtId="0" fontId="2" fillId="25" borderId="17" xfId="0" applyFont="1" applyFill="1" applyBorder="1" applyAlignment="1">
      <alignment/>
    </xf>
    <xf numFmtId="0" fontId="2" fillId="25" borderId="18" xfId="0" applyFont="1" applyFill="1" applyBorder="1" applyAlignment="1">
      <alignment/>
    </xf>
    <xf numFmtId="166" fontId="2" fillId="25" borderId="18" xfId="0" applyNumberFormat="1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21" xfId="0" applyFont="1" applyFill="1" applyBorder="1" applyAlignment="1">
      <alignment/>
    </xf>
    <xf numFmtId="44" fontId="2" fillId="25" borderId="21" xfId="44" applyFont="1" applyFill="1" applyBorder="1" applyAlignment="1">
      <alignment/>
    </xf>
    <xf numFmtId="0" fontId="1" fillId="25" borderId="25" xfId="0" applyFont="1" applyFill="1" applyBorder="1" applyAlignment="1">
      <alignment/>
    </xf>
    <xf numFmtId="0" fontId="1" fillId="25" borderId="26" xfId="0" applyFont="1" applyFill="1" applyBorder="1" applyAlignment="1">
      <alignment wrapText="1"/>
    </xf>
    <xf numFmtId="0" fontId="1" fillId="25" borderId="26" xfId="0" applyFont="1" applyFill="1" applyBorder="1" applyAlignment="1">
      <alignment/>
    </xf>
    <xf numFmtId="44" fontId="1" fillId="25" borderId="26" xfId="0" applyNumberFormat="1" applyFont="1" applyFill="1" applyBorder="1" applyAlignment="1">
      <alignment/>
    </xf>
    <xf numFmtId="44" fontId="1" fillId="25" borderId="2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17</xdr:row>
      <xdr:rowOff>152400</xdr:rowOff>
    </xdr:from>
    <xdr:to>
      <xdr:col>2</xdr:col>
      <xdr:colOff>3171825</xdr:colOff>
      <xdr:row>21</xdr:row>
      <xdr:rowOff>152400</xdr:rowOff>
    </xdr:to>
    <xdr:sp>
      <xdr:nvSpPr>
        <xdr:cNvPr id="1" name="WordArt 1"/>
        <xdr:cNvSpPr>
          <a:spLocks/>
        </xdr:cNvSpPr>
      </xdr:nvSpPr>
      <xdr:spPr>
        <a:xfrm rot="20054326">
          <a:off x="4857750" y="3800475"/>
          <a:ext cx="24384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EXAMPLE</a:t>
          </a:r>
        </a:p>
      </xdr:txBody>
    </xdr:sp>
    <xdr:clientData/>
  </xdr:twoCellAnchor>
  <xdr:twoCellAnchor>
    <xdr:from>
      <xdr:col>2</xdr:col>
      <xdr:colOff>752475</xdr:colOff>
      <xdr:row>101</xdr:row>
      <xdr:rowOff>142875</xdr:rowOff>
    </xdr:from>
    <xdr:to>
      <xdr:col>2</xdr:col>
      <xdr:colOff>3190875</xdr:colOff>
      <xdr:row>105</xdr:row>
      <xdr:rowOff>142875</xdr:rowOff>
    </xdr:to>
    <xdr:sp>
      <xdr:nvSpPr>
        <xdr:cNvPr id="2" name="WordArt 2"/>
        <xdr:cNvSpPr>
          <a:spLocks/>
        </xdr:cNvSpPr>
      </xdr:nvSpPr>
      <xdr:spPr>
        <a:xfrm rot="20054326">
          <a:off x="4876800" y="20021550"/>
          <a:ext cx="24384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EXAMPLE</a:t>
          </a:r>
        </a:p>
      </xdr:txBody>
    </xdr:sp>
    <xdr:clientData/>
  </xdr:twoCellAnchor>
  <xdr:twoCellAnchor>
    <xdr:from>
      <xdr:col>2</xdr:col>
      <xdr:colOff>447675</xdr:colOff>
      <xdr:row>160</xdr:row>
      <xdr:rowOff>76200</xdr:rowOff>
    </xdr:from>
    <xdr:to>
      <xdr:col>2</xdr:col>
      <xdr:colOff>2886075</xdr:colOff>
      <xdr:row>163</xdr:row>
      <xdr:rowOff>76200</xdr:rowOff>
    </xdr:to>
    <xdr:sp>
      <xdr:nvSpPr>
        <xdr:cNvPr id="3" name="WordArt 4"/>
        <xdr:cNvSpPr>
          <a:spLocks/>
        </xdr:cNvSpPr>
      </xdr:nvSpPr>
      <xdr:spPr>
        <a:xfrm rot="20054326">
          <a:off x="4572000" y="31318200"/>
          <a:ext cx="24384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EXAMPLE</a:t>
          </a:r>
        </a:p>
      </xdr:txBody>
    </xdr:sp>
    <xdr:clientData/>
  </xdr:twoCellAnchor>
  <xdr:twoCellAnchor>
    <xdr:from>
      <xdr:col>2</xdr:col>
      <xdr:colOff>561975</xdr:colOff>
      <xdr:row>59</xdr:row>
      <xdr:rowOff>9525</xdr:rowOff>
    </xdr:from>
    <xdr:to>
      <xdr:col>2</xdr:col>
      <xdr:colOff>3000375</xdr:colOff>
      <xdr:row>63</xdr:row>
      <xdr:rowOff>9525</xdr:rowOff>
    </xdr:to>
    <xdr:sp>
      <xdr:nvSpPr>
        <xdr:cNvPr id="4" name="WordArt 5"/>
        <xdr:cNvSpPr>
          <a:spLocks/>
        </xdr:cNvSpPr>
      </xdr:nvSpPr>
      <xdr:spPr>
        <a:xfrm rot="20054326">
          <a:off x="4686300" y="11772900"/>
          <a:ext cx="243840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="75" zoomScaleNormal="75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50.7109375" style="3" customWidth="1"/>
    <col min="2" max="2" width="11.140625" style="2" customWidth="1"/>
    <col min="3" max="3" width="65.7109375" style="3" customWidth="1"/>
    <col min="4" max="4" width="12.7109375" style="3" customWidth="1"/>
    <col min="5" max="5" width="18.7109375" style="3" customWidth="1"/>
    <col min="6" max="6" width="12.7109375" style="3" customWidth="1"/>
    <col min="7" max="7" width="18.7109375" style="3" customWidth="1"/>
    <col min="8" max="8" width="15.7109375" style="3" customWidth="1"/>
    <col min="9" max="9" width="13.8515625" style="3" bestFit="1" customWidth="1"/>
    <col min="10" max="16384" width="9.140625" style="3" customWidth="1"/>
  </cols>
  <sheetData>
    <row r="1" spans="1:7" s="17" customFormat="1" ht="20.25">
      <c r="A1" s="123" t="s">
        <v>55</v>
      </c>
      <c r="B1" s="123"/>
      <c r="C1" s="123"/>
      <c r="D1" s="123"/>
      <c r="E1" s="123"/>
      <c r="F1" s="123"/>
      <c r="G1" s="123"/>
    </row>
    <row r="2" spans="1:7" s="20" customFormat="1" ht="15.75">
      <c r="A2" s="15" t="s">
        <v>45</v>
      </c>
      <c r="B2" s="19"/>
      <c r="C2" s="19"/>
      <c r="D2" s="19"/>
      <c r="E2" s="19"/>
      <c r="F2" s="12"/>
      <c r="G2" s="12"/>
    </row>
    <row r="3" spans="1:7" s="20" customFormat="1" ht="15.75">
      <c r="A3" s="15" t="s">
        <v>52</v>
      </c>
      <c r="B3" s="19"/>
      <c r="C3" s="19"/>
      <c r="D3" s="19"/>
      <c r="E3" s="19"/>
      <c r="F3" s="12"/>
      <c r="G3" s="12"/>
    </row>
    <row r="4" s="20" customFormat="1" ht="15">
      <c r="A4" s="15" t="s">
        <v>53</v>
      </c>
    </row>
    <row r="5" s="20" customFormat="1" ht="15">
      <c r="A5" s="15" t="s">
        <v>54</v>
      </c>
    </row>
    <row r="6" spans="1:2" s="20" customFormat="1" ht="15">
      <c r="A6" s="15"/>
      <c r="B6" s="21"/>
    </row>
    <row r="7" spans="1:7" s="20" customFormat="1" ht="16.5" thickBot="1">
      <c r="A7" s="124" t="s">
        <v>0</v>
      </c>
      <c r="B7" s="124"/>
      <c r="C7" s="124"/>
      <c r="D7" s="124"/>
      <c r="E7" s="124"/>
      <c r="F7" s="124"/>
      <c r="G7" s="124"/>
    </row>
    <row r="8" spans="1:7" s="16" customFormat="1" ht="30.75" thickTop="1">
      <c r="A8" s="35" t="s">
        <v>2</v>
      </c>
      <c r="B8" s="36" t="s">
        <v>1</v>
      </c>
      <c r="C8" s="37" t="s">
        <v>7</v>
      </c>
      <c r="D8" s="37" t="s">
        <v>56</v>
      </c>
      <c r="E8" s="37" t="s">
        <v>57</v>
      </c>
      <c r="F8" s="37" t="s">
        <v>58</v>
      </c>
      <c r="G8" s="38" t="s">
        <v>59</v>
      </c>
    </row>
    <row r="9" spans="1:7" s="16" customFormat="1" ht="15">
      <c r="A9" s="39" t="s">
        <v>39</v>
      </c>
      <c r="B9" s="40"/>
      <c r="C9" s="41"/>
      <c r="D9" s="41"/>
      <c r="E9" s="41"/>
      <c r="F9" s="41"/>
      <c r="G9" s="42"/>
    </row>
    <row r="10" spans="1:7" s="48" customFormat="1" ht="28.5">
      <c r="A10" s="43" t="s">
        <v>23</v>
      </c>
      <c r="B10" s="44">
        <f>6*12+20</f>
        <v>92</v>
      </c>
      <c r="C10" s="45" t="s">
        <v>79</v>
      </c>
      <c r="D10" s="45">
        <v>101</v>
      </c>
      <c r="E10" s="46">
        <f>B10*D10</f>
        <v>9292</v>
      </c>
      <c r="F10" s="45">
        <v>107</v>
      </c>
      <c r="G10" s="47">
        <f aca="true" t="shared" si="0" ref="G10:G26">B10*F10</f>
        <v>9844</v>
      </c>
    </row>
    <row r="11" spans="1:7" s="48" customFormat="1" ht="14.25">
      <c r="A11" s="43" t="s">
        <v>73</v>
      </c>
      <c r="B11" s="44">
        <v>1920</v>
      </c>
      <c r="C11" s="45" t="s">
        <v>78</v>
      </c>
      <c r="D11" s="45">
        <v>65</v>
      </c>
      <c r="E11" s="46">
        <f aca="true" t="shared" si="1" ref="E11:E26">B11*D11</f>
        <v>124800</v>
      </c>
      <c r="F11" s="45">
        <v>69</v>
      </c>
      <c r="G11" s="47">
        <f t="shared" si="0"/>
        <v>132480</v>
      </c>
    </row>
    <row r="12" spans="1:7" s="48" customFormat="1" ht="14.25">
      <c r="A12" s="43" t="s">
        <v>24</v>
      </c>
      <c r="B12" s="44"/>
      <c r="C12" s="45"/>
      <c r="D12" s="45">
        <v>70</v>
      </c>
      <c r="E12" s="46">
        <f t="shared" si="1"/>
        <v>0</v>
      </c>
      <c r="F12" s="45">
        <v>71</v>
      </c>
      <c r="G12" s="47">
        <f t="shared" si="0"/>
        <v>0</v>
      </c>
    </row>
    <row r="13" spans="1:7" s="48" customFormat="1" ht="14.25">
      <c r="A13" s="43" t="s">
        <v>25</v>
      </c>
      <c r="B13" s="44"/>
      <c r="C13" s="45"/>
      <c r="D13" s="45">
        <v>58</v>
      </c>
      <c r="E13" s="46">
        <f t="shared" si="1"/>
        <v>0</v>
      </c>
      <c r="F13" s="45">
        <v>60</v>
      </c>
      <c r="G13" s="47">
        <f t="shared" si="0"/>
        <v>0</v>
      </c>
    </row>
    <row r="14" spans="1:7" s="48" customFormat="1" ht="14.25">
      <c r="A14" s="43" t="s">
        <v>26</v>
      </c>
      <c r="B14" s="44"/>
      <c r="C14" s="45"/>
      <c r="D14" s="45">
        <v>54</v>
      </c>
      <c r="E14" s="46">
        <f t="shared" si="1"/>
        <v>0</v>
      </c>
      <c r="F14" s="45">
        <v>57</v>
      </c>
      <c r="G14" s="47">
        <f t="shared" si="0"/>
        <v>0</v>
      </c>
    </row>
    <row r="15" spans="1:7" s="48" customFormat="1" ht="14.25">
      <c r="A15" s="43" t="s">
        <v>27</v>
      </c>
      <c r="B15" s="44"/>
      <c r="C15" s="45"/>
      <c r="D15" s="45">
        <v>121</v>
      </c>
      <c r="E15" s="46">
        <f t="shared" si="1"/>
        <v>0</v>
      </c>
      <c r="F15" s="45">
        <v>140</v>
      </c>
      <c r="G15" s="47">
        <f t="shared" si="0"/>
        <v>0</v>
      </c>
    </row>
    <row r="16" spans="1:7" s="48" customFormat="1" ht="14.25">
      <c r="A16" s="43" t="s">
        <v>28</v>
      </c>
      <c r="B16" s="44">
        <f>160</f>
        <v>160</v>
      </c>
      <c r="C16" s="45" t="s">
        <v>78</v>
      </c>
      <c r="D16" s="45">
        <v>49</v>
      </c>
      <c r="E16" s="46">
        <f t="shared" si="1"/>
        <v>7840</v>
      </c>
      <c r="F16" s="45">
        <v>53</v>
      </c>
      <c r="G16" s="47">
        <f t="shared" si="0"/>
        <v>8480</v>
      </c>
    </row>
    <row r="17" spans="1:7" s="48" customFormat="1" ht="14.25">
      <c r="A17" s="43" t="s">
        <v>29</v>
      </c>
      <c r="B17" s="44"/>
      <c r="C17" s="45"/>
      <c r="D17" s="45">
        <v>57</v>
      </c>
      <c r="E17" s="46">
        <f t="shared" si="1"/>
        <v>0</v>
      </c>
      <c r="F17" s="45">
        <v>61</v>
      </c>
      <c r="G17" s="47">
        <f t="shared" si="0"/>
        <v>0</v>
      </c>
    </row>
    <row r="18" spans="1:7" s="48" customFormat="1" ht="14.25">
      <c r="A18" s="43" t="s">
        <v>30</v>
      </c>
      <c r="B18" s="44"/>
      <c r="C18" s="45"/>
      <c r="D18" s="45">
        <v>62</v>
      </c>
      <c r="E18" s="46">
        <f t="shared" si="1"/>
        <v>0</v>
      </c>
      <c r="F18" s="45">
        <v>67</v>
      </c>
      <c r="G18" s="47">
        <f t="shared" si="0"/>
        <v>0</v>
      </c>
    </row>
    <row r="19" spans="1:7" s="48" customFormat="1" ht="14.25">
      <c r="A19" s="43" t="s">
        <v>31</v>
      </c>
      <c r="B19" s="44"/>
      <c r="C19" s="45"/>
      <c r="D19" s="45">
        <v>67</v>
      </c>
      <c r="E19" s="46">
        <f t="shared" si="1"/>
        <v>0</v>
      </c>
      <c r="F19" s="45">
        <v>71</v>
      </c>
      <c r="G19" s="47">
        <f t="shared" si="0"/>
        <v>0</v>
      </c>
    </row>
    <row r="20" spans="1:7" s="48" customFormat="1" ht="14.25">
      <c r="A20" s="43"/>
      <c r="B20" s="44"/>
      <c r="C20" s="45"/>
      <c r="D20" s="45"/>
      <c r="E20" s="46">
        <f t="shared" si="1"/>
        <v>0</v>
      </c>
      <c r="F20" s="45"/>
      <c r="G20" s="47">
        <f t="shared" si="0"/>
        <v>0</v>
      </c>
    </row>
    <row r="21" spans="1:7" s="48" customFormat="1" ht="14.25">
      <c r="A21" s="43"/>
      <c r="B21" s="44"/>
      <c r="C21" s="45"/>
      <c r="D21" s="45"/>
      <c r="E21" s="46">
        <f t="shared" si="1"/>
        <v>0</v>
      </c>
      <c r="F21" s="45"/>
      <c r="G21" s="47">
        <f t="shared" si="0"/>
        <v>0</v>
      </c>
    </row>
    <row r="22" spans="1:7" s="48" customFormat="1" ht="14.25">
      <c r="A22" s="43"/>
      <c r="B22" s="44"/>
      <c r="C22" s="45"/>
      <c r="D22" s="45"/>
      <c r="E22" s="46">
        <f t="shared" si="1"/>
        <v>0</v>
      </c>
      <c r="F22" s="45"/>
      <c r="G22" s="47">
        <f t="shared" si="0"/>
        <v>0</v>
      </c>
    </row>
    <row r="23" spans="1:7" s="48" customFormat="1" ht="14.25">
      <c r="A23" s="43"/>
      <c r="B23" s="44"/>
      <c r="C23" s="45"/>
      <c r="D23" s="45"/>
      <c r="E23" s="46">
        <f t="shared" si="1"/>
        <v>0</v>
      </c>
      <c r="F23" s="45"/>
      <c r="G23" s="47">
        <f t="shared" si="0"/>
        <v>0</v>
      </c>
    </row>
    <row r="24" spans="1:7" s="48" customFormat="1" ht="14.25">
      <c r="A24" s="43"/>
      <c r="B24" s="44"/>
      <c r="C24" s="45"/>
      <c r="D24" s="45"/>
      <c r="E24" s="46">
        <f t="shared" si="1"/>
        <v>0</v>
      </c>
      <c r="F24" s="45"/>
      <c r="G24" s="47">
        <f t="shared" si="0"/>
        <v>0</v>
      </c>
    </row>
    <row r="25" spans="1:7" s="48" customFormat="1" ht="14.25">
      <c r="A25" s="43"/>
      <c r="B25" s="44"/>
      <c r="C25" s="45"/>
      <c r="D25" s="45"/>
      <c r="E25" s="46">
        <f t="shared" si="1"/>
        <v>0</v>
      </c>
      <c r="F25" s="45"/>
      <c r="G25" s="47">
        <f t="shared" si="0"/>
        <v>0</v>
      </c>
    </row>
    <row r="26" spans="1:7" s="48" customFormat="1" ht="14.25">
      <c r="A26" s="43"/>
      <c r="B26" s="44"/>
      <c r="C26" s="45"/>
      <c r="D26" s="45"/>
      <c r="E26" s="46">
        <f t="shared" si="1"/>
        <v>0</v>
      </c>
      <c r="F26" s="45"/>
      <c r="G26" s="47">
        <f t="shared" si="0"/>
        <v>0</v>
      </c>
    </row>
    <row r="27" spans="1:7" s="48" customFormat="1" ht="15.75" thickBot="1">
      <c r="A27" s="49"/>
      <c r="B27" s="50"/>
      <c r="C27" s="51" t="s">
        <v>63</v>
      </c>
      <c r="D27" s="52"/>
      <c r="E27" s="53">
        <f>SUM(E10:E26)</f>
        <v>141932</v>
      </c>
      <c r="F27" s="56"/>
      <c r="G27" s="55">
        <f>SUM(G10:G26)</f>
        <v>150804</v>
      </c>
    </row>
    <row r="28" spans="1:7" s="20" customFormat="1" ht="17.25" thickBot="1" thickTop="1">
      <c r="A28" s="22"/>
      <c r="B28" s="23"/>
      <c r="C28" s="24"/>
      <c r="D28" s="24"/>
      <c r="E28" s="24"/>
      <c r="F28" s="25"/>
      <c r="G28" s="25"/>
    </row>
    <row r="29" spans="1:7" s="16" customFormat="1" ht="30.75" thickTop="1">
      <c r="A29" s="35" t="s">
        <v>2</v>
      </c>
      <c r="B29" s="36" t="s">
        <v>1</v>
      </c>
      <c r="C29" s="37" t="s">
        <v>7</v>
      </c>
      <c r="D29" s="37" t="s">
        <v>56</v>
      </c>
      <c r="E29" s="37" t="s">
        <v>57</v>
      </c>
      <c r="F29" s="37" t="s">
        <v>58</v>
      </c>
      <c r="G29" s="38" t="s">
        <v>59</v>
      </c>
    </row>
    <row r="30" spans="1:7" s="16" customFormat="1" ht="15">
      <c r="A30" s="39" t="s">
        <v>43</v>
      </c>
      <c r="B30" s="40"/>
      <c r="C30" s="41"/>
      <c r="D30" s="41"/>
      <c r="E30" s="41"/>
      <c r="F30" s="41"/>
      <c r="G30" s="42"/>
    </row>
    <row r="31" spans="1:7" s="48" customFormat="1" ht="14.25">
      <c r="A31" s="43" t="str">
        <f>IF(A10&lt;" "," ",A10)</f>
        <v>Program Manager (Contractor Site)</v>
      </c>
      <c r="B31" s="44"/>
      <c r="C31" s="45"/>
      <c r="D31" s="45">
        <f>+D10</f>
        <v>101</v>
      </c>
      <c r="E31" s="46">
        <f>B31*D31</f>
        <v>0</v>
      </c>
      <c r="F31" s="45">
        <f>+F10</f>
        <v>107</v>
      </c>
      <c r="G31" s="47">
        <f aca="true" t="shared" si="2" ref="G31:G47">B31*F31</f>
        <v>0</v>
      </c>
    </row>
    <row r="32" spans="1:7" s="48" customFormat="1" ht="14.25">
      <c r="A32" s="43" t="str">
        <f aca="true" t="shared" si="3" ref="A32:A47">IF(A11&lt;" "," ",A11)</f>
        <v>Financial Analyst (Govt site)</v>
      </c>
      <c r="B32" s="44"/>
      <c r="C32" s="45"/>
      <c r="D32" s="45">
        <f aca="true" t="shared" si="4" ref="D32:F47">+D11</f>
        <v>65</v>
      </c>
      <c r="E32" s="46">
        <f aca="true" t="shared" si="5" ref="E32:E47">B32*D32</f>
        <v>0</v>
      </c>
      <c r="F32" s="45">
        <f t="shared" si="4"/>
        <v>69</v>
      </c>
      <c r="G32" s="47">
        <f t="shared" si="2"/>
        <v>0</v>
      </c>
    </row>
    <row r="33" spans="1:7" s="48" customFormat="1" ht="14.25">
      <c r="A33" s="43" t="str">
        <f t="shared" si="3"/>
        <v>Sr. Computer Programmer (Contractor site)</v>
      </c>
      <c r="B33" s="44">
        <f>0.5*1920</f>
        <v>960</v>
      </c>
      <c r="C33" s="45" t="s">
        <v>80</v>
      </c>
      <c r="D33" s="45">
        <f t="shared" si="4"/>
        <v>70</v>
      </c>
      <c r="E33" s="46">
        <f t="shared" si="5"/>
        <v>67200</v>
      </c>
      <c r="F33" s="45">
        <f t="shared" si="4"/>
        <v>71</v>
      </c>
      <c r="G33" s="47">
        <f t="shared" si="2"/>
        <v>68160</v>
      </c>
    </row>
    <row r="34" spans="1:7" s="48" customFormat="1" ht="14.25">
      <c r="A34" s="43" t="str">
        <f t="shared" si="3"/>
        <v>Computer Programmer (Contractor site)</v>
      </c>
      <c r="B34" s="44">
        <v>1920</v>
      </c>
      <c r="C34" s="45" t="s">
        <v>78</v>
      </c>
      <c r="D34" s="45">
        <f t="shared" si="4"/>
        <v>58</v>
      </c>
      <c r="E34" s="46">
        <f t="shared" si="5"/>
        <v>111360</v>
      </c>
      <c r="F34" s="45">
        <f t="shared" si="4"/>
        <v>60</v>
      </c>
      <c r="G34" s="47">
        <f t="shared" si="2"/>
        <v>115200</v>
      </c>
    </row>
    <row r="35" spans="1:7" s="48" customFormat="1" ht="14.25">
      <c r="A35" s="43" t="str">
        <f t="shared" si="3"/>
        <v>Data Base Manager (Govt site)</v>
      </c>
      <c r="B35" s="44"/>
      <c r="C35" s="45"/>
      <c r="D35" s="45">
        <f t="shared" si="4"/>
        <v>54</v>
      </c>
      <c r="E35" s="46">
        <f t="shared" si="5"/>
        <v>0</v>
      </c>
      <c r="F35" s="45">
        <f t="shared" si="4"/>
        <v>57</v>
      </c>
      <c r="G35" s="47">
        <f t="shared" si="2"/>
        <v>0</v>
      </c>
    </row>
    <row r="36" spans="1:7" s="48" customFormat="1" ht="14.25">
      <c r="A36" s="43" t="str">
        <f t="shared" si="3"/>
        <v>Systems Design Engineer (Mid level, Contractor site)</v>
      </c>
      <c r="B36" s="44">
        <f>0.4*1920</f>
        <v>768</v>
      </c>
      <c r="C36" s="45" t="s">
        <v>81</v>
      </c>
      <c r="D36" s="45">
        <f t="shared" si="4"/>
        <v>121</v>
      </c>
      <c r="E36" s="46">
        <f t="shared" si="5"/>
        <v>92928</v>
      </c>
      <c r="F36" s="45">
        <f t="shared" si="4"/>
        <v>140</v>
      </c>
      <c r="G36" s="47">
        <f t="shared" si="2"/>
        <v>107520</v>
      </c>
    </row>
    <row r="37" spans="1:7" s="48" customFormat="1" ht="14.25">
      <c r="A37" s="43" t="str">
        <f t="shared" si="3"/>
        <v>Admin/Clerical (Mid level, Govt site)</v>
      </c>
      <c r="B37" s="44"/>
      <c r="C37" s="45"/>
      <c r="D37" s="45">
        <f t="shared" si="4"/>
        <v>49</v>
      </c>
      <c r="E37" s="46">
        <f t="shared" si="5"/>
        <v>0</v>
      </c>
      <c r="F37" s="45">
        <f t="shared" si="4"/>
        <v>53</v>
      </c>
      <c r="G37" s="47">
        <f t="shared" si="2"/>
        <v>0</v>
      </c>
    </row>
    <row r="38" spans="1:7" s="48" customFormat="1" ht="14.25">
      <c r="A38" s="43" t="str">
        <f t="shared" si="3"/>
        <v>Computer Systems Analyst (Contractor site)</v>
      </c>
      <c r="B38" s="44"/>
      <c r="C38" s="45"/>
      <c r="D38" s="45">
        <f t="shared" si="4"/>
        <v>57</v>
      </c>
      <c r="E38" s="46">
        <f t="shared" si="5"/>
        <v>0</v>
      </c>
      <c r="F38" s="45">
        <f t="shared" si="4"/>
        <v>61</v>
      </c>
      <c r="G38" s="47">
        <f t="shared" si="2"/>
        <v>0</v>
      </c>
    </row>
    <row r="39" spans="1:7" s="48" customFormat="1" ht="14.25">
      <c r="A39" s="43" t="str">
        <f t="shared" si="3"/>
        <v>Network Analyst (Contractor site)</v>
      </c>
      <c r="B39" s="44"/>
      <c r="C39" s="45"/>
      <c r="D39" s="45">
        <f t="shared" si="4"/>
        <v>62</v>
      </c>
      <c r="E39" s="46">
        <f t="shared" si="5"/>
        <v>0</v>
      </c>
      <c r="F39" s="45">
        <f t="shared" si="4"/>
        <v>67</v>
      </c>
      <c r="G39" s="47">
        <f t="shared" si="2"/>
        <v>0</v>
      </c>
    </row>
    <row r="40" spans="1:7" s="48" customFormat="1" ht="14.25">
      <c r="A40" s="43" t="str">
        <f t="shared" si="3"/>
        <v>Systems Security Analyst (Contractor site)</v>
      </c>
      <c r="B40" s="44"/>
      <c r="C40" s="45"/>
      <c r="D40" s="45">
        <f t="shared" si="4"/>
        <v>67</v>
      </c>
      <c r="E40" s="46">
        <f t="shared" si="5"/>
        <v>0</v>
      </c>
      <c r="F40" s="45">
        <f t="shared" si="4"/>
        <v>71</v>
      </c>
      <c r="G40" s="47">
        <f t="shared" si="2"/>
        <v>0</v>
      </c>
    </row>
    <row r="41" spans="1:7" s="48" customFormat="1" ht="14.25">
      <c r="A41" s="43" t="str">
        <f t="shared" si="3"/>
        <v> </v>
      </c>
      <c r="B41" s="44"/>
      <c r="C41" s="45"/>
      <c r="D41" s="45">
        <f t="shared" si="4"/>
        <v>0</v>
      </c>
      <c r="E41" s="46">
        <f t="shared" si="5"/>
        <v>0</v>
      </c>
      <c r="F41" s="45">
        <f t="shared" si="4"/>
        <v>0</v>
      </c>
      <c r="G41" s="47">
        <f t="shared" si="2"/>
        <v>0</v>
      </c>
    </row>
    <row r="42" spans="1:7" s="48" customFormat="1" ht="14.25">
      <c r="A42" s="43" t="str">
        <f t="shared" si="3"/>
        <v> </v>
      </c>
      <c r="B42" s="44"/>
      <c r="C42" s="45"/>
      <c r="D42" s="45">
        <f t="shared" si="4"/>
        <v>0</v>
      </c>
      <c r="E42" s="46">
        <f t="shared" si="5"/>
        <v>0</v>
      </c>
      <c r="F42" s="45">
        <f t="shared" si="4"/>
        <v>0</v>
      </c>
      <c r="G42" s="47">
        <f t="shared" si="2"/>
        <v>0</v>
      </c>
    </row>
    <row r="43" spans="1:7" s="48" customFormat="1" ht="14.25">
      <c r="A43" s="43" t="str">
        <f t="shared" si="3"/>
        <v> </v>
      </c>
      <c r="B43" s="44"/>
      <c r="C43" s="45"/>
      <c r="D43" s="45">
        <f t="shared" si="4"/>
        <v>0</v>
      </c>
      <c r="E43" s="46">
        <f t="shared" si="5"/>
        <v>0</v>
      </c>
      <c r="F43" s="45">
        <f t="shared" si="4"/>
        <v>0</v>
      </c>
      <c r="G43" s="47">
        <f t="shared" si="2"/>
        <v>0</v>
      </c>
    </row>
    <row r="44" spans="1:7" s="48" customFormat="1" ht="14.25">
      <c r="A44" s="43" t="str">
        <f t="shared" si="3"/>
        <v> </v>
      </c>
      <c r="B44" s="44"/>
      <c r="C44" s="45"/>
      <c r="D44" s="45">
        <f t="shared" si="4"/>
        <v>0</v>
      </c>
      <c r="E44" s="46">
        <f t="shared" si="5"/>
        <v>0</v>
      </c>
      <c r="F44" s="45">
        <f t="shared" si="4"/>
        <v>0</v>
      </c>
      <c r="G44" s="47">
        <f t="shared" si="2"/>
        <v>0</v>
      </c>
    </row>
    <row r="45" spans="1:7" s="48" customFormat="1" ht="14.25">
      <c r="A45" s="43" t="str">
        <f t="shared" si="3"/>
        <v> </v>
      </c>
      <c r="B45" s="44"/>
      <c r="C45" s="45"/>
      <c r="D45" s="45">
        <f t="shared" si="4"/>
        <v>0</v>
      </c>
      <c r="E45" s="46">
        <f t="shared" si="5"/>
        <v>0</v>
      </c>
      <c r="F45" s="45">
        <f t="shared" si="4"/>
        <v>0</v>
      </c>
      <c r="G45" s="47">
        <f t="shared" si="2"/>
        <v>0</v>
      </c>
    </row>
    <row r="46" spans="1:7" s="48" customFormat="1" ht="14.25">
      <c r="A46" s="43" t="str">
        <f t="shared" si="3"/>
        <v> </v>
      </c>
      <c r="B46" s="44"/>
      <c r="C46" s="45"/>
      <c r="D46" s="45">
        <f t="shared" si="4"/>
        <v>0</v>
      </c>
      <c r="E46" s="46">
        <f t="shared" si="5"/>
        <v>0</v>
      </c>
      <c r="F46" s="45">
        <f t="shared" si="4"/>
        <v>0</v>
      </c>
      <c r="G46" s="47">
        <f t="shared" si="2"/>
        <v>0</v>
      </c>
    </row>
    <row r="47" spans="1:7" s="48" customFormat="1" ht="14.25">
      <c r="A47" s="43" t="str">
        <f t="shared" si="3"/>
        <v> </v>
      </c>
      <c r="B47" s="44"/>
      <c r="C47" s="45"/>
      <c r="D47" s="45">
        <f t="shared" si="4"/>
        <v>0</v>
      </c>
      <c r="E47" s="46">
        <f t="shared" si="5"/>
        <v>0</v>
      </c>
      <c r="F47" s="45">
        <f t="shared" si="4"/>
        <v>0</v>
      </c>
      <c r="G47" s="47">
        <f t="shared" si="2"/>
        <v>0</v>
      </c>
    </row>
    <row r="48" spans="1:7" s="48" customFormat="1" ht="15.75" thickBot="1">
      <c r="A48" s="49"/>
      <c r="B48" s="50"/>
      <c r="C48" s="51" t="s">
        <v>63</v>
      </c>
      <c r="D48" s="52"/>
      <c r="E48" s="53">
        <f>SUM(E31:E47)</f>
        <v>271488</v>
      </c>
      <c r="F48" s="54"/>
      <c r="G48" s="55">
        <f>SUM(G31:G47)</f>
        <v>290880</v>
      </c>
    </row>
    <row r="49" spans="1:7" ht="14.25" thickBot="1" thickTop="1">
      <c r="A49" s="4"/>
      <c r="B49" s="5"/>
      <c r="C49" s="6"/>
      <c r="D49" s="6"/>
      <c r="E49" s="6"/>
      <c r="F49" s="7"/>
      <c r="G49" s="7"/>
    </row>
    <row r="50" spans="1:7" s="16" customFormat="1" ht="30.75" thickTop="1">
      <c r="A50" s="35" t="s">
        <v>2</v>
      </c>
      <c r="B50" s="36" t="s">
        <v>1</v>
      </c>
      <c r="C50" s="37" t="s">
        <v>7</v>
      </c>
      <c r="D50" s="37" t="s">
        <v>56</v>
      </c>
      <c r="E50" s="37" t="s">
        <v>57</v>
      </c>
      <c r="F50" s="37" t="s">
        <v>58</v>
      </c>
      <c r="G50" s="38" t="s">
        <v>59</v>
      </c>
    </row>
    <row r="51" spans="1:7" s="16" customFormat="1" ht="15">
      <c r="A51" s="39" t="s">
        <v>42</v>
      </c>
      <c r="B51" s="40"/>
      <c r="C51" s="41"/>
      <c r="D51" s="41"/>
      <c r="E51" s="41"/>
      <c r="F51" s="41"/>
      <c r="G51" s="42"/>
    </row>
    <row r="52" spans="1:7" s="48" customFormat="1" ht="14.25">
      <c r="A52" s="43" t="str">
        <f>IF(A10&lt;" "," ",A10)</f>
        <v>Program Manager (Contractor Site)</v>
      </c>
      <c r="B52" s="44"/>
      <c r="C52" s="45"/>
      <c r="D52" s="45">
        <f>+D10</f>
        <v>101</v>
      </c>
      <c r="E52" s="46">
        <f aca="true" t="shared" si="6" ref="E52:E68">B52*D52</f>
        <v>0</v>
      </c>
      <c r="F52" s="45">
        <f>+F10</f>
        <v>107</v>
      </c>
      <c r="G52" s="47">
        <f aca="true" t="shared" si="7" ref="G52:G68">B52*F52</f>
        <v>0</v>
      </c>
    </row>
    <row r="53" spans="1:7" s="48" customFormat="1" ht="14.25">
      <c r="A53" s="43" t="str">
        <f aca="true" t="shared" si="8" ref="A53:A68">IF(A11&lt;" "," ",A11)</f>
        <v>Financial Analyst (Govt site)</v>
      </c>
      <c r="B53" s="44"/>
      <c r="C53" s="45"/>
      <c r="D53" s="45">
        <f aca="true" t="shared" si="9" ref="D53:F68">+D11</f>
        <v>65</v>
      </c>
      <c r="E53" s="46">
        <f t="shared" si="6"/>
        <v>0</v>
      </c>
      <c r="F53" s="45">
        <f t="shared" si="9"/>
        <v>69</v>
      </c>
      <c r="G53" s="47">
        <f t="shared" si="7"/>
        <v>0</v>
      </c>
    </row>
    <row r="54" spans="1:7" s="48" customFormat="1" ht="14.25">
      <c r="A54" s="43" t="str">
        <f t="shared" si="8"/>
        <v>Sr. Computer Programmer (Contractor site)</v>
      </c>
      <c r="B54" s="44"/>
      <c r="C54" s="45"/>
      <c r="D54" s="45">
        <f t="shared" si="9"/>
        <v>70</v>
      </c>
      <c r="E54" s="46">
        <f t="shared" si="6"/>
        <v>0</v>
      </c>
      <c r="F54" s="45">
        <f t="shared" si="9"/>
        <v>71</v>
      </c>
      <c r="G54" s="47">
        <f t="shared" si="7"/>
        <v>0</v>
      </c>
    </row>
    <row r="55" spans="1:7" s="48" customFormat="1" ht="14.25">
      <c r="A55" s="43" t="str">
        <f t="shared" si="8"/>
        <v>Computer Programmer (Contractor site)</v>
      </c>
      <c r="B55" s="44"/>
      <c r="C55" s="45"/>
      <c r="D55" s="45">
        <f t="shared" si="9"/>
        <v>58</v>
      </c>
      <c r="E55" s="46">
        <f t="shared" si="6"/>
        <v>0</v>
      </c>
      <c r="F55" s="45">
        <f t="shared" si="9"/>
        <v>60</v>
      </c>
      <c r="G55" s="47">
        <f t="shared" si="7"/>
        <v>0</v>
      </c>
    </row>
    <row r="56" spans="1:7" s="48" customFormat="1" ht="14.25">
      <c r="A56" s="43" t="str">
        <f t="shared" si="8"/>
        <v>Data Base Manager (Govt site)</v>
      </c>
      <c r="B56" s="44">
        <f>1*80*3</f>
        <v>240</v>
      </c>
      <c r="C56" s="45" t="s">
        <v>82</v>
      </c>
      <c r="D56" s="45">
        <f t="shared" si="9"/>
        <v>54</v>
      </c>
      <c r="E56" s="46">
        <f t="shared" si="6"/>
        <v>12960</v>
      </c>
      <c r="F56" s="45">
        <f t="shared" si="9"/>
        <v>57</v>
      </c>
      <c r="G56" s="47">
        <f t="shared" si="7"/>
        <v>13680</v>
      </c>
    </row>
    <row r="57" spans="1:7" s="48" customFormat="1" ht="14.25">
      <c r="A57" s="43" t="str">
        <f t="shared" si="8"/>
        <v>Systems Design Engineer (Mid level, Contractor site)</v>
      </c>
      <c r="B57" s="44">
        <f>0.5*80*3</f>
        <v>120</v>
      </c>
      <c r="C57" s="45" t="s">
        <v>83</v>
      </c>
      <c r="D57" s="45">
        <f t="shared" si="9"/>
        <v>121</v>
      </c>
      <c r="E57" s="46">
        <f t="shared" si="6"/>
        <v>14520</v>
      </c>
      <c r="F57" s="45">
        <f t="shared" si="9"/>
        <v>140</v>
      </c>
      <c r="G57" s="47">
        <f t="shared" si="7"/>
        <v>16800</v>
      </c>
    </row>
    <row r="58" spans="1:7" s="48" customFormat="1" ht="14.25">
      <c r="A58" s="43" t="str">
        <f t="shared" si="8"/>
        <v>Admin/Clerical (Mid level, Govt site)</v>
      </c>
      <c r="B58" s="44"/>
      <c r="C58" s="45"/>
      <c r="D58" s="45">
        <f t="shared" si="9"/>
        <v>49</v>
      </c>
      <c r="E58" s="46">
        <f t="shared" si="6"/>
        <v>0</v>
      </c>
      <c r="F58" s="45">
        <f t="shared" si="9"/>
        <v>53</v>
      </c>
      <c r="G58" s="47">
        <f t="shared" si="7"/>
        <v>0</v>
      </c>
    </row>
    <row r="59" spans="1:7" s="48" customFormat="1" ht="14.25">
      <c r="A59" s="43" t="str">
        <f t="shared" si="8"/>
        <v>Computer Systems Analyst (Contractor site)</v>
      </c>
      <c r="B59" s="44"/>
      <c r="C59" s="45"/>
      <c r="D59" s="45">
        <f t="shared" si="9"/>
        <v>57</v>
      </c>
      <c r="E59" s="46">
        <f t="shared" si="6"/>
        <v>0</v>
      </c>
      <c r="F59" s="45">
        <f t="shared" si="9"/>
        <v>61</v>
      </c>
      <c r="G59" s="47">
        <f t="shared" si="7"/>
        <v>0</v>
      </c>
    </row>
    <row r="60" spans="1:7" s="48" customFormat="1" ht="14.25">
      <c r="A60" s="43" t="str">
        <f t="shared" si="8"/>
        <v>Network Analyst (Contractor site)</v>
      </c>
      <c r="B60" s="44"/>
      <c r="C60" s="45"/>
      <c r="D60" s="45">
        <f t="shared" si="9"/>
        <v>62</v>
      </c>
      <c r="E60" s="46">
        <f t="shared" si="6"/>
        <v>0</v>
      </c>
      <c r="F60" s="45">
        <f t="shared" si="9"/>
        <v>67</v>
      </c>
      <c r="G60" s="47">
        <f t="shared" si="7"/>
        <v>0</v>
      </c>
    </row>
    <row r="61" spans="1:7" s="48" customFormat="1" ht="14.25">
      <c r="A61" s="43" t="str">
        <f t="shared" si="8"/>
        <v>Systems Security Analyst (Contractor site)</v>
      </c>
      <c r="B61" s="44"/>
      <c r="C61" s="45"/>
      <c r="D61" s="45">
        <f t="shared" si="9"/>
        <v>67</v>
      </c>
      <c r="E61" s="46">
        <f t="shared" si="6"/>
        <v>0</v>
      </c>
      <c r="F61" s="45">
        <f t="shared" si="9"/>
        <v>71</v>
      </c>
      <c r="G61" s="47">
        <f t="shared" si="7"/>
        <v>0</v>
      </c>
    </row>
    <row r="62" spans="1:7" s="48" customFormat="1" ht="14.25">
      <c r="A62" s="43" t="str">
        <f t="shared" si="8"/>
        <v> </v>
      </c>
      <c r="B62" s="44"/>
      <c r="C62" s="45"/>
      <c r="D62" s="45">
        <f t="shared" si="9"/>
        <v>0</v>
      </c>
      <c r="E62" s="46">
        <f t="shared" si="6"/>
        <v>0</v>
      </c>
      <c r="F62" s="45">
        <f t="shared" si="9"/>
        <v>0</v>
      </c>
      <c r="G62" s="47">
        <f t="shared" si="7"/>
        <v>0</v>
      </c>
    </row>
    <row r="63" spans="1:7" s="48" customFormat="1" ht="14.25">
      <c r="A63" s="43" t="str">
        <f t="shared" si="8"/>
        <v> </v>
      </c>
      <c r="B63" s="44"/>
      <c r="C63" s="45"/>
      <c r="D63" s="45">
        <f t="shared" si="9"/>
        <v>0</v>
      </c>
      <c r="E63" s="46">
        <f t="shared" si="6"/>
        <v>0</v>
      </c>
      <c r="F63" s="45">
        <f t="shared" si="9"/>
        <v>0</v>
      </c>
      <c r="G63" s="47">
        <f t="shared" si="7"/>
        <v>0</v>
      </c>
    </row>
    <row r="64" spans="1:7" s="48" customFormat="1" ht="14.25">
      <c r="A64" s="43" t="str">
        <f t="shared" si="8"/>
        <v> </v>
      </c>
      <c r="B64" s="44"/>
      <c r="C64" s="45"/>
      <c r="D64" s="45">
        <f t="shared" si="9"/>
        <v>0</v>
      </c>
      <c r="E64" s="46">
        <f t="shared" si="6"/>
        <v>0</v>
      </c>
      <c r="F64" s="45">
        <f t="shared" si="9"/>
        <v>0</v>
      </c>
      <c r="G64" s="47">
        <f t="shared" si="7"/>
        <v>0</v>
      </c>
    </row>
    <row r="65" spans="1:7" s="48" customFormat="1" ht="14.25">
      <c r="A65" s="43" t="str">
        <f t="shared" si="8"/>
        <v> </v>
      </c>
      <c r="B65" s="44"/>
      <c r="C65" s="45"/>
      <c r="D65" s="45">
        <f t="shared" si="9"/>
        <v>0</v>
      </c>
      <c r="E65" s="46">
        <f t="shared" si="6"/>
        <v>0</v>
      </c>
      <c r="F65" s="45">
        <f t="shared" si="9"/>
        <v>0</v>
      </c>
      <c r="G65" s="47">
        <f t="shared" si="7"/>
        <v>0</v>
      </c>
    </row>
    <row r="66" spans="1:7" s="48" customFormat="1" ht="14.25">
      <c r="A66" s="43" t="str">
        <f t="shared" si="8"/>
        <v> </v>
      </c>
      <c r="B66" s="44"/>
      <c r="C66" s="45"/>
      <c r="D66" s="45">
        <f t="shared" si="9"/>
        <v>0</v>
      </c>
      <c r="E66" s="46">
        <f t="shared" si="6"/>
        <v>0</v>
      </c>
      <c r="F66" s="45">
        <f t="shared" si="9"/>
        <v>0</v>
      </c>
      <c r="G66" s="47">
        <f t="shared" si="7"/>
        <v>0</v>
      </c>
    </row>
    <row r="67" spans="1:7" s="48" customFormat="1" ht="14.25">
      <c r="A67" s="43" t="str">
        <f t="shared" si="8"/>
        <v> </v>
      </c>
      <c r="B67" s="44"/>
      <c r="C67" s="45"/>
      <c r="D67" s="45">
        <f t="shared" si="9"/>
        <v>0</v>
      </c>
      <c r="E67" s="46">
        <f t="shared" si="6"/>
        <v>0</v>
      </c>
      <c r="F67" s="45">
        <f t="shared" si="9"/>
        <v>0</v>
      </c>
      <c r="G67" s="47">
        <f t="shared" si="7"/>
        <v>0</v>
      </c>
    </row>
    <row r="68" spans="1:7" s="48" customFormat="1" ht="14.25">
      <c r="A68" s="43" t="str">
        <f t="shared" si="8"/>
        <v> </v>
      </c>
      <c r="B68" s="44"/>
      <c r="C68" s="45"/>
      <c r="D68" s="45">
        <f t="shared" si="9"/>
        <v>0</v>
      </c>
      <c r="E68" s="46">
        <f t="shared" si="6"/>
        <v>0</v>
      </c>
      <c r="F68" s="45">
        <f t="shared" si="9"/>
        <v>0</v>
      </c>
      <c r="G68" s="47">
        <f t="shared" si="7"/>
        <v>0</v>
      </c>
    </row>
    <row r="69" spans="1:7" s="48" customFormat="1" ht="15.75" thickBot="1">
      <c r="A69" s="49"/>
      <c r="B69" s="50"/>
      <c r="C69" s="51" t="s">
        <v>63</v>
      </c>
      <c r="D69" s="52"/>
      <c r="E69" s="53">
        <f>SUM(E52:E68)</f>
        <v>27480</v>
      </c>
      <c r="F69" s="54"/>
      <c r="G69" s="55">
        <f>SUM(G52:G68)</f>
        <v>30480</v>
      </c>
    </row>
    <row r="70" spans="1:7" s="20" customFormat="1" ht="17.25" thickBot="1" thickTop="1">
      <c r="A70" s="26"/>
      <c r="B70" s="27"/>
      <c r="C70" s="28"/>
      <c r="D70" s="28"/>
      <c r="E70" s="28"/>
      <c r="F70" s="29"/>
      <c r="G70" s="29"/>
    </row>
    <row r="71" spans="1:7" s="16" customFormat="1" ht="30.75" thickTop="1">
      <c r="A71" s="35" t="s">
        <v>2</v>
      </c>
      <c r="B71" s="36" t="s">
        <v>1</v>
      </c>
      <c r="C71" s="37" t="s">
        <v>7</v>
      </c>
      <c r="D71" s="37" t="s">
        <v>56</v>
      </c>
      <c r="E71" s="37" t="s">
        <v>57</v>
      </c>
      <c r="F71" s="37" t="s">
        <v>58</v>
      </c>
      <c r="G71" s="38" t="s">
        <v>59</v>
      </c>
    </row>
    <row r="72" spans="1:7" s="16" customFormat="1" ht="15">
      <c r="A72" s="39" t="s">
        <v>41</v>
      </c>
      <c r="B72" s="40"/>
      <c r="C72" s="41"/>
      <c r="D72" s="41"/>
      <c r="E72" s="41"/>
      <c r="F72" s="41"/>
      <c r="G72" s="42"/>
    </row>
    <row r="73" spans="1:7" s="48" customFormat="1" ht="14.25">
      <c r="A73" s="43" t="str">
        <f>IF(A10&lt;" "," ",A10)</f>
        <v>Program Manager (Contractor Site)</v>
      </c>
      <c r="B73" s="44"/>
      <c r="C73" s="45"/>
      <c r="D73" s="45">
        <f>+D10</f>
        <v>101</v>
      </c>
      <c r="E73" s="46">
        <f aca="true" t="shared" si="10" ref="E73:E89">B73*D73</f>
        <v>0</v>
      </c>
      <c r="F73" s="45">
        <f>+F10</f>
        <v>107</v>
      </c>
      <c r="G73" s="47">
        <f aca="true" t="shared" si="11" ref="G73:G89">B73*F73</f>
        <v>0</v>
      </c>
    </row>
    <row r="74" spans="1:7" s="48" customFormat="1" ht="14.25">
      <c r="A74" s="43" t="str">
        <f aca="true" t="shared" si="12" ref="A74:A89">IF(A11&lt;" "," ",A11)</f>
        <v>Financial Analyst (Govt site)</v>
      </c>
      <c r="B74" s="44"/>
      <c r="C74" s="45"/>
      <c r="D74" s="45">
        <f aca="true" t="shared" si="13" ref="D74:F89">+D11</f>
        <v>65</v>
      </c>
      <c r="E74" s="46">
        <f t="shared" si="10"/>
        <v>0</v>
      </c>
      <c r="F74" s="45">
        <f t="shared" si="13"/>
        <v>69</v>
      </c>
      <c r="G74" s="47">
        <f t="shared" si="11"/>
        <v>0</v>
      </c>
    </row>
    <row r="75" spans="1:7" s="48" customFormat="1" ht="14.25">
      <c r="A75" s="43" t="str">
        <f t="shared" si="12"/>
        <v>Sr. Computer Programmer (Contractor site)</v>
      </c>
      <c r="B75" s="44"/>
      <c r="C75" s="45"/>
      <c r="D75" s="45">
        <f t="shared" si="13"/>
        <v>70</v>
      </c>
      <c r="E75" s="46">
        <f t="shared" si="10"/>
        <v>0</v>
      </c>
      <c r="F75" s="45">
        <f t="shared" si="13"/>
        <v>71</v>
      </c>
      <c r="G75" s="47">
        <f t="shared" si="11"/>
        <v>0</v>
      </c>
    </row>
    <row r="76" spans="1:7" s="48" customFormat="1" ht="14.25">
      <c r="A76" s="43" t="str">
        <f t="shared" si="12"/>
        <v>Computer Programmer (Contractor site)</v>
      </c>
      <c r="B76" s="44"/>
      <c r="C76" s="45"/>
      <c r="D76" s="45">
        <f t="shared" si="13"/>
        <v>58</v>
      </c>
      <c r="E76" s="46">
        <f t="shared" si="10"/>
        <v>0</v>
      </c>
      <c r="F76" s="45">
        <f t="shared" si="13"/>
        <v>60</v>
      </c>
      <c r="G76" s="47">
        <f t="shared" si="11"/>
        <v>0</v>
      </c>
    </row>
    <row r="77" spans="1:7" s="48" customFormat="1" ht="14.25">
      <c r="A77" s="43" t="str">
        <f t="shared" si="12"/>
        <v>Data Base Manager (Govt site)</v>
      </c>
      <c r="B77" s="44">
        <v>160</v>
      </c>
      <c r="C77" s="45" t="s">
        <v>84</v>
      </c>
      <c r="D77" s="45">
        <f t="shared" si="13"/>
        <v>54</v>
      </c>
      <c r="E77" s="46">
        <f t="shared" si="10"/>
        <v>8640</v>
      </c>
      <c r="F77" s="45">
        <f t="shared" si="13"/>
        <v>57</v>
      </c>
      <c r="G77" s="47">
        <f t="shared" si="11"/>
        <v>9120</v>
      </c>
    </row>
    <row r="78" spans="1:7" s="48" customFormat="1" ht="14.25">
      <c r="A78" s="43" t="str">
        <f t="shared" si="12"/>
        <v>Systems Design Engineer (Mid level, Contractor site)</v>
      </c>
      <c r="B78" s="44"/>
      <c r="C78" s="45"/>
      <c r="D78" s="45">
        <f t="shared" si="13"/>
        <v>121</v>
      </c>
      <c r="E78" s="46">
        <f t="shared" si="10"/>
        <v>0</v>
      </c>
      <c r="F78" s="45">
        <f t="shared" si="13"/>
        <v>140</v>
      </c>
      <c r="G78" s="47">
        <f t="shared" si="11"/>
        <v>0</v>
      </c>
    </row>
    <row r="79" spans="1:7" s="48" customFormat="1" ht="14.25">
      <c r="A79" s="43" t="str">
        <f t="shared" si="12"/>
        <v>Admin/Clerical (Mid level, Govt site)</v>
      </c>
      <c r="B79" s="44">
        <f>2*160</f>
        <v>320</v>
      </c>
      <c r="C79" s="45" t="s">
        <v>85</v>
      </c>
      <c r="D79" s="45">
        <f t="shared" si="13"/>
        <v>49</v>
      </c>
      <c r="E79" s="46">
        <f t="shared" si="10"/>
        <v>15680</v>
      </c>
      <c r="F79" s="45">
        <f t="shared" si="13"/>
        <v>53</v>
      </c>
      <c r="G79" s="47">
        <f t="shared" si="11"/>
        <v>16960</v>
      </c>
    </row>
    <row r="80" spans="1:7" s="48" customFormat="1" ht="14.25">
      <c r="A80" s="43" t="str">
        <f t="shared" si="12"/>
        <v>Computer Systems Analyst (Contractor site)</v>
      </c>
      <c r="B80" s="44"/>
      <c r="C80" s="45"/>
      <c r="D80" s="45">
        <f t="shared" si="13"/>
        <v>57</v>
      </c>
      <c r="E80" s="46">
        <f t="shared" si="10"/>
        <v>0</v>
      </c>
      <c r="F80" s="45">
        <f t="shared" si="13"/>
        <v>61</v>
      </c>
      <c r="G80" s="47">
        <f t="shared" si="11"/>
        <v>0</v>
      </c>
    </row>
    <row r="81" spans="1:7" s="48" customFormat="1" ht="14.25">
      <c r="A81" s="43" t="str">
        <f t="shared" si="12"/>
        <v>Network Analyst (Contractor site)</v>
      </c>
      <c r="B81" s="44"/>
      <c r="C81" s="45"/>
      <c r="D81" s="45">
        <f t="shared" si="13"/>
        <v>62</v>
      </c>
      <c r="E81" s="46">
        <f t="shared" si="10"/>
        <v>0</v>
      </c>
      <c r="F81" s="45">
        <f t="shared" si="13"/>
        <v>67</v>
      </c>
      <c r="G81" s="47">
        <f t="shared" si="11"/>
        <v>0</v>
      </c>
    </row>
    <row r="82" spans="1:7" s="48" customFormat="1" ht="14.25">
      <c r="A82" s="43" t="str">
        <f t="shared" si="12"/>
        <v>Systems Security Analyst (Contractor site)</v>
      </c>
      <c r="B82" s="44"/>
      <c r="C82" s="45"/>
      <c r="D82" s="45">
        <f t="shared" si="13"/>
        <v>67</v>
      </c>
      <c r="E82" s="46">
        <f t="shared" si="10"/>
        <v>0</v>
      </c>
      <c r="F82" s="45">
        <f t="shared" si="13"/>
        <v>71</v>
      </c>
      <c r="G82" s="47">
        <f t="shared" si="11"/>
        <v>0</v>
      </c>
    </row>
    <row r="83" spans="1:7" s="48" customFormat="1" ht="14.25">
      <c r="A83" s="43" t="str">
        <f t="shared" si="12"/>
        <v> </v>
      </c>
      <c r="B83" s="44"/>
      <c r="C83" s="45"/>
      <c r="D83" s="45">
        <f t="shared" si="13"/>
        <v>0</v>
      </c>
      <c r="E83" s="46">
        <f t="shared" si="10"/>
        <v>0</v>
      </c>
      <c r="F83" s="45">
        <f t="shared" si="13"/>
        <v>0</v>
      </c>
      <c r="G83" s="47">
        <f t="shared" si="11"/>
        <v>0</v>
      </c>
    </row>
    <row r="84" spans="1:7" s="48" customFormat="1" ht="14.25">
      <c r="A84" s="43" t="str">
        <f t="shared" si="12"/>
        <v> </v>
      </c>
      <c r="B84" s="44"/>
      <c r="C84" s="45"/>
      <c r="D84" s="45">
        <f t="shared" si="13"/>
        <v>0</v>
      </c>
      <c r="E84" s="46">
        <f t="shared" si="10"/>
        <v>0</v>
      </c>
      <c r="F84" s="45">
        <f t="shared" si="13"/>
        <v>0</v>
      </c>
      <c r="G84" s="47">
        <f t="shared" si="11"/>
        <v>0</v>
      </c>
    </row>
    <row r="85" spans="1:7" s="48" customFormat="1" ht="14.25">
      <c r="A85" s="43" t="str">
        <f t="shared" si="12"/>
        <v> </v>
      </c>
      <c r="B85" s="44"/>
      <c r="C85" s="45"/>
      <c r="D85" s="45">
        <f t="shared" si="13"/>
        <v>0</v>
      </c>
      <c r="E85" s="46">
        <f t="shared" si="10"/>
        <v>0</v>
      </c>
      <c r="F85" s="45">
        <f t="shared" si="13"/>
        <v>0</v>
      </c>
      <c r="G85" s="47">
        <f t="shared" si="11"/>
        <v>0</v>
      </c>
    </row>
    <row r="86" spans="1:7" s="48" customFormat="1" ht="14.25">
      <c r="A86" s="43" t="str">
        <f t="shared" si="12"/>
        <v> </v>
      </c>
      <c r="B86" s="44"/>
      <c r="C86" s="45"/>
      <c r="D86" s="45">
        <f t="shared" si="13"/>
        <v>0</v>
      </c>
      <c r="E86" s="46">
        <f t="shared" si="10"/>
        <v>0</v>
      </c>
      <c r="F86" s="45">
        <f t="shared" si="13"/>
        <v>0</v>
      </c>
      <c r="G86" s="47">
        <f t="shared" si="11"/>
        <v>0</v>
      </c>
    </row>
    <row r="87" spans="1:7" s="48" customFormat="1" ht="14.25">
      <c r="A87" s="43" t="str">
        <f t="shared" si="12"/>
        <v> </v>
      </c>
      <c r="B87" s="44"/>
      <c r="C87" s="45"/>
      <c r="D87" s="45">
        <f t="shared" si="13"/>
        <v>0</v>
      </c>
      <c r="E87" s="46">
        <f t="shared" si="10"/>
        <v>0</v>
      </c>
      <c r="F87" s="45">
        <f t="shared" si="13"/>
        <v>0</v>
      </c>
      <c r="G87" s="47">
        <f t="shared" si="11"/>
        <v>0</v>
      </c>
    </row>
    <row r="88" spans="1:7" s="48" customFormat="1" ht="14.25">
      <c r="A88" s="43" t="str">
        <f t="shared" si="12"/>
        <v> </v>
      </c>
      <c r="B88" s="44"/>
      <c r="C88" s="45"/>
      <c r="D88" s="45">
        <f t="shared" si="13"/>
        <v>0</v>
      </c>
      <c r="E88" s="46">
        <f t="shared" si="10"/>
        <v>0</v>
      </c>
      <c r="F88" s="45">
        <f t="shared" si="13"/>
        <v>0</v>
      </c>
      <c r="G88" s="47">
        <f t="shared" si="11"/>
        <v>0</v>
      </c>
    </row>
    <row r="89" spans="1:7" s="48" customFormat="1" ht="14.25">
      <c r="A89" s="43" t="str">
        <f t="shared" si="12"/>
        <v> </v>
      </c>
      <c r="B89" s="44"/>
      <c r="C89" s="45"/>
      <c r="D89" s="45">
        <f t="shared" si="13"/>
        <v>0</v>
      </c>
      <c r="E89" s="46">
        <f t="shared" si="10"/>
        <v>0</v>
      </c>
      <c r="F89" s="45">
        <f t="shared" si="13"/>
        <v>0</v>
      </c>
      <c r="G89" s="47">
        <f t="shared" si="11"/>
        <v>0</v>
      </c>
    </row>
    <row r="90" spans="1:7" s="48" customFormat="1" ht="15.75" thickBot="1">
      <c r="A90" s="49"/>
      <c r="B90" s="50"/>
      <c r="C90" s="51" t="s">
        <v>63</v>
      </c>
      <c r="D90" s="52"/>
      <c r="E90" s="53">
        <f>SUM(E73:E89)</f>
        <v>24320</v>
      </c>
      <c r="F90" s="54"/>
      <c r="G90" s="55">
        <f>SUM(G73:G89)</f>
        <v>26080</v>
      </c>
    </row>
    <row r="91" spans="1:7" ht="14.25" thickBot="1" thickTop="1">
      <c r="A91" s="4"/>
      <c r="B91" s="5"/>
      <c r="C91" s="6"/>
      <c r="D91" s="6"/>
      <c r="E91" s="6"/>
      <c r="F91" s="7"/>
      <c r="G91" s="7"/>
    </row>
    <row r="92" spans="1:7" s="16" customFormat="1" ht="30.75" thickTop="1">
      <c r="A92" s="35" t="s">
        <v>2</v>
      </c>
      <c r="B92" s="36" t="s">
        <v>1</v>
      </c>
      <c r="C92" s="37" t="s">
        <v>7</v>
      </c>
      <c r="D92" s="37" t="s">
        <v>56</v>
      </c>
      <c r="E92" s="37" t="s">
        <v>57</v>
      </c>
      <c r="F92" s="37" t="s">
        <v>58</v>
      </c>
      <c r="G92" s="38" t="s">
        <v>59</v>
      </c>
    </row>
    <row r="93" spans="1:7" s="16" customFormat="1" ht="15">
      <c r="A93" s="39" t="s">
        <v>40</v>
      </c>
      <c r="B93" s="40"/>
      <c r="C93" s="41"/>
      <c r="D93" s="41"/>
      <c r="E93" s="41"/>
      <c r="F93" s="41"/>
      <c r="G93" s="42"/>
    </row>
    <row r="94" spans="1:7" s="48" customFormat="1" ht="14.25">
      <c r="A94" s="43" t="str">
        <f>IF(A10&lt;" "," ",A10)</f>
        <v>Program Manager (Contractor Site)</v>
      </c>
      <c r="B94" s="44"/>
      <c r="C94" s="45"/>
      <c r="D94" s="45">
        <f>+D10</f>
        <v>101</v>
      </c>
      <c r="E94" s="46">
        <f aca="true" t="shared" si="14" ref="E94:E110">B94*D94</f>
        <v>0</v>
      </c>
      <c r="F94" s="45">
        <f>+F10</f>
        <v>107</v>
      </c>
      <c r="G94" s="47">
        <f aca="true" t="shared" si="15" ref="G94:G110">B94*F94</f>
        <v>0</v>
      </c>
    </row>
    <row r="95" spans="1:7" s="48" customFormat="1" ht="14.25">
      <c r="A95" s="43" t="str">
        <f aca="true" t="shared" si="16" ref="A95:A110">IF(A11&lt;" "," ",A11)</f>
        <v>Financial Analyst (Govt site)</v>
      </c>
      <c r="B95" s="44"/>
      <c r="C95" s="45"/>
      <c r="D95" s="45">
        <f aca="true" t="shared" si="17" ref="D95:F110">+D11</f>
        <v>65</v>
      </c>
      <c r="E95" s="46">
        <f t="shared" si="14"/>
        <v>0</v>
      </c>
      <c r="F95" s="45">
        <f t="shared" si="17"/>
        <v>69</v>
      </c>
      <c r="G95" s="47">
        <f t="shared" si="15"/>
        <v>0</v>
      </c>
    </row>
    <row r="96" spans="1:7" s="48" customFormat="1" ht="14.25">
      <c r="A96" s="43" t="str">
        <f t="shared" si="16"/>
        <v>Sr. Computer Programmer (Contractor site)</v>
      </c>
      <c r="B96" s="44"/>
      <c r="C96" s="45"/>
      <c r="D96" s="45">
        <f t="shared" si="17"/>
        <v>70</v>
      </c>
      <c r="E96" s="46">
        <f t="shared" si="14"/>
        <v>0</v>
      </c>
      <c r="F96" s="45">
        <f t="shared" si="17"/>
        <v>71</v>
      </c>
      <c r="G96" s="47">
        <f t="shared" si="15"/>
        <v>0</v>
      </c>
    </row>
    <row r="97" spans="1:7" s="48" customFormat="1" ht="14.25">
      <c r="A97" s="43" t="str">
        <f t="shared" si="16"/>
        <v>Computer Programmer (Contractor site)</v>
      </c>
      <c r="B97" s="44"/>
      <c r="C97" s="57"/>
      <c r="D97" s="45">
        <f t="shared" si="17"/>
        <v>58</v>
      </c>
      <c r="E97" s="46">
        <f t="shared" si="14"/>
        <v>0</v>
      </c>
      <c r="F97" s="45">
        <f t="shared" si="17"/>
        <v>60</v>
      </c>
      <c r="G97" s="47">
        <f t="shared" si="15"/>
        <v>0</v>
      </c>
    </row>
    <row r="98" spans="1:7" s="48" customFormat="1" ht="14.25">
      <c r="A98" s="43" t="str">
        <f t="shared" si="16"/>
        <v>Data Base Manager (Govt site)</v>
      </c>
      <c r="B98" s="44">
        <f>1*9*160</f>
        <v>1440</v>
      </c>
      <c r="C98" s="57" t="s">
        <v>86</v>
      </c>
      <c r="D98" s="45">
        <f t="shared" si="17"/>
        <v>54</v>
      </c>
      <c r="E98" s="46">
        <f t="shared" si="14"/>
        <v>77760</v>
      </c>
      <c r="F98" s="45">
        <f t="shared" si="17"/>
        <v>57</v>
      </c>
      <c r="G98" s="47">
        <f t="shared" si="15"/>
        <v>82080</v>
      </c>
    </row>
    <row r="99" spans="1:7" s="48" customFormat="1" ht="14.25">
      <c r="A99" s="43" t="str">
        <f t="shared" si="16"/>
        <v>Systems Design Engineer (Mid level, Contractor site)</v>
      </c>
      <c r="B99" s="44"/>
      <c r="C99" s="57"/>
      <c r="D99" s="45">
        <f t="shared" si="17"/>
        <v>121</v>
      </c>
      <c r="E99" s="46">
        <f t="shared" si="14"/>
        <v>0</v>
      </c>
      <c r="F99" s="45">
        <f t="shared" si="17"/>
        <v>140</v>
      </c>
      <c r="G99" s="47">
        <f t="shared" si="15"/>
        <v>0</v>
      </c>
    </row>
    <row r="100" spans="1:7" s="48" customFormat="1" ht="14.25">
      <c r="A100" s="43" t="str">
        <f t="shared" si="16"/>
        <v>Admin/Clerical (Mid level, Govt site)</v>
      </c>
      <c r="B100" s="44">
        <f>1*9*160</f>
        <v>1440</v>
      </c>
      <c r="C100" s="57" t="s">
        <v>86</v>
      </c>
      <c r="D100" s="45">
        <f t="shared" si="17"/>
        <v>49</v>
      </c>
      <c r="E100" s="46">
        <f t="shared" si="14"/>
        <v>70560</v>
      </c>
      <c r="F100" s="45">
        <f t="shared" si="17"/>
        <v>53</v>
      </c>
      <c r="G100" s="47">
        <f t="shared" si="15"/>
        <v>76320</v>
      </c>
    </row>
    <row r="101" spans="1:7" s="48" customFormat="1" ht="14.25">
      <c r="A101" s="43" t="str">
        <f t="shared" si="16"/>
        <v>Computer Systems Analyst (Contractor site)</v>
      </c>
      <c r="B101" s="44"/>
      <c r="C101" s="57"/>
      <c r="D101" s="45">
        <f t="shared" si="17"/>
        <v>57</v>
      </c>
      <c r="E101" s="46">
        <f t="shared" si="14"/>
        <v>0</v>
      </c>
      <c r="F101" s="45">
        <f t="shared" si="17"/>
        <v>61</v>
      </c>
      <c r="G101" s="47">
        <f t="shared" si="15"/>
        <v>0</v>
      </c>
    </row>
    <row r="102" spans="1:7" s="48" customFormat="1" ht="14.25">
      <c r="A102" s="43" t="str">
        <f t="shared" si="16"/>
        <v>Network Analyst (Contractor site)</v>
      </c>
      <c r="B102" s="44"/>
      <c r="C102" s="45"/>
      <c r="D102" s="45">
        <f t="shared" si="17"/>
        <v>62</v>
      </c>
      <c r="E102" s="46">
        <f t="shared" si="14"/>
        <v>0</v>
      </c>
      <c r="F102" s="45">
        <f t="shared" si="17"/>
        <v>67</v>
      </c>
      <c r="G102" s="47">
        <f t="shared" si="15"/>
        <v>0</v>
      </c>
    </row>
    <row r="103" spans="1:7" s="48" customFormat="1" ht="14.25">
      <c r="A103" s="43" t="str">
        <f t="shared" si="16"/>
        <v>Systems Security Analyst (Contractor site)</v>
      </c>
      <c r="B103" s="44"/>
      <c r="C103" s="45"/>
      <c r="D103" s="45">
        <f t="shared" si="17"/>
        <v>67</v>
      </c>
      <c r="E103" s="46">
        <f t="shared" si="14"/>
        <v>0</v>
      </c>
      <c r="F103" s="45">
        <f t="shared" si="17"/>
        <v>71</v>
      </c>
      <c r="G103" s="47">
        <f t="shared" si="15"/>
        <v>0</v>
      </c>
    </row>
    <row r="104" spans="1:7" s="48" customFormat="1" ht="14.25">
      <c r="A104" s="43" t="str">
        <f t="shared" si="16"/>
        <v> </v>
      </c>
      <c r="B104" s="44"/>
      <c r="C104" s="45"/>
      <c r="D104" s="45">
        <f t="shared" si="17"/>
        <v>0</v>
      </c>
      <c r="E104" s="46">
        <f t="shared" si="14"/>
        <v>0</v>
      </c>
      <c r="F104" s="45">
        <f t="shared" si="17"/>
        <v>0</v>
      </c>
      <c r="G104" s="47">
        <f t="shared" si="15"/>
        <v>0</v>
      </c>
    </row>
    <row r="105" spans="1:7" s="48" customFormat="1" ht="14.25">
      <c r="A105" s="43" t="str">
        <f t="shared" si="16"/>
        <v> </v>
      </c>
      <c r="B105" s="44"/>
      <c r="C105" s="45"/>
      <c r="D105" s="45">
        <f t="shared" si="17"/>
        <v>0</v>
      </c>
      <c r="E105" s="46">
        <f t="shared" si="14"/>
        <v>0</v>
      </c>
      <c r="F105" s="45">
        <f t="shared" si="17"/>
        <v>0</v>
      </c>
      <c r="G105" s="47">
        <f t="shared" si="15"/>
        <v>0</v>
      </c>
    </row>
    <row r="106" spans="1:7" s="48" customFormat="1" ht="14.25">
      <c r="A106" s="43" t="str">
        <f t="shared" si="16"/>
        <v> </v>
      </c>
      <c r="B106" s="44"/>
      <c r="C106" s="45"/>
      <c r="D106" s="45">
        <f t="shared" si="17"/>
        <v>0</v>
      </c>
      <c r="E106" s="46">
        <f t="shared" si="14"/>
        <v>0</v>
      </c>
      <c r="F106" s="45">
        <f t="shared" si="17"/>
        <v>0</v>
      </c>
      <c r="G106" s="47">
        <f t="shared" si="15"/>
        <v>0</v>
      </c>
    </row>
    <row r="107" spans="1:7" s="48" customFormat="1" ht="14.25">
      <c r="A107" s="43" t="str">
        <f t="shared" si="16"/>
        <v> </v>
      </c>
      <c r="B107" s="44"/>
      <c r="C107" s="45"/>
      <c r="D107" s="45">
        <f t="shared" si="17"/>
        <v>0</v>
      </c>
      <c r="E107" s="46">
        <f t="shared" si="14"/>
        <v>0</v>
      </c>
      <c r="F107" s="45">
        <f t="shared" si="17"/>
        <v>0</v>
      </c>
      <c r="G107" s="47">
        <f t="shared" si="15"/>
        <v>0</v>
      </c>
    </row>
    <row r="108" spans="1:7" s="48" customFormat="1" ht="14.25">
      <c r="A108" s="43" t="str">
        <f t="shared" si="16"/>
        <v> </v>
      </c>
      <c r="B108" s="44"/>
      <c r="C108" s="45"/>
      <c r="D108" s="45">
        <f t="shared" si="17"/>
        <v>0</v>
      </c>
      <c r="E108" s="46">
        <f t="shared" si="14"/>
        <v>0</v>
      </c>
      <c r="F108" s="45">
        <f t="shared" si="17"/>
        <v>0</v>
      </c>
      <c r="G108" s="47">
        <f t="shared" si="15"/>
        <v>0</v>
      </c>
    </row>
    <row r="109" spans="1:7" s="48" customFormat="1" ht="14.25">
      <c r="A109" s="43" t="str">
        <f t="shared" si="16"/>
        <v> </v>
      </c>
      <c r="B109" s="44"/>
      <c r="C109" s="45"/>
      <c r="D109" s="45">
        <f t="shared" si="17"/>
        <v>0</v>
      </c>
      <c r="E109" s="46">
        <f t="shared" si="14"/>
        <v>0</v>
      </c>
      <c r="F109" s="45">
        <f t="shared" si="17"/>
        <v>0</v>
      </c>
      <c r="G109" s="47">
        <f t="shared" si="15"/>
        <v>0</v>
      </c>
    </row>
    <row r="110" spans="1:7" s="48" customFormat="1" ht="14.25">
      <c r="A110" s="43" t="str">
        <f t="shared" si="16"/>
        <v> </v>
      </c>
      <c r="B110" s="44"/>
      <c r="C110" s="45"/>
      <c r="D110" s="45">
        <f t="shared" si="17"/>
        <v>0</v>
      </c>
      <c r="E110" s="46">
        <f t="shared" si="14"/>
        <v>0</v>
      </c>
      <c r="F110" s="45">
        <f t="shared" si="17"/>
        <v>0</v>
      </c>
      <c r="G110" s="47">
        <f t="shared" si="15"/>
        <v>0</v>
      </c>
    </row>
    <row r="111" spans="1:7" s="48" customFormat="1" ht="15.75" thickBot="1">
      <c r="A111" s="49"/>
      <c r="B111" s="50"/>
      <c r="C111" s="51" t="s">
        <v>63</v>
      </c>
      <c r="D111" s="52"/>
      <c r="E111" s="53">
        <f>SUM(E94:E110)</f>
        <v>148320</v>
      </c>
      <c r="F111" s="54"/>
      <c r="G111" s="55">
        <f>SUM(G94:G110)</f>
        <v>158400</v>
      </c>
    </row>
    <row r="112" spans="1:7" s="20" customFormat="1" ht="17.25" thickBot="1" thickTop="1">
      <c r="A112" s="30"/>
      <c r="B112" s="31"/>
      <c r="C112" s="32"/>
      <c r="D112" s="32"/>
      <c r="E112" s="32"/>
      <c r="F112" s="33"/>
      <c r="G112" s="34"/>
    </row>
    <row r="113" spans="1:7" s="16" customFormat="1" ht="30.75" thickTop="1">
      <c r="A113" s="35" t="s">
        <v>2</v>
      </c>
      <c r="B113" s="36" t="s">
        <v>1</v>
      </c>
      <c r="C113" s="37" t="s">
        <v>18</v>
      </c>
      <c r="D113" s="37" t="s">
        <v>56</v>
      </c>
      <c r="E113" s="37" t="s">
        <v>57</v>
      </c>
      <c r="F113" s="37" t="s">
        <v>58</v>
      </c>
      <c r="G113" s="38" t="s">
        <v>59</v>
      </c>
    </row>
    <row r="114" spans="1:7" s="16" customFormat="1" ht="15">
      <c r="A114" s="39"/>
      <c r="B114" s="40"/>
      <c r="C114" s="41"/>
      <c r="D114" s="41"/>
      <c r="E114" s="41"/>
      <c r="F114" s="41"/>
      <c r="G114" s="42"/>
    </row>
    <row r="115" spans="1:7" s="48" customFormat="1" ht="14.25">
      <c r="A115" s="43" t="str">
        <f>IF(A10&lt;" "," ",+A10)</f>
        <v>Program Manager (Contractor Site)</v>
      </c>
      <c r="B115" s="44">
        <f>+B10+B31+B52+B73+B94</f>
        <v>92</v>
      </c>
      <c r="C115" s="58"/>
      <c r="D115" s="45">
        <f>+D10</f>
        <v>101</v>
      </c>
      <c r="E115" s="46">
        <f aca="true" t="shared" si="18" ref="E115:E131">B115*D115</f>
        <v>9292</v>
      </c>
      <c r="F115" s="45">
        <f>+F10</f>
        <v>107</v>
      </c>
      <c r="G115" s="47">
        <f aca="true" t="shared" si="19" ref="G115:G131">B115*F115</f>
        <v>9844</v>
      </c>
    </row>
    <row r="116" spans="1:7" s="48" customFormat="1" ht="14.25">
      <c r="A116" s="43" t="str">
        <f aca="true" t="shared" si="20" ref="A116:A131">IF(A11&lt;" "," ",+A11)</f>
        <v>Financial Analyst (Govt site)</v>
      </c>
      <c r="B116" s="44">
        <f aca="true" t="shared" si="21" ref="B116:B131">+B11+B32+B53+B74+B95</f>
        <v>1920</v>
      </c>
      <c r="C116" s="58"/>
      <c r="D116" s="45">
        <f>+D11</f>
        <v>65</v>
      </c>
      <c r="E116" s="46">
        <f t="shared" si="18"/>
        <v>124800</v>
      </c>
      <c r="F116" s="45">
        <f>+F11</f>
        <v>69</v>
      </c>
      <c r="G116" s="47">
        <f t="shared" si="19"/>
        <v>132480</v>
      </c>
    </row>
    <row r="117" spans="1:7" s="48" customFormat="1" ht="14.25">
      <c r="A117" s="43" t="str">
        <f t="shared" si="20"/>
        <v>Sr. Computer Programmer (Contractor site)</v>
      </c>
      <c r="B117" s="44">
        <f t="shared" si="21"/>
        <v>960</v>
      </c>
      <c r="C117" s="58"/>
      <c r="D117" s="45">
        <f>+D12</f>
        <v>70</v>
      </c>
      <c r="E117" s="46">
        <f t="shared" si="18"/>
        <v>67200</v>
      </c>
      <c r="F117" s="45">
        <f>+F12</f>
        <v>71</v>
      </c>
      <c r="G117" s="47">
        <f t="shared" si="19"/>
        <v>68160</v>
      </c>
    </row>
    <row r="118" spans="1:7" s="48" customFormat="1" ht="14.25">
      <c r="A118" s="43" t="str">
        <f t="shared" si="20"/>
        <v>Computer Programmer (Contractor site)</v>
      </c>
      <c r="B118" s="44">
        <f t="shared" si="21"/>
        <v>1920</v>
      </c>
      <c r="C118" s="58"/>
      <c r="D118" s="45">
        <f aca="true" t="shared" si="22" ref="D118:F131">+D13</f>
        <v>58</v>
      </c>
      <c r="E118" s="46">
        <f t="shared" si="18"/>
        <v>111360</v>
      </c>
      <c r="F118" s="45">
        <f t="shared" si="22"/>
        <v>60</v>
      </c>
      <c r="G118" s="47">
        <f t="shared" si="19"/>
        <v>115200</v>
      </c>
    </row>
    <row r="119" spans="1:7" s="48" customFormat="1" ht="14.25">
      <c r="A119" s="43" t="str">
        <f t="shared" si="20"/>
        <v>Data Base Manager (Govt site)</v>
      </c>
      <c r="B119" s="44">
        <f t="shared" si="21"/>
        <v>1840</v>
      </c>
      <c r="C119" s="58"/>
      <c r="D119" s="45">
        <f t="shared" si="22"/>
        <v>54</v>
      </c>
      <c r="E119" s="46">
        <f t="shared" si="18"/>
        <v>99360</v>
      </c>
      <c r="F119" s="45">
        <f t="shared" si="22"/>
        <v>57</v>
      </c>
      <c r="G119" s="47">
        <f t="shared" si="19"/>
        <v>104880</v>
      </c>
    </row>
    <row r="120" spans="1:7" s="48" customFormat="1" ht="14.25">
      <c r="A120" s="43" t="str">
        <f t="shared" si="20"/>
        <v>Systems Design Engineer (Mid level, Contractor site)</v>
      </c>
      <c r="B120" s="44">
        <f t="shared" si="21"/>
        <v>888</v>
      </c>
      <c r="C120" s="58"/>
      <c r="D120" s="45">
        <f t="shared" si="22"/>
        <v>121</v>
      </c>
      <c r="E120" s="46">
        <f t="shared" si="18"/>
        <v>107448</v>
      </c>
      <c r="F120" s="45">
        <f t="shared" si="22"/>
        <v>140</v>
      </c>
      <c r="G120" s="47">
        <f t="shared" si="19"/>
        <v>124320</v>
      </c>
    </row>
    <row r="121" spans="1:7" s="48" customFormat="1" ht="14.25">
      <c r="A121" s="43" t="str">
        <f t="shared" si="20"/>
        <v>Admin/Clerical (Mid level, Govt site)</v>
      </c>
      <c r="B121" s="44">
        <f t="shared" si="21"/>
        <v>1920</v>
      </c>
      <c r="C121" s="58"/>
      <c r="D121" s="45">
        <f t="shared" si="22"/>
        <v>49</v>
      </c>
      <c r="E121" s="46">
        <f t="shared" si="18"/>
        <v>94080</v>
      </c>
      <c r="F121" s="45">
        <f t="shared" si="22"/>
        <v>53</v>
      </c>
      <c r="G121" s="47">
        <f t="shared" si="19"/>
        <v>101760</v>
      </c>
    </row>
    <row r="122" spans="1:7" s="48" customFormat="1" ht="14.25">
      <c r="A122" s="43" t="str">
        <f t="shared" si="20"/>
        <v>Computer Systems Analyst (Contractor site)</v>
      </c>
      <c r="B122" s="44">
        <f t="shared" si="21"/>
        <v>0</v>
      </c>
      <c r="C122" s="58"/>
      <c r="D122" s="45">
        <f t="shared" si="22"/>
        <v>57</v>
      </c>
      <c r="E122" s="46">
        <f t="shared" si="18"/>
        <v>0</v>
      </c>
      <c r="F122" s="45">
        <f t="shared" si="22"/>
        <v>61</v>
      </c>
      <c r="G122" s="47">
        <f t="shared" si="19"/>
        <v>0</v>
      </c>
    </row>
    <row r="123" spans="1:7" s="48" customFormat="1" ht="14.25">
      <c r="A123" s="43" t="str">
        <f t="shared" si="20"/>
        <v>Network Analyst (Contractor site)</v>
      </c>
      <c r="B123" s="44">
        <f t="shared" si="21"/>
        <v>0</v>
      </c>
      <c r="C123" s="58"/>
      <c r="D123" s="45">
        <f t="shared" si="22"/>
        <v>62</v>
      </c>
      <c r="E123" s="46">
        <f t="shared" si="18"/>
        <v>0</v>
      </c>
      <c r="F123" s="45">
        <f t="shared" si="22"/>
        <v>67</v>
      </c>
      <c r="G123" s="47">
        <f t="shared" si="19"/>
        <v>0</v>
      </c>
    </row>
    <row r="124" spans="1:7" s="48" customFormat="1" ht="14.25">
      <c r="A124" s="43" t="str">
        <f t="shared" si="20"/>
        <v>Systems Security Analyst (Contractor site)</v>
      </c>
      <c r="B124" s="44">
        <f t="shared" si="21"/>
        <v>0</v>
      </c>
      <c r="C124" s="58"/>
      <c r="D124" s="45">
        <f t="shared" si="22"/>
        <v>67</v>
      </c>
      <c r="E124" s="46">
        <f t="shared" si="18"/>
        <v>0</v>
      </c>
      <c r="F124" s="45">
        <f t="shared" si="22"/>
        <v>71</v>
      </c>
      <c r="G124" s="47">
        <f t="shared" si="19"/>
        <v>0</v>
      </c>
    </row>
    <row r="125" spans="1:7" s="48" customFormat="1" ht="14.25">
      <c r="A125" s="43" t="str">
        <f t="shared" si="20"/>
        <v> </v>
      </c>
      <c r="B125" s="44">
        <f t="shared" si="21"/>
        <v>0</v>
      </c>
      <c r="C125" s="58"/>
      <c r="D125" s="45">
        <f t="shared" si="22"/>
        <v>0</v>
      </c>
      <c r="E125" s="46">
        <f t="shared" si="18"/>
        <v>0</v>
      </c>
      <c r="F125" s="45">
        <f t="shared" si="22"/>
        <v>0</v>
      </c>
      <c r="G125" s="47">
        <f t="shared" si="19"/>
        <v>0</v>
      </c>
    </row>
    <row r="126" spans="1:7" s="48" customFormat="1" ht="14.25">
      <c r="A126" s="43" t="str">
        <f t="shared" si="20"/>
        <v> </v>
      </c>
      <c r="B126" s="44">
        <f t="shared" si="21"/>
        <v>0</v>
      </c>
      <c r="C126" s="58"/>
      <c r="D126" s="45">
        <f t="shared" si="22"/>
        <v>0</v>
      </c>
      <c r="E126" s="46">
        <f t="shared" si="18"/>
        <v>0</v>
      </c>
      <c r="F126" s="45">
        <f t="shared" si="22"/>
        <v>0</v>
      </c>
      <c r="G126" s="47">
        <f t="shared" si="19"/>
        <v>0</v>
      </c>
    </row>
    <row r="127" spans="1:7" s="48" customFormat="1" ht="14.25">
      <c r="A127" s="43" t="str">
        <f t="shared" si="20"/>
        <v> </v>
      </c>
      <c r="B127" s="44">
        <f t="shared" si="21"/>
        <v>0</v>
      </c>
      <c r="C127" s="58"/>
      <c r="D127" s="45">
        <f t="shared" si="22"/>
        <v>0</v>
      </c>
      <c r="E127" s="46">
        <f t="shared" si="18"/>
        <v>0</v>
      </c>
      <c r="F127" s="45">
        <f t="shared" si="22"/>
        <v>0</v>
      </c>
      <c r="G127" s="47">
        <f t="shared" si="19"/>
        <v>0</v>
      </c>
    </row>
    <row r="128" spans="1:7" s="48" customFormat="1" ht="14.25">
      <c r="A128" s="43" t="str">
        <f t="shared" si="20"/>
        <v> </v>
      </c>
      <c r="B128" s="44">
        <f t="shared" si="21"/>
        <v>0</v>
      </c>
      <c r="C128" s="58"/>
      <c r="D128" s="45">
        <f t="shared" si="22"/>
        <v>0</v>
      </c>
      <c r="E128" s="46">
        <f t="shared" si="18"/>
        <v>0</v>
      </c>
      <c r="F128" s="45">
        <f t="shared" si="22"/>
        <v>0</v>
      </c>
      <c r="G128" s="47">
        <f t="shared" si="19"/>
        <v>0</v>
      </c>
    </row>
    <row r="129" spans="1:7" s="48" customFormat="1" ht="14.25">
      <c r="A129" s="43" t="str">
        <f t="shared" si="20"/>
        <v> </v>
      </c>
      <c r="B129" s="44">
        <f t="shared" si="21"/>
        <v>0</v>
      </c>
      <c r="C129" s="58"/>
      <c r="D129" s="45">
        <f t="shared" si="22"/>
        <v>0</v>
      </c>
      <c r="E129" s="46">
        <f t="shared" si="18"/>
        <v>0</v>
      </c>
      <c r="F129" s="45">
        <f t="shared" si="22"/>
        <v>0</v>
      </c>
      <c r="G129" s="47">
        <f t="shared" si="19"/>
        <v>0</v>
      </c>
    </row>
    <row r="130" spans="1:7" s="48" customFormat="1" ht="14.25">
      <c r="A130" s="43" t="str">
        <f t="shared" si="20"/>
        <v> </v>
      </c>
      <c r="B130" s="44">
        <f t="shared" si="21"/>
        <v>0</v>
      </c>
      <c r="C130" s="58"/>
      <c r="D130" s="45">
        <f t="shared" si="22"/>
        <v>0</v>
      </c>
      <c r="E130" s="46">
        <f t="shared" si="18"/>
        <v>0</v>
      </c>
      <c r="F130" s="45">
        <f t="shared" si="22"/>
        <v>0</v>
      </c>
      <c r="G130" s="47">
        <f t="shared" si="19"/>
        <v>0</v>
      </c>
    </row>
    <row r="131" spans="1:7" s="48" customFormat="1" ht="14.25">
      <c r="A131" s="43" t="str">
        <f t="shared" si="20"/>
        <v> </v>
      </c>
      <c r="B131" s="44">
        <f t="shared" si="21"/>
        <v>0</v>
      </c>
      <c r="C131" s="58"/>
      <c r="D131" s="45">
        <f t="shared" si="22"/>
        <v>0</v>
      </c>
      <c r="E131" s="46">
        <f t="shared" si="18"/>
        <v>0</v>
      </c>
      <c r="F131" s="45">
        <f t="shared" si="22"/>
        <v>0</v>
      </c>
      <c r="G131" s="47">
        <f t="shared" si="19"/>
        <v>0</v>
      </c>
    </row>
    <row r="132" spans="1:7" s="48" customFormat="1" ht="15.75" thickBot="1">
      <c r="A132" s="49"/>
      <c r="B132" s="50"/>
      <c r="C132" s="51" t="s">
        <v>63</v>
      </c>
      <c r="D132" s="52"/>
      <c r="E132" s="59">
        <f>SUM(E115:E131)</f>
        <v>613540</v>
      </c>
      <c r="F132" s="54"/>
      <c r="G132" s="60">
        <f>SUM(G115:G131)</f>
        <v>656644</v>
      </c>
    </row>
    <row r="133" spans="1:7" s="20" customFormat="1" ht="16.5" thickTop="1">
      <c r="A133" s="26"/>
      <c r="B133" s="27"/>
      <c r="C133" s="28"/>
      <c r="D133" s="28"/>
      <c r="E133" s="28"/>
      <c r="F133" s="29"/>
      <c r="G133" s="29"/>
    </row>
    <row r="134" spans="1:2" s="48" customFormat="1" ht="15" thickBot="1">
      <c r="A134" s="48" t="s">
        <v>14</v>
      </c>
      <c r="B134" s="61"/>
    </row>
    <row r="135" spans="1:7" s="48" customFormat="1" ht="15.75" thickTop="1">
      <c r="A135" s="35" t="s">
        <v>3</v>
      </c>
      <c r="B135" s="36" t="s">
        <v>4</v>
      </c>
      <c r="C135" s="37" t="s">
        <v>8</v>
      </c>
      <c r="D135" s="37" t="s">
        <v>60</v>
      </c>
      <c r="E135" s="37" t="s">
        <v>61</v>
      </c>
      <c r="F135" s="37" t="s">
        <v>62</v>
      </c>
      <c r="G135" s="38" t="s">
        <v>59</v>
      </c>
    </row>
    <row r="136" spans="1:7" s="48" customFormat="1" ht="14.25">
      <c r="A136" s="62" t="s">
        <v>15</v>
      </c>
      <c r="B136" s="44"/>
      <c r="C136" s="63"/>
      <c r="D136" s="63"/>
      <c r="E136" s="63"/>
      <c r="F136" s="64"/>
      <c r="G136" s="47">
        <f aca="true" t="shared" si="23" ref="G136:G144">B136*F136</f>
        <v>0</v>
      </c>
    </row>
    <row r="137" spans="1:7" s="48" customFormat="1" ht="14.25">
      <c r="A137" s="62" t="s">
        <v>10</v>
      </c>
      <c r="B137" s="44">
        <f>(2*15*2*20)+(2*15*52)</f>
        <v>2760</v>
      </c>
      <c r="C137" s="63" t="s">
        <v>49</v>
      </c>
      <c r="D137" s="45">
        <v>0.35</v>
      </c>
      <c r="E137" s="46">
        <f>B137*D137</f>
        <v>965.9999999999999</v>
      </c>
      <c r="F137" s="45">
        <v>0.35</v>
      </c>
      <c r="G137" s="47">
        <f t="shared" si="23"/>
        <v>965.9999999999999</v>
      </c>
    </row>
    <row r="138" spans="1:7" s="48" customFormat="1" ht="14.25">
      <c r="A138" s="62" t="s">
        <v>70</v>
      </c>
      <c r="B138" s="44">
        <v>4</v>
      </c>
      <c r="C138" s="63" t="s">
        <v>71</v>
      </c>
      <c r="D138" s="45">
        <v>255</v>
      </c>
      <c r="E138" s="46">
        <f>B138*D138</f>
        <v>1020</v>
      </c>
      <c r="F138" s="45">
        <v>260</v>
      </c>
      <c r="G138" s="47">
        <f t="shared" si="23"/>
        <v>1040</v>
      </c>
    </row>
    <row r="139" spans="1:7" s="48" customFormat="1" ht="14.25">
      <c r="A139" s="62" t="s">
        <v>72</v>
      </c>
      <c r="B139" s="44"/>
      <c r="C139" s="63"/>
      <c r="D139" s="45"/>
      <c r="E139" s="46"/>
      <c r="F139" s="45"/>
      <c r="G139" s="47"/>
    </row>
    <row r="140" spans="1:7" s="48" customFormat="1" ht="14.25">
      <c r="A140" s="62" t="s">
        <v>72</v>
      </c>
      <c r="B140" s="44"/>
      <c r="C140" s="63"/>
      <c r="D140" s="45"/>
      <c r="E140" s="46"/>
      <c r="F140" s="45"/>
      <c r="G140" s="47"/>
    </row>
    <row r="141" spans="1:7" s="48" customFormat="1" ht="14.25">
      <c r="A141" s="62" t="s">
        <v>72</v>
      </c>
      <c r="B141" s="44"/>
      <c r="C141" s="63"/>
      <c r="D141" s="45"/>
      <c r="E141" s="46"/>
      <c r="F141" s="45"/>
      <c r="G141" s="47"/>
    </row>
    <row r="142" spans="1:7" s="48" customFormat="1" ht="14.25">
      <c r="A142" s="62" t="s">
        <v>6</v>
      </c>
      <c r="B142" s="44">
        <f>3*1920</f>
        <v>5760</v>
      </c>
      <c r="C142" s="63" t="s">
        <v>91</v>
      </c>
      <c r="D142" s="45">
        <v>1.4</v>
      </c>
      <c r="E142" s="46">
        <f>B142*D142</f>
        <v>8063.999999999999</v>
      </c>
      <c r="F142" s="45">
        <v>1.5</v>
      </c>
      <c r="G142" s="47">
        <f t="shared" si="23"/>
        <v>8640</v>
      </c>
    </row>
    <row r="143" spans="1:7" s="48" customFormat="1" ht="14.25">
      <c r="A143" s="62" t="s">
        <v>11</v>
      </c>
      <c r="B143" s="44">
        <f>4*12</f>
        <v>48</v>
      </c>
      <c r="C143" s="63" t="s">
        <v>51</v>
      </c>
      <c r="D143" s="45">
        <v>21</v>
      </c>
      <c r="E143" s="46">
        <f>B143*D143</f>
        <v>1008</v>
      </c>
      <c r="F143" s="45">
        <v>21</v>
      </c>
      <c r="G143" s="47">
        <f t="shared" si="23"/>
        <v>1008</v>
      </c>
    </row>
    <row r="144" spans="1:7" s="48" customFormat="1" ht="14.25">
      <c r="A144" s="62" t="s">
        <v>9</v>
      </c>
      <c r="B144" s="44">
        <f>8*250*2</f>
        <v>4000</v>
      </c>
      <c r="C144" s="63" t="s">
        <v>50</v>
      </c>
      <c r="D144" s="45">
        <v>0.05</v>
      </c>
      <c r="E144" s="46">
        <f>B144*D144</f>
        <v>200</v>
      </c>
      <c r="F144" s="45">
        <v>0.05</v>
      </c>
      <c r="G144" s="47">
        <f t="shared" si="23"/>
        <v>200</v>
      </c>
    </row>
    <row r="145" spans="1:7" s="48" customFormat="1" ht="15.75" thickBot="1">
      <c r="A145" s="65"/>
      <c r="B145" s="50"/>
      <c r="C145" s="51" t="s">
        <v>63</v>
      </c>
      <c r="D145" s="66"/>
      <c r="E145" s="53">
        <f>SUM(E137:E144)</f>
        <v>11258</v>
      </c>
      <c r="F145" s="54"/>
      <c r="G145" s="67">
        <f>SUM(G136:G144)</f>
        <v>11854</v>
      </c>
    </row>
    <row r="146" s="48" customFormat="1" ht="15.75" thickBot="1" thickTop="1">
      <c r="B146" s="61"/>
    </row>
    <row r="147" spans="1:8" s="48" customFormat="1" ht="16.5" thickBot="1" thickTop="1">
      <c r="A147" s="68" t="s">
        <v>69</v>
      </c>
      <c r="B147" s="69"/>
      <c r="C147" s="70"/>
      <c r="D147" s="71"/>
      <c r="E147" s="72">
        <f>E132+E145</f>
        <v>624798</v>
      </c>
      <c r="F147" s="71"/>
      <c r="G147" s="73">
        <f>G132+G145</f>
        <v>668498</v>
      </c>
      <c r="H147" s="74">
        <f>SUM(G10:G145)/2</f>
        <v>1325142</v>
      </c>
    </row>
    <row r="148" spans="1:8" ht="16.5" thickTop="1">
      <c r="A148" s="8"/>
      <c r="B148" s="9"/>
      <c r="C148" s="8"/>
      <c r="D148" s="8"/>
      <c r="E148" s="8"/>
      <c r="F148" s="8"/>
      <c r="G148" s="10"/>
      <c r="H148" s="11"/>
    </row>
    <row r="149" spans="1:7" s="48" customFormat="1" ht="15.75" thickBot="1">
      <c r="A149" s="75"/>
      <c r="B149" s="76"/>
      <c r="C149" s="77" t="s">
        <v>12</v>
      </c>
      <c r="D149" s="77"/>
      <c r="E149" s="77"/>
      <c r="F149" s="75"/>
      <c r="G149" s="78"/>
    </row>
    <row r="150" spans="1:7" s="16" customFormat="1" ht="30.75" thickTop="1">
      <c r="A150" s="79" t="s">
        <v>2</v>
      </c>
      <c r="B150" s="80" t="s">
        <v>1</v>
      </c>
      <c r="C150" s="81" t="s">
        <v>7</v>
      </c>
      <c r="D150" s="81" t="s">
        <v>56</v>
      </c>
      <c r="E150" s="81" t="s">
        <v>57</v>
      </c>
      <c r="F150" s="81" t="s">
        <v>58</v>
      </c>
      <c r="G150" s="82" t="s">
        <v>59</v>
      </c>
    </row>
    <row r="151" spans="1:7" s="16" customFormat="1" ht="15">
      <c r="A151" s="83" t="s">
        <v>44</v>
      </c>
      <c r="B151" s="84"/>
      <c r="C151" s="85"/>
      <c r="D151" s="85"/>
      <c r="E151" s="85"/>
      <c r="F151" s="85"/>
      <c r="G151" s="86"/>
    </row>
    <row r="152" spans="1:7" s="48" customFormat="1" ht="14.25">
      <c r="A152" s="87" t="str">
        <f>IF(A10&lt;" "," ",+A10)</f>
        <v>Program Manager (Contractor Site)</v>
      </c>
      <c r="B152" s="88"/>
      <c r="C152" s="89"/>
      <c r="D152" s="89">
        <f>+D10</f>
        <v>101</v>
      </c>
      <c r="E152" s="90">
        <f aca="true" t="shared" si="24" ref="E152:E166">B152*D152</f>
        <v>0</v>
      </c>
      <c r="F152" s="89">
        <f>+F10</f>
        <v>107</v>
      </c>
      <c r="G152" s="91">
        <f aca="true" t="shared" si="25" ref="G152:G166">B152*F152</f>
        <v>0</v>
      </c>
    </row>
    <row r="153" spans="1:7" s="48" customFormat="1" ht="14.25">
      <c r="A153" s="87" t="str">
        <f aca="true" t="shared" si="26" ref="A153:A163">IF(A11&lt;" "," ",+A11)</f>
        <v>Financial Analyst (Govt site)</v>
      </c>
      <c r="B153" s="88"/>
      <c r="C153" s="89"/>
      <c r="D153" s="89">
        <f aca="true" t="shared" si="27" ref="D153:F163">+D11</f>
        <v>65</v>
      </c>
      <c r="E153" s="90">
        <f t="shared" si="24"/>
        <v>0</v>
      </c>
      <c r="F153" s="89">
        <f t="shared" si="27"/>
        <v>69</v>
      </c>
      <c r="G153" s="91">
        <f t="shared" si="25"/>
        <v>0</v>
      </c>
    </row>
    <row r="154" spans="1:7" s="48" customFormat="1" ht="14.25">
      <c r="A154" s="87" t="str">
        <f t="shared" si="26"/>
        <v>Sr. Computer Programmer (Contractor site)</v>
      </c>
      <c r="B154" s="88"/>
      <c r="C154" s="89"/>
      <c r="D154" s="89">
        <f t="shared" si="27"/>
        <v>70</v>
      </c>
      <c r="E154" s="90">
        <f t="shared" si="24"/>
        <v>0</v>
      </c>
      <c r="F154" s="89">
        <f t="shared" si="27"/>
        <v>71</v>
      </c>
      <c r="G154" s="91">
        <f t="shared" si="25"/>
        <v>0</v>
      </c>
    </row>
    <row r="155" spans="1:7" s="48" customFormat="1" ht="14.25">
      <c r="A155" s="87" t="str">
        <f t="shared" si="26"/>
        <v>Computer Programmer (Contractor site)</v>
      </c>
      <c r="B155" s="88"/>
      <c r="C155" s="89"/>
      <c r="D155" s="89">
        <f t="shared" si="27"/>
        <v>58</v>
      </c>
      <c r="E155" s="90">
        <f t="shared" si="24"/>
        <v>0</v>
      </c>
      <c r="F155" s="89">
        <f t="shared" si="27"/>
        <v>60</v>
      </c>
      <c r="G155" s="91">
        <f t="shared" si="25"/>
        <v>0</v>
      </c>
    </row>
    <row r="156" spans="1:7" s="48" customFormat="1" ht="14.25">
      <c r="A156" s="87" t="str">
        <f t="shared" si="26"/>
        <v>Data Base Manager (Govt site)</v>
      </c>
      <c r="B156" s="88"/>
      <c r="C156" s="89"/>
      <c r="D156" s="89">
        <f t="shared" si="27"/>
        <v>54</v>
      </c>
      <c r="E156" s="90">
        <f t="shared" si="24"/>
        <v>0</v>
      </c>
      <c r="F156" s="89">
        <f t="shared" si="27"/>
        <v>57</v>
      </c>
      <c r="G156" s="91">
        <f t="shared" si="25"/>
        <v>0</v>
      </c>
    </row>
    <row r="157" spans="1:7" s="48" customFormat="1" ht="14.25">
      <c r="A157" s="87" t="str">
        <f t="shared" si="26"/>
        <v>Systems Design Engineer (Mid level, Contractor site)</v>
      </c>
      <c r="B157" s="88"/>
      <c r="C157" s="89"/>
      <c r="D157" s="89">
        <f t="shared" si="27"/>
        <v>121</v>
      </c>
      <c r="E157" s="90">
        <f t="shared" si="24"/>
        <v>0</v>
      </c>
      <c r="F157" s="89">
        <f t="shared" si="27"/>
        <v>140</v>
      </c>
      <c r="G157" s="91">
        <f t="shared" si="25"/>
        <v>0</v>
      </c>
    </row>
    <row r="158" spans="1:7" s="48" customFormat="1" ht="14.25">
      <c r="A158" s="87" t="str">
        <f t="shared" si="26"/>
        <v>Admin/Clerical (Mid level, Govt site)</v>
      </c>
      <c r="B158" s="88"/>
      <c r="C158" s="89"/>
      <c r="D158" s="89">
        <f t="shared" si="27"/>
        <v>49</v>
      </c>
      <c r="E158" s="90">
        <f t="shared" si="24"/>
        <v>0</v>
      </c>
      <c r="F158" s="89">
        <f t="shared" si="27"/>
        <v>53</v>
      </c>
      <c r="G158" s="91">
        <f t="shared" si="25"/>
        <v>0</v>
      </c>
    </row>
    <row r="159" spans="1:7" s="48" customFormat="1" ht="14.25">
      <c r="A159" s="87" t="str">
        <f t="shared" si="26"/>
        <v>Computer Systems Analyst (Contractor site)</v>
      </c>
      <c r="B159" s="88">
        <f>0.5*160*2</f>
        <v>160</v>
      </c>
      <c r="C159" s="89" t="s">
        <v>87</v>
      </c>
      <c r="D159" s="89">
        <f t="shared" si="27"/>
        <v>57</v>
      </c>
      <c r="E159" s="90">
        <f t="shared" si="24"/>
        <v>9120</v>
      </c>
      <c r="F159" s="89">
        <f t="shared" si="27"/>
        <v>61</v>
      </c>
      <c r="G159" s="91">
        <f t="shared" si="25"/>
        <v>9760</v>
      </c>
    </row>
    <row r="160" spans="1:7" s="48" customFormat="1" ht="14.25">
      <c r="A160" s="87" t="str">
        <f t="shared" si="26"/>
        <v>Network Analyst (Contractor site)</v>
      </c>
      <c r="B160" s="88">
        <f>2*160</f>
        <v>320</v>
      </c>
      <c r="C160" s="89" t="s">
        <v>88</v>
      </c>
      <c r="D160" s="89">
        <f t="shared" si="27"/>
        <v>62</v>
      </c>
      <c r="E160" s="90">
        <f t="shared" si="24"/>
        <v>19840</v>
      </c>
      <c r="F160" s="89">
        <f t="shared" si="27"/>
        <v>67</v>
      </c>
      <c r="G160" s="91">
        <f t="shared" si="25"/>
        <v>21440</v>
      </c>
    </row>
    <row r="161" spans="1:7" s="48" customFormat="1" ht="14.25">
      <c r="A161" s="87" t="str">
        <f t="shared" si="26"/>
        <v>Systems Security Analyst (Contractor site)</v>
      </c>
      <c r="B161" s="88">
        <f>5*160</f>
        <v>800</v>
      </c>
      <c r="C161" s="89" t="s">
        <v>89</v>
      </c>
      <c r="D161" s="89">
        <f t="shared" si="27"/>
        <v>67</v>
      </c>
      <c r="E161" s="90">
        <f t="shared" si="24"/>
        <v>53600</v>
      </c>
      <c r="F161" s="89">
        <f t="shared" si="27"/>
        <v>71</v>
      </c>
      <c r="G161" s="91">
        <f t="shared" si="25"/>
        <v>56800</v>
      </c>
    </row>
    <row r="162" spans="1:7" s="48" customFormat="1" ht="14.25">
      <c r="A162" s="87" t="str">
        <f t="shared" si="26"/>
        <v> </v>
      </c>
      <c r="B162" s="88"/>
      <c r="C162" s="89"/>
      <c r="D162" s="89">
        <f t="shared" si="27"/>
        <v>0</v>
      </c>
      <c r="E162" s="90">
        <f t="shared" si="24"/>
        <v>0</v>
      </c>
      <c r="F162" s="89">
        <f t="shared" si="27"/>
        <v>0</v>
      </c>
      <c r="G162" s="91">
        <f t="shared" si="25"/>
        <v>0</v>
      </c>
    </row>
    <row r="163" spans="1:7" s="48" customFormat="1" ht="14.25">
      <c r="A163" s="87" t="str">
        <f t="shared" si="26"/>
        <v> </v>
      </c>
      <c r="B163" s="88"/>
      <c r="C163" s="89"/>
      <c r="D163" s="89">
        <f t="shared" si="27"/>
        <v>0</v>
      </c>
      <c r="E163" s="90">
        <f t="shared" si="24"/>
        <v>0</v>
      </c>
      <c r="F163" s="89">
        <f t="shared" si="27"/>
        <v>0</v>
      </c>
      <c r="G163" s="91">
        <f t="shared" si="25"/>
        <v>0</v>
      </c>
    </row>
    <row r="164" spans="1:7" s="48" customFormat="1" ht="14.25">
      <c r="A164" s="87" t="str">
        <f>IF(A24&lt;" "," ",+A24)</f>
        <v> </v>
      </c>
      <c r="B164" s="88"/>
      <c r="C164" s="89"/>
      <c r="D164" s="89">
        <f>+D24</f>
        <v>0</v>
      </c>
      <c r="E164" s="90">
        <f t="shared" si="24"/>
        <v>0</v>
      </c>
      <c r="F164" s="89">
        <f>+F24</f>
        <v>0</v>
      </c>
      <c r="G164" s="91">
        <f t="shared" si="25"/>
        <v>0</v>
      </c>
    </row>
    <row r="165" spans="1:7" s="48" customFormat="1" ht="14.25">
      <c r="A165" s="87" t="str">
        <f>IF(A25&lt;" "," ",+A25)</f>
        <v> </v>
      </c>
      <c r="B165" s="88"/>
      <c r="C165" s="89"/>
      <c r="D165" s="89">
        <f>+D25</f>
        <v>0</v>
      </c>
      <c r="E165" s="90">
        <f t="shared" si="24"/>
        <v>0</v>
      </c>
      <c r="F165" s="89">
        <f>+F25</f>
        <v>0</v>
      </c>
      <c r="G165" s="91">
        <f t="shared" si="25"/>
        <v>0</v>
      </c>
    </row>
    <row r="166" spans="1:7" s="48" customFormat="1" ht="14.25">
      <c r="A166" s="87" t="str">
        <f>IF(A26&lt;" "," ",+A26)</f>
        <v> </v>
      </c>
      <c r="B166" s="88"/>
      <c r="C166" s="89"/>
      <c r="D166" s="89">
        <f>+D26</f>
        <v>0</v>
      </c>
      <c r="E166" s="90">
        <f t="shared" si="24"/>
        <v>0</v>
      </c>
      <c r="F166" s="89">
        <f>+F26</f>
        <v>0</v>
      </c>
      <c r="G166" s="91">
        <f t="shared" si="25"/>
        <v>0</v>
      </c>
    </row>
    <row r="167" spans="1:7" s="48" customFormat="1" ht="15.75" thickBot="1">
      <c r="A167" s="92"/>
      <c r="B167" s="93"/>
      <c r="C167" s="94" t="s">
        <v>63</v>
      </c>
      <c r="D167" s="95"/>
      <c r="E167" s="95">
        <f>SUM(E152:E166)</f>
        <v>82560</v>
      </c>
      <c r="F167" s="96"/>
      <c r="G167" s="97">
        <f>SUM(G152:G166)</f>
        <v>88000</v>
      </c>
    </row>
    <row r="168" spans="1:7" s="48" customFormat="1" ht="15.75" thickTop="1">
      <c r="A168" s="98"/>
      <c r="B168" s="99"/>
      <c r="C168" s="100"/>
      <c r="D168" s="100"/>
      <c r="E168" s="100"/>
      <c r="F168" s="101"/>
      <c r="G168" s="102"/>
    </row>
    <row r="169" spans="1:7" s="48" customFormat="1" ht="15" thickBot="1">
      <c r="A169" s="103" t="s">
        <v>46</v>
      </c>
      <c r="B169" s="104"/>
      <c r="C169" s="103"/>
      <c r="D169" s="103"/>
      <c r="E169" s="103"/>
      <c r="F169" s="103"/>
      <c r="G169" s="103"/>
    </row>
    <row r="170" spans="1:7" s="48" customFormat="1" ht="15.75" thickTop="1">
      <c r="A170" s="79" t="s">
        <v>3</v>
      </c>
      <c r="B170" s="80" t="s">
        <v>4</v>
      </c>
      <c r="C170" s="81" t="s">
        <v>8</v>
      </c>
      <c r="D170" s="81" t="s">
        <v>60</v>
      </c>
      <c r="E170" s="81" t="s">
        <v>61</v>
      </c>
      <c r="F170" s="81" t="s">
        <v>62</v>
      </c>
      <c r="G170" s="82" t="s">
        <v>59</v>
      </c>
    </row>
    <row r="171" spans="1:7" s="48" customFormat="1" ht="14.25">
      <c r="A171" s="105" t="s">
        <v>15</v>
      </c>
      <c r="B171" s="88"/>
      <c r="C171" s="106"/>
      <c r="D171" s="106"/>
      <c r="E171" s="106"/>
      <c r="F171" s="107"/>
      <c r="G171" s="91">
        <f aca="true" t="shared" si="28" ref="G171:G179">B171*F171</f>
        <v>0</v>
      </c>
    </row>
    <row r="172" spans="1:7" s="48" customFormat="1" ht="14.25">
      <c r="A172" s="105" t="s">
        <v>10</v>
      </c>
      <c r="B172" s="88">
        <f>15*2*20</f>
        <v>600</v>
      </c>
      <c r="C172" s="106" t="s">
        <v>48</v>
      </c>
      <c r="D172" s="89">
        <v>0.35</v>
      </c>
      <c r="E172" s="90">
        <f>B172*D172</f>
        <v>210</v>
      </c>
      <c r="F172" s="89">
        <v>0.35</v>
      </c>
      <c r="G172" s="91">
        <f t="shared" si="28"/>
        <v>210</v>
      </c>
    </row>
    <row r="173" spans="1:7" s="48" customFormat="1" ht="14.25">
      <c r="A173" s="105" t="s">
        <v>72</v>
      </c>
      <c r="B173" s="88"/>
      <c r="C173" s="106"/>
      <c r="D173" s="89"/>
      <c r="E173" s="90">
        <f>B173*D173</f>
        <v>0</v>
      </c>
      <c r="F173" s="89"/>
      <c r="G173" s="91">
        <f t="shared" si="28"/>
        <v>0</v>
      </c>
    </row>
    <row r="174" spans="1:7" s="48" customFormat="1" ht="14.25">
      <c r="A174" s="105" t="s">
        <v>72</v>
      </c>
      <c r="B174" s="88"/>
      <c r="C174" s="106"/>
      <c r="D174" s="89"/>
      <c r="E174" s="90"/>
      <c r="F174" s="89"/>
      <c r="G174" s="91"/>
    </row>
    <row r="175" spans="1:7" s="48" customFormat="1" ht="14.25">
      <c r="A175" s="105" t="s">
        <v>72</v>
      </c>
      <c r="B175" s="88"/>
      <c r="C175" s="106"/>
      <c r="D175" s="89"/>
      <c r="E175" s="90"/>
      <c r="F175" s="89"/>
      <c r="G175" s="91"/>
    </row>
    <row r="176" spans="1:7" s="48" customFormat="1" ht="14.25">
      <c r="A176" s="105" t="s">
        <v>72</v>
      </c>
      <c r="B176" s="88"/>
      <c r="C176" s="106"/>
      <c r="D176" s="89"/>
      <c r="E176" s="90"/>
      <c r="F176" s="89"/>
      <c r="G176" s="91"/>
    </row>
    <row r="177" spans="1:7" s="48" customFormat="1" ht="14.25">
      <c r="A177" s="105" t="s">
        <v>6</v>
      </c>
      <c r="B177" s="88">
        <f>3*2*20</f>
        <v>120</v>
      </c>
      <c r="C177" s="106" t="s">
        <v>47</v>
      </c>
      <c r="D177" s="89">
        <v>1.4</v>
      </c>
      <c r="E177" s="90">
        <f>B177*D177</f>
        <v>168</v>
      </c>
      <c r="F177" s="89">
        <v>1.5</v>
      </c>
      <c r="G177" s="91">
        <f t="shared" si="28"/>
        <v>180</v>
      </c>
    </row>
    <row r="178" spans="1:7" s="48" customFormat="1" ht="14.25">
      <c r="A178" s="105" t="s">
        <v>11</v>
      </c>
      <c r="B178" s="88"/>
      <c r="C178" s="106"/>
      <c r="D178" s="89"/>
      <c r="E178" s="90">
        <f>B178*D178</f>
        <v>0</v>
      </c>
      <c r="F178" s="89"/>
      <c r="G178" s="91">
        <f t="shared" si="28"/>
        <v>0</v>
      </c>
    </row>
    <row r="179" spans="1:7" s="48" customFormat="1" ht="14.25">
      <c r="A179" s="105" t="s">
        <v>9</v>
      </c>
      <c r="B179" s="88"/>
      <c r="C179" s="106"/>
      <c r="D179" s="89"/>
      <c r="E179" s="90">
        <f>B179*D179</f>
        <v>0</v>
      </c>
      <c r="F179" s="89"/>
      <c r="G179" s="91">
        <f t="shared" si="28"/>
        <v>0</v>
      </c>
    </row>
    <row r="180" spans="1:7" s="48" customFormat="1" ht="15.75" thickBot="1">
      <c r="A180" s="108"/>
      <c r="B180" s="93"/>
      <c r="C180" s="94" t="s">
        <v>63</v>
      </c>
      <c r="D180" s="109"/>
      <c r="E180" s="110">
        <f>SUM(E172:E179)</f>
        <v>378</v>
      </c>
      <c r="F180" s="96"/>
      <c r="G180" s="97">
        <f>SUM(G171:G179)</f>
        <v>390</v>
      </c>
    </row>
    <row r="181" spans="1:7" s="48" customFormat="1" ht="16.5" thickBot="1" thickTop="1">
      <c r="A181" s="98"/>
      <c r="B181" s="99"/>
      <c r="C181" s="100"/>
      <c r="D181" s="100"/>
      <c r="E181" s="100"/>
      <c r="F181" s="101"/>
      <c r="G181" s="102"/>
    </row>
    <row r="182" spans="1:7" s="48" customFormat="1" ht="16.5" thickBot="1" thickTop="1">
      <c r="A182" s="111" t="s">
        <v>13</v>
      </c>
      <c r="B182" s="112"/>
      <c r="C182" s="113"/>
      <c r="D182" s="113"/>
      <c r="E182" s="114">
        <f>E167+E180</f>
        <v>82938</v>
      </c>
      <c r="F182" s="113"/>
      <c r="G182" s="115">
        <f>G167+G180</f>
        <v>88390</v>
      </c>
    </row>
    <row r="183" spans="1:7" s="48" customFormat="1" ht="16.5" thickBot="1" thickTop="1">
      <c r="A183" s="116"/>
      <c r="B183" s="117"/>
      <c r="C183" s="116"/>
      <c r="D183" s="116"/>
      <c r="E183" s="118"/>
      <c r="F183" s="116"/>
      <c r="G183" s="118"/>
    </row>
    <row r="184" spans="1:7" s="48" customFormat="1" ht="16.5" thickBot="1" thickTop="1">
      <c r="A184" s="68" t="s">
        <v>17</v>
      </c>
      <c r="B184" s="69"/>
      <c r="C184" s="71"/>
      <c r="D184" s="71"/>
      <c r="E184" s="72">
        <f>+E147+E182</f>
        <v>707736</v>
      </c>
      <c r="F184" s="71"/>
      <c r="G184" s="73">
        <f>+G147+G182</f>
        <v>756888</v>
      </c>
    </row>
    <row r="185" spans="1:7" s="48" customFormat="1" ht="16.5" thickBot="1" thickTop="1">
      <c r="A185" s="116"/>
      <c r="B185" s="117"/>
      <c r="C185" s="116"/>
      <c r="D185" s="116"/>
      <c r="E185" s="116"/>
      <c r="F185" s="116"/>
      <c r="G185" s="118"/>
    </row>
    <row r="186" spans="1:7" s="48" customFormat="1" ht="16.5" thickBot="1" thickTop="1">
      <c r="A186" s="68" t="s">
        <v>64</v>
      </c>
      <c r="B186" s="69"/>
      <c r="C186" s="71" t="s">
        <v>65</v>
      </c>
      <c r="D186" s="71"/>
      <c r="E186" s="72">
        <f>+E147*0.03</f>
        <v>18743.94</v>
      </c>
      <c r="F186" s="71"/>
      <c r="G186" s="73">
        <f>+G147*0.03</f>
        <v>20054.94</v>
      </c>
    </row>
    <row r="187" spans="1:7" ht="16.5" thickTop="1">
      <c r="A187" s="8"/>
      <c r="B187" s="9"/>
      <c r="C187" s="8"/>
      <c r="D187" s="8"/>
      <c r="E187" s="8"/>
      <c r="F187" s="8"/>
      <c r="G187" s="10"/>
    </row>
    <row r="188" spans="1:7" ht="15.75">
      <c r="A188" s="8"/>
      <c r="B188" s="9"/>
      <c r="C188" s="8"/>
      <c r="D188" s="8"/>
      <c r="E188" s="8"/>
      <c r="F188" s="8"/>
      <c r="G188" s="10"/>
    </row>
    <row r="189" spans="1:7" ht="15.75">
      <c r="A189" s="8"/>
      <c r="B189" s="9"/>
      <c r="C189" s="8"/>
      <c r="D189" s="8"/>
      <c r="E189" s="8"/>
      <c r="F189" s="8"/>
      <c r="G189" s="10"/>
    </row>
    <row r="190" spans="1:7" s="48" customFormat="1" ht="15">
      <c r="A190" s="119" t="s">
        <v>19</v>
      </c>
      <c r="B190" s="119"/>
      <c r="C190" s="48" t="s">
        <v>20</v>
      </c>
      <c r="D190" s="119" t="s">
        <v>68</v>
      </c>
      <c r="E190" s="118"/>
      <c r="F190" s="119"/>
      <c r="G190" s="118"/>
    </row>
    <row r="191" spans="1:7" s="48" customFormat="1" ht="15">
      <c r="A191" s="1" t="s">
        <v>22</v>
      </c>
      <c r="B191" s="117"/>
      <c r="C191" s="48" t="s">
        <v>21</v>
      </c>
      <c r="D191" s="120" t="s">
        <v>5</v>
      </c>
      <c r="E191" s="118"/>
      <c r="F191" s="121"/>
      <c r="G191" s="118"/>
    </row>
    <row r="192" spans="1:7" s="48" customFormat="1" ht="15">
      <c r="A192" s="1"/>
      <c r="B192" s="117"/>
      <c r="D192" s="116"/>
      <c r="E192" s="118"/>
      <c r="F192" s="116"/>
      <c r="G192" s="118"/>
    </row>
    <row r="193" spans="1:7" s="48" customFormat="1" ht="15">
      <c r="A193" s="1"/>
      <c r="B193" s="117"/>
      <c r="D193" s="116"/>
      <c r="E193" s="118"/>
      <c r="F193" s="116"/>
      <c r="G193" s="118"/>
    </row>
    <row r="194" spans="2:7" s="48" customFormat="1" ht="15">
      <c r="B194" s="117"/>
      <c r="D194" s="116"/>
      <c r="E194" s="118"/>
      <c r="F194" s="116"/>
      <c r="G194" s="118"/>
    </row>
    <row r="195" spans="1:7" s="48" customFormat="1" ht="15">
      <c r="A195" s="119" t="s">
        <v>19</v>
      </c>
      <c r="B195" s="119"/>
      <c r="C195" s="48" t="s">
        <v>20</v>
      </c>
      <c r="D195" s="119" t="s">
        <v>68</v>
      </c>
      <c r="E195" s="118"/>
      <c r="F195" s="119"/>
      <c r="G195" s="118"/>
    </row>
    <row r="196" spans="1:7" s="48" customFormat="1" ht="15">
      <c r="A196" s="1" t="s">
        <v>66</v>
      </c>
      <c r="B196" s="117"/>
      <c r="C196" s="48" t="s">
        <v>21</v>
      </c>
      <c r="D196" s="120" t="s">
        <v>5</v>
      </c>
      <c r="E196" s="118"/>
      <c r="F196" s="121"/>
      <c r="G196" s="118"/>
    </row>
    <row r="197" spans="2:7" s="48" customFormat="1" ht="15">
      <c r="B197" s="117"/>
      <c r="D197" s="116"/>
      <c r="E197" s="118"/>
      <c r="F197" s="116"/>
      <c r="G197" s="118"/>
    </row>
    <row r="198" spans="2:7" s="48" customFormat="1" ht="15">
      <c r="B198" s="117"/>
      <c r="D198" s="116"/>
      <c r="E198" s="118"/>
      <c r="F198" s="116"/>
      <c r="G198" s="118"/>
    </row>
    <row r="199" spans="1:7" s="48" customFormat="1" ht="15">
      <c r="A199" s="116"/>
      <c r="B199" s="117"/>
      <c r="D199" s="116"/>
      <c r="E199" s="118"/>
      <c r="F199" s="116"/>
      <c r="G199" s="118"/>
    </row>
    <row r="200" spans="1:7" s="48" customFormat="1" ht="15">
      <c r="A200" s="119" t="s">
        <v>19</v>
      </c>
      <c r="B200" s="119"/>
      <c r="C200" s="48" t="s">
        <v>20</v>
      </c>
      <c r="D200" s="119" t="s">
        <v>68</v>
      </c>
      <c r="E200" s="118"/>
      <c r="F200" s="119"/>
      <c r="G200" s="118"/>
    </row>
    <row r="201" spans="1:7" s="48" customFormat="1" ht="15">
      <c r="A201" s="1" t="s">
        <v>67</v>
      </c>
      <c r="B201" s="61"/>
      <c r="C201" s="48" t="s">
        <v>21</v>
      </c>
      <c r="D201" s="120" t="s">
        <v>5</v>
      </c>
      <c r="E201" s="118"/>
      <c r="F201" s="121"/>
      <c r="G201" s="118"/>
    </row>
  </sheetData>
  <sheetProtection/>
  <mergeCells count="2">
    <mergeCell ref="A1:G1"/>
    <mergeCell ref="A7:G7"/>
  </mergeCells>
  <printOptions horizontalCentered="1"/>
  <pageMargins left="0.5" right="0.5" top="0.75" bottom="0.75" header="0.5" footer="0.5"/>
  <pageSetup fitToHeight="3" horizontalDpi="300" verticalDpi="300" orientation="landscape" scale="60" r:id="rId2"/>
  <headerFooter alignWithMargins="0">
    <oddFooter>&amp;LTemplate Version 03-09&amp;COFFICIAL USE ONLY, PROCUREMENT SENSITIVE - SOURCE SELECTION INFORMATION&amp;RPage &amp;P</oddFooter>
  </headerFooter>
  <rowBreaks count="3" manualBreakCount="3">
    <brk id="49" max="6" man="1"/>
    <brk id="91" max="6" man="1"/>
    <brk id="14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120.7109375" style="0" customWidth="1"/>
  </cols>
  <sheetData>
    <row r="1" spans="1:7" ht="20.25">
      <c r="A1" s="18" t="s">
        <v>55</v>
      </c>
      <c r="B1" s="18"/>
      <c r="C1" s="18"/>
      <c r="D1" s="18"/>
      <c r="E1" s="18"/>
      <c r="F1" s="18"/>
      <c r="G1" s="18"/>
    </row>
    <row r="2" ht="15.75">
      <c r="A2" s="12" t="s">
        <v>74</v>
      </c>
    </row>
    <row r="3" ht="15">
      <c r="A3" s="122" t="s">
        <v>35</v>
      </c>
    </row>
    <row r="4" ht="15">
      <c r="A4" s="13" t="s">
        <v>32</v>
      </c>
    </row>
    <row r="5" ht="15">
      <c r="A5" s="13" t="s">
        <v>90</v>
      </c>
    </row>
    <row r="6" ht="15">
      <c r="A6" s="13" t="s">
        <v>33</v>
      </c>
    </row>
    <row r="7" ht="15">
      <c r="A7" s="13" t="s">
        <v>34</v>
      </c>
    </row>
    <row r="8" ht="15">
      <c r="A8" s="13" t="s">
        <v>36</v>
      </c>
    </row>
    <row r="9" ht="15">
      <c r="A9" s="13" t="s">
        <v>37</v>
      </c>
    </row>
    <row r="10" ht="15">
      <c r="A10" s="13" t="s">
        <v>38</v>
      </c>
    </row>
    <row r="11" ht="15">
      <c r="A11" s="13" t="s">
        <v>75</v>
      </c>
    </row>
    <row r="12" ht="15">
      <c r="A12" s="13" t="s">
        <v>16</v>
      </c>
    </row>
    <row r="13" ht="30">
      <c r="A13" s="13" t="s">
        <v>76</v>
      </c>
    </row>
    <row r="14" ht="15">
      <c r="A14" s="13" t="s">
        <v>77</v>
      </c>
    </row>
    <row r="15" ht="15">
      <c r="A15" s="14"/>
    </row>
    <row r="16" ht="15">
      <c r="A16" s="14"/>
    </row>
    <row r="17" ht="15">
      <c r="A17" s="14"/>
    </row>
    <row r="18" ht="15">
      <c r="A18" s="14"/>
    </row>
    <row r="19" ht="15">
      <c r="A19" s="14"/>
    </row>
    <row r="20" ht="15">
      <c r="A20" s="14"/>
    </row>
    <row r="21" ht="15">
      <c r="A21" s="14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billybob</cp:lastModifiedBy>
  <cp:lastPrinted>2003-08-29T12:51:28Z</cp:lastPrinted>
  <dcterms:created xsi:type="dcterms:W3CDTF">1998-11-03T13:48:07Z</dcterms:created>
  <dcterms:modified xsi:type="dcterms:W3CDTF">2011-04-29T19:21:52Z</dcterms:modified>
  <cp:category/>
  <cp:version/>
  <cp:contentType/>
  <cp:contentStatus/>
</cp:coreProperties>
</file>