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4235" windowHeight="7935" activeTab="10"/>
  </bookViews>
  <sheets>
    <sheet name="A-38" sheetId="1" r:id="rId1"/>
    <sheet name="A-39" sheetId="2" r:id="rId2"/>
    <sheet name="A-40" sheetId="3" r:id="rId3"/>
    <sheet name="A-41" sheetId="4" r:id="rId4"/>
    <sheet name="A-42" sheetId="5" r:id="rId5"/>
    <sheet name="A-43" sheetId="6" r:id="rId6"/>
    <sheet name="A-44" sheetId="7" r:id="rId7"/>
    <sheet name="A-45" sheetId="8" r:id="rId8"/>
    <sheet name="A-46" sheetId="9" r:id="rId9"/>
    <sheet name="A-47" sheetId="10" r:id="rId10"/>
    <sheet name="A-48" sheetId="11" r:id="rId11"/>
    <sheet name="Sheet3" sheetId="12" r:id="rId12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<sst xmlns="http://schemas.openxmlformats.org/spreadsheetml/2006/main" count="872" uniqueCount="308">
  <si>
    <t>For the EIA Industrial Sector</t>
  </si>
  <si>
    <t>Emissions</t>
  </si>
  <si>
    <t>Mining</t>
  </si>
  <si>
    <t xml:space="preserve">  Not including oil and gas exploration</t>
  </si>
  <si>
    <t xml:space="preserve">        Fossil Fuel Combustion</t>
  </si>
  <si>
    <t xml:space="preserve">        Purchased electricity</t>
  </si>
  <si>
    <t xml:space="preserve">  Oil and gas exploration</t>
  </si>
  <si>
    <t xml:space="preserve">       Fossil fuel combustion</t>
  </si>
  <si>
    <t xml:space="preserve">       Non-combustion</t>
  </si>
  <si>
    <t xml:space="preserve">       Purchased electricity</t>
  </si>
  <si>
    <t>Total</t>
  </si>
  <si>
    <t>Real Output, billions (2000$)</t>
  </si>
  <si>
    <t>Emissions estimates based on outputs</t>
  </si>
  <si>
    <t>Sources: ESA calculation based on emissions for 1997 and 2002 from EPA and</t>
  </si>
  <si>
    <t xml:space="preserve">              real outputs from BEA.</t>
  </si>
  <si>
    <t>Appendix Table A-38.  Mining Industry Emissions</t>
  </si>
  <si>
    <t>Emissions (Mmt)</t>
  </si>
  <si>
    <t xml:space="preserve">  Change in Output</t>
  </si>
  <si>
    <t>Construction</t>
  </si>
  <si>
    <t>EPA emissions estimates</t>
  </si>
  <si>
    <t>Output, $billions, 2000$</t>
  </si>
  <si>
    <t>Output change, 1997 to 1998</t>
  </si>
  <si>
    <t>Output change, 2002 to 2006</t>
  </si>
  <si>
    <t>Emissions for</t>
  </si>
  <si>
    <t xml:space="preserve">  1998 based on change in real output</t>
  </si>
  <si>
    <t xml:space="preserve">  2006 based on change in real output</t>
  </si>
  <si>
    <t>Final emissions estimates</t>
  </si>
  <si>
    <t>Appendix Table A-39. Construction Industry Emissions</t>
  </si>
  <si>
    <t>Industry</t>
  </si>
  <si>
    <t>EIA Transportation Categories</t>
  </si>
  <si>
    <t>NEMS Est.</t>
  </si>
  <si>
    <t>Conversion</t>
  </si>
  <si>
    <t>Estimated</t>
  </si>
  <si>
    <t>NAICS</t>
  </si>
  <si>
    <t>Fuel Use</t>
  </si>
  <si>
    <t>Factor</t>
  </si>
  <si>
    <r>
      <t>CO</t>
    </r>
    <r>
      <rPr>
        <b/>
        <vertAlign val="subscript"/>
        <sz val="8"/>
        <rFont val="Helv"/>
        <family val="0"/>
      </rPr>
      <t>2</t>
    </r>
  </si>
  <si>
    <r>
      <t>(trillion Btu</t>
    </r>
    <r>
      <rPr>
        <vertAlign val="superscript"/>
        <sz val="8"/>
        <rFont val="Helv"/>
        <family val="0"/>
      </rPr>
      <t>4</t>
    </r>
    <r>
      <rPr>
        <sz val="8"/>
        <rFont val="Helv"/>
        <family val="0"/>
      </rPr>
      <t>)</t>
    </r>
  </si>
  <si>
    <r>
      <t>(Mmt CO</t>
    </r>
    <r>
      <rPr>
        <vertAlign val="subscript"/>
        <sz val="8"/>
        <rFont val="Helv"/>
        <family val="0"/>
      </rPr>
      <t>2</t>
    </r>
    <r>
      <rPr>
        <sz val="8"/>
        <rFont val="Helv"/>
        <family val="0"/>
      </rPr>
      <t>/Q Btu</t>
    </r>
    <r>
      <rPr>
        <vertAlign val="superscript"/>
        <sz val="8"/>
        <rFont val="Helv"/>
        <family val="0"/>
      </rPr>
      <t>4</t>
    </r>
    <r>
      <rPr>
        <sz val="8"/>
        <rFont val="Helv"/>
        <family val="0"/>
      </rPr>
      <t>)</t>
    </r>
  </si>
  <si>
    <t>(Mmt)</t>
  </si>
  <si>
    <t>Light-Duty Vehicles (LDV)</t>
  </si>
  <si>
    <t xml:space="preserve"> Motor Gasoline</t>
  </si>
  <si>
    <t>Note: Allocated to</t>
  </si>
  <si>
    <t xml:space="preserve"> Ethanol</t>
  </si>
  <si>
    <t>Industries, Households</t>
  </si>
  <si>
    <t xml:space="preserve"> Compressed Natural Gas</t>
  </si>
  <si>
    <t>and Government</t>
  </si>
  <si>
    <t xml:space="preserve"> Liquefied Petroleum Gases</t>
  </si>
  <si>
    <t xml:space="preserve">    Total Emissions for LDVs w/o adjustment</t>
  </si>
  <si>
    <t>Truck transportation</t>
  </si>
  <si>
    <t>Commercial Light Trucks Gasoline 1/</t>
  </si>
  <si>
    <t>Freight Trucks 2/</t>
  </si>
  <si>
    <t xml:space="preserve"> Distillate Fuel Oil (diesel)</t>
  </si>
  <si>
    <t>Emissions for truck transportation</t>
  </si>
  <si>
    <t>Rail transportation</t>
  </si>
  <si>
    <t>Freight Rail 3/</t>
  </si>
  <si>
    <t xml:space="preserve">    Total</t>
  </si>
  <si>
    <t>Water transportation</t>
  </si>
  <si>
    <t>Domestic Shipping</t>
  </si>
  <si>
    <t xml:space="preserve"> Residual Oil</t>
  </si>
  <si>
    <t>International Shipping</t>
  </si>
  <si>
    <t>Emissions for water transportation</t>
  </si>
  <si>
    <t>Air transportation</t>
  </si>
  <si>
    <t>Air Transportation</t>
  </si>
  <si>
    <t xml:space="preserve"> Jet Fuel</t>
  </si>
  <si>
    <t xml:space="preserve"> Aviation Gasoline</t>
  </si>
  <si>
    <t>Emissions for air transportation</t>
  </si>
  <si>
    <t>Miscellaneous Transportation</t>
  </si>
  <si>
    <t>Government</t>
  </si>
  <si>
    <t xml:space="preserve"> Military Use</t>
  </si>
  <si>
    <t xml:space="preserve">   Jet Fuel</t>
  </si>
  <si>
    <t xml:space="preserve">   Residual Fuel Oil</t>
  </si>
  <si>
    <t xml:space="preserve">   Distillates and Diesel</t>
  </si>
  <si>
    <t xml:space="preserve">     Emissions for military government, air</t>
  </si>
  <si>
    <t>Transit &amp; ground transportation</t>
  </si>
  <si>
    <t xml:space="preserve"> Bus Transportation</t>
  </si>
  <si>
    <t xml:space="preserve">   Transit Bus (motor gasoline)</t>
  </si>
  <si>
    <t xml:space="preserve">   Transit Bus (diesel)</t>
  </si>
  <si>
    <t xml:space="preserve">   Intercity Bus (diesel)</t>
  </si>
  <si>
    <t xml:space="preserve">   School Bus (motor gasoline)</t>
  </si>
  <si>
    <t xml:space="preserve">   School Bus (diesel)</t>
  </si>
  <si>
    <t xml:space="preserve"> Rail Transportation</t>
  </si>
  <si>
    <t xml:space="preserve">   Intercity Rail (electricity)</t>
  </si>
  <si>
    <t xml:space="preserve">   Intercity Rail (diesel)</t>
  </si>
  <si>
    <t xml:space="preserve">   Transit Rail (electricity)</t>
  </si>
  <si>
    <t xml:space="preserve">   Commuter Rail (electricity)</t>
  </si>
  <si>
    <t xml:space="preserve">   Commuter Rail (diesel)</t>
  </si>
  <si>
    <t>Emissions for transit and ground transportation</t>
  </si>
  <si>
    <t>Households</t>
  </si>
  <si>
    <t xml:space="preserve"> Recreation Boats</t>
  </si>
  <si>
    <t xml:space="preserve">   Gasoline</t>
  </si>
  <si>
    <t xml:space="preserve">   Distillate Fuel Oil (diesel)</t>
  </si>
  <si>
    <t>Emissions for households, water</t>
  </si>
  <si>
    <t>Lubricating oils and greases</t>
  </si>
  <si>
    <t xml:space="preserve"> Lubricants</t>
  </si>
  <si>
    <t>Pipelines</t>
  </si>
  <si>
    <t xml:space="preserve"> Pipeline Fuel Natural Gas</t>
  </si>
  <si>
    <t>Total; NEMS Backcast</t>
  </si>
  <si>
    <t>Total Transportation emissions; published</t>
  </si>
  <si>
    <t>Difference, added to LDV total</t>
  </si>
  <si>
    <t>LDV total, revised</t>
  </si>
  <si>
    <t xml:space="preserve">    1/ Commercial trucks from 8,500 to 10,000 pounds.</t>
  </si>
  <si>
    <t xml:space="preserve">    2/ Does not include military distillate.  Does not include commercial buses.</t>
  </si>
  <si>
    <t xml:space="preserve">    3/ Does not include passenger rail.</t>
  </si>
  <si>
    <t xml:space="preserve">    4/Btu = British thermal unit; Q = quadrillion</t>
  </si>
  <si>
    <t xml:space="preserve">    Note:  Totals may not equal sum of components due to independent rounding.</t>
  </si>
  <si>
    <t>Sources:  EIA's National Energy Modeling System simulation; EIA's conversion factors, exc. Electricity;</t>
  </si>
  <si>
    <t xml:space="preserve">                ESA conversion factor for electricity; and ESA allocation to NAICS industries, government and households.</t>
  </si>
  <si>
    <t>(trillion Btu)</t>
  </si>
  <si>
    <t xml:space="preserve"> Mode and Type</t>
  </si>
  <si>
    <t xml:space="preserve"> Electricity</t>
  </si>
  <si>
    <t xml:space="preserve"> Liquid Hydrogen</t>
  </si>
  <si>
    <t>Total Consumption</t>
  </si>
  <si>
    <t xml:space="preserve">    Btu = British thermal unit.</t>
  </si>
  <si>
    <t>EIA, Fuel Oil and Kerosene Sales 2006, DOE/EIA-0535(2006) (Washington, DC, December 2007);</t>
  </si>
  <si>
    <t>EIA, State Energy Data Report 2006, DOE/EIA-0214(2006) (Washington, DC, October 2008); Oak Ridge National Laboratory,</t>
  </si>
  <si>
    <t>Transportation Energy Data Book:  Edition 27 and Annual (Oak Ridge, TN, 2008);</t>
  </si>
  <si>
    <t>Department of Defense, Defense Fuel Supply Center; and EIA, AEO2009 National Energy Modeling System run</t>
  </si>
  <si>
    <t>stimulus.d041409a.  Projections:  EIA, AEO2009 National Energy Modeling System run stimulus.d041409a.</t>
  </si>
  <si>
    <t>TEF000</t>
  </si>
  <si>
    <t>Light-Duty Vehicle</t>
  </si>
  <si>
    <t>TEF000:ba_MotorGasoline</t>
  </si>
  <si>
    <t>TEF000:ba_Ethanol</t>
  </si>
  <si>
    <t>TEF000:ba_CompressedNat</t>
  </si>
  <si>
    <t>TEF000:ba_LiquefiedPetr</t>
  </si>
  <si>
    <t>TEF000:ba_Electricity</t>
  </si>
  <si>
    <t>TEF000:ba_LiquidHydroge</t>
  </si>
  <si>
    <t>TEF000:ba_Distillate(di</t>
  </si>
  <si>
    <t>TEF000:ba_Total</t>
  </si>
  <si>
    <t>TEF000:ca_CommercialLig</t>
  </si>
  <si>
    <t>TEF000:da_MotorGasoline</t>
  </si>
  <si>
    <t>TEF000:da_Distillate(di</t>
  </si>
  <si>
    <t>TEF000:da_CompressedNat</t>
  </si>
  <si>
    <t>TEF000:da_LiquefiedPetr</t>
  </si>
  <si>
    <t>TEF000:da_Total</t>
  </si>
  <si>
    <t>TEF000:ea_Distillate(di</t>
  </si>
  <si>
    <t>TEF000:ea_Total</t>
  </si>
  <si>
    <t>TEF000:fa_Distillate(di</t>
  </si>
  <si>
    <t>TEF000:fa_ResidualOil</t>
  </si>
  <si>
    <t>TEF000:fa_Total</t>
  </si>
  <si>
    <t>TEF000:ga_Distillate(di</t>
  </si>
  <si>
    <t>TEF000:ga_ResidualOil</t>
  </si>
  <si>
    <t>TEF000:ga_Total</t>
  </si>
  <si>
    <t>TEF000:ha_JetFuel</t>
  </si>
  <si>
    <t>TEF000:ha_AviationGasol</t>
  </si>
  <si>
    <t>TEF000:ha_Total</t>
  </si>
  <si>
    <t>TEF000:ia_JetFuel</t>
  </si>
  <si>
    <t>TEF000:ia_ResidualFuel</t>
  </si>
  <si>
    <t>TEF000:ia_Distillate</t>
  </si>
  <si>
    <t>TEF000:ia_Total</t>
  </si>
  <si>
    <t xml:space="preserve">     Total</t>
  </si>
  <si>
    <t>TEF000:ja_TransitBus(mo</t>
  </si>
  <si>
    <t>TEF000:ja_TransitBus(di</t>
  </si>
  <si>
    <t>TEF000:ja_IntercityBus(</t>
  </si>
  <si>
    <t>TEF000:ja_SchoolBus(mot</t>
  </si>
  <si>
    <t>TEF000:ja_SchoolBus(die</t>
  </si>
  <si>
    <t>TEF000:ja_Total</t>
  </si>
  <si>
    <t>TEF000:ka_IntercityRail</t>
  </si>
  <si>
    <t>TEF000:la_IntercityRail</t>
  </si>
  <si>
    <t>TEF000:la_TransitRail(e</t>
  </si>
  <si>
    <t>TEF000:la_CommuterRail(</t>
  </si>
  <si>
    <t>TEF000:ma_CommuterRail(</t>
  </si>
  <si>
    <t>TEF000:ma_Total</t>
  </si>
  <si>
    <t>TEF000:na_RecreationBoa</t>
  </si>
  <si>
    <t>TEF000:na_RecreateGas</t>
  </si>
  <si>
    <t>TEF000:na_RecreateDies</t>
  </si>
  <si>
    <t>TEF000:na_Lubricants</t>
  </si>
  <si>
    <t>TEF000:na_PipelineFuelN</t>
  </si>
  <si>
    <t>TEF000:oa_TotalMiscella</t>
  </si>
  <si>
    <t xml:space="preserve"> Total Miscellaneous</t>
  </si>
  <si>
    <t>TEF000:pa_TotalConsumpt</t>
  </si>
  <si>
    <t xml:space="preserve">    - - = Not applicable.</t>
  </si>
  <si>
    <t xml:space="preserve">    Sources:  2006 and 2007 compressed natural gas volumes:  Energy Information</t>
  </si>
  <si>
    <t>Administration (EIA), AEO2009 National Energy Modeling System run stimulus.d041409a.  Other</t>
  </si>
  <si>
    <t>2006 and  2007 values derived using:  EIA, Annual Energy Review,</t>
  </si>
  <si>
    <t>2007, DOE/EIA-0384(2007) (Washington, DC, June 2008);</t>
  </si>
  <si>
    <t>Appendix Table A-40.  Transportation Sector Energy Use by Fuel Type Within a Mode</t>
  </si>
  <si>
    <t>Source:  EIA NEMS model at the request of ESA.</t>
  </si>
  <si>
    <t>Notes:</t>
  </si>
  <si>
    <t>Sales of</t>
  </si>
  <si>
    <t>LDV</t>
  </si>
  <si>
    <t>Total LDV</t>
  </si>
  <si>
    <t>LDVs</t>
  </si>
  <si>
    <t>(%)</t>
  </si>
  <si>
    <t>Domestic Production Sales to</t>
  </si>
  <si>
    <t xml:space="preserve">  Industries, Government and Households</t>
  </si>
  <si>
    <t xml:space="preserve">  Government</t>
  </si>
  <si>
    <t xml:space="preserve">  Personal consumption (households)</t>
  </si>
  <si>
    <t>Sources: Sales of LDVs from the LIFT distribution of autos and light trucks,</t>
  </si>
  <si>
    <t xml:space="preserve">              by year; total LDV emissions estimated by ESA.</t>
  </si>
  <si>
    <t>Appendix Table 44.  LDV Emission Distribution to Industries, Government and Households</t>
  </si>
  <si>
    <t xml:space="preserve">                                                          </t>
  </si>
  <si>
    <t xml:space="preserve">  Business investment (industries)</t>
  </si>
  <si>
    <t>Current-Cost</t>
  </si>
  <si>
    <t>Quantity Index</t>
  </si>
  <si>
    <t>Curent-Cost, Real</t>
  </si>
  <si>
    <t>Lt trucks</t>
  </si>
  <si>
    <t>Cars</t>
  </si>
  <si>
    <t>($millions)</t>
  </si>
  <si>
    <t>(2000=100)</t>
  </si>
  <si>
    <t>($millions, 2000$)</t>
  </si>
  <si>
    <t xml:space="preserve">  Agriculture, forestry, fising, and hunting</t>
  </si>
  <si>
    <t xml:space="preserve">   Farms</t>
  </si>
  <si>
    <t xml:space="preserve">   Forestry, fishing, and related activities</t>
  </si>
  <si>
    <t xml:space="preserve">  Mining</t>
  </si>
  <si>
    <t xml:space="preserve">   Oil and gas extraction</t>
  </si>
  <si>
    <t xml:space="preserve">   Mining, except oil and gas</t>
  </si>
  <si>
    <t xml:space="preserve">   Support activites for mining</t>
  </si>
  <si>
    <t xml:space="preserve">  Utilities</t>
  </si>
  <si>
    <t xml:space="preserve">  Construction                                 </t>
  </si>
  <si>
    <t xml:space="preserve">  Manufacturing</t>
  </si>
  <si>
    <t>31-33</t>
  </si>
  <si>
    <t xml:space="preserve">   Durable goods</t>
  </si>
  <si>
    <t>      Wood products</t>
  </si>
  <si>
    <t>      Nonmetallic mineral products</t>
  </si>
  <si>
    <t>      Primary metals</t>
  </si>
  <si>
    <t>      Fabricated metal products</t>
  </si>
  <si>
    <t>      Machinery</t>
  </si>
  <si>
    <t>      Computer and electronic products</t>
  </si>
  <si>
    <t>      Electrical equipment, appliances, and components</t>
  </si>
  <si>
    <t>      Motor vehicles, bodies and trailers, and parts</t>
  </si>
  <si>
    <t>3361-3</t>
  </si>
  <si>
    <t>      Other transportation equipment</t>
  </si>
  <si>
    <t>3364-9</t>
  </si>
  <si>
    <t>      Furniture and related products</t>
  </si>
  <si>
    <t>      Miscellaneous manufacturing</t>
  </si>
  <si>
    <t xml:space="preserve">   Nondurable goods</t>
  </si>
  <si>
    <t>      Food, beverage, and tobacco products</t>
  </si>
  <si>
    <t>      Textile mills and textile product mills</t>
  </si>
  <si>
    <t>      Apparel and leather and allied products</t>
  </si>
  <si>
    <t>      Paper products</t>
  </si>
  <si>
    <t>      Printing and related support activities</t>
  </si>
  <si>
    <t>      Petroleum and coal products</t>
  </si>
  <si>
    <t>      Chemical products</t>
  </si>
  <si>
    <t>      Plastics and rubber products</t>
  </si>
  <si>
    <t xml:space="preserve">  Wholesale trade</t>
  </si>
  <si>
    <t xml:space="preserve">  Retail trade</t>
  </si>
  <si>
    <t>44-45</t>
  </si>
  <si>
    <t xml:space="preserve">  Transportation and warehousing</t>
  </si>
  <si>
    <t>48-49</t>
  </si>
  <si>
    <t>   Air transportation</t>
  </si>
  <si>
    <t>   Railroad transportation</t>
  </si>
  <si>
    <t>   Water transportation</t>
  </si>
  <si>
    <t>   Truck transportation</t>
  </si>
  <si>
    <t>   Transit and ground passenger transportation</t>
  </si>
  <si>
    <t>   Pipeline transportation</t>
  </si>
  <si>
    <t xml:space="preserve">   Other transportation and support activites </t>
  </si>
  <si>
    <t>   Warehousing and storage</t>
  </si>
  <si>
    <t xml:space="preserve">  Information</t>
  </si>
  <si>
    <t>   Publishing industries (including software)</t>
  </si>
  <si>
    <t>   Motion picture and sound recording industries</t>
  </si>
  <si>
    <t>   Broadcasting and telecommunications</t>
  </si>
  <si>
    <t>   Information and data processing services</t>
  </si>
  <si>
    <t xml:space="preserve">  Finance and insurance</t>
  </si>
  <si>
    <t>   Federal Reserve banks</t>
  </si>
  <si>
    <t>   Credit intermediation and related activities</t>
  </si>
  <si>
    <t>   Securities, commodity contracts, and investments</t>
  </si>
  <si>
    <t>   Insurance carriers and related activities</t>
  </si>
  <si>
    <t>   Funds, trusts, and other financial vehicles</t>
  </si>
  <si>
    <t xml:space="preserve">  Real estate and rental and leasing</t>
  </si>
  <si>
    <t>   Real estate</t>
  </si>
  <si>
    <t>   Rental and leasing services and lessors of intangible assets</t>
  </si>
  <si>
    <t xml:space="preserve">  Professional, scientific, and technical services</t>
  </si>
  <si>
    <t>   Legal services</t>
  </si>
  <si>
    <t>   Computer systems design and related services</t>
  </si>
  <si>
    <t>   Miscellaneous professional, scientific, and technical services</t>
  </si>
  <si>
    <t>541 ex. 5411,5415</t>
  </si>
  <si>
    <t xml:space="preserve">  Management of companies and enterprises</t>
  </si>
  <si>
    <t xml:space="preserve">  Administrative and waste management services</t>
  </si>
  <si>
    <t>   Administrative and support services</t>
  </si>
  <si>
    <t>   Waste management and remediation services</t>
  </si>
  <si>
    <t xml:space="preserve">  Educational services                         </t>
  </si>
  <si>
    <t xml:space="preserve">  Health care and social assistance</t>
  </si>
  <si>
    <t>   Ambulatory health care services</t>
  </si>
  <si>
    <t>   Hospitals</t>
  </si>
  <si>
    <t>   Nursing and residential care facilities</t>
  </si>
  <si>
    <t xml:space="preserve">   Social assistance                    </t>
  </si>
  <si>
    <t xml:space="preserve">  Arts, entertainment, and recreation</t>
  </si>
  <si>
    <t>   Performing arts, spectator sports, museums, and related activities</t>
  </si>
  <si>
    <t>   Amusements, gambling, and recreation industries</t>
  </si>
  <si>
    <t xml:space="preserve">  Accommodation and food services</t>
  </si>
  <si>
    <t>   Accommodation</t>
  </si>
  <si>
    <t>   Food services and drinking places</t>
  </si>
  <si>
    <t xml:space="preserve">  Other services, except government</t>
  </si>
  <si>
    <r>
      <t>Note:  Current-cost data revised and released after compilation for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study.</t>
    </r>
  </si>
  <si>
    <t>--------</t>
  </si>
  <si>
    <t>Appendix Table A-47.  Light Duty Vehicles, Capital Stock by Industry, 2006</t>
  </si>
  <si>
    <t>Appendix Table A-46.  Light Duty Vehicles, Capital Stock by Industry, 2002</t>
  </si>
  <si>
    <t>Appendix Table A-45.  Light Duty Vehicles, Capital Stock by Industry, 1998</t>
  </si>
  <si>
    <t>LDV Fixed</t>
  </si>
  <si>
    <t>Share of</t>
  </si>
  <si>
    <t>LDV Emissions</t>
  </si>
  <si>
    <t>Assets</t>
  </si>
  <si>
    <t>($Bill of 00$)</t>
  </si>
  <si>
    <t>(Million metric tons)</t>
  </si>
  <si>
    <t xml:space="preserve">  Agriculture, forestry, fishing, and hunting</t>
  </si>
  <si>
    <r>
      <t xml:space="preserve">  Utilities</t>
    </r>
    <r>
      <rPr>
        <sz val="8"/>
        <color indexed="8"/>
        <rFont val="Arial"/>
        <family val="2"/>
      </rPr>
      <t xml:space="preserve"> (removed from total)</t>
    </r>
  </si>
  <si>
    <t>   Miscellaneous prof., scientific, and tech. services</t>
  </si>
  <si>
    <t>   Perform. arts, spec. sports, mus., and relat. Activities</t>
  </si>
  <si>
    <t>Sum</t>
  </si>
  <si>
    <t>Source:  ESA</t>
  </si>
  <si>
    <t>Source:  ESA Calculations based on BEA data.</t>
  </si>
  <si>
    <t>Source:  ESA calculations based on BEA data.</t>
  </si>
  <si>
    <r>
      <t xml:space="preserve"> Appendix Table A-41.  Transportation Sector Energy Use by Fuel Type and CO</t>
    </r>
    <r>
      <rPr>
        <b/>
        <vertAlign val="subscript"/>
        <sz val="8"/>
        <rFont val="Helv"/>
        <family val="0"/>
      </rPr>
      <t>2</t>
    </r>
    <r>
      <rPr>
        <b/>
        <sz val="8"/>
        <rFont val="Helv"/>
        <family val="0"/>
      </rPr>
      <t xml:space="preserve"> Emissions, 1998</t>
    </r>
  </si>
  <si>
    <r>
      <t xml:space="preserve"> Appendix Table A-42.  Transportation Sector Energy Use by Fuel Type and CO</t>
    </r>
    <r>
      <rPr>
        <b/>
        <vertAlign val="subscript"/>
        <sz val="8"/>
        <rFont val="Helv"/>
        <family val="0"/>
      </rPr>
      <t>2</t>
    </r>
    <r>
      <rPr>
        <b/>
        <sz val="8"/>
        <rFont val="Helv"/>
        <family val="0"/>
      </rPr>
      <t xml:space="preserve"> Emissions, 2002</t>
    </r>
  </si>
  <si>
    <r>
      <t xml:space="preserve"> Appendix Table A-43.  Transportation Sector Energy Use by Fuel Type and CO</t>
    </r>
    <r>
      <rPr>
        <b/>
        <vertAlign val="subscript"/>
        <sz val="8"/>
        <rFont val="Helv"/>
        <family val="0"/>
      </rPr>
      <t>2</t>
    </r>
    <r>
      <rPr>
        <b/>
        <sz val="8"/>
        <rFont val="Helv"/>
        <family val="0"/>
      </rPr>
      <t xml:space="preserve"> Emissions, 2006</t>
    </r>
  </si>
  <si>
    <t>Used to Distribute Emissions by Industry</t>
  </si>
  <si>
    <t>Appendix Table A-48.  Light-Duty Vehicles Fixed Assets and Emissions of LDVs by Industry: 1998, 2002 and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</si>
</sst>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  <numFmt numFmtId="167" formatCode="0.000"/>
    <numFmt numFmtId="168" formatCode="#,##0.000"/>
  </numFmts>
  <fonts count="15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0"/>
    </font>
    <font>
      <b/>
      <sz val="8"/>
      <name val="Helv"/>
      <family val="0"/>
    </font>
    <font>
      <b/>
      <vertAlign val="subscript"/>
      <sz val="8"/>
      <name val="Helv"/>
      <family val="0"/>
    </font>
    <font>
      <sz val="8"/>
      <name val="Helv"/>
      <family val="0"/>
    </font>
    <font>
      <vertAlign val="superscript"/>
      <sz val="8"/>
      <name val="Helv"/>
      <family val="0"/>
    </font>
    <font>
      <vertAlign val="subscript"/>
      <sz val="8"/>
      <name val="Helv"/>
      <family val="0"/>
    </font>
    <font>
      <b/>
      <sz val="8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vertAlign val="subscript"/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4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6" xfId="0" applyNumberFormat="1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164" fontId="0" fillId="0" borderId="6" xfId="0" applyNumberFormat="1" applyBorder="1" applyAlignment="1">
      <alignment/>
    </xf>
    <xf numFmtId="0" fontId="0" fillId="0" borderId="2" xfId="0" applyBorder="1" applyAlignment="1">
      <alignment horizontal="center"/>
    </xf>
    <xf numFmtId="0" fontId="6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2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 applyProtection="1">
      <alignment horizontal="left"/>
      <protection/>
    </xf>
    <xf numFmtId="166" fontId="6" fillId="0" borderId="0" xfId="0" applyNumberFormat="1" applyFont="1" applyBorder="1" applyAlignment="1" applyProtection="1">
      <alignment horizontal="right"/>
      <protection/>
    </xf>
    <xf numFmtId="4" fontId="6" fillId="0" borderId="0" xfId="0" applyNumberFormat="1" applyFont="1" applyBorder="1" applyAlignment="1" applyProtection="1">
      <alignment horizontal="center"/>
      <protection/>
    </xf>
    <xf numFmtId="166" fontId="6" fillId="0" borderId="6" xfId="0" applyNumberFormat="1" applyFont="1" applyBorder="1" applyAlignment="1">
      <alignment/>
    </xf>
    <xf numFmtId="166" fontId="6" fillId="0" borderId="0" xfId="0" applyNumberFormat="1" applyFont="1" applyAlignment="1" applyProtection="1">
      <alignment/>
      <protection/>
    </xf>
    <xf numFmtId="0" fontId="6" fillId="0" borderId="0" xfId="0" applyFont="1" applyBorder="1" applyAlignment="1">
      <alignment/>
    </xf>
    <xf numFmtId="0" fontId="4" fillId="0" borderId="5" xfId="0" applyFont="1" applyBorder="1" applyAlignment="1" applyProtection="1">
      <alignment horizontal="right"/>
      <protection/>
    </xf>
    <xf numFmtId="166" fontId="6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166" fontId="6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5" xfId="0" applyFont="1" applyBorder="1" applyAlignment="1" applyProtection="1">
      <alignment horizontal="left"/>
      <protection/>
    </xf>
    <xf numFmtId="164" fontId="6" fillId="0" borderId="6" xfId="0" applyNumberFormat="1" applyFont="1" applyBorder="1" applyAlignment="1">
      <alignment/>
    </xf>
    <xf numFmtId="164" fontId="6" fillId="0" borderId="0" xfId="0" applyNumberFormat="1" applyFont="1" applyAlignment="1">
      <alignment/>
    </xf>
    <xf numFmtId="0" fontId="6" fillId="0" borderId="6" xfId="0" applyFont="1" applyBorder="1" applyAlignment="1" applyProtection="1">
      <alignment horizontal="left"/>
      <protection/>
    </xf>
    <xf numFmtId="0" fontId="4" fillId="0" borderId="5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0" fontId="6" fillId="0" borderId="2" xfId="0" applyFont="1" applyBorder="1" applyAlignment="1" applyProtection="1">
      <alignment horizontal="left"/>
      <protection/>
    </xf>
    <xf numFmtId="166" fontId="6" fillId="0" borderId="3" xfId="0" applyNumberFormat="1" applyFont="1" applyBorder="1" applyAlignment="1" applyProtection="1">
      <alignment horizontal="right"/>
      <protection/>
    </xf>
    <xf numFmtId="4" fontId="6" fillId="0" borderId="3" xfId="0" applyNumberFormat="1" applyFont="1" applyBorder="1" applyAlignment="1" applyProtection="1">
      <alignment horizontal="center"/>
      <protection/>
    </xf>
    <xf numFmtId="164" fontId="6" fillId="0" borderId="4" xfId="0" applyNumberFormat="1" applyFont="1" applyBorder="1" applyAlignment="1">
      <alignment/>
    </xf>
    <xf numFmtId="0" fontId="4" fillId="0" borderId="1" xfId="0" applyFont="1" applyBorder="1" applyAlignment="1" applyProtection="1">
      <alignment horizontal="right"/>
      <protection/>
    </xf>
    <xf numFmtId="166" fontId="4" fillId="0" borderId="7" xfId="0" applyNumberFormat="1" applyFont="1" applyBorder="1" applyAlignment="1" applyProtection="1">
      <alignment horizontal="right"/>
      <protection/>
    </xf>
    <xf numFmtId="0" fontId="4" fillId="0" borderId="8" xfId="0" applyFont="1" applyBorder="1" applyAlignment="1" applyProtection="1">
      <alignment horizontal="center"/>
      <protection/>
    </xf>
    <xf numFmtId="166" fontId="6" fillId="0" borderId="9" xfId="0" applyNumberFormat="1" applyFont="1" applyBorder="1" applyAlignment="1">
      <alignment/>
    </xf>
    <xf numFmtId="0" fontId="6" fillId="0" borderId="6" xfId="0" applyFont="1" applyBorder="1" applyAlignment="1">
      <alignment horizontal="center"/>
    </xf>
    <xf numFmtId="166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65" fontId="6" fillId="0" borderId="0" xfId="0" applyNumberFormat="1" applyFont="1" applyAlignment="1">
      <alignment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3" xfId="0" applyFont="1" applyBorder="1" applyAlignment="1">
      <alignment horizontal="center"/>
    </xf>
    <xf numFmtId="166" fontId="6" fillId="0" borderId="4" xfId="0" applyNumberFormat="1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166" fontId="6" fillId="0" borderId="1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6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6" fillId="0" borderId="1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/>
      <protection/>
    </xf>
    <xf numFmtId="166" fontId="6" fillId="0" borderId="10" xfId="0" applyNumberFormat="1" applyFont="1" applyBorder="1" applyAlignment="1">
      <alignment horizontal="right"/>
    </xf>
    <xf numFmtId="166" fontId="6" fillId="0" borderId="11" xfId="0" applyNumberFormat="1" applyFont="1" applyBorder="1" applyAlignment="1" applyProtection="1">
      <alignment horizontal="right"/>
      <protection/>
    </xf>
    <xf numFmtId="0" fontId="4" fillId="0" borderId="7" xfId="0" applyFont="1" applyBorder="1" applyAlignment="1" applyProtection="1">
      <alignment horizontal="right"/>
      <protection/>
    </xf>
    <xf numFmtId="166" fontId="6" fillId="0" borderId="10" xfId="0" applyNumberFormat="1" applyFont="1" applyBorder="1" applyAlignment="1" applyProtection="1">
      <alignment/>
      <protection/>
    </xf>
    <xf numFmtId="166" fontId="6" fillId="0" borderId="10" xfId="0" applyNumberFormat="1" applyFont="1" applyBorder="1" applyAlignment="1">
      <alignment/>
    </xf>
    <xf numFmtId="166" fontId="6" fillId="0" borderId="7" xfId="0" applyNumberFormat="1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5" xfId="0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0" fontId="9" fillId="0" borderId="5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6" xfId="0" applyNumberFormat="1" applyFont="1" applyBorder="1" applyAlignment="1">
      <alignment/>
    </xf>
    <xf numFmtId="0" fontId="9" fillId="0" borderId="2" xfId="0" applyFont="1" applyBorder="1" applyAlignment="1">
      <alignment/>
    </xf>
    <xf numFmtId="166" fontId="9" fillId="0" borderId="3" xfId="0" applyNumberFormat="1" applyFont="1" applyBorder="1" applyAlignment="1">
      <alignment/>
    </xf>
    <xf numFmtId="166" fontId="9" fillId="0" borderId="4" xfId="0" applyNumberFormat="1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7" xfId="0" applyFont="1" applyBorder="1" applyAlignment="1">
      <alignment/>
    </xf>
    <xf numFmtId="0" fontId="11" fillId="0" borderId="9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0" fontId="12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10" xfId="0" applyFont="1" applyBorder="1" applyAlignment="1" quotePrefix="1">
      <alignment horizontal="left"/>
    </xf>
    <xf numFmtId="167" fontId="10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/>
    </xf>
    <xf numFmtId="0" fontId="13" fillId="0" borderId="10" xfId="0" applyFont="1" applyBorder="1" applyAlignment="1">
      <alignment/>
    </xf>
    <xf numFmtId="3" fontId="13" fillId="0" borderId="6" xfId="0" applyNumberFormat="1" applyFont="1" applyBorder="1" applyAlignment="1" quotePrefix="1">
      <alignment horizontal="center"/>
    </xf>
    <xf numFmtId="3" fontId="11" fillId="0" borderId="1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3" fontId="13" fillId="0" borderId="6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13" fillId="0" borderId="6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2" fillId="0" borderId="10" xfId="0" applyFont="1" applyBorder="1" applyAlignment="1">
      <alignment horizontal="left"/>
    </xf>
    <xf numFmtId="4" fontId="11" fillId="0" borderId="0" xfId="0" applyNumberFormat="1" applyFont="1" applyFill="1" applyBorder="1" applyAlignment="1">
      <alignment/>
    </xf>
    <xf numFmtId="0" fontId="12" fillId="0" borderId="6" xfId="0" applyFont="1" applyBorder="1" applyAlignment="1" quotePrefix="1">
      <alignment horizontal="center"/>
    </xf>
    <xf numFmtId="0" fontId="11" fillId="0" borderId="6" xfId="0" applyFont="1" applyBorder="1" applyAlignment="1">
      <alignment/>
    </xf>
    <xf numFmtId="0" fontId="13" fillId="0" borderId="6" xfId="0" applyFont="1" applyBorder="1" applyAlignment="1" quotePrefix="1">
      <alignment horizontal="center"/>
    </xf>
    <xf numFmtId="3" fontId="11" fillId="0" borderId="10" xfId="0" applyNumberFormat="1" applyFont="1" applyFill="1" applyBorder="1" applyAlignment="1">
      <alignment/>
    </xf>
    <xf numFmtId="4" fontId="11" fillId="0" borderId="0" xfId="0" applyNumberFormat="1" applyFont="1" applyFill="1" applyBorder="1" applyAlignment="1" quotePrefix="1">
      <alignment horizontal="right"/>
    </xf>
    <xf numFmtId="0" fontId="13" fillId="0" borderId="10" xfId="0" applyFont="1" applyBorder="1" applyAlignment="1">
      <alignment horizontal="left"/>
    </xf>
    <xf numFmtId="4" fontId="11" fillId="0" borderId="0" xfId="0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3" fillId="0" borderId="10" xfId="0" applyFont="1" applyBorder="1" applyAlignment="1" quotePrefix="1">
      <alignment horizontal="left"/>
    </xf>
    <xf numFmtId="0" fontId="12" fillId="0" borderId="11" xfId="0" applyFont="1" applyBorder="1" applyAlignment="1">
      <alignment/>
    </xf>
    <xf numFmtId="3" fontId="11" fillId="0" borderId="11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4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0" fontId="11" fillId="0" borderId="0" xfId="0" applyFont="1" applyAlignment="1">
      <alignment horizontal="center"/>
    </xf>
    <xf numFmtId="3" fontId="11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2" fillId="0" borderId="6" xfId="0" applyFont="1" applyBorder="1" applyAlignment="1">
      <alignment/>
    </xf>
    <xf numFmtId="168" fontId="11" fillId="0" borderId="0" xfId="0" applyNumberFormat="1" applyFont="1" applyFill="1" applyBorder="1" applyAlignment="1" quotePrefix="1">
      <alignment horizontal="right"/>
    </xf>
    <xf numFmtId="168" fontId="11" fillId="0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0" fontId="11" fillId="0" borderId="3" xfId="0" applyFont="1" applyBorder="1" applyAlignment="1">
      <alignment/>
    </xf>
    <xf numFmtId="0" fontId="12" fillId="0" borderId="7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4" xfId="0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6" xfId="0" applyNumberFormat="1" applyFont="1" applyBorder="1" applyAlignment="1">
      <alignment/>
    </xf>
    <xf numFmtId="166" fontId="11" fillId="0" borderId="0" xfId="0" applyNumberFormat="1" applyFont="1" applyBorder="1" applyAlignment="1">
      <alignment/>
    </xf>
    <xf numFmtId="166" fontId="11" fillId="0" borderId="6" xfId="0" applyNumberFormat="1" applyFont="1" applyBorder="1" applyAlignment="1">
      <alignment/>
    </xf>
    <xf numFmtId="0" fontId="10" fillId="0" borderId="4" xfId="0" applyFont="1" applyBorder="1" applyAlignment="1">
      <alignment horizontal="right"/>
    </xf>
    <xf numFmtId="165" fontId="11" fillId="0" borderId="3" xfId="0" applyNumberFormat="1" applyFont="1" applyBorder="1" applyAlignment="1">
      <alignment/>
    </xf>
    <xf numFmtId="165" fontId="11" fillId="0" borderId="4" xfId="0" applyNumberFormat="1" applyFont="1" applyBorder="1" applyAlignment="1">
      <alignment/>
    </xf>
    <xf numFmtId="0" fontId="10" fillId="0" borderId="14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7" xfId="0" applyFont="1" applyBorder="1" applyAlignment="1">
      <alignment/>
    </xf>
    <xf numFmtId="166" fontId="2" fillId="0" borderId="9" xfId="0" applyNumberFormat="1" applyFont="1" applyBorder="1" applyAlignment="1">
      <alignment horizontal="right"/>
    </xf>
    <xf numFmtId="166" fontId="2" fillId="0" borderId="9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1" fillId="0" borderId="10" xfId="0" applyFont="1" applyBorder="1" applyAlignment="1">
      <alignment/>
    </xf>
    <xf numFmtId="166" fontId="2" fillId="0" borderId="6" xfId="0" applyNumberFormat="1" applyFont="1" applyBorder="1" applyAlignment="1">
      <alignment horizontal="right"/>
    </xf>
    <xf numFmtId="166" fontId="2" fillId="0" borderId="6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8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:E19"/>
    </sheetView>
  </sheetViews>
  <sheetFormatPr defaultColWidth="9.140625" defaultRowHeight="12.75"/>
  <cols>
    <col min="1" max="1" width="36.57421875" style="0" bestFit="1" customWidth="1"/>
  </cols>
  <sheetData>
    <row r="1" spans="1:5" ht="12.75">
      <c r="A1" s="211" t="s">
        <v>15</v>
      </c>
      <c r="B1" s="211"/>
      <c r="C1" s="211"/>
      <c r="D1" s="211"/>
      <c r="E1" s="211"/>
    </row>
    <row r="2" spans="1:5" ht="12.75">
      <c r="A2" s="212" t="s">
        <v>0</v>
      </c>
      <c r="B2" s="212"/>
      <c r="C2" s="212"/>
      <c r="D2" s="212"/>
      <c r="E2" s="212"/>
    </row>
    <row r="3" spans="1:5" ht="12.75">
      <c r="A3" s="2"/>
      <c r="B3" s="213" t="s">
        <v>16</v>
      </c>
      <c r="C3" s="213"/>
      <c r="D3" s="213"/>
      <c r="E3" s="214"/>
    </row>
    <row r="4" spans="1:6" ht="12.75">
      <c r="A4" s="3" t="s">
        <v>2</v>
      </c>
      <c r="B4" s="4">
        <v>1997</v>
      </c>
      <c r="C4" s="4">
        <v>1998</v>
      </c>
      <c r="D4" s="4">
        <v>2002</v>
      </c>
      <c r="E4" s="5">
        <v>2006</v>
      </c>
      <c r="F4" s="1"/>
    </row>
    <row r="5" spans="1:5" ht="12.75">
      <c r="A5" s="6" t="s">
        <v>3</v>
      </c>
      <c r="B5" s="7"/>
      <c r="C5" s="7"/>
      <c r="D5" s="7"/>
      <c r="E5" s="8"/>
    </row>
    <row r="6" spans="1:5" ht="12.75">
      <c r="A6" s="9" t="s">
        <v>4</v>
      </c>
      <c r="B6" s="10">
        <v>20</v>
      </c>
      <c r="C6" s="10"/>
      <c r="D6" s="10">
        <v>15</v>
      </c>
      <c r="E6" s="8"/>
    </row>
    <row r="7" spans="1:5" ht="12.75">
      <c r="A7" s="9" t="s">
        <v>5</v>
      </c>
      <c r="B7" s="10">
        <v>32.9</v>
      </c>
      <c r="C7" s="10"/>
      <c r="D7" s="10">
        <v>27</v>
      </c>
      <c r="E7" s="8"/>
    </row>
    <row r="8" spans="1:5" ht="12.75">
      <c r="A8" s="6" t="s">
        <v>6</v>
      </c>
      <c r="B8" s="10"/>
      <c r="C8" s="10"/>
      <c r="D8" s="10"/>
      <c r="E8" s="8"/>
    </row>
    <row r="9" spans="1:5" ht="12.75">
      <c r="A9" s="11" t="s">
        <v>7</v>
      </c>
      <c r="B9" s="10">
        <v>80.9</v>
      </c>
      <c r="C9" s="10"/>
      <c r="D9" s="10">
        <v>77</v>
      </c>
      <c r="E9" s="8"/>
    </row>
    <row r="10" spans="1:5" ht="12.75">
      <c r="A10" s="11" t="s">
        <v>8</v>
      </c>
      <c r="B10" s="10">
        <v>7</v>
      </c>
      <c r="C10" s="10"/>
      <c r="D10" s="10">
        <v>7</v>
      </c>
      <c r="E10" s="8"/>
    </row>
    <row r="11" spans="1:5" ht="12.75">
      <c r="A11" s="11" t="s">
        <v>9</v>
      </c>
      <c r="B11" s="10">
        <v>21</v>
      </c>
      <c r="C11" s="10"/>
      <c r="D11" s="10">
        <v>31</v>
      </c>
      <c r="E11" s="8"/>
    </row>
    <row r="12" spans="1:5" ht="12.75">
      <c r="A12" s="12" t="s">
        <v>10</v>
      </c>
      <c r="B12" s="10">
        <f>SUM(B6:B11)</f>
        <v>161.8</v>
      </c>
      <c r="C12" s="10"/>
      <c r="D12" s="10">
        <f>SUM(D6:D11)</f>
        <v>157</v>
      </c>
      <c r="E12" s="8"/>
    </row>
    <row r="13" spans="1:5" ht="12.75">
      <c r="A13" s="9"/>
      <c r="B13" s="7"/>
      <c r="C13" s="7"/>
      <c r="D13" s="7"/>
      <c r="E13" s="8"/>
    </row>
    <row r="14" spans="1:5" ht="12.75">
      <c r="A14" s="9" t="s">
        <v>11</v>
      </c>
      <c r="B14" s="10">
        <v>217.6</v>
      </c>
      <c r="C14" s="7">
        <v>212.6</v>
      </c>
      <c r="D14" s="10">
        <v>205.7</v>
      </c>
      <c r="E14" s="8">
        <v>231.3</v>
      </c>
    </row>
    <row r="15" spans="1:5" ht="12.75">
      <c r="A15" s="9" t="s">
        <v>17</v>
      </c>
      <c r="B15" s="7"/>
      <c r="C15" s="17">
        <f>+(C14-B14)/B14</f>
        <v>-0.02297794117647059</v>
      </c>
      <c r="D15" s="7"/>
      <c r="E15" s="18">
        <f>+(E14-D14)/D14</f>
        <v>0.12445308701993206</v>
      </c>
    </row>
    <row r="16" spans="1:5" ht="12.75">
      <c r="A16" s="13" t="s">
        <v>12</v>
      </c>
      <c r="B16" s="14"/>
      <c r="C16" s="15">
        <f>+(B12)*(C14/B14)</f>
        <v>158.08216911764708</v>
      </c>
      <c r="D16" s="15">
        <f>+D12</f>
        <v>157</v>
      </c>
      <c r="E16" s="16">
        <f>+D12*(E14/D14)</f>
        <v>176.53913466212933</v>
      </c>
    </row>
    <row r="18" ht="12.75">
      <c r="A18" t="s">
        <v>13</v>
      </c>
    </row>
    <row r="19" ht="12.75">
      <c r="A19" t="s">
        <v>14</v>
      </c>
    </row>
  </sheetData>
  <mergeCells count="3">
    <mergeCell ref="A1:E1"/>
    <mergeCell ref="A2:E2"/>
    <mergeCell ref="B3:E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workbookViewId="0" topLeftCell="A1">
      <selection activeCell="B3" sqref="B3"/>
    </sheetView>
  </sheetViews>
  <sheetFormatPr defaultColWidth="9.140625" defaultRowHeight="12.75"/>
  <cols>
    <col min="1" max="1" width="52.00390625" style="121" customWidth="1"/>
    <col min="2" max="2" width="14.00390625" style="121" customWidth="1"/>
    <col min="3" max="16384" width="9.140625" style="121" customWidth="1"/>
  </cols>
  <sheetData>
    <row r="1" spans="1:9" ht="11.25">
      <c r="A1" s="226" t="s">
        <v>286</v>
      </c>
      <c r="B1" s="226"/>
      <c r="C1" s="226"/>
      <c r="D1" s="226"/>
      <c r="E1" s="226"/>
      <c r="F1" s="226"/>
      <c r="G1" s="226"/>
      <c r="H1" s="226"/>
      <c r="I1" s="226"/>
    </row>
    <row r="2" spans="1:9" ht="11.25">
      <c r="A2" s="227" t="s">
        <v>306</v>
      </c>
      <c r="B2" s="227"/>
      <c r="C2" s="227"/>
      <c r="D2" s="227"/>
      <c r="E2" s="227"/>
      <c r="F2" s="227"/>
      <c r="G2" s="227"/>
      <c r="H2" s="227"/>
      <c r="I2" s="227"/>
    </row>
    <row r="3" spans="1:9" ht="11.25">
      <c r="A3" s="122"/>
      <c r="B3" s="123"/>
      <c r="C3" s="228" t="s">
        <v>193</v>
      </c>
      <c r="D3" s="229"/>
      <c r="E3" s="230" t="s">
        <v>194</v>
      </c>
      <c r="F3" s="230"/>
      <c r="G3" s="230" t="s">
        <v>195</v>
      </c>
      <c r="H3" s="230"/>
      <c r="I3" s="113" t="s">
        <v>10</v>
      </c>
    </row>
    <row r="4" spans="1:9" ht="11.25">
      <c r="A4" s="126" t="s">
        <v>28</v>
      </c>
      <c r="B4" s="127" t="s">
        <v>33</v>
      </c>
      <c r="C4" s="128" t="s">
        <v>196</v>
      </c>
      <c r="D4" s="129" t="s">
        <v>197</v>
      </c>
      <c r="E4" s="117" t="s">
        <v>196</v>
      </c>
      <c r="F4" s="130" t="s">
        <v>197</v>
      </c>
      <c r="G4" s="117" t="s">
        <v>196</v>
      </c>
      <c r="H4" s="117" t="s">
        <v>197</v>
      </c>
      <c r="I4" s="116" t="s">
        <v>182</v>
      </c>
    </row>
    <row r="5" spans="1:9" ht="11.25">
      <c r="A5" s="131"/>
      <c r="B5" s="132"/>
      <c r="C5" s="224" t="s">
        <v>198</v>
      </c>
      <c r="D5" s="225"/>
      <c r="E5" s="225" t="s">
        <v>199</v>
      </c>
      <c r="F5" s="225"/>
      <c r="G5" s="225" t="s">
        <v>200</v>
      </c>
      <c r="H5" s="225"/>
      <c r="I5" s="133"/>
    </row>
    <row r="6" spans="1:9" ht="11.25">
      <c r="A6" s="134" t="s">
        <v>201</v>
      </c>
      <c r="B6" s="167"/>
      <c r="C6" s="117"/>
      <c r="D6" s="117"/>
      <c r="E6" s="117"/>
      <c r="F6" s="117"/>
      <c r="G6" s="117"/>
      <c r="H6" s="117"/>
      <c r="I6" s="142">
        <f>+G7+G8+H7+H8</f>
        <v>10285.086346034816</v>
      </c>
    </row>
    <row r="7" spans="1:9" ht="11.25">
      <c r="A7" s="137" t="s">
        <v>202</v>
      </c>
      <c r="B7" s="138">
        <v>111112</v>
      </c>
      <c r="C7" s="140">
        <v>5730</v>
      </c>
      <c r="D7" s="140">
        <v>4806</v>
      </c>
      <c r="E7" s="146">
        <v>120.613</v>
      </c>
      <c r="F7" s="146">
        <v>93.133</v>
      </c>
      <c r="G7" s="140">
        <f>+C7/(E7/100)</f>
        <v>4750.73167900641</v>
      </c>
      <c r="H7" s="140">
        <f>+D7/(F7/100)</f>
        <v>5160.362062856345</v>
      </c>
      <c r="I7" s="150"/>
    </row>
    <row r="8" spans="1:9" ht="11.25">
      <c r="A8" s="137" t="s">
        <v>203</v>
      </c>
      <c r="B8" s="143">
        <v>113114115</v>
      </c>
      <c r="C8" s="140">
        <v>33</v>
      </c>
      <c r="D8" s="140">
        <v>308</v>
      </c>
      <c r="E8" s="146">
        <v>45.019</v>
      </c>
      <c r="F8" s="146">
        <v>102.431</v>
      </c>
      <c r="G8" s="140">
        <f>+C8/(E8/100)</f>
        <v>73.30238343810392</v>
      </c>
      <c r="H8" s="140">
        <f>+D8/(F8/100)</f>
        <v>300.69022073395746</v>
      </c>
      <c r="I8" s="150"/>
    </row>
    <row r="9" spans="1:9" ht="11.25">
      <c r="A9" s="144"/>
      <c r="B9" s="145"/>
      <c r="C9" s="140"/>
      <c r="D9" s="140"/>
      <c r="E9" s="146"/>
      <c r="F9" s="146"/>
      <c r="G9" s="146"/>
      <c r="H9" s="146"/>
      <c r="I9" s="150"/>
    </row>
    <row r="10" spans="1:9" ht="11.25">
      <c r="A10" s="147" t="s">
        <v>204</v>
      </c>
      <c r="B10" s="127">
        <v>21</v>
      </c>
      <c r="C10" s="140"/>
      <c r="D10" s="140"/>
      <c r="E10" s="146"/>
      <c r="F10" s="146"/>
      <c r="G10" s="146"/>
      <c r="H10" s="146"/>
      <c r="I10" s="142">
        <f>+G11+G12+G13+H11+H12+H13</f>
        <v>3868.1800758910085</v>
      </c>
    </row>
    <row r="11" spans="1:9" ht="11.25">
      <c r="A11" s="137" t="s">
        <v>205</v>
      </c>
      <c r="B11" s="145">
        <v>211</v>
      </c>
      <c r="C11" s="140">
        <v>33</v>
      </c>
      <c r="D11" s="140">
        <v>1434</v>
      </c>
      <c r="E11" s="146">
        <v>64.578</v>
      </c>
      <c r="F11" s="146">
        <v>112.412</v>
      </c>
      <c r="G11" s="140">
        <f aca="true" t="shared" si="0" ref="G11:H13">+C11/(E11/100)</f>
        <v>51.100994146613395</v>
      </c>
      <c r="H11" s="140">
        <f t="shared" si="0"/>
        <v>1275.6645198021563</v>
      </c>
      <c r="I11" s="150"/>
    </row>
    <row r="12" spans="1:9" ht="11.25">
      <c r="A12" s="137" t="s">
        <v>206</v>
      </c>
      <c r="B12" s="145">
        <v>212</v>
      </c>
      <c r="C12" s="140">
        <v>109</v>
      </c>
      <c r="D12" s="140">
        <v>1639</v>
      </c>
      <c r="E12" s="146">
        <v>70.845</v>
      </c>
      <c r="F12" s="146">
        <v>120.844</v>
      </c>
      <c r="G12" s="140">
        <f t="shared" si="0"/>
        <v>153.857011786294</v>
      </c>
      <c r="H12" s="140">
        <f t="shared" si="0"/>
        <v>1356.2940650756348</v>
      </c>
      <c r="I12" s="150"/>
    </row>
    <row r="13" spans="1:9" ht="11.25">
      <c r="A13" s="137" t="s">
        <v>207</v>
      </c>
      <c r="B13" s="145">
        <v>213</v>
      </c>
      <c r="C13" s="140">
        <v>73</v>
      </c>
      <c r="D13" s="140">
        <v>1092</v>
      </c>
      <c r="E13" s="146">
        <v>99.99</v>
      </c>
      <c r="F13" s="146">
        <v>113.957</v>
      </c>
      <c r="G13" s="140">
        <f t="shared" si="0"/>
        <v>73.00730073007301</v>
      </c>
      <c r="H13" s="140">
        <f t="shared" si="0"/>
        <v>958.2561843502374</v>
      </c>
      <c r="I13" s="150"/>
    </row>
    <row r="14" spans="1:9" ht="11.25">
      <c r="A14" s="144"/>
      <c r="B14" s="145"/>
      <c r="C14" s="140"/>
      <c r="D14" s="140"/>
      <c r="E14" s="146"/>
      <c r="F14" s="146"/>
      <c r="G14" s="146"/>
      <c r="H14" s="146"/>
      <c r="I14" s="150"/>
    </row>
    <row r="15" spans="1:9" ht="11.25">
      <c r="A15" s="134" t="s">
        <v>208</v>
      </c>
      <c r="B15" s="127">
        <v>22</v>
      </c>
      <c r="C15" s="140">
        <v>1450</v>
      </c>
      <c r="D15" s="140">
        <v>5545</v>
      </c>
      <c r="E15" s="146">
        <v>74.977</v>
      </c>
      <c r="F15" s="146">
        <v>73.436</v>
      </c>
      <c r="G15" s="140">
        <f>+C15/(E15/100)</f>
        <v>1933.9264040972564</v>
      </c>
      <c r="H15" s="140">
        <f>+D15/(F15/100)</f>
        <v>7550.792526826079</v>
      </c>
      <c r="I15" s="142">
        <f>+G15+H15</f>
        <v>9484.718930923334</v>
      </c>
    </row>
    <row r="16" spans="1:9" ht="11.25">
      <c r="A16" s="144"/>
      <c r="B16" s="145"/>
      <c r="C16" s="140"/>
      <c r="D16" s="140"/>
      <c r="E16" s="146"/>
      <c r="F16" s="146"/>
      <c r="G16" s="146"/>
      <c r="H16" s="146"/>
      <c r="I16" s="150"/>
    </row>
    <row r="17" spans="1:9" ht="11.25">
      <c r="A17" s="134" t="s">
        <v>209</v>
      </c>
      <c r="B17" s="127">
        <v>23</v>
      </c>
      <c r="C17" s="140">
        <v>6579</v>
      </c>
      <c r="D17" s="140">
        <v>4853</v>
      </c>
      <c r="E17" s="146">
        <v>82.816</v>
      </c>
      <c r="F17" s="146">
        <v>86.235</v>
      </c>
      <c r="G17" s="140">
        <f>+C17/(E17/100)</f>
        <v>7944.117078825348</v>
      </c>
      <c r="H17" s="140">
        <f>+D17/(F17/100)</f>
        <v>5627.645387603641</v>
      </c>
      <c r="I17" s="142">
        <f>+G17+H17</f>
        <v>13571.762466428989</v>
      </c>
    </row>
    <row r="18" spans="1:9" ht="11.25">
      <c r="A18" s="137"/>
      <c r="B18" s="145"/>
      <c r="C18" s="140"/>
      <c r="D18" s="140"/>
      <c r="E18" s="146"/>
      <c r="F18" s="146"/>
      <c r="G18" s="146"/>
      <c r="H18" s="146"/>
      <c r="I18" s="150"/>
    </row>
    <row r="19" spans="1:9" ht="11.25">
      <c r="A19" s="147" t="s">
        <v>210</v>
      </c>
      <c r="B19" s="149" t="s">
        <v>211</v>
      </c>
      <c r="C19" s="140"/>
      <c r="D19" s="140"/>
      <c r="E19" s="146"/>
      <c r="F19" s="146"/>
      <c r="G19" s="146"/>
      <c r="H19" s="146"/>
      <c r="I19" s="150"/>
    </row>
    <row r="20" spans="1:9" ht="11.25">
      <c r="A20" s="137" t="s">
        <v>212</v>
      </c>
      <c r="B20" s="151" t="s">
        <v>285</v>
      </c>
      <c r="C20" s="140"/>
      <c r="D20" s="140"/>
      <c r="E20" s="146"/>
      <c r="F20" s="146"/>
      <c r="G20" s="146"/>
      <c r="H20" s="146"/>
      <c r="I20" s="150"/>
    </row>
    <row r="21" spans="1:9" ht="11.25">
      <c r="A21" s="137" t="s">
        <v>213</v>
      </c>
      <c r="B21" s="145">
        <v>321</v>
      </c>
      <c r="C21" s="140">
        <v>22</v>
      </c>
      <c r="D21" s="140">
        <v>469</v>
      </c>
      <c r="E21" s="168">
        <v>49.143</v>
      </c>
      <c r="F21" s="168">
        <v>77.293</v>
      </c>
      <c r="G21" s="140">
        <f aca="true" t="shared" si="1" ref="G21:H31">+C21/(E21/100)</f>
        <v>44.767311722931034</v>
      </c>
      <c r="H21" s="140">
        <f t="shared" si="1"/>
        <v>606.7819854320571</v>
      </c>
      <c r="I21" s="142">
        <f>+G21+H21</f>
        <v>651.5492971549882</v>
      </c>
    </row>
    <row r="22" spans="1:9" ht="11.25">
      <c r="A22" s="137" t="s">
        <v>214</v>
      </c>
      <c r="B22" s="145">
        <v>327</v>
      </c>
      <c r="C22" s="140">
        <v>22</v>
      </c>
      <c r="D22" s="140">
        <v>581</v>
      </c>
      <c r="E22" s="168">
        <v>55.789</v>
      </c>
      <c r="F22" s="168">
        <v>73.214</v>
      </c>
      <c r="G22" s="140">
        <f t="shared" si="1"/>
        <v>39.434297083654485</v>
      </c>
      <c r="H22" s="140">
        <f t="shared" si="1"/>
        <v>793.5640724451607</v>
      </c>
      <c r="I22" s="142">
        <f aca="true" t="shared" si="2" ref="I22:I31">+G22+H22</f>
        <v>832.9983695288151</v>
      </c>
    </row>
    <row r="23" spans="1:9" ht="11.25">
      <c r="A23" s="137" t="s">
        <v>215</v>
      </c>
      <c r="B23" s="145">
        <v>331</v>
      </c>
      <c r="C23" s="140">
        <v>25</v>
      </c>
      <c r="D23" s="140">
        <v>950</v>
      </c>
      <c r="E23" s="168">
        <v>43.553</v>
      </c>
      <c r="F23" s="168">
        <v>63.022</v>
      </c>
      <c r="G23" s="140">
        <f t="shared" si="1"/>
        <v>57.401327118682985</v>
      </c>
      <c r="H23" s="140">
        <f t="shared" si="1"/>
        <v>1507.4101107549745</v>
      </c>
      <c r="I23" s="142">
        <f t="shared" si="2"/>
        <v>1564.8114378736575</v>
      </c>
    </row>
    <row r="24" spans="1:9" ht="11.25">
      <c r="A24" s="137" t="s">
        <v>216</v>
      </c>
      <c r="B24" s="145">
        <v>332</v>
      </c>
      <c r="C24" s="140">
        <v>32</v>
      </c>
      <c r="D24" s="140">
        <v>1283</v>
      </c>
      <c r="E24" s="168">
        <v>58.228</v>
      </c>
      <c r="F24" s="168">
        <v>66.003</v>
      </c>
      <c r="G24" s="140">
        <f t="shared" si="1"/>
        <v>54.95637837466511</v>
      </c>
      <c r="H24" s="140">
        <f t="shared" si="1"/>
        <v>1943.8510370740723</v>
      </c>
      <c r="I24" s="142">
        <f t="shared" si="2"/>
        <v>1998.8074154487374</v>
      </c>
    </row>
    <row r="25" spans="1:9" ht="11.25">
      <c r="A25" s="137" t="s">
        <v>217</v>
      </c>
      <c r="B25" s="145">
        <v>333</v>
      </c>
      <c r="C25" s="140">
        <v>56</v>
      </c>
      <c r="D25" s="140">
        <v>2380</v>
      </c>
      <c r="E25" s="168">
        <v>59.294</v>
      </c>
      <c r="F25" s="168">
        <v>71.276</v>
      </c>
      <c r="G25" s="140">
        <f t="shared" si="1"/>
        <v>94.44463183458697</v>
      </c>
      <c r="H25" s="140">
        <f t="shared" si="1"/>
        <v>3339.1323867781584</v>
      </c>
      <c r="I25" s="142">
        <f t="shared" si="2"/>
        <v>3433.5770186127456</v>
      </c>
    </row>
    <row r="26" spans="1:9" ht="11.25">
      <c r="A26" s="137" t="s">
        <v>218</v>
      </c>
      <c r="B26" s="145">
        <v>334</v>
      </c>
      <c r="C26" s="140">
        <v>65</v>
      </c>
      <c r="D26" s="140">
        <v>4961</v>
      </c>
      <c r="E26" s="168">
        <v>58.641</v>
      </c>
      <c r="F26" s="168">
        <v>77.321</v>
      </c>
      <c r="G26" s="140">
        <f t="shared" si="1"/>
        <v>110.84394877304275</v>
      </c>
      <c r="H26" s="140">
        <f t="shared" si="1"/>
        <v>6416.10946573376</v>
      </c>
      <c r="I26" s="142">
        <f t="shared" si="2"/>
        <v>6526.953414506803</v>
      </c>
    </row>
    <row r="27" spans="1:9" ht="11.25">
      <c r="A27" s="137" t="s">
        <v>219</v>
      </c>
      <c r="B27" s="145">
        <v>335</v>
      </c>
      <c r="C27" s="140">
        <v>20</v>
      </c>
      <c r="D27" s="140">
        <v>441</v>
      </c>
      <c r="E27" s="168">
        <v>56.578</v>
      </c>
      <c r="F27" s="168">
        <v>62.498</v>
      </c>
      <c r="G27" s="140">
        <f t="shared" si="1"/>
        <v>35.349429106719924</v>
      </c>
      <c r="H27" s="140">
        <f t="shared" si="1"/>
        <v>705.6225799225575</v>
      </c>
      <c r="I27" s="142">
        <f t="shared" si="2"/>
        <v>740.9720090292774</v>
      </c>
    </row>
    <row r="28" spans="1:9" ht="11.25">
      <c r="A28" s="137" t="s">
        <v>220</v>
      </c>
      <c r="B28" s="145" t="s">
        <v>221</v>
      </c>
      <c r="C28" s="140">
        <v>36</v>
      </c>
      <c r="D28" s="140">
        <v>2163</v>
      </c>
      <c r="E28" s="168">
        <v>52.629</v>
      </c>
      <c r="F28" s="168">
        <v>68.076</v>
      </c>
      <c r="G28" s="140">
        <f t="shared" si="1"/>
        <v>68.40335176423646</v>
      </c>
      <c r="H28" s="140">
        <f t="shared" si="1"/>
        <v>3177.3312180504145</v>
      </c>
      <c r="I28" s="142">
        <f t="shared" si="2"/>
        <v>3245.734569814651</v>
      </c>
    </row>
    <row r="29" spans="1:9" ht="11.25">
      <c r="A29" s="137" t="s">
        <v>222</v>
      </c>
      <c r="B29" s="145" t="s">
        <v>223</v>
      </c>
      <c r="C29" s="140">
        <v>11</v>
      </c>
      <c r="D29" s="140">
        <v>1190</v>
      </c>
      <c r="E29" s="168">
        <v>49.984</v>
      </c>
      <c r="F29" s="168">
        <v>57.552</v>
      </c>
      <c r="G29" s="140">
        <f t="shared" si="1"/>
        <v>22.007042253521128</v>
      </c>
      <c r="H29" s="140">
        <f t="shared" si="1"/>
        <v>2067.695301640256</v>
      </c>
      <c r="I29" s="142">
        <f t="shared" si="2"/>
        <v>2089.7023438937767</v>
      </c>
    </row>
    <row r="30" spans="1:9" ht="11.25">
      <c r="A30" s="137" t="s">
        <v>224</v>
      </c>
      <c r="B30" s="145">
        <v>337</v>
      </c>
      <c r="C30" s="140">
        <v>12</v>
      </c>
      <c r="D30" s="140">
        <v>215</v>
      </c>
      <c r="E30" s="168">
        <v>65.895</v>
      </c>
      <c r="F30" s="168">
        <v>61.295</v>
      </c>
      <c r="G30" s="140">
        <f t="shared" si="1"/>
        <v>18.21078989301161</v>
      </c>
      <c r="H30" s="140">
        <f t="shared" si="1"/>
        <v>350.76270495146423</v>
      </c>
      <c r="I30" s="142">
        <f t="shared" si="2"/>
        <v>368.97349484447585</v>
      </c>
    </row>
    <row r="31" spans="1:9" ht="11.25">
      <c r="A31" s="137" t="s">
        <v>225</v>
      </c>
      <c r="B31" s="145">
        <v>339</v>
      </c>
      <c r="C31" s="140">
        <v>8</v>
      </c>
      <c r="D31" s="140">
        <v>642</v>
      </c>
      <c r="E31" s="168">
        <v>72.565</v>
      </c>
      <c r="F31" s="168">
        <v>74.063</v>
      </c>
      <c r="G31" s="140">
        <f t="shared" si="1"/>
        <v>11.02459863570592</v>
      </c>
      <c r="H31" s="140">
        <f t="shared" si="1"/>
        <v>866.829591023858</v>
      </c>
      <c r="I31" s="142">
        <f t="shared" si="2"/>
        <v>877.854189659564</v>
      </c>
    </row>
    <row r="32" spans="1:9" ht="11.25">
      <c r="A32" s="154" t="s">
        <v>226</v>
      </c>
      <c r="B32" s="151" t="s">
        <v>285</v>
      </c>
      <c r="C32" s="140"/>
      <c r="D32" s="140"/>
      <c r="E32" s="146"/>
      <c r="F32" s="146"/>
      <c r="G32" s="146"/>
      <c r="H32" s="146"/>
      <c r="I32" s="150"/>
    </row>
    <row r="33" spans="1:9" ht="11.25">
      <c r="A33" s="137" t="s">
        <v>227</v>
      </c>
      <c r="B33" s="138">
        <v>311312</v>
      </c>
      <c r="C33" s="140">
        <v>58</v>
      </c>
      <c r="D33" s="140">
        <v>1922</v>
      </c>
      <c r="E33" s="169">
        <v>53.495</v>
      </c>
      <c r="F33" s="169">
        <v>73.014</v>
      </c>
      <c r="G33" s="140">
        <f aca="true" t="shared" si="3" ref="G33:H40">+C33/(E33/100)</f>
        <v>108.42134778951305</v>
      </c>
      <c r="H33" s="140">
        <f t="shared" si="3"/>
        <v>2632.3718738872</v>
      </c>
      <c r="I33" s="142">
        <f>+G33+H33</f>
        <v>2740.793221676713</v>
      </c>
    </row>
    <row r="34" spans="1:9" ht="11.25">
      <c r="A34" s="137" t="s">
        <v>228</v>
      </c>
      <c r="B34" s="143">
        <v>313314</v>
      </c>
      <c r="C34" s="140">
        <v>7</v>
      </c>
      <c r="D34" s="140">
        <v>426</v>
      </c>
      <c r="E34" s="169">
        <v>43.842</v>
      </c>
      <c r="F34" s="169">
        <v>53.091</v>
      </c>
      <c r="G34" s="140">
        <f t="shared" si="3"/>
        <v>15.966424889375485</v>
      </c>
      <c r="H34" s="140">
        <f t="shared" si="3"/>
        <v>802.3958863084139</v>
      </c>
      <c r="I34" s="142">
        <f aca="true" t="shared" si="4" ref="I34:I40">+G34+H34</f>
        <v>818.3623111977894</v>
      </c>
    </row>
    <row r="35" spans="1:9" ht="11.25">
      <c r="A35" s="137" t="s">
        <v>229</v>
      </c>
      <c r="B35" s="138">
        <v>315316</v>
      </c>
      <c r="C35" s="140">
        <v>10</v>
      </c>
      <c r="D35" s="140">
        <v>190</v>
      </c>
      <c r="E35" s="146">
        <v>50.563</v>
      </c>
      <c r="F35" s="146">
        <v>63.995</v>
      </c>
      <c r="G35" s="140">
        <f t="shared" si="3"/>
        <v>19.777307517354586</v>
      </c>
      <c r="H35" s="140">
        <f t="shared" si="3"/>
        <v>296.8981951714978</v>
      </c>
      <c r="I35" s="142">
        <f t="shared" si="4"/>
        <v>316.67550268885236</v>
      </c>
    </row>
    <row r="36" spans="1:9" ht="11.25">
      <c r="A36" s="137" t="s">
        <v>230</v>
      </c>
      <c r="B36" s="145">
        <v>322</v>
      </c>
      <c r="C36" s="140">
        <v>16</v>
      </c>
      <c r="D36" s="140">
        <v>1360</v>
      </c>
      <c r="E36" s="146">
        <v>53.1</v>
      </c>
      <c r="F36" s="146">
        <v>64.503</v>
      </c>
      <c r="G36" s="140">
        <f t="shared" si="3"/>
        <v>30.131826741996232</v>
      </c>
      <c r="H36" s="140">
        <f t="shared" si="3"/>
        <v>2108.4290653147914</v>
      </c>
      <c r="I36" s="142">
        <f t="shared" si="4"/>
        <v>2138.5608920567875</v>
      </c>
    </row>
    <row r="37" spans="1:9" ht="11.25">
      <c r="A37" s="137" t="s">
        <v>231</v>
      </c>
      <c r="B37" s="145">
        <v>323</v>
      </c>
      <c r="C37" s="140">
        <v>27</v>
      </c>
      <c r="D37" s="140">
        <v>744</v>
      </c>
      <c r="E37" s="146">
        <v>72.381</v>
      </c>
      <c r="F37" s="146">
        <v>75.166</v>
      </c>
      <c r="G37" s="140">
        <f t="shared" si="3"/>
        <v>37.30260703775853</v>
      </c>
      <c r="H37" s="140">
        <f t="shared" si="3"/>
        <v>989.8092222547428</v>
      </c>
      <c r="I37" s="142">
        <f t="shared" si="4"/>
        <v>1027.1118292925014</v>
      </c>
    </row>
    <row r="38" spans="1:9" ht="11.25">
      <c r="A38" s="137" t="s">
        <v>232</v>
      </c>
      <c r="B38" s="145">
        <v>324</v>
      </c>
      <c r="C38" s="140">
        <v>26</v>
      </c>
      <c r="D38" s="140">
        <v>1840</v>
      </c>
      <c r="E38" s="146">
        <v>98.948</v>
      </c>
      <c r="F38" s="146">
        <v>102.351</v>
      </c>
      <c r="G38" s="140">
        <f t="shared" si="3"/>
        <v>26.276428022799855</v>
      </c>
      <c r="H38" s="140">
        <f t="shared" si="3"/>
        <v>1797.7352444040607</v>
      </c>
      <c r="I38" s="142">
        <f t="shared" si="4"/>
        <v>1824.0116724268605</v>
      </c>
    </row>
    <row r="39" spans="1:9" ht="11.25">
      <c r="A39" s="137" t="s">
        <v>233</v>
      </c>
      <c r="B39" s="145">
        <v>325</v>
      </c>
      <c r="C39" s="140">
        <v>38</v>
      </c>
      <c r="D39" s="140">
        <v>3082</v>
      </c>
      <c r="E39" s="146">
        <v>53.766</v>
      </c>
      <c r="F39" s="146">
        <v>68.926</v>
      </c>
      <c r="G39" s="140">
        <f t="shared" si="3"/>
        <v>70.6766357921363</v>
      </c>
      <c r="H39" s="140">
        <f t="shared" si="3"/>
        <v>4471.462147810696</v>
      </c>
      <c r="I39" s="142">
        <f t="shared" si="4"/>
        <v>4542.138783602832</v>
      </c>
    </row>
    <row r="40" spans="1:9" ht="11.25">
      <c r="A40" s="137" t="s">
        <v>234</v>
      </c>
      <c r="B40" s="145">
        <v>326</v>
      </c>
      <c r="C40" s="140">
        <v>15</v>
      </c>
      <c r="D40" s="140">
        <v>1041</v>
      </c>
      <c r="E40" s="146">
        <v>58.61</v>
      </c>
      <c r="F40" s="146">
        <v>67.145</v>
      </c>
      <c r="G40" s="140">
        <f t="shared" si="3"/>
        <v>25.592902235113463</v>
      </c>
      <c r="H40" s="140">
        <f t="shared" si="3"/>
        <v>1550.376051828133</v>
      </c>
      <c r="I40" s="142">
        <f t="shared" si="4"/>
        <v>1575.9689540632467</v>
      </c>
    </row>
    <row r="41" spans="1:9" ht="11.25">
      <c r="A41" s="137"/>
      <c r="B41" s="145"/>
      <c r="C41" s="140"/>
      <c r="D41" s="140"/>
      <c r="E41" s="146"/>
      <c r="F41" s="146"/>
      <c r="G41" s="146"/>
      <c r="H41" s="146"/>
      <c r="I41" s="150"/>
    </row>
    <row r="42" spans="1:9" ht="11.25">
      <c r="A42" s="147" t="s">
        <v>235</v>
      </c>
      <c r="B42" s="127">
        <v>42</v>
      </c>
      <c r="C42" s="140">
        <v>48392</v>
      </c>
      <c r="D42" s="140">
        <v>10548</v>
      </c>
      <c r="E42" s="170">
        <v>132.759</v>
      </c>
      <c r="F42" s="170">
        <v>102.973</v>
      </c>
      <c r="G42" s="140">
        <f>+C42/(E42/100)</f>
        <v>36451.01273736621</v>
      </c>
      <c r="H42" s="140">
        <f>+D42/(F42/100)</f>
        <v>10243.461878356462</v>
      </c>
      <c r="I42" s="142">
        <f>+G42+H42</f>
        <v>46694.47461572268</v>
      </c>
    </row>
    <row r="43" spans="1:9" ht="11.25">
      <c r="A43" s="137"/>
      <c r="B43" s="145"/>
      <c r="C43" s="140"/>
      <c r="D43" s="140"/>
      <c r="E43" s="146"/>
      <c r="F43" s="146"/>
      <c r="G43" s="146"/>
      <c r="H43" s="146"/>
      <c r="I43" s="150"/>
    </row>
    <row r="44" spans="1:9" ht="11.25">
      <c r="A44" s="156" t="s">
        <v>236</v>
      </c>
      <c r="B44" s="127" t="s">
        <v>237</v>
      </c>
      <c r="C44" s="140">
        <v>2942</v>
      </c>
      <c r="D44" s="140">
        <v>5425</v>
      </c>
      <c r="E44" s="170">
        <v>113.058</v>
      </c>
      <c r="F44" s="170">
        <v>94.747</v>
      </c>
      <c r="G44" s="140">
        <f>+C44/(E44/100)</f>
        <v>2602.2041783863147</v>
      </c>
      <c r="H44" s="140">
        <f>+D44/(F44/100)</f>
        <v>5725.774958573886</v>
      </c>
      <c r="I44" s="142">
        <f>+G44+H44</f>
        <v>8327.9791369602</v>
      </c>
    </row>
    <row r="45" spans="1:9" ht="11.25">
      <c r="A45" s="137"/>
      <c r="B45" s="145"/>
      <c r="C45" s="140"/>
      <c r="D45" s="140"/>
      <c r="E45" s="146"/>
      <c r="F45" s="146"/>
      <c r="G45" s="146"/>
      <c r="H45" s="146"/>
      <c r="I45" s="150"/>
    </row>
    <row r="46" spans="1:9" ht="11.25">
      <c r="A46" s="147" t="s">
        <v>238</v>
      </c>
      <c r="B46" s="127" t="s">
        <v>239</v>
      </c>
      <c r="C46" s="140"/>
      <c r="D46" s="140"/>
      <c r="E46" s="146"/>
      <c r="F46" s="146"/>
      <c r="G46" s="146"/>
      <c r="H46" s="146"/>
      <c r="I46" s="150"/>
    </row>
    <row r="47" spans="1:9" ht="11.25">
      <c r="A47" s="137" t="s">
        <v>240</v>
      </c>
      <c r="B47" s="145">
        <v>481</v>
      </c>
      <c r="C47" s="140">
        <v>93</v>
      </c>
      <c r="D47" s="140">
        <v>2605</v>
      </c>
      <c r="E47" s="146">
        <v>71.316</v>
      </c>
      <c r="F47" s="170">
        <v>80.746</v>
      </c>
      <c r="G47" s="140">
        <f aca="true" t="shared" si="5" ref="G47:H54">+C47/(E47/100)</f>
        <v>130.4055190980986</v>
      </c>
      <c r="H47" s="140">
        <f t="shared" si="5"/>
        <v>3226.1660020310605</v>
      </c>
      <c r="I47" s="142">
        <f aca="true" t="shared" si="6" ref="I47:I54">+G47+H47</f>
        <v>3356.571521129159</v>
      </c>
    </row>
    <row r="48" spans="1:9" ht="11.25">
      <c r="A48" s="137" t="s">
        <v>241</v>
      </c>
      <c r="B48" s="145">
        <v>482</v>
      </c>
      <c r="C48" s="140">
        <v>4</v>
      </c>
      <c r="D48" s="140">
        <v>312</v>
      </c>
      <c r="E48" s="146">
        <v>27.724</v>
      </c>
      <c r="F48" s="170">
        <v>92.314</v>
      </c>
      <c r="G48" s="140">
        <f t="shared" si="5"/>
        <v>14.427932477276007</v>
      </c>
      <c r="H48" s="140">
        <f t="shared" si="5"/>
        <v>337.97690491149774</v>
      </c>
      <c r="I48" s="142">
        <f t="shared" si="6"/>
        <v>352.40483738877373</v>
      </c>
    </row>
    <row r="49" spans="1:9" ht="11.25">
      <c r="A49" s="137" t="s">
        <v>242</v>
      </c>
      <c r="B49" s="145">
        <v>483</v>
      </c>
      <c r="C49" s="140">
        <v>10</v>
      </c>
      <c r="D49" s="171">
        <v>892</v>
      </c>
      <c r="E49" s="170">
        <v>84.221</v>
      </c>
      <c r="F49" s="170">
        <v>67.572</v>
      </c>
      <c r="G49" s="140">
        <f t="shared" si="5"/>
        <v>11.8735232305482</v>
      </c>
      <c r="H49" s="140">
        <f t="shared" si="5"/>
        <v>1320.0734031847512</v>
      </c>
      <c r="I49" s="142">
        <f t="shared" si="6"/>
        <v>1331.9469264152995</v>
      </c>
    </row>
    <row r="50" spans="1:9" ht="11.25">
      <c r="A50" s="137" t="s">
        <v>243</v>
      </c>
      <c r="B50" s="145">
        <v>484</v>
      </c>
      <c r="C50" s="140">
        <v>6769</v>
      </c>
      <c r="D50" s="171">
        <v>3529</v>
      </c>
      <c r="E50" s="170">
        <v>99.761</v>
      </c>
      <c r="F50" s="170">
        <v>106.881</v>
      </c>
      <c r="G50" s="140">
        <f t="shared" si="5"/>
        <v>6785.216667836128</v>
      </c>
      <c r="H50" s="140">
        <f t="shared" si="5"/>
        <v>3301.802939718004</v>
      </c>
      <c r="I50" s="142">
        <f t="shared" si="6"/>
        <v>10087.019607554132</v>
      </c>
    </row>
    <row r="51" spans="1:9" ht="11.25">
      <c r="A51" s="137" t="s">
        <v>244</v>
      </c>
      <c r="B51" s="145">
        <v>485</v>
      </c>
      <c r="C51" s="140">
        <v>127</v>
      </c>
      <c r="D51" s="171">
        <v>638</v>
      </c>
      <c r="E51" s="170">
        <v>106.024</v>
      </c>
      <c r="F51" s="170">
        <v>122.322</v>
      </c>
      <c r="G51" s="140">
        <f t="shared" si="5"/>
        <v>119.784199803818</v>
      </c>
      <c r="H51" s="140">
        <f t="shared" si="5"/>
        <v>521.5742057847322</v>
      </c>
      <c r="I51" s="142">
        <f t="shared" si="6"/>
        <v>641.3584055885501</v>
      </c>
    </row>
    <row r="52" spans="1:9" ht="11.25">
      <c r="A52" s="137" t="s">
        <v>245</v>
      </c>
      <c r="B52" s="145">
        <v>486</v>
      </c>
      <c r="C52" s="140">
        <v>97</v>
      </c>
      <c r="D52" s="171">
        <v>588</v>
      </c>
      <c r="E52" s="170">
        <v>49.224</v>
      </c>
      <c r="F52" s="170">
        <v>90.34</v>
      </c>
      <c r="G52" s="140">
        <f t="shared" si="5"/>
        <v>197.05834552250937</v>
      </c>
      <c r="H52" s="140">
        <f t="shared" si="5"/>
        <v>650.8744742085455</v>
      </c>
      <c r="I52" s="142">
        <f t="shared" si="6"/>
        <v>847.9328197310549</v>
      </c>
    </row>
    <row r="53" spans="1:9" ht="11.25">
      <c r="A53" s="137" t="s">
        <v>246</v>
      </c>
      <c r="B53" s="143">
        <v>487488492</v>
      </c>
      <c r="C53" s="140">
        <v>1878</v>
      </c>
      <c r="D53" s="171">
        <v>1104</v>
      </c>
      <c r="E53" s="170">
        <v>64.355</v>
      </c>
      <c r="F53" s="170">
        <v>76.905</v>
      </c>
      <c r="G53" s="140">
        <f t="shared" si="5"/>
        <v>2918.1881749669797</v>
      </c>
      <c r="H53" s="140">
        <f t="shared" si="5"/>
        <v>1435.5373512775502</v>
      </c>
      <c r="I53" s="142">
        <f t="shared" si="6"/>
        <v>4353.72552624453</v>
      </c>
    </row>
    <row r="54" spans="1:9" ht="11.25">
      <c r="A54" s="137" t="s">
        <v>247</v>
      </c>
      <c r="B54" s="145">
        <v>493</v>
      </c>
      <c r="C54" s="140">
        <v>502</v>
      </c>
      <c r="D54" s="171">
        <v>199</v>
      </c>
      <c r="E54" s="170">
        <v>107.683</v>
      </c>
      <c r="F54" s="170">
        <v>77.636</v>
      </c>
      <c r="G54" s="140">
        <f t="shared" si="5"/>
        <v>466.1831486864221</v>
      </c>
      <c r="H54" s="140">
        <f t="shared" si="5"/>
        <v>256.32438559431193</v>
      </c>
      <c r="I54" s="142">
        <f t="shared" si="6"/>
        <v>722.507534280734</v>
      </c>
    </row>
    <row r="55" spans="1:9" ht="11.25">
      <c r="A55" s="137"/>
      <c r="B55" s="145"/>
      <c r="C55" s="140"/>
      <c r="D55" s="140"/>
      <c r="E55" s="146"/>
      <c r="F55" s="146"/>
      <c r="G55" s="146"/>
      <c r="H55" s="146"/>
      <c r="I55" s="150"/>
    </row>
    <row r="56" spans="1:9" ht="11.25">
      <c r="A56" s="147" t="s">
        <v>248</v>
      </c>
      <c r="B56" s="127">
        <v>51</v>
      </c>
      <c r="C56" s="140"/>
      <c r="D56" s="140"/>
      <c r="E56" s="146"/>
      <c r="F56" s="146"/>
      <c r="G56" s="146"/>
      <c r="H56" s="146"/>
      <c r="I56" s="150"/>
    </row>
    <row r="57" spans="1:9" ht="11.25">
      <c r="A57" s="137" t="s">
        <v>249</v>
      </c>
      <c r="B57" s="145">
        <v>511</v>
      </c>
      <c r="C57" s="140">
        <v>30</v>
      </c>
      <c r="D57" s="171">
        <v>1106</v>
      </c>
      <c r="E57" s="170">
        <v>76.349</v>
      </c>
      <c r="F57" s="170">
        <v>96.76</v>
      </c>
      <c r="G57" s="140">
        <f aca="true" t="shared" si="7" ref="G57:H60">+C57/(E57/100)</f>
        <v>39.29324549110008</v>
      </c>
      <c r="H57" s="140">
        <f t="shared" si="7"/>
        <v>1143.034311699049</v>
      </c>
      <c r="I57" s="142">
        <f>+G57+H57</f>
        <v>1182.3275571901493</v>
      </c>
    </row>
    <row r="58" spans="1:9" ht="11.25">
      <c r="A58" s="137" t="s">
        <v>250</v>
      </c>
      <c r="B58" s="145">
        <v>512</v>
      </c>
      <c r="C58" s="140">
        <v>39</v>
      </c>
      <c r="D58" s="171">
        <v>271</v>
      </c>
      <c r="E58" s="170">
        <v>40.226</v>
      </c>
      <c r="F58" s="170">
        <v>102.802</v>
      </c>
      <c r="G58" s="140">
        <f t="shared" si="7"/>
        <v>96.95221995724158</v>
      </c>
      <c r="H58" s="140">
        <f t="shared" si="7"/>
        <v>263.6135483745452</v>
      </c>
      <c r="I58" s="142">
        <f>+G58+H58</f>
        <v>360.5657683317868</v>
      </c>
    </row>
    <row r="59" spans="1:9" ht="11.25">
      <c r="A59" s="137" t="s">
        <v>251</v>
      </c>
      <c r="B59" s="145">
        <v>513</v>
      </c>
      <c r="C59" s="140">
        <v>992</v>
      </c>
      <c r="D59" s="171">
        <v>10878</v>
      </c>
      <c r="E59" s="170">
        <v>48.467</v>
      </c>
      <c r="F59" s="170">
        <v>86.484</v>
      </c>
      <c r="G59" s="140">
        <f t="shared" si="7"/>
        <v>2046.7534611178742</v>
      </c>
      <c r="H59" s="140">
        <f t="shared" si="7"/>
        <v>12578.04911891217</v>
      </c>
      <c r="I59" s="142">
        <f>+G59+H59</f>
        <v>14624.802580030044</v>
      </c>
    </row>
    <row r="60" spans="1:9" ht="11.25">
      <c r="A60" s="137" t="s">
        <v>252</v>
      </c>
      <c r="B60" s="145">
        <v>514</v>
      </c>
      <c r="C60" s="140">
        <v>37</v>
      </c>
      <c r="D60" s="171">
        <v>653</v>
      </c>
      <c r="E60" s="170">
        <v>51.092</v>
      </c>
      <c r="F60" s="170">
        <v>100.182</v>
      </c>
      <c r="G60" s="140">
        <f t="shared" si="7"/>
        <v>72.41838252564001</v>
      </c>
      <c r="H60" s="140">
        <f t="shared" si="7"/>
        <v>651.8136990676968</v>
      </c>
      <c r="I60" s="142">
        <f>+G60+H60</f>
        <v>724.2320815933368</v>
      </c>
    </row>
    <row r="61" spans="1:9" ht="11.25">
      <c r="A61" s="137"/>
      <c r="B61" s="145"/>
      <c r="C61" s="140"/>
      <c r="D61" s="140"/>
      <c r="E61" s="146"/>
      <c r="F61" s="146"/>
      <c r="G61" s="146"/>
      <c r="H61" s="146"/>
      <c r="I61" s="150"/>
    </row>
    <row r="62" spans="1:9" ht="11.25">
      <c r="A62" s="147" t="s">
        <v>253</v>
      </c>
      <c r="B62" s="127">
        <v>52</v>
      </c>
      <c r="C62" s="140"/>
      <c r="D62" s="140"/>
      <c r="E62" s="146"/>
      <c r="F62" s="146"/>
      <c r="G62" s="146"/>
      <c r="H62" s="146"/>
      <c r="I62" s="150"/>
    </row>
    <row r="63" spans="1:9" ht="11.25">
      <c r="A63" s="137" t="s">
        <v>254</v>
      </c>
      <c r="B63" s="145">
        <v>521</v>
      </c>
      <c r="C63" s="140">
        <v>926</v>
      </c>
      <c r="D63" s="171">
        <v>350</v>
      </c>
      <c r="E63" s="170">
        <v>73.721</v>
      </c>
      <c r="F63" s="170">
        <v>84.688</v>
      </c>
      <c r="G63" s="140">
        <f aca="true" t="shared" si="8" ref="G63:H67">+C63/(E63/100)</f>
        <v>1256.0871393497102</v>
      </c>
      <c r="H63" s="140">
        <f t="shared" si="8"/>
        <v>413.2816928018137</v>
      </c>
      <c r="I63" s="142">
        <f>+G63+H63</f>
        <v>1669.368832151524</v>
      </c>
    </row>
    <row r="64" spans="1:9" ht="11.25">
      <c r="A64" s="137" t="s">
        <v>255</v>
      </c>
      <c r="B64" s="145">
        <v>522</v>
      </c>
      <c r="C64" s="140">
        <v>41044</v>
      </c>
      <c r="D64" s="171">
        <v>11471</v>
      </c>
      <c r="E64" s="170">
        <v>107.609</v>
      </c>
      <c r="F64" s="170">
        <v>89.481</v>
      </c>
      <c r="G64" s="140">
        <f t="shared" si="8"/>
        <v>38141.79111412614</v>
      </c>
      <c r="H64" s="140">
        <f t="shared" si="8"/>
        <v>12819.481230652318</v>
      </c>
      <c r="I64" s="142">
        <f>+G64+H64</f>
        <v>50961.27234477846</v>
      </c>
    </row>
    <row r="65" spans="1:9" ht="11.25">
      <c r="A65" s="137" t="s">
        <v>256</v>
      </c>
      <c r="B65" s="145">
        <v>523</v>
      </c>
      <c r="C65" s="140">
        <v>895</v>
      </c>
      <c r="D65" s="171">
        <v>1659</v>
      </c>
      <c r="E65" s="170">
        <v>96.897</v>
      </c>
      <c r="F65" s="170">
        <v>90.7</v>
      </c>
      <c r="G65" s="140">
        <f t="shared" si="8"/>
        <v>923.6612072613186</v>
      </c>
      <c r="H65" s="140">
        <f t="shared" si="8"/>
        <v>1829.106945975744</v>
      </c>
      <c r="I65" s="142">
        <f>+G65+H65</f>
        <v>2752.7681532370625</v>
      </c>
    </row>
    <row r="66" spans="1:9" ht="11.25">
      <c r="A66" s="137" t="s">
        <v>257</v>
      </c>
      <c r="B66" s="145">
        <v>524</v>
      </c>
      <c r="C66" s="140">
        <v>6541</v>
      </c>
      <c r="D66" s="171">
        <v>2843</v>
      </c>
      <c r="E66" s="170">
        <v>116.992</v>
      </c>
      <c r="F66" s="170">
        <v>100.697</v>
      </c>
      <c r="G66" s="140">
        <f t="shared" si="8"/>
        <v>5590.980579868708</v>
      </c>
      <c r="H66" s="140">
        <f t="shared" si="8"/>
        <v>2823.321449497006</v>
      </c>
      <c r="I66" s="142">
        <f>+G66+H66</f>
        <v>8414.302029365714</v>
      </c>
    </row>
    <row r="67" spans="1:9" ht="11.25">
      <c r="A67" s="137" t="s">
        <v>258</v>
      </c>
      <c r="B67" s="145">
        <v>525</v>
      </c>
      <c r="C67" s="140">
        <v>1713</v>
      </c>
      <c r="D67" s="171">
        <v>269</v>
      </c>
      <c r="E67" s="170">
        <v>84.812</v>
      </c>
      <c r="F67" s="170">
        <v>133.794</v>
      </c>
      <c r="G67" s="140">
        <f t="shared" si="8"/>
        <v>2019.761354525303</v>
      </c>
      <c r="H67" s="140">
        <f t="shared" si="8"/>
        <v>201.0553537527841</v>
      </c>
      <c r="I67" s="142">
        <f>+G67+H67</f>
        <v>2220.816708278087</v>
      </c>
    </row>
    <row r="68" spans="1:9" ht="11.25">
      <c r="A68" s="137"/>
      <c r="B68" s="145"/>
      <c r="C68" s="140"/>
      <c r="D68" s="140"/>
      <c r="E68" s="146"/>
      <c r="F68" s="146"/>
      <c r="G68" s="146"/>
      <c r="H68" s="146"/>
      <c r="I68" s="150"/>
    </row>
    <row r="69" spans="1:9" ht="11.25">
      <c r="A69" s="147" t="s">
        <v>259</v>
      </c>
      <c r="B69" s="127">
        <v>53</v>
      </c>
      <c r="C69" s="140"/>
      <c r="D69" s="140"/>
      <c r="E69" s="146"/>
      <c r="F69" s="146"/>
      <c r="G69" s="146"/>
      <c r="H69" s="146"/>
      <c r="I69" s="150"/>
    </row>
    <row r="70" spans="1:9" ht="11.25">
      <c r="A70" s="137" t="s">
        <v>260</v>
      </c>
      <c r="B70" s="145">
        <v>531</v>
      </c>
      <c r="C70" s="140">
        <v>274</v>
      </c>
      <c r="D70" s="171">
        <v>679</v>
      </c>
      <c r="E70" s="170">
        <v>57.591</v>
      </c>
      <c r="F70" s="170">
        <v>57.027</v>
      </c>
      <c r="G70" s="140">
        <f>+C70/(E70/100)</f>
        <v>475.7687833168377</v>
      </c>
      <c r="H70" s="140">
        <f>+D70/(F70/100)</f>
        <v>1190.664071404773</v>
      </c>
      <c r="I70" s="142">
        <f>+G70+H70</f>
        <v>1666.4328547216107</v>
      </c>
    </row>
    <row r="71" spans="1:9" ht="11.25">
      <c r="A71" s="137" t="s">
        <v>261</v>
      </c>
      <c r="B71" s="143">
        <v>532533</v>
      </c>
      <c r="C71" s="140">
        <v>96373</v>
      </c>
      <c r="D71" s="171">
        <v>12230</v>
      </c>
      <c r="E71" s="170">
        <v>152.236</v>
      </c>
      <c r="F71" s="170">
        <v>116.785</v>
      </c>
      <c r="G71" s="140">
        <f>+C71/(E71/100)</f>
        <v>63305.000131374974</v>
      </c>
      <c r="H71" s="140">
        <f>+D71/(F71/100)</f>
        <v>10472.235304191463</v>
      </c>
      <c r="I71" s="142">
        <f>+G71+H71</f>
        <v>73777.23543556644</v>
      </c>
    </row>
    <row r="72" spans="1:9" ht="11.25">
      <c r="A72" s="157"/>
      <c r="B72" s="145"/>
      <c r="C72" s="140"/>
      <c r="D72" s="140"/>
      <c r="E72" s="146"/>
      <c r="F72" s="146"/>
      <c r="G72" s="146"/>
      <c r="H72" s="146"/>
      <c r="I72" s="150"/>
    </row>
    <row r="73" spans="1:9" ht="11.25">
      <c r="A73" s="156" t="s">
        <v>262</v>
      </c>
      <c r="B73" s="127">
        <v>54</v>
      </c>
      <c r="C73" s="140"/>
      <c r="D73" s="140"/>
      <c r="E73" s="146"/>
      <c r="F73" s="146"/>
      <c r="G73" s="146"/>
      <c r="H73" s="146"/>
      <c r="I73" s="150"/>
    </row>
    <row r="74" spans="1:9" ht="11.25">
      <c r="A74" s="137" t="s">
        <v>263</v>
      </c>
      <c r="B74" s="145">
        <v>5411</v>
      </c>
      <c r="C74" s="140">
        <v>16</v>
      </c>
      <c r="D74" s="140">
        <v>471</v>
      </c>
      <c r="E74" s="146">
        <v>100.79</v>
      </c>
      <c r="F74" s="170">
        <v>87.472</v>
      </c>
      <c r="G74" s="140">
        <f aca="true" t="shared" si="9" ref="G74:H76">+C74/(E74/100)</f>
        <v>15.87459073320766</v>
      </c>
      <c r="H74" s="140">
        <f t="shared" si="9"/>
        <v>538.4580208523871</v>
      </c>
      <c r="I74" s="142">
        <f>+G74+H74</f>
        <v>554.3326115855948</v>
      </c>
    </row>
    <row r="75" spans="1:9" ht="11.25">
      <c r="A75" s="137" t="s">
        <v>264</v>
      </c>
      <c r="B75" s="145">
        <v>5415</v>
      </c>
      <c r="C75" s="140">
        <v>33</v>
      </c>
      <c r="D75" s="171">
        <v>2111</v>
      </c>
      <c r="E75" s="170">
        <v>98.036</v>
      </c>
      <c r="F75" s="170">
        <v>99.328</v>
      </c>
      <c r="G75" s="140">
        <f t="shared" si="9"/>
        <v>33.66110408421396</v>
      </c>
      <c r="H75" s="140">
        <f t="shared" si="9"/>
        <v>2125.2818943298967</v>
      </c>
      <c r="I75" s="142">
        <f>+G75+H75</f>
        <v>2158.9429984141107</v>
      </c>
    </row>
    <row r="76" spans="1:9" ht="11.25">
      <c r="A76" s="137" t="s">
        <v>265</v>
      </c>
      <c r="B76" s="145" t="s">
        <v>266</v>
      </c>
      <c r="C76" s="140">
        <v>196</v>
      </c>
      <c r="D76" s="171">
        <v>4899</v>
      </c>
      <c r="E76" s="170">
        <v>99.142</v>
      </c>
      <c r="F76" s="170">
        <v>104.527</v>
      </c>
      <c r="G76" s="140">
        <f t="shared" si="9"/>
        <v>197.69623368501746</v>
      </c>
      <c r="H76" s="140">
        <f t="shared" si="9"/>
        <v>4686.82732691075</v>
      </c>
      <c r="I76" s="142">
        <f>+G76+H76</f>
        <v>4884.523560595768</v>
      </c>
    </row>
    <row r="77" spans="1:9" ht="11.25">
      <c r="A77" s="137"/>
      <c r="B77" s="145"/>
      <c r="C77" s="140"/>
      <c r="D77" s="140"/>
      <c r="E77" s="146"/>
      <c r="F77" s="146"/>
      <c r="G77" s="146"/>
      <c r="H77" s="146"/>
      <c r="I77" s="150"/>
    </row>
    <row r="78" spans="1:9" ht="11.25">
      <c r="A78" s="156" t="s">
        <v>267</v>
      </c>
      <c r="B78" s="127">
        <v>55</v>
      </c>
      <c r="C78" s="140">
        <v>2480</v>
      </c>
      <c r="D78" s="171">
        <v>937</v>
      </c>
      <c r="E78" s="170">
        <v>102.208</v>
      </c>
      <c r="F78" s="170">
        <v>75.688</v>
      </c>
      <c r="G78" s="140">
        <f>+C78/(E78/100)</f>
        <v>2426.424546023795</v>
      </c>
      <c r="H78" s="140">
        <f>+D78/(F78/100)</f>
        <v>1237.9769580382624</v>
      </c>
      <c r="I78" s="142">
        <f>+G78+H78</f>
        <v>3664.401504062057</v>
      </c>
    </row>
    <row r="79" spans="1:9" ht="11.25">
      <c r="A79" s="137"/>
      <c r="B79" s="145"/>
      <c r="C79" s="140"/>
      <c r="D79" s="140"/>
      <c r="E79" s="146"/>
      <c r="F79" s="146"/>
      <c r="G79" s="146"/>
      <c r="H79" s="146"/>
      <c r="I79" s="150"/>
    </row>
    <row r="80" spans="1:9" ht="11.25">
      <c r="A80" s="156" t="s">
        <v>268</v>
      </c>
      <c r="B80" s="145"/>
      <c r="C80" s="140"/>
      <c r="D80" s="140"/>
      <c r="E80" s="146"/>
      <c r="F80" s="146"/>
      <c r="G80" s="146"/>
      <c r="H80" s="146"/>
      <c r="I80" s="150"/>
    </row>
    <row r="81" spans="1:9" ht="11.25">
      <c r="A81" s="137" t="s">
        <v>269</v>
      </c>
      <c r="B81" s="145">
        <v>561</v>
      </c>
      <c r="C81" s="140">
        <v>302</v>
      </c>
      <c r="D81" s="140">
        <v>2446</v>
      </c>
      <c r="E81" s="146">
        <v>88.369</v>
      </c>
      <c r="F81" s="170">
        <v>103.391</v>
      </c>
      <c r="G81" s="140">
        <f>+C81/(E81/100)</f>
        <v>341.74880331337914</v>
      </c>
      <c r="H81" s="140">
        <f>+D81/(F81/100)</f>
        <v>2365.7765182656126</v>
      </c>
      <c r="I81" s="142">
        <f>+G81+H81</f>
        <v>2707.5253215789917</v>
      </c>
    </row>
    <row r="82" spans="1:9" ht="11.25">
      <c r="A82" s="137" t="s">
        <v>270</v>
      </c>
      <c r="B82" s="145">
        <v>562</v>
      </c>
      <c r="C82" s="140">
        <v>131</v>
      </c>
      <c r="D82" s="140">
        <v>464</v>
      </c>
      <c r="E82" s="146">
        <v>58.618</v>
      </c>
      <c r="F82" s="170">
        <v>99.814</v>
      </c>
      <c r="G82" s="140">
        <f>+C82/(E82/100)</f>
        <v>223.48084206216518</v>
      </c>
      <c r="H82" s="140">
        <f>+D82/(F82/100)</f>
        <v>464.8646482457371</v>
      </c>
      <c r="I82" s="142">
        <f>+G82+H82</f>
        <v>688.3454903079023</v>
      </c>
    </row>
    <row r="83" spans="1:9" ht="11.25">
      <c r="A83" s="137"/>
      <c r="B83" s="145"/>
      <c r="C83" s="140"/>
      <c r="D83" s="140"/>
      <c r="E83" s="146"/>
      <c r="F83" s="146"/>
      <c r="G83" s="146"/>
      <c r="H83" s="146"/>
      <c r="I83" s="150"/>
    </row>
    <row r="84" spans="1:9" ht="11.25">
      <c r="A84" s="134" t="s">
        <v>271</v>
      </c>
      <c r="B84" s="127">
        <v>61</v>
      </c>
      <c r="C84" s="140">
        <v>3</v>
      </c>
      <c r="D84" s="140">
        <v>929</v>
      </c>
      <c r="E84" s="146">
        <v>94.643</v>
      </c>
      <c r="F84" s="170">
        <v>84.18</v>
      </c>
      <c r="G84" s="140">
        <f>+C84/(E84/100)</f>
        <v>3.1698065361410777</v>
      </c>
      <c r="H84" s="140">
        <f>+D84/(F84/100)</f>
        <v>1103.5875504870514</v>
      </c>
      <c r="I84" s="142">
        <f>+G84+H84</f>
        <v>1106.7573570231925</v>
      </c>
    </row>
    <row r="85" spans="1:9" ht="11.25">
      <c r="A85" s="137"/>
      <c r="B85" s="145"/>
      <c r="C85" s="140"/>
      <c r="D85" s="140"/>
      <c r="E85" s="146"/>
      <c r="F85" s="146"/>
      <c r="G85" s="146"/>
      <c r="H85" s="146"/>
      <c r="I85" s="150"/>
    </row>
    <row r="86" spans="1:9" ht="11.25">
      <c r="A86" s="147" t="s">
        <v>272</v>
      </c>
      <c r="B86" s="127">
        <v>62</v>
      </c>
      <c r="C86" s="140"/>
      <c r="D86" s="140"/>
      <c r="E86" s="146"/>
      <c r="F86" s="146"/>
      <c r="G86" s="146"/>
      <c r="H86" s="146"/>
      <c r="I86" s="150"/>
    </row>
    <row r="87" spans="1:9" ht="11.25">
      <c r="A87" s="137" t="s">
        <v>273</v>
      </c>
      <c r="B87" s="145">
        <v>621</v>
      </c>
      <c r="C87" s="140">
        <v>119</v>
      </c>
      <c r="D87" s="140">
        <v>2854</v>
      </c>
      <c r="E87" s="146">
        <v>146.58</v>
      </c>
      <c r="F87" s="146">
        <v>97.784</v>
      </c>
      <c r="G87" s="140">
        <f aca="true" t="shared" si="10" ref="G87:H90">+C87/(E87/100)</f>
        <v>81.18433619866283</v>
      </c>
      <c r="H87" s="140">
        <f t="shared" si="10"/>
        <v>2918.677902315307</v>
      </c>
      <c r="I87" s="142">
        <f>+G87+H87</f>
        <v>2999.86223851397</v>
      </c>
    </row>
    <row r="88" spans="1:9" ht="11.25">
      <c r="A88" s="137" t="s">
        <v>274</v>
      </c>
      <c r="B88" s="145">
        <v>622</v>
      </c>
      <c r="C88" s="140">
        <v>135</v>
      </c>
      <c r="D88" s="140">
        <v>2247</v>
      </c>
      <c r="E88" s="146">
        <v>102.529</v>
      </c>
      <c r="F88" s="146">
        <v>91.77</v>
      </c>
      <c r="G88" s="140">
        <f t="shared" si="10"/>
        <v>131.67006407943117</v>
      </c>
      <c r="H88" s="140">
        <f t="shared" si="10"/>
        <v>2448.512585812357</v>
      </c>
      <c r="I88" s="142">
        <f>+G88+H88</f>
        <v>2580.182649891788</v>
      </c>
    </row>
    <row r="89" spans="1:9" ht="11.25">
      <c r="A89" s="137" t="s">
        <v>275</v>
      </c>
      <c r="B89" s="145">
        <v>623</v>
      </c>
      <c r="C89" s="140">
        <v>23</v>
      </c>
      <c r="D89" s="140">
        <v>464</v>
      </c>
      <c r="E89" s="146">
        <v>100.089</v>
      </c>
      <c r="F89" s="146">
        <v>96.037</v>
      </c>
      <c r="G89" s="140">
        <f t="shared" si="10"/>
        <v>22.97954820210013</v>
      </c>
      <c r="H89" s="140">
        <f t="shared" si="10"/>
        <v>483.1471203806866</v>
      </c>
      <c r="I89" s="142">
        <f>+G89+H89</f>
        <v>506.12666858278675</v>
      </c>
    </row>
    <row r="90" spans="1:9" ht="11.25">
      <c r="A90" s="154" t="s">
        <v>276</v>
      </c>
      <c r="B90" s="145">
        <v>624</v>
      </c>
      <c r="C90" s="140">
        <v>17</v>
      </c>
      <c r="D90" s="140">
        <v>152</v>
      </c>
      <c r="E90" s="146">
        <v>93.382</v>
      </c>
      <c r="F90" s="146">
        <v>70.497</v>
      </c>
      <c r="G90" s="140">
        <f t="shared" si="10"/>
        <v>18.20479321496648</v>
      </c>
      <c r="H90" s="140">
        <f t="shared" si="10"/>
        <v>215.61201185866065</v>
      </c>
      <c r="I90" s="142">
        <f>+G90+H90</f>
        <v>233.81680507362714</v>
      </c>
    </row>
    <row r="91" spans="1:9" ht="11.25">
      <c r="A91" s="137"/>
      <c r="B91" s="145"/>
      <c r="C91" s="140"/>
      <c r="D91" s="140"/>
      <c r="E91" s="146"/>
      <c r="F91" s="146"/>
      <c r="G91" s="146"/>
      <c r="H91" s="146"/>
      <c r="I91" s="150"/>
    </row>
    <row r="92" spans="1:9" ht="11.25">
      <c r="A92" s="147" t="s">
        <v>277</v>
      </c>
      <c r="B92" s="127">
        <v>71</v>
      </c>
      <c r="C92" s="140"/>
      <c r="D92" s="140"/>
      <c r="E92" s="146"/>
      <c r="F92" s="146"/>
      <c r="G92" s="146"/>
      <c r="H92" s="146"/>
      <c r="I92" s="150"/>
    </row>
    <row r="93" spans="1:9" ht="11.25">
      <c r="A93" s="137" t="s">
        <v>278</v>
      </c>
      <c r="B93" s="143">
        <v>711712</v>
      </c>
      <c r="C93" s="140">
        <v>27</v>
      </c>
      <c r="D93" s="140">
        <v>217</v>
      </c>
      <c r="E93" s="146">
        <v>87.343</v>
      </c>
      <c r="F93" s="146">
        <v>75.682</v>
      </c>
      <c r="G93" s="140">
        <f>+C93/(E93/100)</f>
        <v>30.912608909700833</v>
      </c>
      <c r="H93" s="140">
        <f>+D93/(F93/100)</f>
        <v>286.72603789540443</v>
      </c>
      <c r="I93" s="142">
        <f>+G93+H93</f>
        <v>317.6386468051053</v>
      </c>
    </row>
    <row r="94" spans="1:9" ht="11.25">
      <c r="A94" s="137" t="s">
        <v>279</v>
      </c>
      <c r="B94" s="145">
        <v>713</v>
      </c>
      <c r="C94" s="140">
        <v>17</v>
      </c>
      <c r="D94" s="140">
        <v>606</v>
      </c>
      <c r="E94" s="146">
        <v>81.688</v>
      </c>
      <c r="F94" s="146">
        <v>83.214</v>
      </c>
      <c r="G94" s="140">
        <f>+C94/(E94/100)</f>
        <v>20.810890216433258</v>
      </c>
      <c r="H94" s="140">
        <f>+D94/(F94/100)</f>
        <v>728.2428437522532</v>
      </c>
      <c r="I94" s="142">
        <f>+G94+H94</f>
        <v>749.0537339686864</v>
      </c>
    </row>
    <row r="95" spans="1:9" ht="11.25">
      <c r="A95" s="137"/>
      <c r="B95" s="145"/>
      <c r="C95" s="140"/>
      <c r="D95" s="140"/>
      <c r="E95" s="146"/>
      <c r="F95" s="146"/>
      <c r="G95" s="146"/>
      <c r="H95" s="146"/>
      <c r="I95" s="150"/>
    </row>
    <row r="96" spans="1:9" ht="11.25">
      <c r="A96" s="156" t="s">
        <v>280</v>
      </c>
      <c r="B96" s="127">
        <v>72</v>
      </c>
      <c r="C96" s="140"/>
      <c r="D96" s="140"/>
      <c r="E96" s="146"/>
      <c r="F96" s="146"/>
      <c r="G96" s="146"/>
      <c r="H96" s="146"/>
      <c r="I96" s="150"/>
    </row>
    <row r="97" spans="1:9" ht="11.25">
      <c r="A97" s="137" t="s">
        <v>281</v>
      </c>
      <c r="B97" s="145">
        <v>721</v>
      </c>
      <c r="C97" s="140">
        <v>216</v>
      </c>
      <c r="D97" s="140">
        <v>577</v>
      </c>
      <c r="E97" s="146">
        <v>86.858</v>
      </c>
      <c r="F97" s="146">
        <v>88.838</v>
      </c>
      <c r="G97" s="140">
        <f>+C97/(E97/100)</f>
        <v>248.68175643003522</v>
      </c>
      <c r="H97" s="140">
        <f>+D97/(F97/100)</f>
        <v>649.4968369391477</v>
      </c>
      <c r="I97" s="142">
        <f>+G97+H97</f>
        <v>898.1785933691829</v>
      </c>
    </row>
    <row r="98" spans="1:9" ht="11.25">
      <c r="A98" s="137" t="s">
        <v>282</v>
      </c>
      <c r="B98" s="145">
        <v>722</v>
      </c>
      <c r="C98" s="140">
        <v>0</v>
      </c>
      <c r="D98" s="140">
        <v>2819</v>
      </c>
      <c r="E98" s="146">
        <v>0</v>
      </c>
      <c r="F98" s="146">
        <v>98.067</v>
      </c>
      <c r="G98" s="140"/>
      <c r="H98" s="140">
        <f>+D98/(F98/100)</f>
        <v>2874.565348180326</v>
      </c>
      <c r="I98" s="142">
        <f>+G98+H98</f>
        <v>2874.565348180326</v>
      </c>
    </row>
    <row r="99" spans="1:9" ht="11.25">
      <c r="A99" s="137"/>
      <c r="B99" s="145"/>
      <c r="C99" s="140"/>
      <c r="D99" s="140"/>
      <c r="E99" s="146"/>
      <c r="F99" s="146"/>
      <c r="G99" s="146"/>
      <c r="H99" s="146"/>
      <c r="I99" s="150"/>
    </row>
    <row r="100" spans="1:9" ht="11.25">
      <c r="A100" s="158" t="s">
        <v>283</v>
      </c>
      <c r="B100" s="132">
        <v>81</v>
      </c>
      <c r="C100" s="160">
        <v>1222</v>
      </c>
      <c r="D100" s="160">
        <v>1541</v>
      </c>
      <c r="E100" s="172">
        <v>76.353</v>
      </c>
      <c r="F100" s="172">
        <v>83.803</v>
      </c>
      <c r="G100" s="160">
        <f>+C100/(E100/100)</f>
        <v>1600.461016593978</v>
      </c>
      <c r="H100" s="160">
        <f>+D100/(F100/100)</f>
        <v>1838.836318508884</v>
      </c>
      <c r="I100" s="162">
        <f>+G100+H100</f>
        <v>3439.2973351028622</v>
      </c>
    </row>
    <row r="102" ht="11.25">
      <c r="B102" s="166" t="s">
        <v>284</v>
      </c>
    </row>
    <row r="103" ht="11.25">
      <c r="B103" s="163"/>
    </row>
    <row r="104" ht="11.25">
      <c r="B104" s="166" t="s">
        <v>302</v>
      </c>
    </row>
  </sheetData>
  <mergeCells count="8">
    <mergeCell ref="C5:D5"/>
    <mergeCell ref="E5:F5"/>
    <mergeCell ref="G5:H5"/>
    <mergeCell ref="A1:I1"/>
    <mergeCell ref="A2:I2"/>
    <mergeCell ref="C3:D3"/>
    <mergeCell ref="E3:F3"/>
    <mergeCell ref="G3:H3"/>
  </mergeCells>
  <conditionalFormatting sqref="E21:F31 E33:F34">
    <cfRule type="cellIs" priority="1" dxfId="0" operator="equal" stopIfTrue="1">
      <formula>0</formula>
    </cfRule>
  </conditionalFormatting>
  <printOptions horizontalCentered="1"/>
  <pageMargins left="0.75" right="0.75" top="0.54" bottom="1" header="0.5" footer="0.5"/>
  <pageSetup fitToHeight="2" fitToWidth="1" horizontalDpi="600" verticalDpi="600" orientation="landscape" scale="8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tabSelected="1" workbookViewId="0" topLeftCell="A1">
      <selection activeCell="A2" sqref="A2"/>
    </sheetView>
  </sheetViews>
  <sheetFormatPr defaultColWidth="9.140625" defaultRowHeight="12.75"/>
  <cols>
    <col min="1" max="1" width="40.140625" style="121" customWidth="1"/>
    <col min="2" max="2" width="14.00390625" style="121" customWidth="1"/>
    <col min="3" max="4" width="9.7109375" style="121" customWidth="1"/>
    <col min="5" max="5" width="9.421875" style="121" bestFit="1" customWidth="1"/>
    <col min="6" max="6" width="10.00390625" style="121" bestFit="1" customWidth="1"/>
    <col min="7" max="7" width="9.421875" style="121" bestFit="1" customWidth="1"/>
    <col min="8" max="8" width="10.00390625" style="121" bestFit="1" customWidth="1"/>
    <col min="9" max="11" width="5.28125" style="121" bestFit="1" customWidth="1"/>
    <col min="12" max="16384" width="9.140625" style="121" customWidth="1"/>
  </cols>
  <sheetData>
    <row r="1" spans="1:11" ht="11.25">
      <c r="A1" s="226" t="s">
        <v>307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</row>
    <row r="2" spans="1:11" ht="11.25">
      <c r="A2" s="173"/>
      <c r="B2" s="174"/>
      <c r="C2" s="235">
        <v>1998</v>
      </c>
      <c r="D2" s="230"/>
      <c r="E2" s="235">
        <v>2002</v>
      </c>
      <c r="F2" s="236"/>
      <c r="G2" s="230">
        <v>2006</v>
      </c>
      <c r="H2" s="236"/>
      <c r="I2" s="235" t="s">
        <v>28</v>
      </c>
      <c r="J2" s="230"/>
      <c r="K2" s="236"/>
    </row>
    <row r="3" spans="1:11" ht="11.25">
      <c r="A3" s="126" t="s">
        <v>28</v>
      </c>
      <c r="B3" s="127" t="s">
        <v>33</v>
      </c>
      <c r="C3" s="115" t="s">
        <v>289</v>
      </c>
      <c r="D3" s="117" t="s">
        <v>290</v>
      </c>
      <c r="E3" s="115" t="s">
        <v>289</v>
      </c>
      <c r="F3" s="116" t="s">
        <v>290</v>
      </c>
      <c r="G3" s="117" t="s">
        <v>289</v>
      </c>
      <c r="H3" s="117" t="s">
        <v>290</v>
      </c>
      <c r="I3" s="231" t="s">
        <v>291</v>
      </c>
      <c r="J3" s="232"/>
      <c r="K3" s="233"/>
    </row>
    <row r="4" spans="1:11" ht="11.25">
      <c r="A4" s="175"/>
      <c r="B4" s="150"/>
      <c r="C4" s="115" t="s">
        <v>292</v>
      </c>
      <c r="D4" s="117" t="s">
        <v>292</v>
      </c>
      <c r="E4" s="115" t="s">
        <v>292</v>
      </c>
      <c r="F4" s="116" t="s">
        <v>292</v>
      </c>
      <c r="G4" s="117" t="s">
        <v>292</v>
      </c>
      <c r="H4" s="117" t="s">
        <v>292</v>
      </c>
      <c r="I4" s="115">
        <v>1998</v>
      </c>
      <c r="J4" s="117">
        <v>2002</v>
      </c>
      <c r="K4" s="116">
        <v>2006</v>
      </c>
    </row>
    <row r="5" spans="1:11" ht="11.25">
      <c r="A5" s="131"/>
      <c r="B5" s="176"/>
      <c r="C5" s="118" t="s">
        <v>293</v>
      </c>
      <c r="D5" s="120" t="s">
        <v>183</v>
      </c>
      <c r="E5" s="118" t="s">
        <v>293</v>
      </c>
      <c r="F5" s="119" t="s">
        <v>183</v>
      </c>
      <c r="G5" s="120" t="s">
        <v>293</v>
      </c>
      <c r="H5" s="120" t="s">
        <v>183</v>
      </c>
      <c r="I5" s="224" t="s">
        <v>294</v>
      </c>
      <c r="J5" s="225"/>
      <c r="K5" s="234"/>
    </row>
    <row r="6" spans="1:11" ht="11.25">
      <c r="A6" s="134" t="s">
        <v>295</v>
      </c>
      <c r="B6" s="127">
        <v>11</v>
      </c>
      <c r="C6" s="139">
        <v>10422.919887565442</v>
      </c>
      <c r="D6" s="177">
        <f>+C6/C$84</f>
        <v>0.030308106422449035</v>
      </c>
      <c r="E6" s="139">
        <v>10034.90700263641</v>
      </c>
      <c r="F6" s="178">
        <f>+E6/E$84</f>
        <v>0.030384927957377964</v>
      </c>
      <c r="G6" s="140">
        <v>10285.086346034816</v>
      </c>
      <c r="H6" s="178">
        <f>+G6/G$84</f>
        <v>0.030253911061842026</v>
      </c>
      <c r="I6" s="179">
        <f>+D6*I$84</f>
        <v>14.581229999840232</v>
      </c>
      <c r="J6" s="179">
        <f>+F6*J$84</f>
        <v>12.901440410702683</v>
      </c>
      <c r="K6" s="180">
        <f>+H6*K$84</f>
        <v>15.151158659770488</v>
      </c>
    </row>
    <row r="7" spans="1:11" ht="11.25" hidden="1">
      <c r="A7" s="137" t="s">
        <v>202</v>
      </c>
      <c r="B7" s="138">
        <v>111112</v>
      </c>
      <c r="C7" s="139"/>
      <c r="D7" s="146"/>
      <c r="E7" s="139"/>
      <c r="F7" s="150"/>
      <c r="G7" s="140"/>
      <c r="H7" s="150"/>
      <c r="I7" s="146"/>
      <c r="J7" s="146"/>
      <c r="K7" s="150"/>
    </row>
    <row r="8" spans="1:11" ht="11.25" hidden="1">
      <c r="A8" s="137" t="s">
        <v>203</v>
      </c>
      <c r="B8" s="143">
        <v>113114115</v>
      </c>
      <c r="C8" s="139"/>
      <c r="D8" s="146"/>
      <c r="E8" s="139"/>
      <c r="F8" s="150"/>
      <c r="G8" s="140"/>
      <c r="H8" s="150"/>
      <c r="I8" s="146"/>
      <c r="J8" s="146"/>
      <c r="K8" s="150"/>
    </row>
    <row r="9" spans="1:11" ht="11.25">
      <c r="A9" s="147" t="s">
        <v>204</v>
      </c>
      <c r="B9" s="127">
        <v>21</v>
      </c>
      <c r="C9" s="139">
        <v>3984.3845413909726</v>
      </c>
      <c r="D9" s="177">
        <f>+C9/C$84</f>
        <v>0.01158592333157086</v>
      </c>
      <c r="E9" s="139">
        <v>3865.066186303331</v>
      </c>
      <c r="F9" s="178">
        <f>+E9/E$84</f>
        <v>0.011703123665268655</v>
      </c>
      <c r="G9" s="140">
        <v>3868.1800758910085</v>
      </c>
      <c r="H9" s="178">
        <f>+G9/G$84</f>
        <v>0.011378375645073048</v>
      </c>
      <c r="I9" s="179">
        <f>+D9*I$84</f>
        <v>5.573987714818742</v>
      </c>
      <c r="J9" s="179">
        <f>+F9*J$84</f>
        <v>4.969146308273071</v>
      </c>
      <c r="K9" s="180">
        <f>+H9*K$84</f>
        <v>5.698290523052583</v>
      </c>
    </row>
    <row r="10" spans="1:11" ht="11.25" hidden="1">
      <c r="A10" s="137" t="s">
        <v>205</v>
      </c>
      <c r="B10" s="145">
        <v>211</v>
      </c>
      <c r="C10" s="139"/>
      <c r="D10" s="146"/>
      <c r="E10" s="139"/>
      <c r="F10" s="150"/>
      <c r="G10" s="140"/>
      <c r="H10" s="150"/>
      <c r="I10" s="146"/>
      <c r="J10" s="146"/>
      <c r="K10" s="150"/>
    </row>
    <row r="11" spans="1:11" ht="11.25" hidden="1">
      <c r="A11" s="137" t="s">
        <v>206</v>
      </c>
      <c r="B11" s="145">
        <v>212</v>
      </c>
      <c r="C11" s="139"/>
      <c r="D11" s="146"/>
      <c r="E11" s="139"/>
      <c r="F11" s="150"/>
      <c r="G11" s="140"/>
      <c r="H11" s="150"/>
      <c r="I11" s="146"/>
      <c r="J11" s="146"/>
      <c r="K11" s="150"/>
    </row>
    <row r="12" spans="1:11" ht="11.25" hidden="1">
      <c r="A12" s="137" t="s">
        <v>207</v>
      </c>
      <c r="B12" s="145">
        <v>213</v>
      </c>
      <c r="C12" s="139"/>
      <c r="D12" s="146"/>
      <c r="E12" s="139"/>
      <c r="F12" s="150"/>
      <c r="G12" s="140"/>
      <c r="H12" s="150"/>
      <c r="I12" s="146"/>
      <c r="J12" s="146"/>
      <c r="K12" s="150"/>
    </row>
    <row r="13" spans="1:11" ht="11.25">
      <c r="A13" s="134" t="s">
        <v>296</v>
      </c>
      <c r="B13" s="127">
        <v>22</v>
      </c>
      <c r="C13" s="139">
        <v>9709.90494791044</v>
      </c>
      <c r="D13" s="177">
        <f>+C13/C$84</f>
        <v>0.028234778323895694</v>
      </c>
      <c r="E13" s="139">
        <v>9396.240683204938</v>
      </c>
      <c r="F13" s="178">
        <f>+E13/E$84</f>
        <v>0.02845109537680391</v>
      </c>
      <c r="G13" s="140">
        <v>9484.718930923334</v>
      </c>
      <c r="H13" s="178">
        <f>+G13/G$84</f>
        <v>0.02789960466334354</v>
      </c>
      <c r="I13" s="179">
        <f>+D13*I$84</f>
        <v>13.58375185162622</v>
      </c>
      <c r="J13" s="179">
        <f>+F13*J$84</f>
        <v>12.080335096990941</v>
      </c>
      <c r="K13" s="180">
        <f>+H13*K$84</f>
        <v>13.972122015402446</v>
      </c>
    </row>
    <row r="14" spans="1:11" ht="11.25">
      <c r="A14" s="134" t="s">
        <v>209</v>
      </c>
      <c r="B14" s="127">
        <v>23</v>
      </c>
      <c r="C14" s="139">
        <v>13699.762229968119</v>
      </c>
      <c r="D14" s="177">
        <f>+C14/C$84</f>
        <v>0.03983661546928632</v>
      </c>
      <c r="E14" s="139">
        <v>13159.393625120265</v>
      </c>
      <c r="F14" s="178">
        <f>+E14/E$84</f>
        <v>0.03984563356262382</v>
      </c>
      <c r="G14" s="140">
        <v>13571.762466428989</v>
      </c>
      <c r="H14" s="178">
        <f>+G14/G$84</f>
        <v>0.03992177418812683</v>
      </c>
      <c r="I14" s="179">
        <f>+D14*I$84</f>
        <v>19.16539570227365</v>
      </c>
      <c r="J14" s="179">
        <f>+F14*J$84</f>
        <v>16.918456010690075</v>
      </c>
      <c r="K14" s="180">
        <f>+H14*K$84</f>
        <v>19.992824513413915</v>
      </c>
    </row>
    <row r="15" spans="1:11" ht="11.25">
      <c r="A15" s="147" t="s">
        <v>210</v>
      </c>
      <c r="B15" s="149" t="s">
        <v>211</v>
      </c>
      <c r="C15" s="139"/>
      <c r="D15" s="146"/>
      <c r="E15" s="139"/>
      <c r="F15" s="150"/>
      <c r="G15" s="140"/>
      <c r="H15" s="150"/>
      <c r="I15" s="146"/>
      <c r="J15" s="146"/>
      <c r="K15" s="150"/>
    </row>
    <row r="16" spans="1:11" ht="11.25">
      <c r="A16" s="137" t="s">
        <v>212</v>
      </c>
      <c r="B16" s="151"/>
      <c r="C16" s="139"/>
      <c r="D16" s="146"/>
      <c r="E16" s="139"/>
      <c r="F16" s="150"/>
      <c r="G16" s="140"/>
      <c r="H16" s="150"/>
      <c r="I16" s="146"/>
      <c r="J16" s="146"/>
      <c r="K16" s="150"/>
    </row>
    <row r="17" spans="1:11" ht="11.25">
      <c r="A17" s="137" t="s">
        <v>213</v>
      </c>
      <c r="B17" s="145">
        <v>321</v>
      </c>
      <c r="C17" s="139">
        <v>668.2033553444005</v>
      </c>
      <c r="D17" s="177">
        <f aca="true" t="shared" si="0" ref="D17:D27">+C17/C$84</f>
        <v>0.0019430235120368006</v>
      </c>
      <c r="E17" s="139">
        <v>649.2373977944494</v>
      </c>
      <c r="F17" s="178">
        <f aca="true" t="shared" si="1" ref="F17:F27">+E17/E$84</f>
        <v>0.0019658409942451007</v>
      </c>
      <c r="G17" s="140">
        <v>651.5492971549882</v>
      </c>
      <c r="H17" s="178">
        <f aca="true" t="shared" si="2" ref="H17:H27">+G17/G$84</f>
        <v>0.0019165531358064077</v>
      </c>
      <c r="I17" s="179">
        <f aca="true" t="shared" si="3" ref="I17:I27">+D17*I$84</f>
        <v>0.9347886116409049</v>
      </c>
      <c r="J17" s="179">
        <f aca="true" t="shared" si="4" ref="J17:J27">+F17*J$84</f>
        <v>0.8346960861564698</v>
      </c>
      <c r="K17" s="180">
        <f aca="true" t="shared" si="5" ref="K17:K27">+H17*K$84</f>
        <v>0.959809810411849</v>
      </c>
    </row>
    <row r="18" spans="1:11" ht="11.25">
      <c r="A18" s="137" t="s">
        <v>214</v>
      </c>
      <c r="B18" s="145">
        <v>327</v>
      </c>
      <c r="C18" s="139">
        <v>858.7331266711946</v>
      </c>
      <c r="D18" s="177">
        <f t="shared" si="0"/>
        <v>0.0024970521957750737</v>
      </c>
      <c r="E18" s="139">
        <v>832.991013253907</v>
      </c>
      <c r="F18" s="178">
        <f t="shared" si="1"/>
        <v>0.002522232833868176</v>
      </c>
      <c r="G18" s="140">
        <v>832.9983695288151</v>
      </c>
      <c r="H18" s="178">
        <f t="shared" si="2"/>
        <v>0.002450291396542339</v>
      </c>
      <c r="I18" s="179">
        <f t="shared" si="3"/>
        <v>1.201331811387388</v>
      </c>
      <c r="J18" s="179">
        <f t="shared" si="4"/>
        <v>1.0709400612604276</v>
      </c>
      <c r="K18" s="180">
        <f t="shared" si="5"/>
        <v>1.2271059313884034</v>
      </c>
    </row>
    <row r="19" spans="1:11" ht="11.25">
      <c r="A19" s="137" t="s">
        <v>215</v>
      </c>
      <c r="B19" s="145">
        <v>331</v>
      </c>
      <c r="C19" s="139">
        <v>1611.8962536258832</v>
      </c>
      <c r="D19" s="177">
        <f t="shared" si="0"/>
        <v>0.00468712450290657</v>
      </c>
      <c r="E19" s="139">
        <v>1565.1631188350782</v>
      </c>
      <c r="F19" s="178">
        <f t="shared" si="1"/>
        <v>0.004739193755841923</v>
      </c>
      <c r="G19" s="140">
        <v>1564.8114378736575</v>
      </c>
      <c r="H19" s="178">
        <f t="shared" si="2"/>
        <v>0.004602942987273441</v>
      </c>
      <c r="I19" s="179">
        <f t="shared" si="3"/>
        <v>2.254975598348351</v>
      </c>
      <c r="J19" s="179">
        <f t="shared" si="4"/>
        <v>2.0122616687304804</v>
      </c>
      <c r="K19" s="180">
        <f t="shared" si="5"/>
        <v>2.305153848026539</v>
      </c>
    </row>
    <row r="20" spans="1:11" ht="11.25">
      <c r="A20" s="137" t="s">
        <v>216</v>
      </c>
      <c r="B20" s="145">
        <v>332</v>
      </c>
      <c r="C20" s="139">
        <v>2061.7833315907615</v>
      </c>
      <c r="D20" s="177">
        <f t="shared" si="0"/>
        <v>0.005995320822568491</v>
      </c>
      <c r="E20" s="139">
        <v>2002.1700539879887</v>
      </c>
      <c r="F20" s="178">
        <f t="shared" si="1"/>
        <v>0.006062417203553712</v>
      </c>
      <c r="G20" s="140">
        <v>1998.8074154487374</v>
      </c>
      <c r="H20" s="178">
        <f t="shared" si="2"/>
        <v>0.0058795560622638765</v>
      </c>
      <c r="I20" s="179">
        <f t="shared" si="3"/>
        <v>2.884348847737701</v>
      </c>
      <c r="J20" s="179">
        <f t="shared" si="4"/>
        <v>2.574102344628906</v>
      </c>
      <c r="K20" s="180">
        <f t="shared" si="5"/>
        <v>2.9444816759817494</v>
      </c>
    </row>
    <row r="21" spans="1:11" ht="11.25">
      <c r="A21" s="137" t="s">
        <v>217</v>
      </c>
      <c r="B21" s="145">
        <v>333</v>
      </c>
      <c r="C21" s="139">
        <v>3539.7764607474346</v>
      </c>
      <c r="D21" s="177">
        <f t="shared" si="0"/>
        <v>0.010293077452509552</v>
      </c>
      <c r="E21" s="139">
        <v>3412.103330458047</v>
      </c>
      <c r="F21" s="178">
        <f t="shared" si="1"/>
        <v>0.010331586914742596</v>
      </c>
      <c r="G21" s="140">
        <v>3433.5770186127456</v>
      </c>
      <c r="H21" s="178">
        <f t="shared" si="2"/>
        <v>0.010099976825682458</v>
      </c>
      <c r="I21" s="179">
        <f t="shared" si="3"/>
        <v>4.951999562402346</v>
      </c>
      <c r="J21" s="179">
        <f t="shared" si="4"/>
        <v>4.3867918039997065</v>
      </c>
      <c r="K21" s="180">
        <f t="shared" si="5"/>
        <v>5.058068394301775</v>
      </c>
    </row>
    <row r="22" spans="1:11" ht="11.25">
      <c r="A22" s="137" t="s">
        <v>218</v>
      </c>
      <c r="B22" s="145">
        <v>334</v>
      </c>
      <c r="C22" s="139">
        <v>6733.257991054367</v>
      </c>
      <c r="D22" s="177">
        <f t="shared" si="0"/>
        <v>0.01957918721088317</v>
      </c>
      <c r="E22" s="139">
        <v>6539.816701059588</v>
      </c>
      <c r="F22" s="178">
        <f t="shared" si="1"/>
        <v>0.01980206286554987</v>
      </c>
      <c r="G22" s="140">
        <v>6526.953414506803</v>
      </c>
      <c r="H22" s="178">
        <f t="shared" si="2"/>
        <v>0.01919924261825993</v>
      </c>
      <c r="I22" s="179">
        <f t="shared" si="3"/>
        <v>9.419546967155894</v>
      </c>
      <c r="J22" s="179">
        <f t="shared" si="4"/>
        <v>8.407955892712476</v>
      </c>
      <c r="K22" s="180">
        <f t="shared" si="5"/>
        <v>9.614980703224573</v>
      </c>
    </row>
    <row r="23" spans="1:11" ht="11.25">
      <c r="A23" s="137" t="s">
        <v>219</v>
      </c>
      <c r="B23" s="145">
        <v>335</v>
      </c>
      <c r="C23" s="139">
        <v>763.7956232394566</v>
      </c>
      <c r="D23" s="177">
        <f t="shared" si="0"/>
        <v>0.0022209898266376646</v>
      </c>
      <c r="E23" s="139">
        <v>741.190168207187</v>
      </c>
      <c r="F23" s="178">
        <f t="shared" si="1"/>
        <v>0.002244266923228628</v>
      </c>
      <c r="G23" s="140">
        <v>740.9720090292774</v>
      </c>
      <c r="H23" s="178">
        <f t="shared" si="2"/>
        <v>0.0021795929082431722</v>
      </c>
      <c r="I23" s="179">
        <f t="shared" si="3"/>
        <v>1.0685182055953806</v>
      </c>
      <c r="J23" s="179">
        <f t="shared" si="4"/>
        <v>0.9529157356028756</v>
      </c>
      <c r="K23" s="180">
        <f t="shared" si="5"/>
        <v>1.0915401284481807</v>
      </c>
    </row>
    <row r="24" spans="1:11" ht="11.25">
      <c r="A24" s="137" t="s">
        <v>220</v>
      </c>
      <c r="B24" s="145" t="s">
        <v>221</v>
      </c>
      <c r="C24" s="139">
        <v>3347.705380038761</v>
      </c>
      <c r="D24" s="177">
        <f t="shared" si="0"/>
        <v>0.00973456689907643</v>
      </c>
      <c r="E24" s="139">
        <v>3248.9695054261374</v>
      </c>
      <c r="F24" s="178">
        <f t="shared" si="1"/>
        <v>0.009837630217415575</v>
      </c>
      <c r="G24" s="140">
        <v>3245.734569814651</v>
      </c>
      <c r="H24" s="178">
        <f t="shared" si="2"/>
        <v>0.009547432243325391</v>
      </c>
      <c r="I24" s="179">
        <f t="shared" si="3"/>
        <v>4.683300135145671</v>
      </c>
      <c r="J24" s="179">
        <f t="shared" si="4"/>
        <v>4.177057790314653</v>
      </c>
      <c r="K24" s="180">
        <f t="shared" si="5"/>
        <v>4.781354067457356</v>
      </c>
    </row>
    <row r="25" spans="1:11" ht="11.25">
      <c r="A25" s="137" t="s">
        <v>222</v>
      </c>
      <c r="B25" s="145" t="s">
        <v>223</v>
      </c>
      <c r="C25" s="139">
        <v>2475.604898659766</v>
      </c>
      <c r="D25" s="177">
        <f t="shared" si="0"/>
        <v>0.007198644673267451</v>
      </c>
      <c r="E25" s="139">
        <v>2092.485857970106</v>
      </c>
      <c r="F25" s="178">
        <f t="shared" si="1"/>
        <v>0.00633588652386613</v>
      </c>
      <c r="G25" s="140">
        <v>2089.7023438937767</v>
      </c>
      <c r="H25" s="178">
        <f t="shared" si="2"/>
        <v>0.006146926406919164</v>
      </c>
      <c r="I25" s="179">
        <f t="shared" si="3"/>
        <v>3.463267952308971</v>
      </c>
      <c r="J25" s="179">
        <f t="shared" si="4"/>
        <v>2.690217418033559</v>
      </c>
      <c r="K25" s="180">
        <f t="shared" si="5"/>
        <v>3.0783807445851172</v>
      </c>
    </row>
    <row r="26" spans="1:11" ht="11.25">
      <c r="A26" s="137" t="s">
        <v>224</v>
      </c>
      <c r="B26" s="145">
        <v>337</v>
      </c>
      <c r="C26" s="139">
        <v>378.42571257469734</v>
      </c>
      <c r="D26" s="177">
        <f t="shared" si="0"/>
        <v>0.001100398630463236</v>
      </c>
      <c r="E26" s="139">
        <v>367.95403346507857</v>
      </c>
      <c r="F26" s="178">
        <f t="shared" si="1"/>
        <v>0.001114136563051928</v>
      </c>
      <c r="G26" s="140">
        <v>368.97349484447585</v>
      </c>
      <c r="H26" s="178">
        <f t="shared" si="2"/>
        <v>0.0010853473584599902</v>
      </c>
      <c r="I26" s="179">
        <f t="shared" si="3"/>
        <v>0.5294017811158628</v>
      </c>
      <c r="J26" s="179">
        <f t="shared" si="4"/>
        <v>0.47306238467184863</v>
      </c>
      <c r="K26" s="180">
        <f t="shared" si="5"/>
        <v>0.5435419571167631</v>
      </c>
    </row>
    <row r="27" spans="1:11" ht="11.25">
      <c r="A27" s="137" t="s">
        <v>225</v>
      </c>
      <c r="B27" s="145">
        <v>339</v>
      </c>
      <c r="C27" s="139">
        <v>906.0781761915624</v>
      </c>
      <c r="D27" s="177">
        <f t="shared" si="0"/>
        <v>0.002634723675064799</v>
      </c>
      <c r="E27" s="139">
        <v>879.5652122721713</v>
      </c>
      <c r="F27" s="178">
        <f t="shared" si="1"/>
        <v>0.002663255932684214</v>
      </c>
      <c r="G27" s="140">
        <v>877.854189659564</v>
      </c>
      <c r="H27" s="178">
        <f t="shared" si="2"/>
        <v>0.002582236228815414</v>
      </c>
      <c r="I27" s="179">
        <f t="shared" si="3"/>
        <v>1.2675655600736748</v>
      </c>
      <c r="J27" s="179">
        <f t="shared" si="4"/>
        <v>1.1308184690177172</v>
      </c>
      <c r="K27" s="180">
        <f t="shared" si="5"/>
        <v>1.2931839033907593</v>
      </c>
    </row>
    <row r="28" spans="1:11" ht="11.25">
      <c r="A28" s="154" t="s">
        <v>226</v>
      </c>
      <c r="B28" s="151"/>
      <c r="C28" s="139"/>
      <c r="D28" s="146"/>
      <c r="E28" s="139"/>
      <c r="F28" s="150"/>
      <c r="G28" s="140"/>
      <c r="H28" s="150"/>
      <c r="I28" s="146"/>
      <c r="J28" s="146"/>
      <c r="K28" s="150"/>
    </row>
    <row r="29" spans="1:11" ht="11.25">
      <c r="A29" s="137" t="s">
        <v>227</v>
      </c>
      <c r="B29" s="138">
        <v>311312</v>
      </c>
      <c r="C29" s="139">
        <v>2824.3434406474516</v>
      </c>
      <c r="D29" s="177">
        <f aca="true" t="shared" si="6" ref="D29:D38">+C29/C$84</f>
        <v>0.008212717980765673</v>
      </c>
      <c r="E29" s="139">
        <v>2741.4277754656073</v>
      </c>
      <c r="F29" s="178">
        <f aca="true" t="shared" si="7" ref="F29:F38">+E29/E$84</f>
        <v>0.008300832826452005</v>
      </c>
      <c r="G29" s="140">
        <v>2740.793221676713</v>
      </c>
      <c r="H29" s="178">
        <f aca="true" t="shared" si="8" ref="H29:H38">+G29/G$84</f>
        <v>0.008062131087453106</v>
      </c>
      <c r="I29" s="179">
        <f aca="true" t="shared" si="9" ref="I29:I38">+D29*I$84</f>
        <v>3.9511386205463657</v>
      </c>
      <c r="J29" s="179">
        <f aca="true" t="shared" si="10" ref="J29:J38">+F29*J$84</f>
        <v>3.5245336181115214</v>
      </c>
      <c r="K29" s="180">
        <f aca="true" t="shared" si="11" ref="K29:K38">+H29*K$84</f>
        <v>4.037515248596516</v>
      </c>
    </row>
    <row r="30" spans="1:11" ht="11.25">
      <c r="A30" s="137" t="s">
        <v>228</v>
      </c>
      <c r="B30" s="143">
        <v>313314</v>
      </c>
      <c r="C30" s="139">
        <v>843.6134354397179</v>
      </c>
      <c r="D30" s="177">
        <f t="shared" si="6"/>
        <v>0.0024530866644401498</v>
      </c>
      <c r="E30" s="139">
        <v>819.6761550304444</v>
      </c>
      <c r="F30" s="178">
        <f t="shared" si="7"/>
        <v>0.002481916465437824</v>
      </c>
      <c r="G30" s="140">
        <v>818.3623111977894</v>
      </c>
      <c r="H30" s="178">
        <f t="shared" si="8"/>
        <v>0.0024072389619642378</v>
      </c>
      <c r="I30" s="179">
        <f t="shared" si="9"/>
        <v>1.180179994262156</v>
      </c>
      <c r="J30" s="179">
        <f t="shared" si="10"/>
        <v>1.0538217312249</v>
      </c>
      <c r="K30" s="180">
        <f t="shared" si="11"/>
        <v>1.2055452721516904</v>
      </c>
    </row>
    <row r="31" spans="1:11" ht="11.25">
      <c r="A31" s="137" t="s">
        <v>229</v>
      </c>
      <c r="B31" s="138">
        <v>315316</v>
      </c>
      <c r="C31" s="139">
        <v>326.2060803232472</v>
      </c>
      <c r="D31" s="177">
        <f t="shared" si="6"/>
        <v>0.0009485526805095919</v>
      </c>
      <c r="E31" s="139">
        <v>317.24744360887354</v>
      </c>
      <c r="F31" s="178">
        <f t="shared" si="7"/>
        <v>0.0009606009020497562</v>
      </c>
      <c r="G31" s="140">
        <v>316.67550268885236</v>
      </c>
      <c r="H31" s="178">
        <f t="shared" si="8"/>
        <v>0.000931511138699022</v>
      </c>
      <c r="I31" s="179">
        <f t="shared" si="9"/>
        <v>0.4563486945931647</v>
      </c>
      <c r="J31" s="179">
        <f t="shared" si="10"/>
        <v>0.4078711430103265</v>
      </c>
      <c r="K31" s="180">
        <f t="shared" si="11"/>
        <v>0.4665007782604702</v>
      </c>
    </row>
    <row r="32" spans="1:11" ht="11.25">
      <c r="A32" s="137" t="s">
        <v>230</v>
      </c>
      <c r="B32" s="145">
        <v>322</v>
      </c>
      <c r="C32" s="139">
        <v>2207.616374560511</v>
      </c>
      <c r="D32" s="177">
        <f t="shared" si="6"/>
        <v>0.006419378901678331</v>
      </c>
      <c r="E32" s="139">
        <v>2141.2316376582035</v>
      </c>
      <c r="F32" s="178">
        <f t="shared" si="7"/>
        <v>0.00648348500222372</v>
      </c>
      <c r="G32" s="140">
        <v>2138.5608920567875</v>
      </c>
      <c r="H32" s="178">
        <f t="shared" si="8"/>
        <v>0.006290645391962427</v>
      </c>
      <c r="I32" s="179">
        <f t="shared" si="9"/>
        <v>3.088363189597445</v>
      </c>
      <c r="J32" s="179">
        <f t="shared" si="10"/>
        <v>2.752887731944192</v>
      </c>
      <c r="K32" s="180">
        <f t="shared" si="11"/>
        <v>3.1503552122947833</v>
      </c>
    </row>
    <row r="33" spans="1:11" ht="11.25">
      <c r="A33" s="137" t="s">
        <v>231</v>
      </c>
      <c r="B33" s="145">
        <v>323</v>
      </c>
      <c r="C33" s="139">
        <v>1057.7170241164636</v>
      </c>
      <c r="D33" s="177">
        <f t="shared" si="6"/>
        <v>0.003075664063196187</v>
      </c>
      <c r="E33" s="139">
        <v>1026.5403951252251</v>
      </c>
      <c r="F33" s="178">
        <f t="shared" si="7"/>
        <v>0.003108285502100175</v>
      </c>
      <c r="G33" s="140">
        <v>1027.1118292925014</v>
      </c>
      <c r="H33" s="178">
        <f t="shared" si="8"/>
        <v>0.003021282358602769</v>
      </c>
      <c r="I33" s="179">
        <f t="shared" si="9"/>
        <v>1.4797019808036858</v>
      </c>
      <c r="J33" s="179">
        <f t="shared" si="10"/>
        <v>1.3197780241917343</v>
      </c>
      <c r="K33" s="180">
        <f t="shared" si="11"/>
        <v>1.5130582051882668</v>
      </c>
    </row>
    <row r="34" spans="1:11" ht="11.25">
      <c r="A34" s="137" t="s">
        <v>232</v>
      </c>
      <c r="B34" s="145">
        <v>324</v>
      </c>
      <c r="C34" s="139">
        <v>1882.601963714373</v>
      </c>
      <c r="D34" s="177">
        <f t="shared" si="6"/>
        <v>0.00547429139654399</v>
      </c>
      <c r="E34" s="139">
        <v>1829.3024241650573</v>
      </c>
      <c r="F34" s="178">
        <f t="shared" si="7"/>
        <v>0.0055389872926484614</v>
      </c>
      <c r="G34" s="140">
        <v>1824.0116724268605</v>
      </c>
      <c r="H34" s="178">
        <f t="shared" si="8"/>
        <v>0.005365388783015781</v>
      </c>
      <c r="I34" s="179">
        <f t="shared" si="9"/>
        <v>2.633681590877314</v>
      </c>
      <c r="J34" s="179">
        <f t="shared" si="10"/>
        <v>2.351854004458537</v>
      </c>
      <c r="K34" s="180">
        <f t="shared" si="11"/>
        <v>2.6869867025343033</v>
      </c>
    </row>
    <row r="35" spans="1:11" ht="11.25">
      <c r="A35" s="137" t="s">
        <v>233</v>
      </c>
      <c r="B35" s="145">
        <v>325</v>
      </c>
      <c r="C35" s="139">
        <v>4686.151426997884</v>
      </c>
      <c r="D35" s="177">
        <f t="shared" si="6"/>
        <v>0.013626543971675667</v>
      </c>
      <c r="E35" s="139">
        <v>4550.811149106113</v>
      </c>
      <c r="F35" s="178">
        <f t="shared" si="7"/>
        <v>0.013779506763430219</v>
      </c>
      <c r="G35" s="140">
        <v>4542.138783602832</v>
      </c>
      <c r="H35" s="178">
        <f t="shared" si="8"/>
        <v>0.013360846780118828</v>
      </c>
      <c r="I35" s="179">
        <f t="shared" si="9"/>
        <v>6.555730304773164</v>
      </c>
      <c r="J35" s="179">
        <f t="shared" si="10"/>
        <v>5.850778571752471</v>
      </c>
      <c r="K35" s="180">
        <f t="shared" si="11"/>
        <v>6.691112067483509</v>
      </c>
    </row>
    <row r="36" spans="1:11" ht="11.25">
      <c r="A36" s="137" t="s">
        <v>234</v>
      </c>
      <c r="B36" s="145">
        <v>326</v>
      </c>
      <c r="C36" s="139">
        <v>1625.8385971888536</v>
      </c>
      <c r="D36" s="177">
        <f t="shared" si="6"/>
        <v>0.0047276665042884445</v>
      </c>
      <c r="E36" s="139">
        <v>1589.1856646306483</v>
      </c>
      <c r="F36" s="178">
        <f t="shared" si="7"/>
        <v>0.004811932180140169</v>
      </c>
      <c r="G36" s="140">
        <v>1575.9689540632467</v>
      </c>
      <c r="H36" s="178">
        <f t="shared" si="8"/>
        <v>0.004635763178676212</v>
      </c>
      <c r="I36" s="179">
        <f t="shared" si="9"/>
        <v>2.274480355213171</v>
      </c>
      <c r="J36" s="179">
        <f t="shared" si="10"/>
        <v>2.043146403687516</v>
      </c>
      <c r="K36" s="180">
        <f t="shared" si="11"/>
        <v>2.321590199881047</v>
      </c>
    </row>
    <row r="37" spans="1:11" ht="11.25">
      <c r="A37" s="147" t="s">
        <v>235</v>
      </c>
      <c r="B37" s="127">
        <v>42</v>
      </c>
      <c r="C37" s="139">
        <v>46763.10667604944</v>
      </c>
      <c r="D37" s="177">
        <f t="shared" si="6"/>
        <v>0.13597928690528321</v>
      </c>
      <c r="E37" s="139">
        <v>44737.37351300211</v>
      </c>
      <c r="F37" s="178">
        <f t="shared" si="7"/>
        <v>0.13546133221142426</v>
      </c>
      <c r="G37" s="140">
        <v>46694.47461572268</v>
      </c>
      <c r="H37" s="178">
        <f t="shared" si="8"/>
        <v>0.13735329335841162</v>
      </c>
      <c r="I37" s="179">
        <f t="shared" si="9"/>
        <v>65.41963493013176</v>
      </c>
      <c r="J37" s="179">
        <f t="shared" si="10"/>
        <v>57.516881656970746</v>
      </c>
      <c r="K37" s="180">
        <f t="shared" si="11"/>
        <v>68.78652931389254</v>
      </c>
    </row>
    <row r="38" spans="1:11" ht="11.25">
      <c r="A38" s="156" t="s">
        <v>236</v>
      </c>
      <c r="B38" s="127" t="s">
        <v>237</v>
      </c>
      <c r="C38" s="139">
        <v>8492.869587149027</v>
      </c>
      <c r="D38" s="177">
        <f t="shared" si="6"/>
        <v>0.024695843204779442</v>
      </c>
      <c r="E38" s="139">
        <v>8203.203290755602</v>
      </c>
      <c r="F38" s="178">
        <f t="shared" si="7"/>
        <v>0.024838669749889054</v>
      </c>
      <c r="G38" s="140">
        <v>8327.9791369602</v>
      </c>
      <c r="H38" s="178">
        <f t="shared" si="8"/>
        <v>0.024497017492867718</v>
      </c>
      <c r="I38" s="179">
        <f t="shared" si="9"/>
        <v>11.88117016581939</v>
      </c>
      <c r="J38" s="179">
        <f t="shared" si="10"/>
        <v>10.546499175802893</v>
      </c>
      <c r="K38" s="180">
        <f t="shared" si="11"/>
        <v>12.268106360428154</v>
      </c>
    </row>
    <row r="39" spans="1:11" ht="11.25">
      <c r="A39" s="147" t="s">
        <v>238</v>
      </c>
      <c r="B39" s="127" t="s">
        <v>239</v>
      </c>
      <c r="C39" s="139"/>
      <c r="D39" s="146"/>
      <c r="E39" s="139"/>
      <c r="F39" s="150"/>
      <c r="G39" s="140"/>
      <c r="H39" s="150"/>
      <c r="I39" s="146"/>
      <c r="J39" s="146"/>
      <c r="K39" s="150"/>
    </row>
    <row r="40" spans="1:11" ht="11.25">
      <c r="A40" s="137" t="s">
        <v>240</v>
      </c>
      <c r="B40" s="145">
        <v>481</v>
      </c>
      <c r="C40" s="139">
        <v>3458.077527470831</v>
      </c>
      <c r="D40" s="177">
        <f aca="true" t="shared" si="12" ref="D40:D47">+C40/C$84</f>
        <v>0.010055510629483125</v>
      </c>
      <c r="E40" s="139">
        <v>3357.3471628515613</v>
      </c>
      <c r="F40" s="178">
        <f aca="true" t="shared" si="13" ref="F40:F47">+E40/E$84</f>
        <v>0.010165789443225614</v>
      </c>
      <c r="G40" s="140">
        <v>3356.571521129159</v>
      </c>
      <c r="H40" s="178">
        <f aca="true" t="shared" si="14" ref="H40:H47">+G40/G$84</f>
        <v>0.00987346268727277</v>
      </c>
      <c r="I40" s="179">
        <f aca="true" t="shared" si="15" ref="I40:I47">+D40*I$84</f>
        <v>4.837706163844332</v>
      </c>
      <c r="J40" s="179">
        <f aca="true" t="shared" si="16" ref="J40:J47">+F40*J$84</f>
        <v>4.3163941975935955</v>
      </c>
      <c r="K40" s="180">
        <f aca="true" t="shared" si="17" ref="K40:K47">+H40*K$84</f>
        <v>4.944630113786203</v>
      </c>
    </row>
    <row r="41" spans="1:11" ht="11.25">
      <c r="A41" s="137" t="s">
        <v>241</v>
      </c>
      <c r="B41" s="145">
        <v>482</v>
      </c>
      <c r="C41" s="139">
        <v>364.2244050754107</v>
      </c>
      <c r="D41" s="177">
        <f t="shared" si="12"/>
        <v>0.0010591036053004897</v>
      </c>
      <c r="E41" s="139">
        <v>352.702596382831</v>
      </c>
      <c r="F41" s="178">
        <f t="shared" si="13"/>
        <v>0.001067956382521224</v>
      </c>
      <c r="G41" s="140">
        <v>352.40483738877373</v>
      </c>
      <c r="H41" s="178">
        <f t="shared" si="14"/>
        <v>0.0010366101216285084</v>
      </c>
      <c r="I41" s="179">
        <f t="shared" si="15"/>
        <v>0.5095347445100656</v>
      </c>
      <c r="J41" s="179">
        <f t="shared" si="16"/>
        <v>0.45345428001851174</v>
      </c>
      <c r="K41" s="180">
        <f t="shared" si="17"/>
        <v>0.519134348911557</v>
      </c>
    </row>
    <row r="42" spans="1:11" ht="11.25">
      <c r="A42" s="137" t="s">
        <v>242</v>
      </c>
      <c r="B42" s="145">
        <v>483</v>
      </c>
      <c r="C42" s="139">
        <v>1375.2327761999297</v>
      </c>
      <c r="D42" s="177">
        <f t="shared" si="12"/>
        <v>0.003998946723790197</v>
      </c>
      <c r="E42" s="139">
        <v>1335.6457357152128</v>
      </c>
      <c r="F42" s="178">
        <f t="shared" si="13"/>
        <v>0.004044232741332189</v>
      </c>
      <c r="G42" s="140">
        <v>1331.9469264152995</v>
      </c>
      <c r="H42" s="178">
        <f t="shared" si="14"/>
        <v>0.003917964564915662</v>
      </c>
      <c r="I42" s="179">
        <f t="shared" si="15"/>
        <v>1.9238932688154637</v>
      </c>
      <c r="J42" s="179">
        <f t="shared" si="16"/>
        <v>1.7171812219696476</v>
      </c>
      <c r="K42" s="180">
        <f t="shared" si="17"/>
        <v>1.9621166541097637</v>
      </c>
    </row>
    <row r="43" spans="1:11" ht="11.25">
      <c r="A43" s="137" t="s">
        <v>243</v>
      </c>
      <c r="B43" s="145">
        <v>484</v>
      </c>
      <c r="C43" s="139">
        <v>10143.0129621182</v>
      </c>
      <c r="D43" s="177">
        <f t="shared" si="12"/>
        <v>0.029494183934667444</v>
      </c>
      <c r="E43" s="139">
        <v>9724.604163666165</v>
      </c>
      <c r="F43" s="178">
        <f t="shared" si="13"/>
        <v>0.029445354784990455</v>
      </c>
      <c r="G43" s="140">
        <v>10087.019607554132</v>
      </c>
      <c r="H43" s="178">
        <f t="shared" si="14"/>
        <v>0.029671291403756808</v>
      </c>
      <c r="I43" s="179">
        <f t="shared" si="15"/>
        <v>14.189651890968507</v>
      </c>
      <c r="J43" s="179">
        <f t="shared" si="16"/>
        <v>12.502497641706947</v>
      </c>
      <c r="K43" s="180">
        <f t="shared" si="17"/>
        <v>14.85938273500141</v>
      </c>
    </row>
    <row r="44" spans="1:11" ht="11.25">
      <c r="A44" s="137" t="s">
        <v>244</v>
      </c>
      <c r="B44" s="145">
        <v>485</v>
      </c>
      <c r="C44" s="139">
        <v>657.2074463300412</v>
      </c>
      <c r="D44" s="177">
        <f t="shared" si="12"/>
        <v>0.0019110492491417788</v>
      </c>
      <c r="E44" s="139">
        <v>634.8170279021332</v>
      </c>
      <c r="F44" s="178">
        <f t="shared" si="13"/>
        <v>0.0019221772213589491</v>
      </c>
      <c r="G44" s="140">
        <v>641.3584055885501</v>
      </c>
      <c r="H44" s="178">
        <f t="shared" si="14"/>
        <v>0.001886576301707124</v>
      </c>
      <c r="I44" s="179">
        <f t="shared" si="15"/>
        <v>0.9194057937621098</v>
      </c>
      <c r="J44" s="179">
        <f t="shared" si="16"/>
        <v>0.8161564481890099</v>
      </c>
      <c r="K44" s="180">
        <f t="shared" si="17"/>
        <v>0.9447974118949277</v>
      </c>
    </row>
    <row r="45" spans="1:11" ht="11.25">
      <c r="A45" s="137" t="s">
        <v>245</v>
      </c>
      <c r="B45" s="145">
        <v>486</v>
      </c>
      <c r="C45" s="139">
        <v>868.8460533687569</v>
      </c>
      <c r="D45" s="177">
        <f t="shared" si="12"/>
        <v>0.002526458893888316</v>
      </c>
      <c r="E45" s="139">
        <v>839.6922925234753</v>
      </c>
      <c r="F45" s="178">
        <f t="shared" si="13"/>
        <v>0.0025425237929946145</v>
      </c>
      <c r="G45" s="140">
        <v>847.9328197310549</v>
      </c>
      <c r="H45" s="178">
        <f t="shared" si="14"/>
        <v>0.002494221560371276</v>
      </c>
      <c r="I45" s="179">
        <f t="shared" si="15"/>
        <v>1.2154793738496688</v>
      </c>
      <c r="J45" s="179">
        <f t="shared" si="16"/>
        <v>1.0795556025055133</v>
      </c>
      <c r="K45" s="180">
        <f t="shared" si="17"/>
        <v>1.249106157433935</v>
      </c>
    </row>
    <row r="46" spans="1:11" ht="11.25">
      <c r="A46" s="137" t="s">
        <v>246</v>
      </c>
      <c r="B46" s="143">
        <v>487488492</v>
      </c>
      <c r="C46" s="139">
        <v>4378.691203397905</v>
      </c>
      <c r="D46" s="177">
        <f t="shared" si="12"/>
        <v>0.012732501104795804</v>
      </c>
      <c r="E46" s="139">
        <v>4198.0536115221685</v>
      </c>
      <c r="F46" s="178">
        <f t="shared" si="13"/>
        <v>0.012711384023170225</v>
      </c>
      <c r="G46" s="140">
        <v>4353.72552624453</v>
      </c>
      <c r="H46" s="178">
        <f t="shared" si="14"/>
        <v>0.012806623146090941</v>
      </c>
      <c r="I46" s="179">
        <f t="shared" si="15"/>
        <v>6.125606281517261</v>
      </c>
      <c r="J46" s="179">
        <f t="shared" si="16"/>
        <v>5.397253656238078</v>
      </c>
      <c r="K46" s="180">
        <f t="shared" si="17"/>
        <v>6.413556871562343</v>
      </c>
    </row>
    <row r="47" spans="1:11" ht="11.25">
      <c r="A47" s="137" t="s">
        <v>247</v>
      </c>
      <c r="B47" s="145">
        <v>493</v>
      </c>
      <c r="C47" s="139">
        <v>727.4628605559592</v>
      </c>
      <c r="D47" s="177">
        <f t="shared" si="12"/>
        <v>0.002115340234209469</v>
      </c>
      <c r="E47" s="139">
        <v>699.1336626757928</v>
      </c>
      <c r="F47" s="178">
        <f t="shared" si="13"/>
        <v>0.0021169230534374335</v>
      </c>
      <c r="G47" s="140">
        <v>722.507534280734</v>
      </c>
      <c r="H47" s="178">
        <f t="shared" si="14"/>
        <v>0.002125279064095289</v>
      </c>
      <c r="I47" s="179">
        <f t="shared" si="15"/>
        <v>1.0176901866781756</v>
      </c>
      <c r="J47" s="179">
        <f t="shared" si="16"/>
        <v>0.8988455284895343</v>
      </c>
      <c r="K47" s="180">
        <f t="shared" si="17"/>
        <v>1.0643397552989207</v>
      </c>
    </row>
    <row r="48" spans="1:11" ht="11.25">
      <c r="A48" s="147" t="s">
        <v>248</v>
      </c>
      <c r="B48" s="127">
        <v>51</v>
      </c>
      <c r="C48" s="139"/>
      <c r="D48" s="146"/>
      <c r="E48" s="139"/>
      <c r="F48" s="150"/>
      <c r="G48" s="140"/>
      <c r="H48" s="150"/>
      <c r="I48" s="146"/>
      <c r="J48" s="146"/>
      <c r="K48" s="150"/>
    </row>
    <row r="49" spans="1:11" ht="11.25">
      <c r="A49" s="137" t="s">
        <v>249</v>
      </c>
      <c r="B49" s="145">
        <v>511</v>
      </c>
      <c r="C49" s="139">
        <v>1218.747493866639</v>
      </c>
      <c r="D49" s="177">
        <f>+C49/C$84</f>
        <v>0.003543913715605753</v>
      </c>
      <c r="E49" s="139">
        <v>1183.223101239343</v>
      </c>
      <c r="F49" s="178">
        <f>+E49/E$84</f>
        <v>0.0035827087066394618</v>
      </c>
      <c r="G49" s="140">
        <v>1182.3275571901493</v>
      </c>
      <c r="H49" s="178">
        <f>+G49/G$84</f>
        <v>0.0034778543959415615</v>
      </c>
      <c r="I49" s="179">
        <f>+D49*I$84</f>
        <v>1.704976888577928</v>
      </c>
      <c r="J49" s="179">
        <f>+F49*J$84</f>
        <v>1.5212181168391155</v>
      </c>
      <c r="K49" s="180">
        <f>+H49*K$84</f>
        <v>1.741709481487534</v>
      </c>
    </row>
    <row r="50" spans="1:11" ht="11.25">
      <c r="A50" s="137" t="s">
        <v>250</v>
      </c>
      <c r="B50" s="145">
        <v>512</v>
      </c>
      <c r="C50" s="139">
        <v>367.3997523459207</v>
      </c>
      <c r="D50" s="177">
        <f>+C50/C$84</f>
        <v>0.001068336983666725</v>
      </c>
      <c r="E50" s="139">
        <v>355.7101124409357</v>
      </c>
      <c r="F50" s="178">
        <f>+E50/E$84</f>
        <v>0.0010770629102381385</v>
      </c>
      <c r="G50" s="140">
        <v>360.5657683317868</v>
      </c>
      <c r="H50" s="178">
        <f>+G50/G$84</f>
        <v>0.0010606157615059937</v>
      </c>
      <c r="I50" s="179">
        <f>+D50*I$84</f>
        <v>0.5139769228420614</v>
      </c>
      <c r="J50" s="179">
        <f>+F50*J$84</f>
        <v>0.45732091168711364</v>
      </c>
      <c r="K50" s="180">
        <f>+H50*K$84</f>
        <v>0.5311563733622017</v>
      </c>
    </row>
    <row r="51" spans="1:11" ht="11.25">
      <c r="A51" s="137" t="s">
        <v>251</v>
      </c>
      <c r="B51" s="145">
        <v>513</v>
      </c>
      <c r="C51" s="139">
        <v>15011.034898730915</v>
      </c>
      <c r="D51" s="177">
        <f>+C51/C$84</f>
        <v>0.04364957690642871</v>
      </c>
      <c r="E51" s="139">
        <v>14544.190387512019</v>
      </c>
      <c r="F51" s="178">
        <f>+E51/E$84</f>
        <v>0.044038691839081094</v>
      </c>
      <c r="G51" s="140">
        <v>14624.802580030044</v>
      </c>
      <c r="H51" s="178">
        <f>+G51/G$84</f>
        <v>0.04301932542586833</v>
      </c>
      <c r="I51" s="179">
        <f>+D51*I$84</f>
        <v>20.999811449682856</v>
      </c>
      <c r="J51" s="179">
        <f>+F51*J$84</f>
        <v>18.698828554873835</v>
      </c>
      <c r="K51" s="180">
        <f>+H51*K$84</f>
        <v>21.544078173274862</v>
      </c>
    </row>
    <row r="52" spans="1:11" ht="11.25">
      <c r="A52" s="137" t="s">
        <v>252</v>
      </c>
      <c r="B52" s="145">
        <v>514</v>
      </c>
      <c r="C52" s="139">
        <v>744.6455483663343</v>
      </c>
      <c r="D52" s="177">
        <f>+C52/C$84</f>
        <v>0.002165304614287057</v>
      </c>
      <c r="E52" s="139">
        <v>721.5261193137256</v>
      </c>
      <c r="F52" s="178">
        <f>+E52/E$84</f>
        <v>0.002184725692919149</v>
      </c>
      <c r="G52" s="140">
        <v>724.2320815933368</v>
      </c>
      <c r="H52" s="178">
        <f>+G52/G$84</f>
        <v>0.0021303518752766493</v>
      </c>
      <c r="I52" s="179">
        <f>+D52*I$84</f>
        <v>1.041728049933503</v>
      </c>
      <c r="J52" s="179">
        <f>+F52*J$84</f>
        <v>0.9276345292134707</v>
      </c>
      <c r="K52" s="180">
        <f>+H52*K$84</f>
        <v>1.066880219138546</v>
      </c>
    </row>
    <row r="53" spans="1:11" ht="11.25">
      <c r="A53" s="147" t="s">
        <v>253</v>
      </c>
      <c r="B53" s="127">
        <v>52</v>
      </c>
      <c r="C53" s="139"/>
      <c r="D53" s="146"/>
      <c r="E53" s="139"/>
      <c r="F53" s="150"/>
      <c r="G53" s="140"/>
      <c r="H53" s="150"/>
      <c r="I53" s="146"/>
      <c r="J53" s="146"/>
      <c r="K53" s="150"/>
    </row>
    <row r="54" spans="1:11" ht="11.25">
      <c r="A54" s="137" t="s">
        <v>254</v>
      </c>
      <c r="B54" s="145">
        <v>521</v>
      </c>
      <c r="C54" s="139">
        <v>1674.5078842697858</v>
      </c>
      <c r="D54" s="177">
        <f>+C54/C$84</f>
        <v>0.00486918864475058</v>
      </c>
      <c r="E54" s="139">
        <v>1601.7552398217113</v>
      </c>
      <c r="F54" s="178">
        <f>+E54/E$84</f>
        <v>0.0048499918887687544</v>
      </c>
      <c r="G54" s="140">
        <v>1669.368832151524</v>
      </c>
      <c r="H54" s="178">
        <f>+G54/G$84</f>
        <v>0.00491050191297561</v>
      </c>
      <c r="I54" s="179">
        <f>+D54*I$84</f>
        <v>2.3425666569895043</v>
      </c>
      <c r="J54" s="179">
        <f>+F54*J$84</f>
        <v>2.0593065559712134</v>
      </c>
      <c r="K54" s="180">
        <f>+H54*K$84</f>
        <v>2.4591793580181855</v>
      </c>
    </row>
    <row r="55" spans="1:11" ht="11.25">
      <c r="A55" s="137" t="s">
        <v>255</v>
      </c>
      <c r="B55" s="145">
        <v>522</v>
      </c>
      <c r="C55" s="139">
        <v>51099.042333822625</v>
      </c>
      <c r="D55" s="177">
        <f>+C55/C$84</f>
        <v>0.14858746203991685</v>
      </c>
      <c r="E55" s="139">
        <v>48917.976743391264</v>
      </c>
      <c r="F55" s="178">
        <f>+E55/E$84</f>
        <v>0.1481198778203056</v>
      </c>
      <c r="G55" s="140">
        <v>50961.27234477846</v>
      </c>
      <c r="H55" s="178">
        <f>+G55/G$84</f>
        <v>0.1499042156035603</v>
      </c>
      <c r="I55" s="179">
        <f>+D55*I$84</f>
        <v>71.485427987404</v>
      </c>
      <c r="J55" s="179">
        <f>+F55*J$84</f>
        <v>62.89170012250177</v>
      </c>
      <c r="K55" s="180">
        <f>+H55*K$84</f>
        <v>75.072031174263</v>
      </c>
    </row>
    <row r="56" spans="1:11" ht="11.25">
      <c r="A56" s="137" t="s">
        <v>256</v>
      </c>
      <c r="B56" s="145">
        <v>523</v>
      </c>
      <c r="C56" s="139">
        <v>2803.7940627182265</v>
      </c>
      <c r="D56" s="177">
        <f>+C56/C$84</f>
        <v>0.008152963829346252</v>
      </c>
      <c r="E56" s="139">
        <v>2706.7955145084334</v>
      </c>
      <c r="F56" s="178">
        <f>+E56/E$84</f>
        <v>0.008195968999222876</v>
      </c>
      <c r="G56" s="140">
        <v>2752.7681532370625</v>
      </c>
      <c r="H56" s="178">
        <f>+G56/G$84</f>
        <v>0.0080973557323622</v>
      </c>
      <c r="I56" s="179">
        <f>+D56*I$84</f>
        <v>3.9223908982984823</v>
      </c>
      <c r="J56" s="179">
        <f>+F56*J$84</f>
        <v>3.4800084370700333</v>
      </c>
      <c r="K56" s="180">
        <f>+H56*K$84</f>
        <v>4.055155750766989</v>
      </c>
    </row>
    <row r="57" spans="1:11" ht="11.25">
      <c r="A57" s="137" t="s">
        <v>257</v>
      </c>
      <c r="B57" s="145">
        <v>524</v>
      </c>
      <c r="C57" s="139">
        <v>8430.23488607513</v>
      </c>
      <c r="D57" s="177">
        <f>+C57/C$84</f>
        <v>0.024513711977986585</v>
      </c>
      <c r="E57" s="139">
        <v>8084.268979941799</v>
      </c>
      <c r="F57" s="178">
        <f>+E57/E$84</f>
        <v>0.024478545788123553</v>
      </c>
      <c r="G57" s="140">
        <v>8414.302029365714</v>
      </c>
      <c r="H57" s="178">
        <f>+G57/G$84</f>
        <v>0.02475093904700656</v>
      </c>
      <c r="I57" s="179">
        <f>+D57*I$84</f>
        <v>11.793546832609346</v>
      </c>
      <c r="J57" s="179">
        <f>+F57*J$84</f>
        <v>10.393590541637261</v>
      </c>
      <c r="K57" s="180">
        <f>+H57*K$84</f>
        <v>12.395270274740886</v>
      </c>
    </row>
    <row r="58" spans="1:11" ht="11.25">
      <c r="A58" s="137" t="s">
        <v>258</v>
      </c>
      <c r="B58" s="145">
        <v>525</v>
      </c>
      <c r="C58" s="139">
        <v>2212.823351822767</v>
      </c>
      <c r="D58" s="177">
        <f>+C58/C$84</f>
        <v>0.006434519920001997</v>
      </c>
      <c r="E58" s="139">
        <v>2111.834808499604</v>
      </c>
      <c r="F58" s="178">
        <f>+E58/E$84</f>
        <v>0.006394473660521728</v>
      </c>
      <c r="G58" s="140">
        <v>2220.816708278087</v>
      </c>
      <c r="H58" s="178">
        <f>+G58/G$84</f>
        <v>0.006532603511180146</v>
      </c>
      <c r="I58" s="179">
        <f>+D58*I$84</f>
        <v>3.095647533512961</v>
      </c>
      <c r="J58" s="179">
        <f>+F58*J$84</f>
        <v>2.715093516257526</v>
      </c>
      <c r="K58" s="180">
        <f>+H58*K$84</f>
        <v>3.271527838399017</v>
      </c>
    </row>
    <row r="59" spans="1:11" ht="11.25">
      <c r="A59" s="147" t="s">
        <v>259</v>
      </c>
      <c r="B59" s="127">
        <v>53</v>
      </c>
      <c r="C59" s="139"/>
      <c r="D59" s="146"/>
      <c r="E59" s="139"/>
      <c r="F59" s="150"/>
      <c r="G59" s="140"/>
      <c r="H59" s="150"/>
      <c r="I59" s="146"/>
      <c r="J59" s="146"/>
      <c r="K59" s="150"/>
    </row>
    <row r="60" spans="1:11" ht="11.25">
      <c r="A60" s="137" t="s">
        <v>260</v>
      </c>
      <c r="B60" s="145">
        <v>531</v>
      </c>
      <c r="C60" s="139">
        <v>1700.7047336492597</v>
      </c>
      <c r="D60" s="177">
        <f>+C60/C$84</f>
        <v>0.0049453646978614915</v>
      </c>
      <c r="E60" s="139">
        <v>1643.8299416297305</v>
      </c>
      <c r="F60" s="178">
        <f>+E60/E$84</f>
        <v>0.00497739085548852</v>
      </c>
      <c r="G60" s="140">
        <v>1666.4328547216107</v>
      </c>
      <c r="H60" s="178">
        <f>+G60/G$84</f>
        <v>0.004901865641285153</v>
      </c>
      <c r="I60" s="179">
        <f>+D60*I$84</f>
        <v>2.3792149561411637</v>
      </c>
      <c r="J60" s="179">
        <f>+F60*J$84</f>
        <v>2.113400157240426</v>
      </c>
      <c r="K60" s="180">
        <f>+H60*K$84</f>
        <v>2.4548543131556047</v>
      </c>
    </row>
    <row r="61" spans="1:11" ht="11.25">
      <c r="A61" s="137" t="s">
        <v>261</v>
      </c>
      <c r="B61" s="143">
        <v>532533</v>
      </c>
      <c r="C61" s="139">
        <v>73656.80616668363</v>
      </c>
      <c r="D61" s="177">
        <f>+C61/C$84</f>
        <v>0.21418166349918913</v>
      </c>
      <c r="E61" s="139">
        <v>70355.18924504044</v>
      </c>
      <c r="F61" s="178">
        <f>+E61/E$84</f>
        <v>0.2130301113978049</v>
      </c>
      <c r="G61" s="140">
        <v>73777.23543556644</v>
      </c>
      <c r="H61" s="178">
        <f>+G61/G$84</f>
        <v>0.21701810214911066</v>
      </c>
      <c r="I61" s="179">
        <f>+D61*I$84</f>
        <v>103.0427983094599</v>
      </c>
      <c r="J61" s="179">
        <f>+F61*J$84</f>
        <v>90.45258529950796</v>
      </c>
      <c r="K61" s="180">
        <f>+H61*K$84</f>
        <v>108.68266555627461</v>
      </c>
    </row>
    <row r="62" spans="1:11" ht="11.25">
      <c r="A62" s="156" t="s">
        <v>262</v>
      </c>
      <c r="B62" s="127">
        <v>54</v>
      </c>
      <c r="C62" s="139"/>
      <c r="D62" s="146"/>
      <c r="E62" s="139"/>
      <c r="F62" s="150"/>
      <c r="G62" s="140"/>
      <c r="H62" s="150"/>
      <c r="I62" s="146"/>
      <c r="J62" s="146"/>
      <c r="K62" s="150"/>
    </row>
    <row r="63" spans="1:11" ht="11.25">
      <c r="A63" s="137" t="s">
        <v>263</v>
      </c>
      <c r="B63" s="145">
        <v>5411</v>
      </c>
      <c r="C63" s="139">
        <v>570.5835213715619</v>
      </c>
      <c r="D63" s="177">
        <f>+C63/C$84</f>
        <v>0.0016591613746600854</v>
      </c>
      <c r="E63" s="139">
        <v>554.6323877521564</v>
      </c>
      <c r="F63" s="178">
        <f>+E63/E$84</f>
        <v>0.00167938428729337</v>
      </c>
      <c r="G63" s="140">
        <v>554.3326115855948</v>
      </c>
      <c r="H63" s="178">
        <f>+G63/G$84</f>
        <v>0.0016305871399956485</v>
      </c>
      <c r="I63" s="179">
        <f>+D63*I$84</f>
        <v>0.7982225373489671</v>
      </c>
      <c r="J63" s="179">
        <f>+F63*J$84</f>
        <v>0.7130665683847649</v>
      </c>
      <c r="K63" s="180">
        <f>+H63*K$84</f>
        <v>0.8165980397098208</v>
      </c>
    </row>
    <row r="64" spans="1:11" ht="11.25">
      <c r="A64" s="137" t="s">
        <v>264</v>
      </c>
      <c r="B64" s="145">
        <v>5415</v>
      </c>
      <c r="C64" s="139">
        <v>2227.687285217006</v>
      </c>
      <c r="D64" s="177">
        <f>+C64/C$84</f>
        <v>0.006477741750355526</v>
      </c>
      <c r="E64" s="139">
        <v>2163.2774183416373</v>
      </c>
      <c r="F64" s="178">
        <f>+E64/E$84</f>
        <v>0.006550237933531833</v>
      </c>
      <c r="G64" s="140">
        <v>2158.9429984141107</v>
      </c>
      <c r="H64" s="178">
        <f>+G64/G$84</f>
        <v>0.006350600010936063</v>
      </c>
      <c r="I64" s="179">
        <f>+D64*I$84</f>
        <v>3.116441556096044</v>
      </c>
      <c r="J64" s="179">
        <f>+F64*J$84</f>
        <v>2.7812310265776166</v>
      </c>
      <c r="K64" s="180">
        <f>+H64*K$84</f>
        <v>3.1803804854767805</v>
      </c>
    </row>
    <row r="65" spans="1:11" ht="11.25">
      <c r="A65" s="137" t="s">
        <v>297</v>
      </c>
      <c r="B65" s="145" t="s">
        <v>266</v>
      </c>
      <c r="C65" s="139">
        <v>5036.5463556955765</v>
      </c>
      <c r="D65" s="177">
        <f>+C65/C$84</f>
        <v>0.014645433774477043</v>
      </c>
      <c r="E65" s="139">
        <v>4888.541434136869</v>
      </c>
      <c r="F65" s="178">
        <f>+E65/E$84</f>
        <v>0.01480212813670136</v>
      </c>
      <c r="G65" s="140">
        <v>4884.523560595768</v>
      </c>
      <c r="H65" s="178">
        <f>+G65/G$84</f>
        <v>0.014367982573010482</v>
      </c>
      <c r="I65" s="179">
        <f>+D65*I$84</f>
        <v>7.045918188900906</v>
      </c>
      <c r="J65" s="179">
        <f>+F65*J$84</f>
        <v>6.284983606843397</v>
      </c>
      <c r="K65" s="180">
        <f>+H65*K$84</f>
        <v>7.19548567256365</v>
      </c>
    </row>
    <row r="66" spans="1:11" ht="11.25">
      <c r="A66" s="156" t="s">
        <v>267</v>
      </c>
      <c r="B66" s="127">
        <v>55</v>
      </c>
      <c r="C66" s="139">
        <v>3687.1573026124897</v>
      </c>
      <c r="D66" s="177">
        <f>+C66/C$84</f>
        <v>0.010721636271733056</v>
      </c>
      <c r="E66" s="139">
        <v>3536.5352500898844</v>
      </c>
      <c r="F66" s="178">
        <f>+E66/E$84</f>
        <v>0.010708357213921084</v>
      </c>
      <c r="G66" s="140">
        <v>3664.401504062057</v>
      </c>
      <c r="H66" s="178">
        <f>+G66/G$84</f>
        <v>0.010778954446164097</v>
      </c>
      <c r="I66" s="179">
        <f>+D66*I$84</f>
        <v>5.158179210330774</v>
      </c>
      <c r="J66" s="179">
        <f>+F66*J$84</f>
        <v>4.546768473030893</v>
      </c>
      <c r="K66" s="180">
        <f>+H66*K$84</f>
        <v>5.39810038663898</v>
      </c>
    </row>
    <row r="67" spans="1:11" ht="11.25">
      <c r="A67" s="156" t="s">
        <v>268</v>
      </c>
      <c r="B67" s="145"/>
      <c r="C67" s="139"/>
      <c r="D67" s="146"/>
      <c r="E67" s="139"/>
      <c r="F67" s="150"/>
      <c r="G67" s="140"/>
      <c r="H67" s="150"/>
      <c r="I67" s="146"/>
      <c r="J67" s="146"/>
      <c r="K67" s="150"/>
    </row>
    <row r="68" spans="1:11" ht="11.25">
      <c r="A68" s="137" t="s">
        <v>269</v>
      </c>
      <c r="B68" s="145">
        <v>561</v>
      </c>
      <c r="C68" s="139">
        <v>2783.5295957347766</v>
      </c>
      <c r="D68" s="177">
        <f>+C68/C$84</f>
        <v>0.008094038151268143</v>
      </c>
      <c r="E68" s="139">
        <v>2698.176580006469</v>
      </c>
      <c r="F68" s="178">
        <f>+E68/E$84</f>
        <v>0.0081698715272839</v>
      </c>
      <c r="G68" s="140">
        <v>2707.5253215789917</v>
      </c>
      <c r="H68" s="178">
        <f>+G68/G$84</f>
        <v>0.007964272493280121</v>
      </c>
      <c r="I68" s="179">
        <f>+D68*I$84</f>
        <v>3.894041754575104</v>
      </c>
      <c r="J68" s="179">
        <f>+F68*J$84</f>
        <v>3.4689274504847436</v>
      </c>
      <c r="K68" s="180">
        <f>+H68*K$84</f>
        <v>3.988507664634685</v>
      </c>
    </row>
    <row r="69" spans="1:11" ht="11.25">
      <c r="A69" s="137" t="s">
        <v>270</v>
      </c>
      <c r="B69" s="145">
        <v>562</v>
      </c>
      <c r="C69" s="139">
        <v>702.4548024308679</v>
      </c>
      <c r="D69" s="177">
        <f>+C69/C$84</f>
        <v>0.0020426209870838827</v>
      </c>
      <c r="E69" s="139">
        <v>677.7480742114401</v>
      </c>
      <c r="F69" s="178">
        <f>+E69/E$84</f>
        <v>0.002052169133481347</v>
      </c>
      <c r="G69" s="140">
        <v>688.3454903079023</v>
      </c>
      <c r="H69" s="178">
        <f>+G69/G$84</f>
        <v>0.002024790317061751</v>
      </c>
      <c r="I69" s="179">
        <f>+D69*I$84</f>
        <v>0.982704956886056</v>
      </c>
      <c r="J69" s="179">
        <f>+F69*J$84</f>
        <v>0.87135101407618</v>
      </c>
      <c r="K69" s="180">
        <f>+H69*K$84</f>
        <v>1.0140149907845248</v>
      </c>
    </row>
    <row r="70" spans="1:11" ht="11.25">
      <c r="A70" s="134" t="s">
        <v>271</v>
      </c>
      <c r="B70" s="127">
        <v>61</v>
      </c>
      <c r="C70" s="139">
        <v>1141.8354242269043</v>
      </c>
      <c r="D70" s="177">
        <f>+C70/C$84</f>
        <v>0.0033202662907998843</v>
      </c>
      <c r="E70" s="139">
        <v>1110.4158193576695</v>
      </c>
      <c r="F70" s="178">
        <f>+E70/E$84</f>
        <v>0.0033622538470014056</v>
      </c>
      <c r="G70" s="140">
        <v>1106.7573570231925</v>
      </c>
      <c r="H70" s="178">
        <f>+G70/G$84</f>
        <v>0.0032555622305813613</v>
      </c>
      <c r="I70" s="179">
        <f>+D70*I$84</f>
        <v>1.5973801125038245</v>
      </c>
      <c r="J70" s="179">
        <f>+F70*J$84</f>
        <v>1.427612983436797</v>
      </c>
      <c r="K70" s="180">
        <f>+H70*K$84</f>
        <v>1.6303855650751458</v>
      </c>
    </row>
    <row r="71" spans="1:11" ht="11.25">
      <c r="A71" s="147" t="s">
        <v>272</v>
      </c>
      <c r="B71" s="127">
        <v>62</v>
      </c>
      <c r="C71" s="139"/>
      <c r="D71" s="146"/>
      <c r="E71" s="139"/>
      <c r="F71" s="150"/>
      <c r="G71" s="140"/>
      <c r="H71" s="150"/>
      <c r="I71" s="146"/>
      <c r="J71" s="146"/>
      <c r="K71" s="150"/>
    </row>
    <row r="72" spans="1:11" ht="11.25">
      <c r="A72" s="137" t="s">
        <v>273</v>
      </c>
      <c r="B72" s="145">
        <v>621</v>
      </c>
      <c r="C72" s="139">
        <v>3093.9428592468053</v>
      </c>
      <c r="D72" s="177">
        <f>+C72/C$84</f>
        <v>0.008996667963926118</v>
      </c>
      <c r="E72" s="139">
        <v>3004.848581008158</v>
      </c>
      <c r="F72" s="178">
        <f>+E72/E$84</f>
        <v>0.009098450801066221</v>
      </c>
      <c r="G72" s="140">
        <v>2999.86223851397</v>
      </c>
      <c r="H72" s="178">
        <f>+G72/G$84</f>
        <v>0.008824190902079254</v>
      </c>
      <c r="I72" s="179">
        <f>+D72*I$84</f>
        <v>4.328296957444856</v>
      </c>
      <c r="J72" s="179">
        <f>+F72*J$84</f>
        <v>3.8632022101327177</v>
      </c>
      <c r="K72" s="180">
        <f>+H72*K$84</f>
        <v>4.41915480376129</v>
      </c>
    </row>
    <row r="73" spans="1:11" ht="11.25">
      <c r="A73" s="137" t="s">
        <v>274</v>
      </c>
      <c r="B73" s="145">
        <v>622</v>
      </c>
      <c r="C73" s="139">
        <v>2660.0840053229463</v>
      </c>
      <c r="D73" s="177">
        <f>+C73/C$84</f>
        <v>0.007735079036937109</v>
      </c>
      <c r="E73" s="139">
        <v>2581.8941245233596</v>
      </c>
      <c r="F73" s="178">
        <f>+E73/E$84</f>
        <v>0.007817777179859152</v>
      </c>
      <c r="G73" s="140">
        <v>2580.182649891788</v>
      </c>
      <c r="H73" s="178">
        <f>+G73/G$84</f>
        <v>0.007589689943947681</v>
      </c>
      <c r="I73" s="179">
        <f>+D73*I$84</f>
        <v>3.7213465246704436</v>
      </c>
      <c r="J73" s="179">
        <f>+F73*J$84</f>
        <v>3.319428190568196</v>
      </c>
      <c r="K73" s="180">
        <f>+H73*K$84</f>
        <v>3.8009167239289985</v>
      </c>
    </row>
    <row r="74" spans="1:11" ht="11.25">
      <c r="A74" s="137" t="s">
        <v>275</v>
      </c>
      <c r="B74" s="145">
        <v>623</v>
      </c>
      <c r="C74" s="139">
        <v>520.7189371055475</v>
      </c>
      <c r="D74" s="177">
        <f>+C74/C$84</f>
        <v>0.001514163510055127</v>
      </c>
      <c r="E74" s="139">
        <v>506.7660833072488</v>
      </c>
      <c r="F74" s="178">
        <f>+E74/E$84</f>
        <v>0.0015344487924489902</v>
      </c>
      <c r="G74" s="140">
        <v>506.12666858278675</v>
      </c>
      <c r="H74" s="178">
        <f>+G74/G$84</f>
        <v>0.0014887878139431803</v>
      </c>
      <c r="I74" s="179">
        <f>+D74*I$84</f>
        <v>0.7284640646875217</v>
      </c>
      <c r="J74" s="179">
        <f>+F74*J$84</f>
        <v>0.6515269572738412</v>
      </c>
      <c r="K74" s="180">
        <f>+H74*K$84</f>
        <v>0.7455849372227448</v>
      </c>
    </row>
    <row r="75" spans="1:11" ht="11.25">
      <c r="A75" s="154" t="s">
        <v>276</v>
      </c>
      <c r="B75" s="145">
        <v>624</v>
      </c>
      <c r="C75" s="139">
        <v>240.34577283338024</v>
      </c>
      <c r="D75" s="177">
        <f>+C75/C$84</f>
        <v>0.0006988852778107004</v>
      </c>
      <c r="E75" s="139">
        <v>233.6675907007357</v>
      </c>
      <c r="F75" s="178">
        <f>+E75/E$84</f>
        <v>0.000707527524425548</v>
      </c>
      <c r="G75" s="140">
        <v>233.81680507362714</v>
      </c>
      <c r="H75" s="178">
        <f>+G75/G$84</f>
        <v>0.000687779624542359</v>
      </c>
      <c r="I75" s="179">
        <f>+D75*I$84</f>
        <v>0.336233707154728</v>
      </c>
      <c r="J75" s="179">
        <f>+F75*J$84</f>
        <v>0.30041618687108773</v>
      </c>
      <c r="K75" s="180">
        <f>+H75*K$84</f>
        <v>0.3444400359708134</v>
      </c>
    </row>
    <row r="76" spans="1:11" ht="11.25">
      <c r="A76" s="147" t="s">
        <v>277</v>
      </c>
      <c r="B76" s="127">
        <v>71</v>
      </c>
      <c r="C76" s="139"/>
      <c r="D76" s="146"/>
      <c r="E76" s="139"/>
      <c r="F76" s="150"/>
      <c r="G76" s="140"/>
      <c r="H76" s="150"/>
      <c r="I76" s="146"/>
      <c r="J76" s="146"/>
      <c r="K76" s="150"/>
    </row>
    <row r="77" spans="1:11" ht="11.25">
      <c r="A77" s="137" t="s">
        <v>298</v>
      </c>
      <c r="B77" s="143">
        <v>711712</v>
      </c>
      <c r="C77" s="139">
        <v>326.3976527886198</v>
      </c>
      <c r="D77" s="177">
        <f>+C77/C$84</f>
        <v>0.0009491097411730869</v>
      </c>
      <c r="E77" s="139">
        <v>316.468242712927</v>
      </c>
      <c r="F77" s="178">
        <f>+E77/E$84</f>
        <v>0.0009582415415612694</v>
      </c>
      <c r="G77" s="140">
        <v>317.6386468051053</v>
      </c>
      <c r="H77" s="178">
        <f>+G77/G$84</f>
        <v>0.0009343442579799394</v>
      </c>
      <c r="I77" s="179">
        <f>+D77*I$84</f>
        <v>0.45661669647837216</v>
      </c>
      <c r="J77" s="179">
        <f>+F77*J$84</f>
        <v>0.406869358546915</v>
      </c>
      <c r="K77" s="180">
        <f>+H77*K$84</f>
        <v>0.46791960439635366</v>
      </c>
    </row>
    <row r="78" spans="1:11" ht="11.25">
      <c r="A78" s="137" t="s">
        <v>279</v>
      </c>
      <c r="B78" s="145">
        <v>713</v>
      </c>
      <c r="C78" s="139">
        <v>771.8145754456305</v>
      </c>
      <c r="D78" s="177">
        <f>+C78/C$84</f>
        <v>0.0022443075974238717</v>
      </c>
      <c r="E78" s="139">
        <v>750.0974127368652</v>
      </c>
      <c r="F78" s="178">
        <f>+E78/E$84</f>
        <v>0.002271237375796043</v>
      </c>
      <c r="G78" s="140">
        <v>749.0537339686864</v>
      </c>
      <c r="H78" s="178">
        <f>+G78/G$84</f>
        <v>0.002203365561122981</v>
      </c>
      <c r="I78" s="179">
        <f>+D78*I$84</f>
        <v>1.0797363851206248</v>
      </c>
      <c r="J78" s="179">
        <f>+F78*J$84</f>
        <v>0.9643673897629998</v>
      </c>
      <c r="K78" s="180">
        <f>+H78*K$84</f>
        <v>1.1034454730103889</v>
      </c>
    </row>
    <row r="79" spans="1:11" ht="11.25">
      <c r="A79" s="156" t="s">
        <v>280</v>
      </c>
      <c r="B79" s="127">
        <v>72</v>
      </c>
      <c r="C79" s="139"/>
      <c r="D79" s="146"/>
      <c r="E79" s="139"/>
      <c r="F79" s="150"/>
      <c r="G79" s="140"/>
      <c r="H79" s="150"/>
      <c r="I79" s="146"/>
      <c r="J79" s="146"/>
      <c r="K79" s="150"/>
    </row>
    <row r="80" spans="1:11" ht="11.25">
      <c r="A80" s="137" t="s">
        <v>281</v>
      </c>
      <c r="B80" s="145">
        <v>721</v>
      </c>
      <c r="C80" s="139">
        <v>918.935611637192</v>
      </c>
      <c r="D80" s="177">
        <f>+C80/C$84</f>
        <v>0.002672110945235685</v>
      </c>
      <c r="E80" s="139">
        <v>887.2651851638734</v>
      </c>
      <c r="F80" s="178">
        <f>+E80/E$84</f>
        <v>0.0026865708594221165</v>
      </c>
      <c r="G80" s="140">
        <v>898.1785933691829</v>
      </c>
      <c r="H80" s="178">
        <f>+G80/G$84</f>
        <v>0.002642021113601806</v>
      </c>
      <c r="I80" s="179">
        <f>+D80*I$84</f>
        <v>1.285552575752888</v>
      </c>
      <c r="J80" s="179">
        <f>+F80*J$84</f>
        <v>1.1407179869106308</v>
      </c>
      <c r="K80" s="180">
        <f>+H80*K$84</f>
        <v>1.3231241736917845</v>
      </c>
    </row>
    <row r="81" spans="1:11" ht="11.25">
      <c r="A81" s="137" t="s">
        <v>282</v>
      </c>
      <c r="B81" s="145">
        <v>722</v>
      </c>
      <c r="C81" s="139">
        <v>2966.9770366156704</v>
      </c>
      <c r="D81" s="177">
        <f>+C81/C$84</f>
        <v>0.008627472603525334</v>
      </c>
      <c r="E81" s="139">
        <v>2882.1208223418867</v>
      </c>
      <c r="F81" s="178">
        <f>+E81/E$84</f>
        <v>0.008726840570451687</v>
      </c>
      <c r="G81" s="140">
        <v>2874.565348180326</v>
      </c>
      <c r="H81" s="178">
        <f>+G81/G$84</f>
        <v>0.008455626084153262</v>
      </c>
      <c r="I81" s="179">
        <f>+D81*I$84</f>
        <v>4.150677069556038</v>
      </c>
      <c r="J81" s="179">
        <f>+F81*J$84</f>
        <v>3.7054165062137865</v>
      </c>
      <c r="K81" s="180">
        <f>+H81*K$84</f>
        <v>4.234577542943954</v>
      </c>
    </row>
    <row r="82" spans="1:11" ht="11.25">
      <c r="A82" s="156" t="s">
        <v>283</v>
      </c>
      <c r="B82" s="127">
        <v>81</v>
      </c>
      <c r="C82" s="139">
        <v>3484.9455348322767</v>
      </c>
      <c r="D82" s="177">
        <f>+C82/C$84</f>
        <v>0.010133638297665755</v>
      </c>
      <c r="E82" s="139">
        <v>3355.359874836172</v>
      </c>
      <c r="F82" s="178">
        <f>+E82/E$84</f>
        <v>0.010159772087692342</v>
      </c>
      <c r="G82" s="140">
        <v>3439.2973351028622</v>
      </c>
      <c r="H82" s="178">
        <f>+G82/G$84</f>
        <v>0.010116803319939777</v>
      </c>
      <c r="I82" s="179">
        <f>+D82*I$84</f>
        <v>4.875293385006995</v>
      </c>
      <c r="J82" s="179">
        <f>+F82*J$84</f>
        <v>4.313839228434169</v>
      </c>
      <c r="K82" s="180">
        <f>+H82*K$84</f>
        <v>5.06649510262584</v>
      </c>
    </row>
    <row r="83" spans="1:11" ht="11.25">
      <c r="A83" s="175"/>
      <c r="B83" s="150"/>
      <c r="C83" s="139"/>
      <c r="D83" s="146"/>
      <c r="E83" s="139"/>
      <c r="F83" s="150"/>
      <c r="G83" s="140"/>
      <c r="H83" s="150"/>
      <c r="I83" s="146"/>
      <c r="J83" s="146"/>
      <c r="K83" s="150"/>
    </row>
    <row r="84" spans="1:11" ht="11.25">
      <c r="A84" s="131"/>
      <c r="B84" s="181" t="s">
        <v>299</v>
      </c>
      <c r="C84" s="159">
        <f aca="true" t="shared" si="18" ref="C84:H84">SUM(C6:C82)</f>
        <v>343898.74914274574</v>
      </c>
      <c r="D84" s="182">
        <f t="shared" si="18"/>
        <v>0.9999999999999999</v>
      </c>
      <c r="E84" s="159">
        <f t="shared" si="18"/>
        <v>330259.36466634827</v>
      </c>
      <c r="F84" s="183">
        <f t="shared" si="18"/>
        <v>1.0000000000000002</v>
      </c>
      <c r="G84" s="160">
        <f t="shared" si="18"/>
        <v>339958.9006859665</v>
      </c>
      <c r="H84" s="183">
        <f t="shared" si="18"/>
        <v>0.9999999999999999</v>
      </c>
      <c r="I84" s="172">
        <v>481.1</v>
      </c>
      <c r="J84" s="172">
        <v>424.6</v>
      </c>
      <c r="K84" s="176">
        <v>500.8</v>
      </c>
    </row>
    <row r="86" ht="11.25">
      <c r="B86" s="121" t="s">
        <v>300</v>
      </c>
    </row>
  </sheetData>
  <mergeCells count="7">
    <mergeCell ref="I3:K3"/>
    <mergeCell ref="I5:K5"/>
    <mergeCell ref="A1:K1"/>
    <mergeCell ref="C2:D2"/>
    <mergeCell ref="E2:F2"/>
    <mergeCell ref="G2:H2"/>
    <mergeCell ref="I2:K2"/>
  </mergeCells>
  <printOptions horizontalCentered="1"/>
  <pageMargins left="0.75" right="0.75" top="0.52" bottom="1" header="0.5" footer="0.5"/>
  <pageSetup fitToHeight="2" fitToWidth="1" horizontalDpi="600" verticalDpi="600" orientation="landscape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12" sqref="E11:E12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28" sqref="A28"/>
    </sheetView>
  </sheetViews>
  <sheetFormatPr defaultColWidth="9.140625" defaultRowHeight="12.75"/>
  <cols>
    <col min="1" max="1" width="36.57421875" style="0" bestFit="1" customWidth="1"/>
  </cols>
  <sheetData>
    <row r="1" spans="1:5" ht="12.75">
      <c r="A1" s="211" t="s">
        <v>27</v>
      </c>
      <c r="B1" s="211"/>
      <c r="C1" s="211"/>
      <c r="D1" s="211"/>
      <c r="E1" s="211"/>
    </row>
    <row r="2" spans="1:5" ht="12.75">
      <c r="A2" s="212" t="s">
        <v>0</v>
      </c>
      <c r="B2" s="212"/>
      <c r="C2" s="212"/>
      <c r="D2" s="212"/>
      <c r="E2" s="212"/>
    </row>
    <row r="3" spans="1:5" ht="12.75">
      <c r="A3" s="2"/>
      <c r="B3" s="213" t="s">
        <v>16</v>
      </c>
      <c r="C3" s="213"/>
      <c r="D3" s="213"/>
      <c r="E3" s="214"/>
    </row>
    <row r="4" spans="1:6" ht="12.75">
      <c r="A4" s="19" t="s">
        <v>18</v>
      </c>
      <c r="B4" s="4">
        <v>1997</v>
      </c>
      <c r="C4" s="4">
        <v>1998</v>
      </c>
      <c r="D4" s="4">
        <v>2002</v>
      </c>
      <c r="E4" s="5">
        <v>2006</v>
      </c>
      <c r="F4" s="1"/>
    </row>
    <row r="5" spans="1:5" ht="12.75">
      <c r="A5" s="6"/>
      <c r="B5" s="7"/>
      <c r="C5" s="7"/>
      <c r="D5" s="7"/>
      <c r="E5" s="8"/>
    </row>
    <row r="6" spans="1:5" ht="12.75">
      <c r="A6" s="20" t="s">
        <v>19</v>
      </c>
      <c r="B6" s="10">
        <v>103.1</v>
      </c>
      <c r="C6" s="10"/>
      <c r="D6" s="10">
        <v>131</v>
      </c>
      <c r="E6" s="8"/>
    </row>
    <row r="7" spans="1:5" ht="12.75">
      <c r="A7" s="9"/>
      <c r="B7" s="10"/>
      <c r="C7" s="10"/>
      <c r="D7" s="10"/>
      <c r="E7" s="8"/>
    </row>
    <row r="8" spans="1:5" ht="12.75">
      <c r="A8" s="21" t="s">
        <v>20</v>
      </c>
      <c r="B8" s="10">
        <v>757.4</v>
      </c>
      <c r="C8" s="10">
        <v>792.4</v>
      </c>
      <c r="D8" s="10">
        <v>848.2</v>
      </c>
      <c r="E8" s="8">
        <v>897.8</v>
      </c>
    </row>
    <row r="9" spans="1:5" ht="12.75">
      <c r="A9" s="21" t="s">
        <v>21</v>
      </c>
      <c r="B9" s="10"/>
      <c r="C9" s="17">
        <f>+(C8-B8)/B8</f>
        <v>0.04621072088724584</v>
      </c>
      <c r="D9" s="10"/>
      <c r="E9" s="18">
        <f>+(E8-D8)/D8</f>
        <v>0.05847677434567308</v>
      </c>
    </row>
    <row r="10" spans="1:5" ht="12.75">
      <c r="A10" s="21" t="s">
        <v>22</v>
      </c>
      <c r="B10" s="10"/>
      <c r="C10" s="10"/>
      <c r="D10" s="10"/>
      <c r="E10" s="8"/>
    </row>
    <row r="11" spans="1:5" ht="12.75">
      <c r="A11" s="11"/>
      <c r="B11" s="10"/>
      <c r="C11" s="10"/>
      <c r="D11" s="10"/>
      <c r="E11" s="8"/>
    </row>
    <row r="12" spans="1:5" ht="12.75">
      <c r="A12" s="22" t="s">
        <v>23</v>
      </c>
      <c r="B12" s="10"/>
      <c r="C12" s="10"/>
      <c r="D12" s="10"/>
      <c r="E12" s="8"/>
    </row>
    <row r="13" spans="1:5" ht="12.75">
      <c r="A13" s="9" t="s">
        <v>24</v>
      </c>
      <c r="B13" s="7"/>
      <c r="C13" s="10">
        <f>+B6*1.046</f>
        <v>107.8426</v>
      </c>
      <c r="D13" s="7"/>
      <c r="E13" s="8"/>
    </row>
    <row r="14" spans="1:5" ht="12.75">
      <c r="A14" s="9" t="s">
        <v>25</v>
      </c>
      <c r="B14" s="10"/>
      <c r="C14" s="7"/>
      <c r="D14" s="10"/>
      <c r="E14" s="23">
        <f>+D6*1.058</f>
        <v>138.598</v>
      </c>
    </row>
    <row r="15" spans="1:5" ht="12.75">
      <c r="A15" s="9"/>
      <c r="B15" s="7"/>
      <c r="C15" s="7"/>
      <c r="D15" s="7"/>
      <c r="E15" s="8"/>
    </row>
    <row r="16" spans="1:5" ht="12.75">
      <c r="A16" s="24" t="s">
        <v>26</v>
      </c>
      <c r="B16" s="14"/>
      <c r="C16" s="15">
        <f>+C13</f>
        <v>107.8426</v>
      </c>
      <c r="D16" s="15">
        <f>+D6</f>
        <v>131</v>
      </c>
      <c r="E16" s="16">
        <f>+E14</f>
        <v>138.598</v>
      </c>
    </row>
    <row r="18" ht="12.75">
      <c r="A18" t="s">
        <v>13</v>
      </c>
    </row>
    <row r="19" ht="12.75">
      <c r="A19" t="s">
        <v>14</v>
      </c>
    </row>
  </sheetData>
  <mergeCells count="3">
    <mergeCell ref="A1:E1"/>
    <mergeCell ref="A2:E2"/>
    <mergeCell ref="B3:E3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2"/>
  <sheetViews>
    <sheetView workbookViewId="0" topLeftCell="B58">
      <selection activeCell="B1" sqref="B1:E1"/>
    </sheetView>
  </sheetViews>
  <sheetFormatPr defaultColWidth="9.140625" defaultRowHeight="12.75"/>
  <cols>
    <col min="1" max="1" width="20.8515625" style="98" hidden="1" customWidth="1"/>
    <col min="2" max="2" width="50.7109375" style="98" customWidth="1"/>
    <col min="3" max="16384" width="9.140625" style="98" customWidth="1"/>
  </cols>
  <sheetData>
    <row r="1" spans="1:5" ht="15.75" customHeight="1">
      <c r="A1" s="98" t="s">
        <v>119</v>
      </c>
      <c r="B1" s="215" t="s">
        <v>176</v>
      </c>
      <c r="C1" s="215"/>
      <c r="D1" s="215"/>
      <c r="E1" s="215"/>
    </row>
    <row r="2" spans="2:5" ht="11.25">
      <c r="B2" s="215" t="s">
        <v>108</v>
      </c>
      <c r="C2" s="215"/>
      <c r="D2" s="215"/>
      <c r="E2" s="215"/>
    </row>
    <row r="3" spans="2:5" ht="11.25">
      <c r="B3" s="184" t="s">
        <v>109</v>
      </c>
      <c r="C3" s="99">
        <v>1998</v>
      </c>
      <c r="D3" s="99">
        <v>2002</v>
      </c>
      <c r="E3" s="100">
        <v>2006</v>
      </c>
    </row>
    <row r="4" spans="2:5" ht="11.25">
      <c r="B4" s="101" t="s">
        <v>120</v>
      </c>
      <c r="C4" s="102"/>
      <c r="D4" s="102"/>
      <c r="E4" s="103"/>
    </row>
    <row r="5" spans="1:5" ht="11.25">
      <c r="A5" s="98" t="s">
        <v>121</v>
      </c>
      <c r="B5" s="104" t="s">
        <v>41</v>
      </c>
      <c r="C5" s="105">
        <v>14372.552734</v>
      </c>
      <c r="D5" s="105">
        <v>15398.71582</v>
      </c>
      <c r="E5" s="106">
        <v>16153.978516</v>
      </c>
    </row>
    <row r="6" spans="1:5" ht="11.25">
      <c r="A6" s="98" t="s">
        <v>122</v>
      </c>
      <c r="B6" s="104" t="s">
        <v>43</v>
      </c>
      <c r="C6" s="105">
        <v>0.015965</v>
      </c>
      <c r="D6" s="105">
        <v>0.271119</v>
      </c>
      <c r="E6" s="106">
        <v>1.259351</v>
      </c>
    </row>
    <row r="7" spans="1:5" ht="11.25">
      <c r="A7" s="98" t="s">
        <v>123</v>
      </c>
      <c r="B7" s="104" t="s">
        <v>45</v>
      </c>
      <c r="C7" s="105">
        <v>1.844646</v>
      </c>
      <c r="D7" s="105">
        <v>3.236257</v>
      </c>
      <c r="E7" s="106">
        <v>10.490897</v>
      </c>
    </row>
    <row r="8" spans="1:5" ht="11.25">
      <c r="A8" s="98" t="s">
        <v>124</v>
      </c>
      <c r="B8" s="104" t="s">
        <v>47</v>
      </c>
      <c r="C8" s="105">
        <v>12.987017</v>
      </c>
      <c r="D8" s="105">
        <v>5.770421</v>
      </c>
      <c r="E8" s="106">
        <v>7.026209</v>
      </c>
    </row>
    <row r="9" spans="1:5" ht="11.25">
      <c r="A9" s="98" t="s">
        <v>125</v>
      </c>
      <c r="B9" s="104" t="s">
        <v>110</v>
      </c>
      <c r="C9" s="105">
        <v>0</v>
      </c>
      <c r="D9" s="105">
        <v>0.178622</v>
      </c>
      <c r="E9" s="106">
        <v>0.744958</v>
      </c>
    </row>
    <row r="10" spans="1:5" ht="11.25">
      <c r="A10" s="98" t="s">
        <v>126</v>
      </c>
      <c r="B10" s="104" t="s">
        <v>111</v>
      </c>
      <c r="C10" s="105">
        <v>0</v>
      </c>
      <c r="D10" s="105">
        <v>0</v>
      </c>
      <c r="E10" s="106">
        <v>0.000378</v>
      </c>
    </row>
    <row r="11" spans="1:5" ht="11.25">
      <c r="A11" s="98" t="s">
        <v>127</v>
      </c>
      <c r="B11" s="104" t="s">
        <v>52</v>
      </c>
      <c r="C11" s="105">
        <v>172.89212</v>
      </c>
      <c r="D11" s="105">
        <v>212.967468</v>
      </c>
      <c r="E11" s="106">
        <v>250.010025</v>
      </c>
    </row>
    <row r="12" spans="1:5" ht="11.25">
      <c r="A12" s="98" t="s">
        <v>128</v>
      </c>
      <c r="B12" s="107" t="s">
        <v>56</v>
      </c>
      <c r="C12" s="108">
        <v>14560.292969</v>
      </c>
      <c r="D12" s="108">
        <v>15621.140625</v>
      </c>
      <c r="E12" s="109">
        <v>16423.511719</v>
      </c>
    </row>
    <row r="13" spans="2:5" ht="11.25">
      <c r="B13" s="104"/>
      <c r="C13" s="105"/>
      <c r="D13" s="105"/>
      <c r="E13" s="106"/>
    </row>
    <row r="14" spans="1:5" ht="11.25">
      <c r="A14" s="98" t="s">
        <v>129</v>
      </c>
      <c r="B14" s="107" t="s">
        <v>50</v>
      </c>
      <c r="C14" s="108">
        <v>603.649353</v>
      </c>
      <c r="D14" s="108">
        <v>599.609192</v>
      </c>
      <c r="E14" s="109">
        <v>618.081665</v>
      </c>
    </row>
    <row r="15" spans="2:5" ht="11.25">
      <c r="B15" s="104"/>
      <c r="C15" s="105"/>
      <c r="D15" s="105"/>
      <c r="E15" s="106"/>
    </row>
    <row r="16" spans="2:5" ht="11.25">
      <c r="B16" s="107" t="s">
        <v>51</v>
      </c>
      <c r="C16" s="105"/>
      <c r="D16" s="105"/>
      <c r="E16" s="106"/>
    </row>
    <row r="17" spans="1:5" ht="11.25">
      <c r="A17" s="98" t="s">
        <v>130</v>
      </c>
      <c r="B17" s="104" t="s">
        <v>41</v>
      </c>
      <c r="C17" s="105">
        <v>265.787109</v>
      </c>
      <c r="D17" s="105">
        <v>250.814163</v>
      </c>
      <c r="E17" s="106">
        <v>230.743332</v>
      </c>
    </row>
    <row r="18" spans="1:5" ht="11.25">
      <c r="A18" s="98" t="s">
        <v>131</v>
      </c>
      <c r="B18" s="104" t="s">
        <v>52</v>
      </c>
      <c r="C18" s="105">
        <v>3600.181885</v>
      </c>
      <c r="D18" s="105">
        <v>4029.780273</v>
      </c>
      <c r="E18" s="106">
        <v>4821.314453</v>
      </c>
    </row>
    <row r="19" spans="1:5" ht="11.25">
      <c r="A19" s="98" t="s">
        <v>132</v>
      </c>
      <c r="B19" s="104" t="s">
        <v>45</v>
      </c>
      <c r="C19" s="105">
        <v>3.092987</v>
      </c>
      <c r="D19" s="105">
        <v>4.24966</v>
      </c>
      <c r="E19" s="106">
        <v>10.743069</v>
      </c>
    </row>
    <row r="20" spans="1:5" ht="11.25">
      <c r="A20" s="98" t="s">
        <v>133</v>
      </c>
      <c r="B20" s="104" t="s">
        <v>47</v>
      </c>
      <c r="C20" s="105">
        <v>9.667583</v>
      </c>
      <c r="D20" s="105">
        <v>9.216814</v>
      </c>
      <c r="E20" s="106">
        <v>10.234998</v>
      </c>
    </row>
    <row r="21" spans="1:5" ht="11.25">
      <c r="A21" s="98" t="s">
        <v>134</v>
      </c>
      <c r="B21" s="107" t="s">
        <v>56</v>
      </c>
      <c r="C21" s="108">
        <v>3878.729492</v>
      </c>
      <c r="D21" s="108">
        <v>4294.060547</v>
      </c>
      <c r="E21" s="109">
        <v>5073.035645</v>
      </c>
    </row>
    <row r="22" spans="2:5" ht="11.25">
      <c r="B22" s="104"/>
      <c r="C22" s="105"/>
      <c r="D22" s="105"/>
      <c r="E22" s="106"/>
    </row>
    <row r="23" spans="2:5" ht="11.25">
      <c r="B23" s="107" t="s">
        <v>55</v>
      </c>
      <c r="C23" s="105"/>
      <c r="D23" s="105"/>
      <c r="E23" s="106"/>
    </row>
    <row r="24" spans="1:5" ht="11.25">
      <c r="A24" s="98" t="s">
        <v>135</v>
      </c>
      <c r="B24" s="104" t="s">
        <v>52</v>
      </c>
      <c r="C24" s="105">
        <v>465.5466</v>
      </c>
      <c r="D24" s="105">
        <v>497.388519</v>
      </c>
      <c r="E24" s="106">
        <v>589.319336</v>
      </c>
    </row>
    <row r="25" spans="1:5" ht="11.25">
      <c r="A25" s="98" t="s">
        <v>136</v>
      </c>
      <c r="B25" s="107" t="s">
        <v>56</v>
      </c>
      <c r="C25" s="108">
        <v>465.5466</v>
      </c>
      <c r="D25" s="108">
        <v>497.388519</v>
      </c>
      <c r="E25" s="109">
        <v>589.319336</v>
      </c>
    </row>
    <row r="26" spans="2:5" ht="11.25">
      <c r="B26" s="104"/>
      <c r="C26" s="105"/>
      <c r="D26" s="105"/>
      <c r="E26" s="106"/>
    </row>
    <row r="27" spans="2:5" ht="11.25">
      <c r="B27" s="107" t="s">
        <v>58</v>
      </c>
      <c r="C27" s="105"/>
      <c r="D27" s="105"/>
      <c r="E27" s="106"/>
    </row>
    <row r="28" spans="1:5" ht="11.25">
      <c r="A28" s="98" t="s">
        <v>137</v>
      </c>
      <c r="B28" s="104" t="s">
        <v>52</v>
      </c>
      <c r="C28" s="105">
        <v>192.943253</v>
      </c>
      <c r="D28" s="105">
        <v>195.374481</v>
      </c>
      <c r="E28" s="106">
        <v>235.579041</v>
      </c>
    </row>
    <row r="29" spans="1:5" ht="11.25">
      <c r="A29" s="98" t="s">
        <v>138</v>
      </c>
      <c r="B29" s="104" t="s">
        <v>59</v>
      </c>
      <c r="C29" s="105">
        <v>76.344154</v>
      </c>
      <c r="D29" s="105">
        <v>81.676804</v>
      </c>
      <c r="E29" s="106">
        <v>99.947197</v>
      </c>
    </row>
    <row r="30" spans="1:5" ht="11.25">
      <c r="A30" s="98" t="s">
        <v>139</v>
      </c>
      <c r="B30" s="107" t="s">
        <v>56</v>
      </c>
      <c r="C30" s="108">
        <v>269.287415</v>
      </c>
      <c r="D30" s="108">
        <v>277.05127</v>
      </c>
      <c r="E30" s="109">
        <v>335.526245</v>
      </c>
    </row>
    <row r="31" spans="2:5" ht="11.25">
      <c r="B31" s="104"/>
      <c r="C31" s="105"/>
      <c r="D31" s="105"/>
      <c r="E31" s="106"/>
    </row>
    <row r="32" spans="2:5" ht="11.25">
      <c r="B32" s="107" t="s">
        <v>60</v>
      </c>
      <c r="C32" s="105"/>
      <c r="D32" s="105"/>
      <c r="E32" s="106"/>
    </row>
    <row r="33" spans="1:5" ht="11.25">
      <c r="A33" s="98" t="s">
        <v>140</v>
      </c>
      <c r="B33" s="104" t="s">
        <v>52</v>
      </c>
      <c r="C33" s="105">
        <v>42.49398</v>
      </c>
      <c r="D33" s="105">
        <v>39.913311</v>
      </c>
      <c r="E33" s="106">
        <v>53.661427</v>
      </c>
    </row>
    <row r="34" spans="1:5" ht="11.25">
      <c r="A34" s="98" t="s">
        <v>141</v>
      </c>
      <c r="B34" s="104" t="s">
        <v>59</v>
      </c>
      <c r="C34" s="105">
        <v>582.555115</v>
      </c>
      <c r="D34" s="105">
        <v>578.112</v>
      </c>
      <c r="E34" s="106">
        <v>788.786682</v>
      </c>
    </row>
    <row r="35" spans="1:5" ht="11.25">
      <c r="A35" s="98" t="s">
        <v>142</v>
      </c>
      <c r="B35" s="107" t="s">
        <v>56</v>
      </c>
      <c r="C35" s="108">
        <v>625.049072</v>
      </c>
      <c r="D35" s="108">
        <v>618.02533</v>
      </c>
      <c r="E35" s="109">
        <v>842.44812</v>
      </c>
    </row>
    <row r="36" spans="2:5" ht="11.25">
      <c r="B36" s="104"/>
      <c r="C36" s="105"/>
      <c r="D36" s="105"/>
      <c r="E36" s="106"/>
    </row>
    <row r="37" spans="2:5" ht="11.25">
      <c r="B37" s="107" t="s">
        <v>63</v>
      </c>
      <c r="C37" s="105"/>
      <c r="D37" s="105"/>
      <c r="E37" s="106"/>
    </row>
    <row r="38" spans="1:5" ht="11.25">
      <c r="A38" s="98" t="s">
        <v>143</v>
      </c>
      <c r="B38" s="104" t="s">
        <v>64</v>
      </c>
      <c r="C38" s="105">
        <v>2610.629883</v>
      </c>
      <c r="D38" s="105">
        <v>2450.840088</v>
      </c>
      <c r="E38" s="106">
        <v>2678.939941</v>
      </c>
    </row>
    <row r="39" spans="1:5" ht="11.25">
      <c r="A39" s="98" t="s">
        <v>144</v>
      </c>
      <c r="B39" s="104" t="s">
        <v>65</v>
      </c>
      <c r="C39" s="105">
        <v>35.498001</v>
      </c>
      <c r="D39" s="105">
        <v>33.730999</v>
      </c>
      <c r="E39" s="106">
        <v>33.448002</v>
      </c>
    </row>
    <row r="40" spans="1:5" ht="11.25">
      <c r="A40" s="98" t="s">
        <v>145</v>
      </c>
      <c r="B40" s="107" t="s">
        <v>56</v>
      </c>
      <c r="C40" s="108">
        <v>2646.12793</v>
      </c>
      <c r="D40" s="108">
        <v>2484.571045</v>
      </c>
      <c r="E40" s="109">
        <v>2712.387939</v>
      </c>
    </row>
    <row r="41" spans="2:5" ht="11.25">
      <c r="B41" s="104"/>
      <c r="C41" s="105"/>
      <c r="D41" s="105"/>
      <c r="E41" s="106"/>
    </row>
    <row r="42" spans="2:5" ht="11.25">
      <c r="B42" s="107" t="s">
        <v>67</v>
      </c>
      <c r="C42" s="105"/>
      <c r="D42" s="105"/>
      <c r="E42" s="106"/>
    </row>
    <row r="43" spans="2:5" ht="11.25">
      <c r="B43" s="107" t="s">
        <v>69</v>
      </c>
      <c r="C43" s="105"/>
      <c r="D43" s="105"/>
      <c r="E43" s="106"/>
    </row>
    <row r="44" spans="1:5" ht="11.25">
      <c r="A44" s="98" t="s">
        <v>146</v>
      </c>
      <c r="B44" s="104" t="s">
        <v>70</v>
      </c>
      <c r="C44" s="105">
        <v>470.099731</v>
      </c>
      <c r="D44" s="105">
        <v>569.829285</v>
      </c>
      <c r="E44" s="106">
        <v>543.690674</v>
      </c>
    </row>
    <row r="45" spans="1:5" ht="11.25">
      <c r="A45" s="98" t="s">
        <v>147</v>
      </c>
      <c r="B45" s="104" t="s">
        <v>71</v>
      </c>
      <c r="C45" s="105">
        <v>14.810786</v>
      </c>
      <c r="D45" s="105">
        <v>17.021193</v>
      </c>
      <c r="E45" s="106">
        <v>16.940006</v>
      </c>
    </row>
    <row r="46" spans="1:5" ht="11.25">
      <c r="A46" s="98" t="s">
        <v>148</v>
      </c>
      <c r="B46" s="104" t="s">
        <v>72</v>
      </c>
      <c r="C46" s="105">
        <v>97.65654</v>
      </c>
      <c r="D46" s="105">
        <v>121.654953</v>
      </c>
      <c r="E46" s="106">
        <v>134.148849</v>
      </c>
    </row>
    <row r="47" spans="1:5" ht="11.25">
      <c r="A47" s="98" t="s">
        <v>149</v>
      </c>
      <c r="B47" s="107" t="s">
        <v>150</v>
      </c>
      <c r="C47" s="108">
        <v>582.567078</v>
      </c>
      <c r="D47" s="108">
        <v>708.505432</v>
      </c>
      <c r="E47" s="109">
        <v>694.779541</v>
      </c>
    </row>
    <row r="48" spans="2:5" ht="11.25">
      <c r="B48" s="104"/>
      <c r="C48" s="105"/>
      <c r="D48" s="105"/>
      <c r="E48" s="106"/>
    </row>
    <row r="49" spans="2:5" ht="11.25">
      <c r="B49" s="107" t="s">
        <v>75</v>
      </c>
      <c r="C49" s="105"/>
      <c r="D49" s="105"/>
      <c r="E49" s="106"/>
    </row>
    <row r="50" spans="1:5" ht="11.25">
      <c r="A50" s="98" t="s">
        <v>151</v>
      </c>
      <c r="B50" s="104" t="s">
        <v>76</v>
      </c>
      <c r="C50" s="105">
        <v>5.234281</v>
      </c>
      <c r="D50" s="105">
        <v>0.197057</v>
      </c>
      <c r="E50" s="106">
        <v>0.2003</v>
      </c>
    </row>
    <row r="51" spans="1:5" ht="11.25">
      <c r="A51" s="98" t="s">
        <v>152</v>
      </c>
      <c r="B51" s="104" t="s">
        <v>77</v>
      </c>
      <c r="C51" s="105">
        <v>78.450844</v>
      </c>
      <c r="D51" s="105">
        <v>86.4701</v>
      </c>
      <c r="E51" s="106">
        <v>95.419701</v>
      </c>
    </row>
    <row r="52" spans="1:5" ht="11.25">
      <c r="A52" s="98" t="s">
        <v>153</v>
      </c>
      <c r="B52" s="104" t="s">
        <v>78</v>
      </c>
      <c r="C52" s="105">
        <v>28.255217</v>
      </c>
      <c r="D52" s="105">
        <v>45.027103</v>
      </c>
      <c r="E52" s="106">
        <v>49.687469</v>
      </c>
    </row>
    <row r="53" spans="1:5" ht="11.25">
      <c r="A53" s="98" t="s">
        <v>154</v>
      </c>
      <c r="B53" s="104" t="s">
        <v>79</v>
      </c>
      <c r="C53" s="105">
        <v>8.816007</v>
      </c>
      <c r="D53" s="105">
        <v>10.998971</v>
      </c>
      <c r="E53" s="106">
        <v>11.17998</v>
      </c>
    </row>
    <row r="54" spans="1:5" ht="11.25">
      <c r="A54" s="98" t="s">
        <v>155</v>
      </c>
      <c r="B54" s="104" t="s">
        <v>80</v>
      </c>
      <c r="C54" s="105">
        <v>82.557343</v>
      </c>
      <c r="D54" s="105">
        <v>107.016296</v>
      </c>
      <c r="E54" s="106">
        <v>118.092422</v>
      </c>
    </row>
    <row r="55" spans="1:5" ht="11.25">
      <c r="A55" s="98" t="s">
        <v>156</v>
      </c>
      <c r="B55" s="107" t="s">
        <v>150</v>
      </c>
      <c r="C55" s="108">
        <v>203.31369</v>
      </c>
      <c r="D55" s="108">
        <v>249.709534</v>
      </c>
      <c r="E55" s="109">
        <v>274.579865</v>
      </c>
    </row>
    <row r="56" spans="2:5" ht="11.25">
      <c r="B56" s="104"/>
      <c r="C56" s="105"/>
      <c r="D56" s="105"/>
      <c r="E56" s="106"/>
    </row>
    <row r="57" spans="2:5" ht="11.25">
      <c r="B57" s="107" t="s">
        <v>81</v>
      </c>
      <c r="C57" s="105"/>
      <c r="D57" s="105"/>
      <c r="E57" s="106"/>
    </row>
    <row r="58" spans="1:5" ht="11.25">
      <c r="A58" s="98" t="s">
        <v>157</v>
      </c>
      <c r="B58" s="104" t="s">
        <v>82</v>
      </c>
      <c r="C58" s="105">
        <v>0.9383</v>
      </c>
      <c r="D58" s="105">
        <v>1.187684</v>
      </c>
      <c r="E58" s="106">
        <v>1.449309</v>
      </c>
    </row>
    <row r="59" spans="1:5" ht="11.25">
      <c r="A59" s="98" t="s">
        <v>158</v>
      </c>
      <c r="B59" s="104" t="s">
        <v>83</v>
      </c>
      <c r="C59" s="105">
        <v>9.636882</v>
      </c>
      <c r="D59" s="105">
        <v>10.02938</v>
      </c>
      <c r="E59" s="106">
        <v>13.534411</v>
      </c>
    </row>
    <row r="60" spans="1:5" ht="11.25">
      <c r="A60" s="98" t="s">
        <v>159</v>
      </c>
      <c r="B60" s="104" t="s">
        <v>84</v>
      </c>
      <c r="C60" s="105">
        <v>12.525433</v>
      </c>
      <c r="D60" s="105">
        <v>14.335863</v>
      </c>
      <c r="E60" s="106">
        <v>14.926983</v>
      </c>
    </row>
    <row r="61" spans="1:5" ht="11.25">
      <c r="A61" s="98" t="s">
        <v>160</v>
      </c>
      <c r="B61" s="104" t="s">
        <v>85</v>
      </c>
      <c r="C61" s="105">
        <v>4.150141</v>
      </c>
      <c r="D61" s="105">
        <v>4.27279</v>
      </c>
      <c r="E61" s="106">
        <v>4.692716</v>
      </c>
    </row>
    <row r="62" spans="1:5" ht="11.25">
      <c r="A62" s="98" t="s">
        <v>161</v>
      </c>
      <c r="B62" s="104" t="s">
        <v>86</v>
      </c>
      <c r="C62" s="105">
        <v>8.67646</v>
      </c>
      <c r="D62" s="105">
        <v>9.447694</v>
      </c>
      <c r="E62" s="106">
        <v>9.916449</v>
      </c>
    </row>
    <row r="63" spans="1:5" ht="11.25">
      <c r="A63" s="98" t="s">
        <v>162</v>
      </c>
      <c r="B63" s="107" t="s">
        <v>150</v>
      </c>
      <c r="C63" s="108">
        <v>35.927216</v>
      </c>
      <c r="D63" s="108">
        <v>39.273411</v>
      </c>
      <c r="E63" s="109">
        <v>44.519867</v>
      </c>
    </row>
    <row r="64" spans="2:5" ht="11.25">
      <c r="B64" s="104"/>
      <c r="C64" s="105"/>
      <c r="D64" s="105"/>
      <c r="E64" s="106"/>
    </row>
    <row r="65" spans="1:5" ht="11.25">
      <c r="A65" s="98" t="s">
        <v>163</v>
      </c>
      <c r="B65" s="107" t="s">
        <v>89</v>
      </c>
      <c r="C65" s="108">
        <v>238.920059</v>
      </c>
      <c r="D65" s="108">
        <v>241.923553</v>
      </c>
      <c r="E65" s="109">
        <v>245.465683</v>
      </c>
    </row>
    <row r="66" spans="1:5" ht="11.25">
      <c r="A66" s="98" t="s">
        <v>164</v>
      </c>
      <c r="B66" s="104" t="s">
        <v>90</v>
      </c>
      <c r="C66" s="105">
        <v>206.68132</v>
      </c>
      <c r="D66" s="105">
        <v>204.613586</v>
      </c>
      <c r="E66" s="106">
        <v>201.920303</v>
      </c>
    </row>
    <row r="67" spans="1:5" ht="11.25">
      <c r="A67" s="98" t="s">
        <v>165</v>
      </c>
      <c r="B67" s="104" t="s">
        <v>91</v>
      </c>
      <c r="C67" s="105">
        <v>32.238739</v>
      </c>
      <c r="D67" s="105">
        <v>37.309967</v>
      </c>
      <c r="E67" s="106">
        <v>43.545376</v>
      </c>
    </row>
    <row r="68" spans="1:5" ht="11.25">
      <c r="A68" s="98" t="s">
        <v>166</v>
      </c>
      <c r="B68" s="104" t="s">
        <v>94</v>
      </c>
      <c r="C68" s="105">
        <v>180.209</v>
      </c>
      <c r="D68" s="105">
        <v>162.395996</v>
      </c>
      <c r="E68" s="106">
        <v>147.000015</v>
      </c>
    </row>
    <row r="69" spans="1:5" ht="11.25">
      <c r="A69" s="98" t="s">
        <v>167</v>
      </c>
      <c r="B69" s="104" t="s">
        <v>96</v>
      </c>
      <c r="C69" s="105">
        <v>655.171631</v>
      </c>
      <c r="D69" s="105">
        <v>674.654785</v>
      </c>
      <c r="E69" s="106">
        <v>600.862915</v>
      </c>
    </row>
    <row r="70" spans="2:5" ht="11.25">
      <c r="B70" s="104"/>
      <c r="C70" s="105"/>
      <c r="D70" s="105"/>
      <c r="E70" s="106"/>
    </row>
    <row r="71" spans="1:5" ht="11.25">
      <c r="A71" s="98" t="s">
        <v>168</v>
      </c>
      <c r="B71" s="107" t="s">
        <v>169</v>
      </c>
      <c r="C71" s="108">
        <v>1896.108643</v>
      </c>
      <c r="D71" s="108">
        <v>2076.462891</v>
      </c>
      <c r="E71" s="109">
        <v>2007.207764</v>
      </c>
    </row>
    <row r="72" spans="2:5" ht="11.25">
      <c r="B72" s="104"/>
      <c r="C72" s="105"/>
      <c r="D72" s="105"/>
      <c r="E72" s="106"/>
    </row>
    <row r="73" spans="1:5" ht="11.25">
      <c r="A73" s="98" t="s">
        <v>170</v>
      </c>
      <c r="B73" s="110" t="s">
        <v>112</v>
      </c>
      <c r="C73" s="111">
        <v>24944.791016</v>
      </c>
      <c r="D73" s="111">
        <v>26468.308594</v>
      </c>
      <c r="E73" s="112">
        <v>28601.517578</v>
      </c>
    </row>
    <row r="74" ht="12" customHeight="1"/>
    <row r="75" ht="11.25">
      <c r="B75" s="98" t="s">
        <v>178</v>
      </c>
    </row>
    <row r="76" ht="10.5" customHeight="1">
      <c r="B76" s="98" t="s">
        <v>101</v>
      </c>
    </row>
    <row r="77" ht="10.5" customHeight="1">
      <c r="B77" s="98" t="s">
        <v>102</v>
      </c>
    </row>
    <row r="78" ht="10.5" customHeight="1">
      <c r="B78" s="98" t="s">
        <v>103</v>
      </c>
    </row>
    <row r="79" ht="10.5" customHeight="1">
      <c r="B79" s="98" t="s">
        <v>113</v>
      </c>
    </row>
    <row r="80" ht="10.5" customHeight="1">
      <c r="B80" s="98" t="s">
        <v>171</v>
      </c>
    </row>
    <row r="81" ht="10.5" customHeight="1">
      <c r="B81" s="98" t="s">
        <v>105</v>
      </c>
    </row>
    <row r="82" ht="10.5" customHeight="1">
      <c r="B82" s="98" t="s">
        <v>172</v>
      </c>
    </row>
    <row r="83" ht="10.5" customHeight="1">
      <c r="B83" s="98" t="s">
        <v>173</v>
      </c>
    </row>
    <row r="84" ht="10.5" customHeight="1">
      <c r="B84" s="98" t="s">
        <v>174</v>
      </c>
    </row>
    <row r="85" ht="10.5" customHeight="1">
      <c r="B85" s="98" t="s">
        <v>175</v>
      </c>
    </row>
    <row r="86" ht="10.5" customHeight="1">
      <c r="B86" s="98" t="s">
        <v>114</v>
      </c>
    </row>
    <row r="87" ht="10.5" customHeight="1">
      <c r="B87" s="98" t="s">
        <v>115</v>
      </c>
    </row>
    <row r="88" ht="10.5" customHeight="1">
      <c r="B88" s="98" t="s">
        <v>116</v>
      </c>
    </row>
    <row r="89" ht="10.5" customHeight="1">
      <c r="B89" s="98" t="s">
        <v>117</v>
      </c>
    </row>
    <row r="90" ht="10.5" customHeight="1">
      <c r="B90" s="98" t="s">
        <v>118</v>
      </c>
    </row>
    <row r="92" ht="11.25">
      <c r="B92" s="98" t="s">
        <v>177</v>
      </c>
    </row>
  </sheetData>
  <mergeCells count="2">
    <mergeCell ref="B1:E1"/>
    <mergeCell ref="B2:E2"/>
  </mergeCells>
  <printOptions horizontalCentered="1"/>
  <pageMargins left="0.75" right="0.75" top="0.46" bottom="0.52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40" customWidth="1"/>
    <col min="2" max="2" width="21.8515625" style="40" customWidth="1"/>
    <col min="3" max="3" width="46.140625" style="25" customWidth="1"/>
    <col min="4" max="4" width="12.00390625" style="25" customWidth="1"/>
    <col min="5" max="5" width="13.57421875" style="40" customWidth="1"/>
    <col min="6" max="6" width="12.00390625" style="25" customWidth="1"/>
    <col min="7" max="7" width="11.421875" style="25" customWidth="1"/>
    <col min="8" max="8" width="11.57421875" style="25" customWidth="1"/>
    <col min="9" max="9" width="11.421875" style="25" customWidth="1"/>
    <col min="10" max="11" width="11.421875" style="25" hidden="1" customWidth="1"/>
    <col min="12" max="16384" width="9.140625" style="25" customWidth="1"/>
  </cols>
  <sheetData>
    <row r="1" spans="1:6" ht="15.75" customHeight="1">
      <c r="A1" s="216" t="s">
        <v>303</v>
      </c>
      <c r="B1" s="216"/>
      <c r="C1" s="216"/>
      <c r="D1" s="216"/>
      <c r="E1" s="216"/>
      <c r="F1" s="216"/>
    </row>
    <row r="2" spans="1:8" ht="15.75" customHeight="1">
      <c r="A2" s="26"/>
      <c r="B2" s="217" t="s">
        <v>28</v>
      </c>
      <c r="C2" s="220" t="s">
        <v>29</v>
      </c>
      <c r="D2" s="27" t="s">
        <v>30</v>
      </c>
      <c r="E2" s="27" t="s">
        <v>31</v>
      </c>
      <c r="F2" s="28" t="s">
        <v>32</v>
      </c>
      <c r="G2" s="29"/>
      <c r="H2" s="30"/>
    </row>
    <row r="3" spans="1:7" ht="13.5">
      <c r="A3" s="31" t="s">
        <v>33</v>
      </c>
      <c r="B3" s="218"/>
      <c r="C3" s="221"/>
      <c r="D3" s="32" t="s">
        <v>34</v>
      </c>
      <c r="E3" s="33" t="s">
        <v>35</v>
      </c>
      <c r="F3" s="34" t="s">
        <v>36</v>
      </c>
      <c r="G3" s="35"/>
    </row>
    <row r="4" spans="1:7" ht="15.75">
      <c r="A4" s="36"/>
      <c r="B4" s="219"/>
      <c r="C4" s="222"/>
      <c r="D4" s="37" t="s">
        <v>37</v>
      </c>
      <c r="E4" s="38" t="s">
        <v>38</v>
      </c>
      <c r="F4" s="39" t="s">
        <v>39</v>
      </c>
      <c r="G4" s="40"/>
    </row>
    <row r="5" spans="1:7" ht="10.5">
      <c r="A5" s="26"/>
      <c r="B5" s="41"/>
      <c r="C5" s="42" t="s">
        <v>40</v>
      </c>
      <c r="D5" s="41"/>
      <c r="E5" s="43"/>
      <c r="F5" s="44"/>
      <c r="G5" s="40"/>
    </row>
    <row r="6" spans="1:8" ht="10.5">
      <c r="A6" s="45"/>
      <c r="B6" s="46"/>
      <c r="C6" s="47" t="s">
        <v>41</v>
      </c>
      <c r="D6" s="48">
        <v>14372.55</v>
      </c>
      <c r="E6" s="49">
        <v>70.88</v>
      </c>
      <c r="F6" s="50">
        <f>+(D6/1000)*E6</f>
        <v>1018.7263439999998</v>
      </c>
      <c r="H6" s="51"/>
    </row>
    <row r="7" spans="1:8" ht="10.5">
      <c r="A7" s="45"/>
      <c r="B7" s="46" t="s">
        <v>42</v>
      </c>
      <c r="C7" s="47" t="s">
        <v>43</v>
      </c>
      <c r="D7" s="52">
        <v>0.02</v>
      </c>
      <c r="E7" s="49">
        <v>65.95</v>
      </c>
      <c r="F7" s="50">
        <f>+(D7/1000)*E7</f>
        <v>0.001319</v>
      </c>
      <c r="H7" s="51"/>
    </row>
    <row r="8" spans="1:8" ht="10.5">
      <c r="A8" s="45"/>
      <c r="B8" s="46" t="s">
        <v>44</v>
      </c>
      <c r="C8" s="47" t="s">
        <v>45</v>
      </c>
      <c r="D8" s="48">
        <v>1.84</v>
      </c>
      <c r="E8" s="49">
        <v>66.88</v>
      </c>
      <c r="F8" s="50">
        <f>+(D8/1000)*E8</f>
        <v>0.1230592</v>
      </c>
      <c r="H8" s="51"/>
    </row>
    <row r="9" spans="1:8" ht="10.5">
      <c r="A9" s="45"/>
      <c r="B9" s="46" t="s">
        <v>46</v>
      </c>
      <c r="C9" s="47" t="s">
        <v>47</v>
      </c>
      <c r="D9" s="48">
        <v>12.99</v>
      </c>
      <c r="E9" s="49">
        <v>62.31</v>
      </c>
      <c r="F9" s="50">
        <f>+(D9/1000)*E9</f>
        <v>0.8094069</v>
      </c>
      <c r="H9" s="51"/>
    </row>
    <row r="10" spans="1:11" ht="10.5">
      <c r="A10" s="45"/>
      <c r="B10" s="46"/>
      <c r="C10" s="53" t="s">
        <v>48</v>
      </c>
      <c r="D10" s="48"/>
      <c r="E10" s="49"/>
      <c r="F10" s="50">
        <f>SUM(F6:F9)</f>
        <v>1019.6601290999997</v>
      </c>
      <c r="G10" s="54"/>
      <c r="H10" s="51"/>
      <c r="J10" s="54" t="e">
        <f>SUM(#REF!)</f>
        <v>#REF!</v>
      </c>
      <c r="K10" s="54" t="e">
        <f>SUM(#REF!)</f>
        <v>#REF!</v>
      </c>
    </row>
    <row r="11" spans="1:8" ht="10.5">
      <c r="A11" s="45"/>
      <c r="B11" s="46"/>
      <c r="C11" s="55"/>
      <c r="D11" s="56"/>
      <c r="E11" s="57"/>
      <c r="F11" s="58"/>
      <c r="H11" s="54"/>
    </row>
    <row r="12" spans="1:8" ht="10.5">
      <c r="A12" s="45">
        <v>484</v>
      </c>
      <c r="B12" s="59" t="s">
        <v>49</v>
      </c>
      <c r="C12" s="60" t="s">
        <v>50</v>
      </c>
      <c r="D12" s="48">
        <v>603.65</v>
      </c>
      <c r="E12" s="49">
        <v>70.88</v>
      </c>
      <c r="F12" s="61">
        <f>+(D12/1000)*E12</f>
        <v>42.786712</v>
      </c>
      <c r="G12" s="54"/>
      <c r="H12" s="51"/>
    </row>
    <row r="13" spans="1:8" ht="10.5">
      <c r="A13" s="45"/>
      <c r="B13" s="59"/>
      <c r="C13" s="60" t="s">
        <v>51</v>
      </c>
      <c r="D13" s="48"/>
      <c r="E13" s="49"/>
      <c r="F13" s="58"/>
      <c r="H13" s="54"/>
    </row>
    <row r="14" spans="1:8" ht="10.5">
      <c r="A14" s="45"/>
      <c r="B14" s="46"/>
      <c r="C14" s="47" t="s">
        <v>41</v>
      </c>
      <c r="D14" s="48">
        <v>265.79</v>
      </c>
      <c r="E14" s="49">
        <v>70.88</v>
      </c>
      <c r="F14" s="61">
        <f>+(D14/1000)*E14</f>
        <v>18.8391952</v>
      </c>
      <c r="G14" s="54"/>
      <c r="H14" s="51"/>
    </row>
    <row r="15" spans="1:8" ht="10.5">
      <c r="A15" s="45"/>
      <c r="B15" s="46"/>
      <c r="C15" s="47" t="s">
        <v>52</v>
      </c>
      <c r="D15" s="48">
        <v>3600.18</v>
      </c>
      <c r="E15" s="49">
        <v>73.15</v>
      </c>
      <c r="F15" s="61">
        <f>+(D15/1000)*E15</f>
        <v>263.35316700000004</v>
      </c>
      <c r="G15" s="54"/>
      <c r="H15" s="51"/>
    </row>
    <row r="16" spans="1:8" ht="10.5">
      <c r="A16" s="45"/>
      <c r="B16" s="46"/>
      <c r="C16" s="47" t="s">
        <v>45</v>
      </c>
      <c r="D16" s="48">
        <v>3.09</v>
      </c>
      <c r="E16" s="49">
        <v>66.88</v>
      </c>
      <c r="F16" s="61">
        <f>+(D16/1000)*E16</f>
        <v>0.2066592</v>
      </c>
      <c r="G16" s="54"/>
      <c r="H16" s="51"/>
    </row>
    <row r="17" spans="1:8" ht="10.5">
      <c r="A17" s="45"/>
      <c r="B17" s="46"/>
      <c r="C17" s="47" t="s">
        <v>47</v>
      </c>
      <c r="D17" s="48">
        <v>9.67</v>
      </c>
      <c r="E17" s="49">
        <v>62.31</v>
      </c>
      <c r="F17" s="61">
        <f>+(D17/1000)*E17</f>
        <v>0.6025377</v>
      </c>
      <c r="G17" s="54"/>
      <c r="H17" s="51"/>
    </row>
    <row r="18" spans="1:8" ht="10.5">
      <c r="A18" s="45"/>
      <c r="B18" s="59"/>
      <c r="C18" s="53" t="s">
        <v>53</v>
      </c>
      <c r="D18" s="48"/>
      <c r="E18" s="49"/>
      <c r="F18" s="61">
        <f>+F12+F14+F15+F16+F17</f>
        <v>325.78827110000003</v>
      </c>
      <c r="G18" s="62"/>
      <c r="H18" s="51"/>
    </row>
    <row r="19" spans="1:8" ht="10.5">
      <c r="A19" s="45"/>
      <c r="B19" s="46"/>
      <c r="C19" s="55"/>
      <c r="D19" s="56"/>
      <c r="E19" s="57"/>
      <c r="F19" s="58"/>
      <c r="H19" s="54"/>
    </row>
    <row r="20" spans="1:8" ht="10.5">
      <c r="A20" s="45">
        <v>482</v>
      </c>
      <c r="B20" s="59" t="s">
        <v>54</v>
      </c>
      <c r="C20" s="60" t="s">
        <v>55</v>
      </c>
      <c r="D20" s="48"/>
      <c r="E20" s="49"/>
      <c r="F20" s="63"/>
      <c r="H20" s="54"/>
    </row>
    <row r="21" spans="1:8" ht="10.5">
      <c r="A21" s="45"/>
      <c r="B21" s="59"/>
      <c r="C21" s="47" t="s">
        <v>52</v>
      </c>
      <c r="D21" s="48">
        <v>465.55</v>
      </c>
      <c r="E21" s="49">
        <v>73.15</v>
      </c>
      <c r="F21" s="61">
        <f>+(D21/1000)*E21</f>
        <v>34.0549825</v>
      </c>
      <c r="G21" s="54"/>
      <c r="H21" s="51"/>
    </row>
    <row r="22" spans="1:8" ht="10.5">
      <c r="A22" s="45"/>
      <c r="B22" s="59"/>
      <c r="C22" s="47" t="s">
        <v>56</v>
      </c>
      <c r="D22" s="48"/>
      <c r="E22" s="49"/>
      <c r="F22" s="61">
        <f>+F21</f>
        <v>34.0549825</v>
      </c>
      <c r="G22" s="62"/>
      <c r="H22" s="51"/>
    </row>
    <row r="23" spans="1:8" ht="10.5">
      <c r="A23" s="45"/>
      <c r="B23" s="59"/>
      <c r="C23" s="55"/>
      <c r="D23" s="56"/>
      <c r="E23" s="57"/>
      <c r="F23" s="58"/>
      <c r="H23" s="54"/>
    </row>
    <row r="24" spans="1:8" ht="10.5">
      <c r="A24" s="45">
        <v>483</v>
      </c>
      <c r="B24" s="59" t="s">
        <v>57</v>
      </c>
      <c r="C24" s="60" t="s">
        <v>58</v>
      </c>
      <c r="D24" s="48"/>
      <c r="E24" s="49"/>
      <c r="F24" s="58"/>
      <c r="H24" s="54"/>
    </row>
    <row r="25" spans="1:8" ht="10.5">
      <c r="A25" s="45"/>
      <c r="B25" s="46"/>
      <c r="C25" s="47" t="s">
        <v>52</v>
      </c>
      <c r="D25" s="48">
        <v>192.94</v>
      </c>
      <c r="E25" s="49">
        <v>73.15</v>
      </c>
      <c r="F25" s="61">
        <f>+(D25/1000)*E25</f>
        <v>14.113561</v>
      </c>
      <c r="G25" s="54"/>
      <c r="H25" s="51"/>
    </row>
    <row r="26" spans="1:8" ht="10.5">
      <c r="A26" s="45"/>
      <c r="B26" s="46"/>
      <c r="C26" s="47" t="s">
        <v>59</v>
      </c>
      <c r="D26" s="48">
        <v>76.34</v>
      </c>
      <c r="E26" s="49">
        <v>78.8</v>
      </c>
      <c r="F26" s="61">
        <f>+(D26/1000)*E26</f>
        <v>6.015592</v>
      </c>
      <c r="G26" s="54"/>
      <c r="H26" s="51"/>
    </row>
    <row r="27" spans="1:8" ht="10.5">
      <c r="A27" s="45"/>
      <c r="B27" s="59"/>
      <c r="C27" s="60" t="s">
        <v>60</v>
      </c>
      <c r="D27" s="48"/>
      <c r="E27" s="49"/>
      <c r="F27" s="58"/>
      <c r="H27" s="54"/>
    </row>
    <row r="28" spans="1:8" ht="10.5">
      <c r="A28" s="45"/>
      <c r="B28" s="46"/>
      <c r="C28" s="47" t="s">
        <v>52</v>
      </c>
      <c r="D28" s="48">
        <v>42.49</v>
      </c>
      <c r="E28" s="49">
        <v>73.15</v>
      </c>
      <c r="F28" s="61">
        <f>+(D28/1000)*E28</f>
        <v>3.1081435</v>
      </c>
      <c r="G28" s="54"/>
      <c r="H28" s="51"/>
    </row>
    <row r="29" spans="1:8" ht="10.5">
      <c r="A29" s="45"/>
      <c r="B29" s="46"/>
      <c r="C29" s="47" t="s">
        <v>59</v>
      </c>
      <c r="D29" s="48">
        <v>582.56</v>
      </c>
      <c r="E29" s="49">
        <v>78.8</v>
      </c>
      <c r="F29" s="61">
        <f>+(D29/1000)*E29</f>
        <v>45.905727999999996</v>
      </c>
      <c r="G29" s="54"/>
      <c r="H29" s="51"/>
    </row>
    <row r="30" spans="1:8" ht="10.5">
      <c r="A30" s="45"/>
      <c r="B30" s="46"/>
      <c r="C30" s="64" t="s">
        <v>61</v>
      </c>
      <c r="D30" s="48"/>
      <c r="E30" s="49"/>
      <c r="F30" s="61">
        <f>+F25+F26+F28+F29</f>
        <v>69.1430245</v>
      </c>
      <c r="G30" s="62"/>
      <c r="H30" s="51"/>
    </row>
    <row r="31" spans="1:8" ht="10.5">
      <c r="A31" s="45"/>
      <c r="B31" s="52"/>
      <c r="C31" s="55"/>
      <c r="D31" s="48"/>
      <c r="E31" s="49"/>
      <c r="F31" s="61"/>
      <c r="G31" s="62"/>
      <c r="H31" s="51"/>
    </row>
    <row r="32" spans="1:8" ht="10.5">
      <c r="A32" s="45"/>
      <c r="B32" s="46"/>
      <c r="C32" s="55"/>
      <c r="D32" s="56"/>
      <c r="E32" s="57"/>
      <c r="F32" s="58"/>
      <c r="H32" s="54"/>
    </row>
    <row r="33" spans="1:8" ht="10.5">
      <c r="A33" s="45">
        <v>481</v>
      </c>
      <c r="B33" s="59" t="s">
        <v>62</v>
      </c>
      <c r="C33" s="60" t="s">
        <v>63</v>
      </c>
      <c r="D33" s="48"/>
      <c r="E33" s="49"/>
      <c r="F33" s="58"/>
      <c r="H33" s="54"/>
    </row>
    <row r="34" spans="1:8" ht="10.5">
      <c r="A34" s="45"/>
      <c r="B34" s="46"/>
      <c r="C34" s="47" t="s">
        <v>64</v>
      </c>
      <c r="D34" s="48">
        <v>2610.63</v>
      </c>
      <c r="E34" s="49">
        <v>70.88</v>
      </c>
      <c r="F34" s="61">
        <f>+(D34/1000)*E34</f>
        <v>185.0414544</v>
      </c>
      <c r="G34" s="54"/>
      <c r="H34" s="51"/>
    </row>
    <row r="35" spans="1:8" ht="10.5">
      <c r="A35" s="45"/>
      <c r="B35" s="46"/>
      <c r="C35" s="47" t="s">
        <v>65</v>
      </c>
      <c r="D35" s="48">
        <v>35.5</v>
      </c>
      <c r="E35" s="49">
        <v>69.19</v>
      </c>
      <c r="F35" s="61">
        <f>+(D35/1000)*E35</f>
        <v>2.4562449999999996</v>
      </c>
      <c r="G35" s="54"/>
      <c r="H35" s="51"/>
    </row>
    <row r="36" spans="1:8" ht="10.5">
      <c r="A36" s="45"/>
      <c r="B36" s="46"/>
      <c r="C36" s="53" t="s">
        <v>66</v>
      </c>
      <c r="D36" s="48"/>
      <c r="E36" s="49"/>
      <c r="F36" s="61">
        <f>+F34+F35</f>
        <v>187.4976994</v>
      </c>
      <c r="G36" s="62"/>
      <c r="H36" s="51"/>
    </row>
    <row r="37" spans="1:8" ht="10.5">
      <c r="A37" s="45"/>
      <c r="B37" s="46"/>
      <c r="C37" s="55"/>
      <c r="D37" s="56"/>
      <c r="E37" s="57"/>
      <c r="F37" s="58"/>
      <c r="H37" s="54"/>
    </row>
    <row r="38" spans="1:8" ht="10.5">
      <c r="A38" s="45"/>
      <c r="B38" s="46"/>
      <c r="C38" s="60" t="s">
        <v>67</v>
      </c>
      <c r="D38" s="48"/>
      <c r="E38" s="49"/>
      <c r="F38" s="58"/>
      <c r="H38" s="54"/>
    </row>
    <row r="39" spans="1:8" ht="10.5">
      <c r="A39" s="45">
        <v>92</v>
      </c>
      <c r="B39" s="59" t="s">
        <v>68</v>
      </c>
      <c r="C39" s="47" t="s">
        <v>69</v>
      </c>
      <c r="D39" s="48"/>
      <c r="E39" s="49"/>
      <c r="F39" s="58"/>
      <c r="H39" s="54"/>
    </row>
    <row r="40" spans="1:8" ht="10.5">
      <c r="A40" s="45"/>
      <c r="B40" s="46"/>
      <c r="C40" s="47" t="s">
        <v>70</v>
      </c>
      <c r="D40" s="48">
        <v>470.1</v>
      </c>
      <c r="E40" s="49">
        <v>70.88</v>
      </c>
      <c r="F40" s="50">
        <f>+(D40/1000)*E40</f>
        <v>33.320688</v>
      </c>
      <c r="H40" s="51"/>
    </row>
    <row r="41" spans="1:8" ht="10.5">
      <c r="A41" s="45"/>
      <c r="B41" s="46"/>
      <c r="C41" s="47" t="s">
        <v>71</v>
      </c>
      <c r="D41" s="48">
        <v>14.81</v>
      </c>
      <c r="E41" s="49">
        <v>69.19</v>
      </c>
      <c r="F41" s="50">
        <f>+(D41/1000)*E41</f>
        <v>1.0247039</v>
      </c>
      <c r="H41" s="51"/>
    </row>
    <row r="42" spans="1:8" ht="10.5">
      <c r="A42" s="45"/>
      <c r="B42" s="46"/>
      <c r="C42" s="47" t="s">
        <v>72</v>
      </c>
      <c r="D42" s="48">
        <v>97.66</v>
      </c>
      <c r="E42" s="49">
        <v>73.15</v>
      </c>
      <c r="F42" s="50">
        <f>+(D42/1000)*E42</f>
        <v>7.143829</v>
      </c>
      <c r="H42" s="51"/>
    </row>
    <row r="43" spans="1:10" ht="10.5">
      <c r="A43" s="45"/>
      <c r="B43" s="46"/>
      <c r="C43" s="53" t="s">
        <v>73</v>
      </c>
      <c r="D43" s="48"/>
      <c r="E43" s="49"/>
      <c r="F43" s="50">
        <f>+F40+F41+F42</f>
        <v>41.48922089999999</v>
      </c>
      <c r="G43" s="54"/>
      <c r="H43" s="51"/>
      <c r="J43" s="54" t="e">
        <f>+#REF!+#REF!+#REF!</f>
        <v>#REF!</v>
      </c>
    </row>
    <row r="44" spans="1:8" ht="10.5">
      <c r="A44" s="45"/>
      <c r="B44" s="46"/>
      <c r="C44" s="55"/>
      <c r="D44" s="56"/>
      <c r="E44" s="57"/>
      <c r="F44" s="58"/>
      <c r="H44" s="54"/>
    </row>
    <row r="45" spans="1:8" ht="10.5">
      <c r="A45" s="45">
        <v>485</v>
      </c>
      <c r="B45" s="46" t="s">
        <v>74</v>
      </c>
      <c r="C45" s="60" t="s">
        <v>75</v>
      </c>
      <c r="D45" s="48"/>
      <c r="E45" s="49"/>
      <c r="F45" s="58"/>
      <c r="H45" s="54"/>
    </row>
    <row r="46" spans="1:8" ht="10.5">
      <c r="A46" s="45"/>
      <c r="B46" s="46"/>
      <c r="C46" s="47" t="s">
        <v>76</v>
      </c>
      <c r="D46" s="48">
        <v>5.23</v>
      </c>
      <c r="E46" s="49">
        <v>70.88</v>
      </c>
      <c r="F46" s="61">
        <f>+(D46/1000)*E46</f>
        <v>0.3707024</v>
      </c>
      <c r="G46" s="54"/>
      <c r="H46" s="51"/>
    </row>
    <row r="47" spans="1:8" ht="10.5">
      <c r="A47" s="45"/>
      <c r="B47" s="46"/>
      <c r="C47" s="47" t="s">
        <v>77</v>
      </c>
      <c r="D47" s="48">
        <v>78.45</v>
      </c>
      <c r="E47" s="49">
        <v>73.15</v>
      </c>
      <c r="F47" s="61">
        <f>+(D47/1000)*E47</f>
        <v>5.738617500000001</v>
      </c>
      <c r="G47" s="54"/>
      <c r="H47" s="51"/>
    </row>
    <row r="48" spans="1:8" ht="10.5">
      <c r="A48" s="45"/>
      <c r="B48" s="46"/>
      <c r="C48" s="47" t="s">
        <v>78</v>
      </c>
      <c r="D48" s="48">
        <v>28.26</v>
      </c>
      <c r="E48" s="49">
        <v>73.15</v>
      </c>
      <c r="F48" s="61">
        <f>+(D48/1000)*E48</f>
        <v>2.067219</v>
      </c>
      <c r="G48" s="54"/>
      <c r="H48" s="51"/>
    </row>
    <row r="49" spans="1:8" ht="10.5">
      <c r="A49" s="45"/>
      <c r="B49" s="46"/>
      <c r="C49" s="47" t="s">
        <v>79</v>
      </c>
      <c r="D49" s="48">
        <v>8.82</v>
      </c>
      <c r="E49" s="49">
        <v>70.88</v>
      </c>
      <c r="F49" s="61">
        <f>+(D49/1000)*E49</f>
        <v>0.6251616</v>
      </c>
      <c r="G49" s="54"/>
      <c r="H49" s="51"/>
    </row>
    <row r="50" spans="1:8" ht="10.5">
      <c r="A50" s="45"/>
      <c r="B50" s="46"/>
      <c r="C50" s="47" t="s">
        <v>80</v>
      </c>
      <c r="D50" s="48">
        <v>82.56</v>
      </c>
      <c r="E50" s="49">
        <v>73.15</v>
      </c>
      <c r="F50" s="61">
        <f>+(D50/1000)*E50</f>
        <v>6.039264000000001</v>
      </c>
      <c r="G50" s="54"/>
      <c r="H50" s="51"/>
    </row>
    <row r="51" spans="1:8" ht="10.5">
      <c r="A51" s="45"/>
      <c r="B51" s="46"/>
      <c r="C51" s="60" t="s">
        <v>81</v>
      </c>
      <c r="D51" s="48"/>
      <c r="E51" s="49"/>
      <c r="F51" s="58"/>
      <c r="H51" s="54"/>
    </row>
    <row r="52" spans="1:8" ht="10.5">
      <c r="A52" s="45"/>
      <c r="B52" s="46"/>
      <c r="C52" s="47" t="s">
        <v>82</v>
      </c>
      <c r="D52" s="48">
        <v>0.94</v>
      </c>
      <c r="E52" s="49">
        <v>190</v>
      </c>
      <c r="F52" s="61">
        <f>+(D52/1000)*E52</f>
        <v>0.17859999999999998</v>
      </c>
      <c r="G52" s="54"/>
      <c r="H52" s="51"/>
    </row>
    <row r="53" spans="1:8" ht="10.5">
      <c r="A53" s="45"/>
      <c r="B53" s="46"/>
      <c r="C53" s="47" t="s">
        <v>83</v>
      </c>
      <c r="D53" s="48">
        <v>9.64</v>
      </c>
      <c r="E53" s="49">
        <v>73.15</v>
      </c>
      <c r="F53" s="61">
        <f>+(D53/1000)*E53</f>
        <v>0.7051660000000002</v>
      </c>
      <c r="G53" s="54"/>
      <c r="H53" s="51"/>
    </row>
    <row r="54" spans="1:8" ht="10.5">
      <c r="A54" s="45"/>
      <c r="B54" s="46"/>
      <c r="C54" s="47" t="s">
        <v>84</v>
      </c>
      <c r="D54" s="48">
        <v>12.53</v>
      </c>
      <c r="E54" s="49">
        <v>190</v>
      </c>
      <c r="F54" s="61">
        <f>+(D54/1000)*E54</f>
        <v>2.3807</v>
      </c>
      <c r="G54" s="54"/>
      <c r="H54" s="51"/>
    </row>
    <row r="55" spans="1:8" ht="10.5">
      <c r="A55" s="45"/>
      <c r="B55" s="46"/>
      <c r="C55" s="47" t="s">
        <v>85</v>
      </c>
      <c r="D55" s="48">
        <v>4.15</v>
      </c>
      <c r="E55" s="49">
        <v>190</v>
      </c>
      <c r="F55" s="61">
        <f>+(D55/1000)*E55</f>
        <v>0.7885</v>
      </c>
      <c r="G55" s="54"/>
      <c r="H55" s="51"/>
    </row>
    <row r="56" spans="1:8" ht="10.5">
      <c r="A56" s="45"/>
      <c r="B56" s="46"/>
      <c r="C56" s="47" t="s">
        <v>86</v>
      </c>
      <c r="D56" s="48">
        <v>8.68</v>
      </c>
      <c r="E56" s="49">
        <v>73.15</v>
      </c>
      <c r="F56" s="61">
        <f>+(D56/1000)*E56</f>
        <v>0.6349420000000001</v>
      </c>
      <c r="G56" s="54"/>
      <c r="H56" s="51"/>
    </row>
    <row r="57" spans="1:8" ht="10.5">
      <c r="A57" s="45"/>
      <c r="B57" s="52"/>
      <c r="C57" s="64" t="s">
        <v>87</v>
      </c>
      <c r="D57" s="48"/>
      <c r="E57" s="49"/>
      <c r="F57" s="61">
        <f>SUM(F46:F56)</f>
        <v>19.5288725</v>
      </c>
      <c r="G57" s="62"/>
      <c r="H57" s="51"/>
    </row>
    <row r="58" spans="1:8" ht="10.5">
      <c r="A58" s="45"/>
      <c r="B58" s="46"/>
      <c r="C58" s="55"/>
      <c r="D58" s="56"/>
      <c r="E58" s="57"/>
      <c r="F58" s="58"/>
      <c r="H58" s="54"/>
    </row>
    <row r="59" spans="1:8" ht="10.5">
      <c r="A59" s="45"/>
      <c r="B59" s="46" t="s">
        <v>88</v>
      </c>
      <c r="C59" s="47" t="s">
        <v>89</v>
      </c>
      <c r="D59" s="48"/>
      <c r="E59" s="49"/>
      <c r="F59" s="58"/>
      <c r="H59" s="51"/>
    </row>
    <row r="60" spans="1:8" ht="10.5">
      <c r="A60" s="45"/>
      <c r="B60" s="52"/>
      <c r="C60" s="47" t="s">
        <v>90</v>
      </c>
      <c r="D60" s="48">
        <v>206.68</v>
      </c>
      <c r="E60" s="49">
        <v>70.88</v>
      </c>
      <c r="F60" s="50">
        <f>+(D60/1000)*E60</f>
        <v>14.6494784</v>
      </c>
      <c r="H60" s="51"/>
    </row>
    <row r="61" spans="1:10" ht="10.5">
      <c r="A61" s="45"/>
      <c r="B61" s="46"/>
      <c r="C61" s="47" t="s">
        <v>91</v>
      </c>
      <c r="D61" s="48">
        <v>32.24</v>
      </c>
      <c r="E61" s="49">
        <v>73.15</v>
      </c>
      <c r="F61" s="50">
        <f>+(D61/1000)*E61</f>
        <v>2.3583560000000006</v>
      </c>
      <c r="H61" s="51"/>
      <c r="J61" s="54" t="e">
        <f>+#REF!+#REF!</f>
        <v>#REF!</v>
      </c>
    </row>
    <row r="62" spans="1:10" ht="10.5">
      <c r="A62" s="45"/>
      <c r="B62" s="46"/>
      <c r="C62" s="53" t="s">
        <v>92</v>
      </c>
      <c r="D62" s="48"/>
      <c r="E62" s="49"/>
      <c r="F62" s="50">
        <f>+F60+F61</f>
        <v>17.0078344</v>
      </c>
      <c r="G62" s="54"/>
      <c r="H62" s="51"/>
      <c r="J62" s="54"/>
    </row>
    <row r="63" spans="1:10" ht="10.5">
      <c r="A63" s="45"/>
      <c r="B63" s="46"/>
      <c r="C63" s="53"/>
      <c r="D63" s="48"/>
      <c r="E63" s="49"/>
      <c r="F63" s="50"/>
      <c r="G63" s="54"/>
      <c r="H63" s="51"/>
      <c r="J63" s="54"/>
    </row>
    <row r="64" spans="1:10" ht="10.5">
      <c r="A64" s="45">
        <v>324</v>
      </c>
      <c r="B64" s="59" t="s">
        <v>93</v>
      </c>
      <c r="C64" s="47" t="s">
        <v>94</v>
      </c>
      <c r="D64" s="48">
        <v>180.21</v>
      </c>
      <c r="E64" s="49">
        <v>72.64</v>
      </c>
      <c r="F64" s="50">
        <f>+(D64/1000)*E64</f>
        <v>13.0904544</v>
      </c>
      <c r="H64" s="51"/>
      <c r="J64" s="54" t="e">
        <f>+#REF!-3.7</f>
        <v>#REF!</v>
      </c>
    </row>
    <row r="65" spans="1:8" ht="10.5">
      <c r="A65" s="36">
        <v>486</v>
      </c>
      <c r="B65" s="65" t="s">
        <v>95</v>
      </c>
      <c r="C65" s="66" t="s">
        <v>96</v>
      </c>
      <c r="D65" s="67">
        <v>655.17</v>
      </c>
      <c r="E65" s="68">
        <v>66.88</v>
      </c>
      <c r="F65" s="69">
        <f>+(D65/1000)*E65</f>
        <v>43.81776959999999</v>
      </c>
      <c r="G65" s="54"/>
      <c r="H65" s="51"/>
    </row>
    <row r="66" spans="1:8" ht="10.5">
      <c r="A66" s="26"/>
      <c r="B66" s="44"/>
      <c r="C66" s="70" t="s">
        <v>97</v>
      </c>
      <c r="D66" s="71"/>
      <c r="E66" s="72"/>
      <c r="F66" s="73">
        <f>SUM(F6:F65)-F10-F18-F21-F30-F36-F43-F57-F62</f>
        <v>1771.0782584000015</v>
      </c>
      <c r="G66" s="54"/>
      <c r="H66" s="51"/>
    </row>
    <row r="67" spans="1:7" ht="10.5">
      <c r="A67" s="45"/>
      <c r="B67" s="74"/>
      <c r="C67" s="64" t="s">
        <v>98</v>
      </c>
      <c r="D67" s="75"/>
      <c r="E67" s="32"/>
      <c r="F67" s="50">
        <v>1779.5</v>
      </c>
      <c r="G67" s="54"/>
    </row>
    <row r="68" spans="1:7" ht="10.5">
      <c r="A68" s="45"/>
      <c r="B68" s="74"/>
      <c r="C68" s="64" t="s">
        <v>99</v>
      </c>
      <c r="D68" s="76"/>
      <c r="E68" s="32"/>
      <c r="F68" s="61">
        <f>+F67-F66</f>
        <v>8.42174159999854</v>
      </c>
      <c r="G68" s="77"/>
    </row>
    <row r="69" spans="1:7" ht="10.5">
      <c r="A69" s="36"/>
      <c r="B69" s="39"/>
      <c r="C69" s="78" t="s">
        <v>100</v>
      </c>
      <c r="D69" s="79"/>
      <c r="E69" s="80"/>
      <c r="F69" s="81">
        <f>+F68+F10</f>
        <v>1028.0818706999983</v>
      </c>
      <c r="G69" s="77"/>
    </row>
    <row r="71" spans="3:6" ht="10.5">
      <c r="C71" s="82" t="s">
        <v>101</v>
      </c>
      <c r="D71" s="82"/>
      <c r="E71" s="83"/>
      <c r="F71" s="82"/>
    </row>
    <row r="72" spans="3:6" ht="10.5">
      <c r="C72" s="82" t="s">
        <v>102</v>
      </c>
      <c r="D72" s="82"/>
      <c r="E72" s="83"/>
      <c r="F72" s="82"/>
    </row>
    <row r="73" spans="3:6" ht="10.5">
      <c r="C73" s="82" t="s">
        <v>103</v>
      </c>
      <c r="D73" s="82"/>
      <c r="E73" s="83"/>
      <c r="F73" s="82"/>
    </row>
    <row r="74" spans="3:6" ht="10.5">
      <c r="C74" s="82" t="s">
        <v>104</v>
      </c>
      <c r="D74" s="82"/>
      <c r="E74" s="83"/>
      <c r="F74" s="82"/>
    </row>
    <row r="75" spans="3:6" ht="10.5">
      <c r="C75" s="82" t="s">
        <v>105</v>
      </c>
      <c r="D75" s="82"/>
      <c r="E75" s="83"/>
      <c r="F75" s="82"/>
    </row>
    <row r="76" spans="4:6" ht="10.5">
      <c r="D76" s="82"/>
      <c r="E76" s="83"/>
      <c r="F76" s="82"/>
    </row>
    <row r="77" spans="3:6" ht="12" customHeight="1">
      <c r="C77" s="82" t="s">
        <v>106</v>
      </c>
      <c r="D77" s="82"/>
      <c r="E77" s="83"/>
      <c r="F77" s="82"/>
    </row>
    <row r="78" spans="3:6" ht="10.5">
      <c r="C78" s="82" t="s">
        <v>107</v>
      </c>
      <c r="D78" s="82"/>
      <c r="E78" s="83"/>
      <c r="F78" s="82"/>
    </row>
    <row r="79" spans="3:6" ht="10.5">
      <c r="C79" s="82"/>
      <c r="D79" s="82"/>
      <c r="E79" s="83"/>
      <c r="F79" s="82"/>
    </row>
    <row r="80" spans="3:6" ht="10.5">
      <c r="C80" s="82"/>
      <c r="D80" s="82"/>
      <c r="E80" s="83"/>
      <c r="F80" s="82"/>
    </row>
    <row r="81" spans="3:6" ht="10.5">
      <c r="C81" s="82"/>
      <c r="D81" s="82"/>
      <c r="E81" s="83"/>
      <c r="F81" s="82"/>
    </row>
  </sheetData>
  <mergeCells count="3">
    <mergeCell ref="A1:F1"/>
    <mergeCell ref="B2:B4"/>
    <mergeCell ref="C2:C4"/>
  </mergeCells>
  <printOptions horizontalCentered="1"/>
  <pageMargins left="0.75" right="0.75" top="0.63" bottom="1" header="0.5" footer="0.5"/>
  <pageSetup fitToHeight="2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40" customWidth="1"/>
    <col min="2" max="2" width="21.8515625" style="40" customWidth="1"/>
    <col min="3" max="3" width="46.140625" style="25" customWidth="1"/>
    <col min="4" max="4" width="12.00390625" style="25" customWidth="1"/>
    <col min="5" max="5" width="13.57421875" style="40" customWidth="1"/>
    <col min="6" max="6" width="12.00390625" style="25" customWidth="1"/>
    <col min="7" max="7" width="11.421875" style="25" customWidth="1"/>
    <col min="8" max="8" width="11.57421875" style="25" customWidth="1"/>
    <col min="9" max="9" width="11.421875" style="25" customWidth="1"/>
    <col min="10" max="11" width="11.421875" style="25" hidden="1" customWidth="1"/>
    <col min="12" max="16384" width="9.140625" style="25" customWidth="1"/>
  </cols>
  <sheetData>
    <row r="1" spans="1:6" ht="15.75" customHeight="1">
      <c r="A1" s="216" t="s">
        <v>304</v>
      </c>
      <c r="B1" s="216"/>
      <c r="C1" s="216"/>
      <c r="D1" s="216"/>
      <c r="E1" s="216"/>
      <c r="F1" s="216"/>
    </row>
    <row r="2" spans="1:8" ht="15.75" customHeight="1">
      <c r="A2" s="26"/>
      <c r="B2" s="217" t="s">
        <v>28</v>
      </c>
      <c r="C2" s="220" t="s">
        <v>29</v>
      </c>
      <c r="D2" s="27" t="s">
        <v>30</v>
      </c>
      <c r="E2" s="27" t="s">
        <v>31</v>
      </c>
      <c r="F2" s="28" t="s">
        <v>32</v>
      </c>
      <c r="G2" s="29"/>
      <c r="H2" s="30"/>
    </row>
    <row r="3" spans="1:7" ht="13.5">
      <c r="A3" s="31" t="s">
        <v>33</v>
      </c>
      <c r="B3" s="218"/>
      <c r="C3" s="221"/>
      <c r="D3" s="32" t="s">
        <v>34</v>
      </c>
      <c r="E3" s="33" t="s">
        <v>35</v>
      </c>
      <c r="F3" s="34" t="s">
        <v>36</v>
      </c>
      <c r="G3" s="35"/>
    </row>
    <row r="4" spans="1:7" ht="15.75">
      <c r="A4" s="36"/>
      <c r="B4" s="219"/>
      <c r="C4" s="222"/>
      <c r="D4" s="37" t="s">
        <v>37</v>
      </c>
      <c r="E4" s="38" t="s">
        <v>38</v>
      </c>
      <c r="F4" s="39" t="s">
        <v>39</v>
      </c>
      <c r="G4" s="40"/>
    </row>
    <row r="5" spans="1:7" ht="10.5">
      <c r="A5" s="26"/>
      <c r="B5" s="41"/>
      <c r="C5" s="42" t="s">
        <v>40</v>
      </c>
      <c r="D5" s="26"/>
      <c r="E5" s="43"/>
      <c r="F5" s="44"/>
      <c r="G5" s="40"/>
    </row>
    <row r="6" spans="1:8" ht="10.5">
      <c r="A6" s="45"/>
      <c r="B6" s="46"/>
      <c r="C6" s="47" t="s">
        <v>41</v>
      </c>
      <c r="D6" s="84">
        <v>15398.72</v>
      </c>
      <c r="E6" s="85">
        <v>70.95</v>
      </c>
      <c r="F6" s="50">
        <f>+(D6/1000)*E6</f>
        <v>1092.539184</v>
      </c>
      <c r="H6" s="51"/>
    </row>
    <row r="7" spans="1:8" ht="10.5">
      <c r="A7" s="45"/>
      <c r="B7" s="46" t="s">
        <v>42</v>
      </c>
      <c r="C7" s="47" t="s">
        <v>43</v>
      </c>
      <c r="D7" s="84">
        <v>0.27</v>
      </c>
      <c r="E7" s="85">
        <v>65.95</v>
      </c>
      <c r="F7" s="50">
        <f>+(D7/1000)*E7</f>
        <v>0.0178065</v>
      </c>
      <c r="H7" s="51"/>
    </row>
    <row r="8" spans="1:8" ht="10.5">
      <c r="A8" s="45"/>
      <c r="B8" s="46" t="s">
        <v>44</v>
      </c>
      <c r="C8" s="47" t="s">
        <v>45</v>
      </c>
      <c r="D8" s="84">
        <v>3.24</v>
      </c>
      <c r="E8" s="85">
        <v>66.88</v>
      </c>
      <c r="F8" s="50">
        <f>+(D8/1000)*E8</f>
        <v>0.2166912</v>
      </c>
      <c r="H8" s="51"/>
    </row>
    <row r="9" spans="1:8" ht="10.5">
      <c r="A9" s="45"/>
      <c r="B9" s="46" t="s">
        <v>46</v>
      </c>
      <c r="C9" s="47" t="s">
        <v>47</v>
      </c>
      <c r="D9" s="84">
        <v>5.77</v>
      </c>
      <c r="E9" s="85">
        <v>62.28</v>
      </c>
      <c r="F9" s="50">
        <f>+(D9/1000)*E9</f>
        <v>0.3593556</v>
      </c>
      <c r="H9" s="51"/>
    </row>
    <row r="10" spans="1:11" ht="10.5">
      <c r="A10" s="45"/>
      <c r="B10" s="46"/>
      <c r="C10" s="53" t="s">
        <v>48</v>
      </c>
      <c r="D10" s="84"/>
      <c r="E10" s="85"/>
      <c r="F10" s="50">
        <f>SUM(F6:F9)</f>
        <v>1093.1330373</v>
      </c>
      <c r="G10" s="54"/>
      <c r="H10" s="51"/>
      <c r="J10" s="54">
        <f>SUM(F6:F9)</f>
        <v>1093.1330373</v>
      </c>
      <c r="K10" s="54" t="e">
        <f>SUM(#REF!)</f>
        <v>#REF!</v>
      </c>
    </row>
    <row r="11" spans="1:8" ht="10.5">
      <c r="A11" s="45"/>
      <c r="B11" s="46"/>
      <c r="C11" s="55"/>
      <c r="D11" s="86"/>
      <c r="E11" s="87"/>
      <c r="F11" s="58"/>
      <c r="H11" s="54"/>
    </row>
    <row r="12" spans="1:8" ht="10.5">
      <c r="A12" s="45">
        <v>484</v>
      </c>
      <c r="B12" s="59" t="s">
        <v>49</v>
      </c>
      <c r="C12" s="60" t="s">
        <v>50</v>
      </c>
      <c r="D12" s="84">
        <v>599.61</v>
      </c>
      <c r="E12" s="85">
        <v>70.95</v>
      </c>
      <c r="F12" s="61">
        <f>+(D12/1000)*E12</f>
        <v>42.5423295</v>
      </c>
      <c r="G12" s="54"/>
      <c r="H12" s="51"/>
    </row>
    <row r="13" spans="1:8" ht="10.5">
      <c r="A13" s="45"/>
      <c r="B13" s="59"/>
      <c r="C13" s="60" t="s">
        <v>51</v>
      </c>
      <c r="D13" s="84"/>
      <c r="E13" s="85"/>
      <c r="F13" s="58"/>
      <c r="H13" s="54"/>
    </row>
    <row r="14" spans="1:8" ht="10.5">
      <c r="A14" s="45"/>
      <c r="B14" s="46"/>
      <c r="C14" s="47" t="s">
        <v>41</v>
      </c>
      <c r="D14" s="84">
        <v>250.81</v>
      </c>
      <c r="E14" s="85">
        <v>70.95</v>
      </c>
      <c r="F14" s="61">
        <f>+(D14/1000)*E14</f>
        <v>17.7949695</v>
      </c>
      <c r="G14" s="54"/>
      <c r="H14" s="51"/>
    </row>
    <row r="15" spans="1:8" ht="10.5">
      <c r="A15" s="45"/>
      <c r="B15" s="46"/>
      <c r="C15" s="47" t="s">
        <v>52</v>
      </c>
      <c r="D15" s="84">
        <v>4029.78</v>
      </c>
      <c r="E15" s="85">
        <v>73.15</v>
      </c>
      <c r="F15" s="61">
        <f>+(D15/1000)*E15</f>
        <v>294.7784070000001</v>
      </c>
      <c r="G15" s="54"/>
      <c r="H15" s="51"/>
    </row>
    <row r="16" spans="1:8" ht="10.5">
      <c r="A16" s="45"/>
      <c r="B16" s="46"/>
      <c r="C16" s="47" t="s">
        <v>45</v>
      </c>
      <c r="D16" s="84">
        <v>4.25</v>
      </c>
      <c r="E16" s="85">
        <v>66.88</v>
      </c>
      <c r="F16" s="61">
        <f>+(D16/1000)*E16</f>
        <v>0.28424</v>
      </c>
      <c r="G16" s="54"/>
      <c r="H16" s="51"/>
    </row>
    <row r="17" spans="1:8" ht="10.5">
      <c r="A17" s="45"/>
      <c r="B17" s="46"/>
      <c r="C17" s="47" t="s">
        <v>47</v>
      </c>
      <c r="D17" s="84">
        <v>9.22</v>
      </c>
      <c r="E17" s="85">
        <v>62.28</v>
      </c>
      <c r="F17" s="61">
        <f>+(D17/1000)*E17</f>
        <v>0.5742216000000001</v>
      </c>
      <c r="G17" s="54"/>
      <c r="H17" s="51"/>
    </row>
    <row r="18" spans="1:8" ht="10.5">
      <c r="A18" s="45"/>
      <c r="B18" s="59"/>
      <c r="C18" s="53" t="s">
        <v>53</v>
      </c>
      <c r="D18" s="88"/>
      <c r="E18" s="89"/>
      <c r="F18" s="61">
        <f>SUM(F12:F17)</f>
        <v>355.97416760000004</v>
      </c>
      <c r="G18" s="62"/>
      <c r="H18" s="51"/>
    </row>
    <row r="19" spans="1:8" ht="10.5">
      <c r="A19" s="45"/>
      <c r="B19" s="46"/>
      <c r="C19" s="55"/>
      <c r="D19" s="86"/>
      <c r="E19" s="46"/>
      <c r="F19" s="58"/>
      <c r="H19" s="54"/>
    </row>
    <row r="20" spans="1:8" ht="10.5">
      <c r="A20" s="45">
        <v>482</v>
      </c>
      <c r="B20" s="59" t="s">
        <v>54</v>
      </c>
      <c r="C20" s="60" t="s">
        <v>55</v>
      </c>
      <c r="D20" s="88"/>
      <c r="E20" s="89"/>
      <c r="F20" s="63"/>
      <c r="H20" s="54"/>
    </row>
    <row r="21" spans="1:8" ht="10.5">
      <c r="A21" s="45"/>
      <c r="B21" s="59"/>
      <c r="C21" s="47" t="s">
        <v>52</v>
      </c>
      <c r="D21" s="84">
        <v>497.39</v>
      </c>
      <c r="E21" s="49">
        <v>73.15</v>
      </c>
      <c r="F21" s="61">
        <f>+(D21/1000)*E21</f>
        <v>36.3840785</v>
      </c>
      <c r="G21" s="54"/>
      <c r="H21" s="51"/>
    </row>
    <row r="22" spans="1:8" ht="10.5">
      <c r="A22" s="45"/>
      <c r="B22" s="59"/>
      <c r="C22" s="47" t="s">
        <v>56</v>
      </c>
      <c r="D22" s="84"/>
      <c r="E22" s="49"/>
      <c r="F22" s="61">
        <f>+F21</f>
        <v>36.3840785</v>
      </c>
      <c r="G22" s="62"/>
      <c r="H22" s="51"/>
    </row>
    <row r="23" spans="1:8" ht="10.5">
      <c r="A23" s="45"/>
      <c r="B23" s="59"/>
      <c r="C23" s="55"/>
      <c r="D23" s="90"/>
      <c r="E23" s="57"/>
      <c r="F23" s="58"/>
      <c r="H23" s="54"/>
    </row>
    <row r="24" spans="1:8" ht="10.5">
      <c r="A24" s="45">
        <v>483</v>
      </c>
      <c r="B24" s="59" t="s">
        <v>57</v>
      </c>
      <c r="C24" s="60" t="s">
        <v>58</v>
      </c>
      <c r="D24" s="84"/>
      <c r="E24" s="49"/>
      <c r="F24" s="58"/>
      <c r="H24" s="54"/>
    </row>
    <row r="25" spans="1:8" ht="10.5">
      <c r="A25" s="45"/>
      <c r="B25" s="46"/>
      <c r="C25" s="47" t="s">
        <v>52</v>
      </c>
      <c r="D25" s="84">
        <v>195.37</v>
      </c>
      <c r="E25" s="49">
        <v>73.15</v>
      </c>
      <c r="F25" s="61">
        <f>+(D25/1000)*E25</f>
        <v>14.291315500000001</v>
      </c>
      <c r="G25" s="54"/>
      <c r="H25" s="51"/>
    </row>
    <row r="26" spans="1:8" ht="10.5">
      <c r="A26" s="45"/>
      <c r="B26" s="46"/>
      <c r="C26" s="47" t="s">
        <v>59</v>
      </c>
      <c r="D26" s="84">
        <v>81.68</v>
      </c>
      <c r="E26" s="49">
        <v>78.8</v>
      </c>
      <c r="F26" s="61">
        <f>+(D26/1000)*E26</f>
        <v>6.436384</v>
      </c>
      <c r="G26" s="54"/>
      <c r="H26" s="51"/>
    </row>
    <row r="27" spans="1:8" ht="10.5">
      <c r="A27" s="45"/>
      <c r="B27" s="59"/>
      <c r="C27" s="60" t="s">
        <v>60</v>
      </c>
      <c r="D27" s="84"/>
      <c r="E27" s="49"/>
      <c r="F27" s="58"/>
      <c r="H27" s="54"/>
    </row>
    <row r="28" spans="1:8" ht="10.5">
      <c r="A28" s="45"/>
      <c r="B28" s="46"/>
      <c r="C28" s="47" t="s">
        <v>52</v>
      </c>
      <c r="D28" s="84">
        <v>39.91</v>
      </c>
      <c r="E28" s="49">
        <v>73.15</v>
      </c>
      <c r="F28" s="61">
        <f>+(D28/1000)*E28</f>
        <v>2.9194164999999996</v>
      </c>
      <c r="G28" s="54"/>
      <c r="H28" s="51"/>
    </row>
    <row r="29" spans="1:8" ht="10.5">
      <c r="A29" s="45"/>
      <c r="B29" s="46"/>
      <c r="C29" s="47" t="s">
        <v>59</v>
      </c>
      <c r="D29" s="84">
        <v>578.11</v>
      </c>
      <c r="E29" s="49">
        <v>78.8</v>
      </c>
      <c r="F29" s="61">
        <f>+(D29/1000)*E29</f>
        <v>45.555068</v>
      </c>
      <c r="G29" s="54"/>
      <c r="H29" s="51"/>
    </row>
    <row r="30" spans="1:8" ht="10.5">
      <c r="A30" s="45"/>
      <c r="B30" s="46"/>
      <c r="C30" s="64" t="s">
        <v>61</v>
      </c>
      <c r="D30" s="84"/>
      <c r="E30" s="49"/>
      <c r="F30" s="61">
        <f>SUM(F25:F30)</f>
        <v>5743850.474187924</v>
      </c>
      <c r="G30" s="62"/>
      <c r="H30" s="51"/>
    </row>
    <row r="31" spans="1:8" ht="10.5">
      <c r="A31" s="45"/>
      <c r="B31" s="52"/>
      <c r="C31" s="55"/>
      <c r="D31" s="84"/>
      <c r="E31" s="49"/>
      <c r="F31" s="58"/>
      <c r="G31" s="62"/>
      <c r="H31" s="51"/>
    </row>
    <row r="32" spans="1:8" ht="10.5">
      <c r="A32" s="45"/>
      <c r="B32" s="46"/>
      <c r="C32" s="55"/>
      <c r="D32" s="90"/>
      <c r="E32" s="57"/>
      <c r="F32" s="58"/>
      <c r="H32" s="54"/>
    </row>
    <row r="33" spans="1:8" ht="10.5">
      <c r="A33" s="45">
        <v>481</v>
      </c>
      <c r="B33" s="59" t="s">
        <v>62</v>
      </c>
      <c r="C33" s="60" t="s">
        <v>63</v>
      </c>
      <c r="D33" s="84"/>
      <c r="E33" s="49"/>
      <c r="F33" s="58"/>
      <c r="H33" s="54"/>
    </row>
    <row r="34" spans="1:8" ht="10.5">
      <c r="A34" s="45"/>
      <c r="B34" s="46"/>
      <c r="C34" s="47" t="s">
        <v>64</v>
      </c>
      <c r="D34" s="84">
        <v>2450.84</v>
      </c>
      <c r="E34" s="49">
        <v>70.88</v>
      </c>
      <c r="F34" s="61">
        <f>+(D34/1000)*E34</f>
        <v>173.71553920000002</v>
      </c>
      <c r="G34" s="54"/>
      <c r="H34" s="51"/>
    </row>
    <row r="35" spans="1:8" ht="10.5">
      <c r="A35" s="45"/>
      <c r="B35" s="46"/>
      <c r="C35" s="47" t="s">
        <v>65</v>
      </c>
      <c r="D35" s="84">
        <v>33.73</v>
      </c>
      <c r="E35" s="49">
        <v>69.19</v>
      </c>
      <c r="F35" s="61">
        <f>+(D35/1000)*E35</f>
        <v>2.3337787</v>
      </c>
      <c r="G35" s="54"/>
      <c r="H35" s="51"/>
    </row>
    <row r="36" spans="1:8" ht="10.5">
      <c r="A36" s="45"/>
      <c r="B36" s="46"/>
      <c r="C36" s="53" t="s">
        <v>66</v>
      </c>
      <c r="D36" s="84"/>
      <c r="E36" s="49"/>
      <c r="F36" s="61">
        <f>+F34+F35</f>
        <v>176.04931790000003</v>
      </c>
      <c r="G36" s="62"/>
      <c r="H36" s="51"/>
    </row>
    <row r="37" spans="1:8" ht="10.5">
      <c r="A37" s="45"/>
      <c r="B37" s="46"/>
      <c r="C37" s="55"/>
      <c r="D37" s="90"/>
      <c r="E37" s="57"/>
      <c r="F37" s="58"/>
      <c r="H37" s="54"/>
    </row>
    <row r="38" spans="1:8" ht="10.5">
      <c r="A38" s="45"/>
      <c r="B38" s="46"/>
      <c r="C38" s="60" t="s">
        <v>67</v>
      </c>
      <c r="D38" s="84"/>
      <c r="E38" s="49"/>
      <c r="F38" s="58"/>
      <c r="H38" s="54"/>
    </row>
    <row r="39" spans="1:8" ht="10.5">
      <c r="A39" s="45">
        <v>92</v>
      </c>
      <c r="B39" s="59" t="s">
        <v>68</v>
      </c>
      <c r="C39" s="47" t="s">
        <v>69</v>
      </c>
      <c r="D39" s="84"/>
      <c r="E39" s="49"/>
      <c r="F39" s="58"/>
      <c r="H39" s="54"/>
    </row>
    <row r="40" spans="1:8" ht="10.5">
      <c r="A40" s="45"/>
      <c r="B40" s="46"/>
      <c r="C40" s="47" t="s">
        <v>70</v>
      </c>
      <c r="D40" s="84">
        <v>569.83</v>
      </c>
      <c r="E40" s="49">
        <v>70.88</v>
      </c>
      <c r="F40" s="50">
        <f>+(D40/1000)*E40</f>
        <v>40.389550400000005</v>
      </c>
      <c r="H40" s="51"/>
    </row>
    <row r="41" spans="1:8" ht="10.5">
      <c r="A41" s="45"/>
      <c r="B41" s="46"/>
      <c r="C41" s="47" t="s">
        <v>71</v>
      </c>
      <c r="D41" s="84">
        <v>17.02</v>
      </c>
      <c r="E41" s="49">
        <v>78.88</v>
      </c>
      <c r="F41" s="50">
        <f>+(D41/1000)*E41</f>
        <v>1.3425376</v>
      </c>
      <c r="H41" s="51"/>
    </row>
    <row r="42" spans="1:8" ht="10.5">
      <c r="A42" s="45"/>
      <c r="B42" s="46"/>
      <c r="C42" s="47" t="s">
        <v>72</v>
      </c>
      <c r="D42" s="84">
        <v>121.65</v>
      </c>
      <c r="E42" s="49">
        <v>73.15</v>
      </c>
      <c r="F42" s="50">
        <f>+(D42/1000)*E42</f>
        <v>8.8986975</v>
      </c>
      <c r="H42" s="51"/>
    </row>
    <row r="43" spans="1:10" ht="10.5">
      <c r="A43" s="45"/>
      <c r="B43" s="46"/>
      <c r="C43" s="53" t="s">
        <v>73</v>
      </c>
      <c r="D43" s="84"/>
      <c r="E43" s="49"/>
      <c r="F43" s="50">
        <f>+F40+F41+F42</f>
        <v>50.6307855</v>
      </c>
      <c r="G43" s="54"/>
      <c r="H43" s="51"/>
      <c r="J43" s="54">
        <f>+F40+F41+F42</f>
        <v>50.6307855</v>
      </c>
    </row>
    <row r="44" spans="1:8" ht="10.5">
      <c r="A44" s="45"/>
      <c r="B44" s="46"/>
      <c r="C44" s="55"/>
      <c r="D44" s="90"/>
      <c r="E44" s="57"/>
      <c r="F44" s="58"/>
      <c r="H44" s="54"/>
    </row>
    <row r="45" spans="1:8" ht="10.5">
      <c r="A45" s="45">
        <v>485</v>
      </c>
      <c r="B45" s="46" t="s">
        <v>74</v>
      </c>
      <c r="C45" s="60" t="s">
        <v>75</v>
      </c>
      <c r="D45" s="84"/>
      <c r="E45" s="49"/>
      <c r="F45" s="58"/>
      <c r="H45" s="54"/>
    </row>
    <row r="46" spans="1:8" ht="10.5">
      <c r="A46" s="45"/>
      <c r="B46" s="46"/>
      <c r="C46" s="47" t="s">
        <v>76</v>
      </c>
      <c r="D46" s="84">
        <v>0.2</v>
      </c>
      <c r="E46" s="49">
        <v>70.95</v>
      </c>
      <c r="F46" s="61">
        <f>+(D46/1000)*E46</f>
        <v>0.014190000000000001</v>
      </c>
      <c r="G46" s="54"/>
      <c r="H46" s="51"/>
    </row>
    <row r="47" spans="1:8" ht="10.5">
      <c r="A47" s="45"/>
      <c r="B47" s="46"/>
      <c r="C47" s="47" t="s">
        <v>77</v>
      </c>
      <c r="D47" s="84">
        <v>86.47</v>
      </c>
      <c r="E47" s="49">
        <v>73.15</v>
      </c>
      <c r="F47" s="61">
        <f>+(D47/1000)*E47</f>
        <v>6.325280500000001</v>
      </c>
      <c r="G47" s="54"/>
      <c r="H47" s="51"/>
    </row>
    <row r="48" spans="1:8" ht="10.5">
      <c r="A48" s="45"/>
      <c r="B48" s="46"/>
      <c r="C48" s="47" t="s">
        <v>78</v>
      </c>
      <c r="D48" s="84">
        <v>45.03</v>
      </c>
      <c r="E48" s="49">
        <v>73.15</v>
      </c>
      <c r="F48" s="61">
        <f>+(D48/1000)*E48</f>
        <v>3.2939445000000003</v>
      </c>
      <c r="G48" s="54"/>
      <c r="H48" s="51"/>
    </row>
    <row r="49" spans="1:8" ht="10.5">
      <c r="A49" s="45"/>
      <c r="B49" s="46"/>
      <c r="C49" s="47" t="s">
        <v>79</v>
      </c>
      <c r="D49" s="84">
        <v>11</v>
      </c>
      <c r="E49" s="49">
        <v>70.95</v>
      </c>
      <c r="F49" s="61">
        <f>+(D49/1000)*E49</f>
        <v>0.78045</v>
      </c>
      <c r="G49" s="54"/>
      <c r="H49" s="51"/>
    </row>
    <row r="50" spans="1:8" ht="10.5">
      <c r="A50" s="45"/>
      <c r="B50" s="46"/>
      <c r="C50" s="47" t="s">
        <v>80</v>
      </c>
      <c r="D50" s="84">
        <v>107.02</v>
      </c>
      <c r="E50" s="49">
        <v>73.15</v>
      </c>
      <c r="F50" s="61">
        <f>+(D50/1000)*E50</f>
        <v>7.828513</v>
      </c>
      <c r="G50" s="54"/>
      <c r="H50" s="51"/>
    </row>
    <row r="51" spans="1:8" ht="10.5">
      <c r="A51" s="45"/>
      <c r="B51" s="46"/>
      <c r="C51" s="60" t="s">
        <v>81</v>
      </c>
      <c r="D51" s="84"/>
      <c r="E51" s="49"/>
      <c r="F51" s="58"/>
      <c r="H51" s="54"/>
    </row>
    <row r="52" spans="1:8" ht="10.5">
      <c r="A52" s="45"/>
      <c r="B52" s="46"/>
      <c r="C52" s="47" t="s">
        <v>82</v>
      </c>
      <c r="D52" s="84">
        <v>1.19</v>
      </c>
      <c r="E52" s="49">
        <v>190</v>
      </c>
      <c r="F52" s="61">
        <f>+(D52/1000)*E52</f>
        <v>0.22609999999999997</v>
      </c>
      <c r="G52" s="54"/>
      <c r="H52" s="51"/>
    </row>
    <row r="53" spans="1:8" ht="10.5">
      <c r="A53" s="45"/>
      <c r="B53" s="46"/>
      <c r="C53" s="47" t="s">
        <v>83</v>
      </c>
      <c r="D53" s="84">
        <v>10.03</v>
      </c>
      <c r="E53" s="49">
        <v>73.15</v>
      </c>
      <c r="F53" s="61">
        <f>+(D53/1000)*E53</f>
        <v>0.7336945</v>
      </c>
      <c r="G53" s="54"/>
      <c r="H53" s="51"/>
    </row>
    <row r="54" spans="1:8" ht="10.5">
      <c r="A54" s="45"/>
      <c r="B54" s="46"/>
      <c r="C54" s="47" t="s">
        <v>84</v>
      </c>
      <c r="D54" s="84">
        <v>14.34</v>
      </c>
      <c r="E54" s="49">
        <v>190</v>
      </c>
      <c r="F54" s="61">
        <f>+(D54/1000)*E54</f>
        <v>2.7246</v>
      </c>
      <c r="G54" s="54"/>
      <c r="H54" s="51"/>
    </row>
    <row r="55" spans="1:8" ht="10.5">
      <c r="A55" s="45"/>
      <c r="B55" s="46"/>
      <c r="C55" s="47" t="s">
        <v>85</v>
      </c>
      <c r="D55" s="84">
        <v>4.27</v>
      </c>
      <c r="E55" s="49">
        <v>190</v>
      </c>
      <c r="F55" s="61">
        <f>+(D55/1000)*E55</f>
        <v>0.8112999999999999</v>
      </c>
      <c r="G55" s="54"/>
      <c r="H55" s="51"/>
    </row>
    <row r="56" spans="1:8" ht="10.5">
      <c r="A56" s="45"/>
      <c r="B56" s="46"/>
      <c r="C56" s="47" t="s">
        <v>86</v>
      </c>
      <c r="D56" s="84">
        <v>9.45</v>
      </c>
      <c r="E56" s="49">
        <v>73.15</v>
      </c>
      <c r="F56" s="61">
        <f>+(D56/1000)*E56</f>
        <v>0.6912675</v>
      </c>
      <c r="G56" s="54"/>
      <c r="H56" s="51"/>
    </row>
    <row r="57" spans="1:8" ht="10.5">
      <c r="A57" s="45"/>
      <c r="B57" s="52"/>
      <c r="C57" s="64" t="s">
        <v>87</v>
      </c>
      <c r="D57" s="84"/>
      <c r="E57" s="49"/>
      <c r="F57" s="61">
        <f>SUM(F46:F56)</f>
        <v>23.429339999999996</v>
      </c>
      <c r="G57" s="62"/>
      <c r="H57" s="51"/>
    </row>
    <row r="58" spans="1:8" ht="10.5">
      <c r="A58" s="45"/>
      <c r="B58" s="46"/>
      <c r="C58" s="55"/>
      <c r="D58" s="90"/>
      <c r="E58" s="57"/>
      <c r="F58" s="58"/>
      <c r="H58" s="54"/>
    </row>
    <row r="59" spans="1:8" ht="10.5">
      <c r="A59" s="45"/>
      <c r="B59" s="46" t="s">
        <v>88</v>
      </c>
      <c r="C59" s="47" t="s">
        <v>89</v>
      </c>
      <c r="D59" s="84"/>
      <c r="E59" s="49"/>
      <c r="F59" s="58"/>
      <c r="H59" s="51"/>
    </row>
    <row r="60" spans="1:8" ht="10.5">
      <c r="A60" s="45"/>
      <c r="B60" s="52"/>
      <c r="C60" s="47" t="s">
        <v>90</v>
      </c>
      <c r="D60" s="84">
        <v>204.61</v>
      </c>
      <c r="E60" s="49">
        <v>70.95</v>
      </c>
      <c r="F60" s="50">
        <f>+(D60/1000)*E60</f>
        <v>14.517079500000001</v>
      </c>
      <c r="H60" s="51"/>
    </row>
    <row r="61" spans="1:10" ht="10.5">
      <c r="A61" s="45"/>
      <c r="B61" s="46"/>
      <c r="C61" s="47" t="s">
        <v>91</v>
      </c>
      <c r="D61" s="84">
        <v>37.31</v>
      </c>
      <c r="E61" s="49">
        <v>73.15</v>
      </c>
      <c r="F61" s="50">
        <f>+(D61/1000)*E61</f>
        <v>2.7292265</v>
      </c>
      <c r="H61" s="51"/>
      <c r="J61" s="54">
        <f>+F60+F61</f>
        <v>17.246306</v>
      </c>
    </row>
    <row r="62" spans="1:10" ht="10.5">
      <c r="A62" s="45"/>
      <c r="B62" s="46"/>
      <c r="C62" s="53" t="s">
        <v>92</v>
      </c>
      <c r="D62" s="84"/>
      <c r="E62" s="49"/>
      <c r="F62" s="50">
        <f>+F60+F61</f>
        <v>17.246306</v>
      </c>
      <c r="G62" s="54"/>
      <c r="H62" s="51"/>
      <c r="J62" s="54"/>
    </row>
    <row r="63" spans="1:10" ht="10.5">
      <c r="A63" s="45"/>
      <c r="B63" s="46"/>
      <c r="C63" s="53"/>
      <c r="D63" s="84"/>
      <c r="E63" s="49"/>
      <c r="F63" s="58"/>
      <c r="G63" s="54"/>
      <c r="H63" s="51"/>
      <c r="J63" s="54"/>
    </row>
    <row r="64" spans="1:10" ht="10.5">
      <c r="A64" s="45">
        <v>324</v>
      </c>
      <c r="B64" s="59" t="s">
        <v>93</v>
      </c>
      <c r="C64" s="47" t="s">
        <v>94</v>
      </c>
      <c r="D64" s="84">
        <v>162.4</v>
      </c>
      <c r="E64" s="49">
        <v>72.64</v>
      </c>
      <c r="F64" s="50">
        <f>+(D64/1000)*E64</f>
        <v>11.796736000000001</v>
      </c>
      <c r="H64" s="51"/>
      <c r="J64" s="54">
        <f>+F64-3.7</f>
        <v>8.096736</v>
      </c>
    </row>
    <row r="65" spans="1:8" ht="10.5">
      <c r="A65" s="36">
        <v>486</v>
      </c>
      <c r="B65" s="65" t="s">
        <v>95</v>
      </c>
      <c r="C65" s="66" t="s">
        <v>96</v>
      </c>
      <c r="D65" s="91">
        <v>674.65</v>
      </c>
      <c r="E65" s="68">
        <v>66.88</v>
      </c>
      <c r="F65" s="69">
        <f>+(D65/1000)*E65</f>
        <v>45.120591999999995</v>
      </c>
      <c r="G65" s="54"/>
      <c r="H65" s="51"/>
    </row>
    <row r="66" spans="1:8" ht="10.5">
      <c r="A66" s="26"/>
      <c r="B66" s="44"/>
      <c r="C66" s="70" t="s">
        <v>97</v>
      </c>
      <c r="D66" s="92"/>
      <c r="E66" s="72"/>
      <c r="F66" s="73">
        <f>SUM(F6:F65)-F10-F18-F22-F30-F36-F43-F57-F62</f>
        <v>1878.9665447998393</v>
      </c>
      <c r="G66" s="54"/>
      <c r="H66" s="51"/>
    </row>
    <row r="67" spans="1:7" ht="10.5">
      <c r="A67" s="45"/>
      <c r="B67" s="74"/>
      <c r="C67" s="64" t="s">
        <v>98</v>
      </c>
      <c r="D67" s="76"/>
      <c r="E67" s="32"/>
      <c r="F67" s="50">
        <v>1890.9</v>
      </c>
      <c r="G67" s="54"/>
    </row>
    <row r="68" spans="1:7" ht="10.5">
      <c r="A68" s="45"/>
      <c r="B68" s="74"/>
      <c r="C68" s="64" t="s">
        <v>99</v>
      </c>
      <c r="D68" s="76"/>
      <c r="E68" s="32"/>
      <c r="F68" s="61">
        <f>+F67-F66</f>
        <v>11.933455200160779</v>
      </c>
      <c r="G68" s="77"/>
    </row>
    <row r="69" spans="1:7" ht="10.5">
      <c r="A69" s="36"/>
      <c r="B69" s="39"/>
      <c r="C69" s="78" t="s">
        <v>100</v>
      </c>
      <c r="D69" s="79"/>
      <c r="E69" s="80"/>
      <c r="F69" s="81">
        <f>+F68+F10</f>
        <v>1105.0664925001608</v>
      </c>
      <c r="G69" s="77"/>
    </row>
    <row r="71" spans="3:6" ht="10.5">
      <c r="C71" s="82" t="s">
        <v>101</v>
      </c>
      <c r="D71" s="82"/>
      <c r="E71" s="83"/>
      <c r="F71" s="82"/>
    </row>
    <row r="72" spans="3:6" ht="10.5">
      <c r="C72" s="82" t="s">
        <v>102</v>
      </c>
      <c r="D72" s="82"/>
      <c r="E72" s="83"/>
      <c r="F72" s="82"/>
    </row>
    <row r="73" spans="3:6" ht="10.5">
      <c r="C73" s="82" t="s">
        <v>103</v>
      </c>
      <c r="D73" s="82"/>
      <c r="E73" s="83"/>
      <c r="F73" s="82"/>
    </row>
    <row r="74" spans="3:6" ht="10.5">
      <c r="C74" s="82" t="s">
        <v>104</v>
      </c>
      <c r="D74" s="82"/>
      <c r="E74" s="83"/>
      <c r="F74" s="82"/>
    </row>
    <row r="75" spans="3:6" ht="10.5">
      <c r="C75" s="82" t="s">
        <v>105</v>
      </c>
      <c r="D75" s="82"/>
      <c r="E75" s="83"/>
      <c r="F75" s="82"/>
    </row>
    <row r="76" spans="4:6" ht="10.5">
      <c r="D76" s="82"/>
      <c r="E76" s="83"/>
      <c r="F76" s="82"/>
    </row>
    <row r="77" spans="3:6" ht="12" customHeight="1">
      <c r="C77" s="82" t="s">
        <v>106</v>
      </c>
      <c r="D77" s="82"/>
      <c r="E77" s="83"/>
      <c r="F77" s="82"/>
    </row>
    <row r="78" spans="3:6" ht="10.5">
      <c r="C78" s="82" t="s">
        <v>107</v>
      </c>
      <c r="D78" s="82"/>
      <c r="E78" s="83"/>
      <c r="F78" s="82"/>
    </row>
    <row r="79" spans="3:6" ht="10.5">
      <c r="C79" s="82"/>
      <c r="D79" s="82"/>
      <c r="E79" s="83"/>
      <c r="F79" s="82"/>
    </row>
    <row r="80" spans="3:6" ht="10.5">
      <c r="C80" s="82"/>
      <c r="D80" s="82"/>
      <c r="E80" s="83"/>
      <c r="F80" s="82"/>
    </row>
    <row r="81" spans="3:6" ht="10.5">
      <c r="C81" s="82"/>
      <c r="D81" s="82"/>
      <c r="E81" s="83"/>
      <c r="F81" s="82"/>
    </row>
  </sheetData>
  <mergeCells count="3">
    <mergeCell ref="A1:F1"/>
    <mergeCell ref="B2:B4"/>
    <mergeCell ref="C2:C4"/>
  </mergeCells>
  <printOptions horizontalCentered="1"/>
  <pageMargins left="0.75" right="0.75" top="0.54" bottom="1" header="0.5" footer="0.5"/>
  <pageSetup fitToHeight="2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workbookViewId="0" topLeftCell="A1">
      <selection activeCell="A2" sqref="A2"/>
    </sheetView>
  </sheetViews>
  <sheetFormatPr defaultColWidth="9.140625" defaultRowHeight="12.75"/>
  <cols>
    <col min="1" max="1" width="6.57421875" style="40" customWidth="1"/>
    <col min="2" max="2" width="21.8515625" style="40" customWidth="1"/>
    <col min="3" max="3" width="46.140625" style="25" customWidth="1"/>
    <col min="4" max="4" width="11.57421875" style="25" customWidth="1"/>
    <col min="5" max="5" width="13.57421875" style="97" customWidth="1"/>
    <col min="6" max="7" width="11.421875" style="25" customWidth="1"/>
    <col min="8" max="8" width="11.57421875" style="25" customWidth="1"/>
    <col min="9" max="9" width="11.421875" style="25" customWidth="1"/>
    <col min="10" max="11" width="11.421875" style="25" hidden="1" customWidth="1"/>
    <col min="12" max="16384" width="9.140625" style="25" customWidth="1"/>
  </cols>
  <sheetData>
    <row r="1" spans="1:6" ht="15.75" customHeight="1">
      <c r="A1" s="216" t="s">
        <v>305</v>
      </c>
      <c r="B1" s="216"/>
      <c r="C1" s="216"/>
      <c r="D1" s="216"/>
      <c r="E1" s="216"/>
      <c r="F1" s="216"/>
    </row>
    <row r="2" spans="1:8" ht="15.75" customHeight="1">
      <c r="A2" s="26"/>
      <c r="B2" s="217" t="s">
        <v>28</v>
      </c>
      <c r="C2" s="220" t="s">
        <v>29</v>
      </c>
      <c r="D2" s="27" t="s">
        <v>30</v>
      </c>
      <c r="E2" s="27" t="s">
        <v>31</v>
      </c>
      <c r="F2" s="28" t="s">
        <v>32</v>
      </c>
      <c r="G2" s="29"/>
      <c r="H2" s="30"/>
    </row>
    <row r="3" spans="1:7" ht="13.5">
      <c r="A3" s="31" t="s">
        <v>33</v>
      </c>
      <c r="B3" s="218"/>
      <c r="C3" s="221"/>
      <c r="D3" s="32" t="s">
        <v>34</v>
      </c>
      <c r="E3" s="33" t="s">
        <v>35</v>
      </c>
      <c r="F3" s="34" t="s">
        <v>36</v>
      </c>
      <c r="G3" s="35"/>
    </row>
    <row r="4" spans="1:7" ht="15.75">
      <c r="A4" s="36"/>
      <c r="B4" s="219"/>
      <c r="C4" s="222"/>
      <c r="D4" s="37" t="s">
        <v>37</v>
      </c>
      <c r="E4" s="38" t="s">
        <v>38</v>
      </c>
      <c r="F4" s="39" t="s">
        <v>39</v>
      </c>
      <c r="G4" s="40"/>
    </row>
    <row r="5" spans="1:7" ht="10.5">
      <c r="A5" s="26"/>
      <c r="B5" s="41"/>
      <c r="C5" s="42" t="s">
        <v>40</v>
      </c>
      <c r="D5" s="26"/>
      <c r="E5" s="43"/>
      <c r="F5" s="44"/>
      <c r="G5" s="40"/>
    </row>
    <row r="6" spans="1:8" ht="10.5">
      <c r="A6" s="45"/>
      <c r="B6" s="46"/>
      <c r="C6" s="47" t="s">
        <v>41</v>
      </c>
      <c r="D6" s="93">
        <v>16153.978515625</v>
      </c>
      <c r="E6" s="87">
        <v>70.88</v>
      </c>
      <c r="F6" s="50">
        <f>+(D6/1000)*E6</f>
        <v>1144.9939971874999</v>
      </c>
      <c r="H6" s="51"/>
    </row>
    <row r="7" spans="1:8" ht="10.5">
      <c r="A7" s="45"/>
      <c r="B7" s="46" t="s">
        <v>42</v>
      </c>
      <c r="C7" s="47" t="s">
        <v>43</v>
      </c>
      <c r="D7" s="93">
        <v>1.25935113430023</v>
      </c>
      <c r="E7" s="87">
        <v>65.95</v>
      </c>
      <c r="F7" s="50">
        <f>+(D7/1000)*E7</f>
        <v>0.08305420730710017</v>
      </c>
      <c r="H7" s="51"/>
    </row>
    <row r="8" spans="1:8" ht="10.5">
      <c r="A8" s="45"/>
      <c r="B8" s="46" t="s">
        <v>44</v>
      </c>
      <c r="C8" s="47" t="s">
        <v>45</v>
      </c>
      <c r="D8" s="93">
        <v>10.4908971786499</v>
      </c>
      <c r="E8" s="87">
        <v>66.88</v>
      </c>
      <c r="F8" s="50">
        <f>+(D8/1000)*E8</f>
        <v>0.7016312033081054</v>
      </c>
      <c r="H8" s="51"/>
    </row>
    <row r="9" spans="1:8" ht="10.5">
      <c r="A9" s="45"/>
      <c r="B9" s="46" t="s">
        <v>46</v>
      </c>
      <c r="C9" s="47" t="s">
        <v>47</v>
      </c>
      <c r="D9" s="93">
        <v>7.02620935440063</v>
      </c>
      <c r="E9" s="87">
        <v>62.28</v>
      </c>
      <c r="F9" s="50">
        <f>+(D9/1000)*E9</f>
        <v>0.43759231859207126</v>
      </c>
      <c r="H9" s="51"/>
    </row>
    <row r="10" spans="1:11" ht="10.5">
      <c r="A10" s="45"/>
      <c r="B10" s="46"/>
      <c r="C10" s="53" t="s">
        <v>48</v>
      </c>
      <c r="D10" s="93">
        <v>16423.51171875</v>
      </c>
      <c r="E10" s="87"/>
      <c r="F10" s="50">
        <f>SUM(F6:F9)</f>
        <v>1146.216274916707</v>
      </c>
      <c r="G10" s="54"/>
      <c r="H10" s="51"/>
      <c r="J10" s="54" t="e">
        <f>SUM(#REF!)</f>
        <v>#REF!</v>
      </c>
      <c r="K10" s="54">
        <f>SUM(F6:F9)</f>
        <v>1146.216274916707</v>
      </c>
    </row>
    <row r="11" spans="1:8" ht="10.5">
      <c r="A11" s="45"/>
      <c r="B11" s="46"/>
      <c r="C11" s="55"/>
      <c r="D11" s="94"/>
      <c r="E11" s="87"/>
      <c r="F11" s="58"/>
      <c r="H11" s="54"/>
    </row>
    <row r="12" spans="1:8" ht="10.5">
      <c r="A12" s="45">
        <v>484</v>
      </c>
      <c r="B12" s="59" t="s">
        <v>49</v>
      </c>
      <c r="C12" s="60" t="s">
        <v>50</v>
      </c>
      <c r="D12" s="93">
        <v>618.081665039063</v>
      </c>
      <c r="E12" s="87">
        <v>70.88</v>
      </c>
      <c r="F12" s="61">
        <f>+(D12/1000)*E12</f>
        <v>43.809628417968774</v>
      </c>
      <c r="G12" s="54"/>
      <c r="H12" s="51"/>
    </row>
    <row r="13" spans="1:8" ht="10.5">
      <c r="A13" s="45"/>
      <c r="B13" s="59"/>
      <c r="C13" s="60" t="s">
        <v>51</v>
      </c>
      <c r="D13" s="94"/>
      <c r="E13" s="87"/>
      <c r="F13" s="58"/>
      <c r="H13" s="54"/>
    </row>
    <row r="14" spans="1:8" ht="10.5">
      <c r="A14" s="45"/>
      <c r="B14" s="46"/>
      <c r="C14" s="47" t="s">
        <v>41</v>
      </c>
      <c r="D14" s="93">
        <v>230.74333190918</v>
      </c>
      <c r="E14" s="87">
        <v>70.88</v>
      </c>
      <c r="F14" s="61">
        <f>+(D14/1000)*E14</f>
        <v>16.355087365722678</v>
      </c>
      <c r="G14" s="54"/>
      <c r="H14" s="51"/>
    </row>
    <row r="15" spans="1:8" ht="10.5">
      <c r="A15" s="45"/>
      <c r="B15" s="46"/>
      <c r="C15" s="47" t="s">
        <v>52</v>
      </c>
      <c r="D15" s="93">
        <v>4821.314453125</v>
      </c>
      <c r="E15" s="87">
        <v>73.15</v>
      </c>
      <c r="F15" s="61">
        <f>+(D15/1000)*E15</f>
        <v>352.6791522460938</v>
      </c>
      <c r="G15" s="54"/>
      <c r="H15" s="51"/>
    </row>
    <row r="16" spans="1:8" ht="10.5">
      <c r="A16" s="45"/>
      <c r="B16" s="46"/>
      <c r="C16" s="47" t="s">
        <v>45</v>
      </c>
      <c r="D16" s="93">
        <v>10.7430686950684</v>
      </c>
      <c r="E16" s="87">
        <v>66.88</v>
      </c>
      <c r="F16" s="61">
        <f>+(D16/1000)*E16</f>
        <v>0.7184964343261746</v>
      </c>
      <c r="G16" s="54"/>
      <c r="H16" s="51"/>
    </row>
    <row r="17" spans="1:8" ht="10.5">
      <c r="A17" s="45"/>
      <c r="B17" s="46"/>
      <c r="C17" s="47" t="s">
        <v>47</v>
      </c>
      <c r="D17" s="93">
        <v>10.2349977493286</v>
      </c>
      <c r="E17" s="87">
        <v>62.28</v>
      </c>
      <c r="F17" s="61">
        <f>+(D17/1000)*E17</f>
        <v>0.6374356598281852</v>
      </c>
      <c r="G17" s="54"/>
      <c r="H17" s="51"/>
    </row>
    <row r="18" spans="1:8" ht="10.5">
      <c r="A18" s="45"/>
      <c r="B18" s="59"/>
      <c r="C18" s="53" t="s">
        <v>53</v>
      </c>
      <c r="D18" s="93"/>
      <c r="E18" s="87"/>
      <c r="F18" s="61">
        <f>SUM(F12:F17)</f>
        <v>414.19980012393967</v>
      </c>
      <c r="G18" s="62"/>
      <c r="H18" s="51"/>
    </row>
    <row r="19" spans="1:8" ht="10.5">
      <c r="A19" s="45"/>
      <c r="B19" s="46"/>
      <c r="C19" s="55"/>
      <c r="D19" s="94"/>
      <c r="E19" s="87"/>
      <c r="F19" s="58"/>
      <c r="H19" s="54"/>
    </row>
    <row r="20" spans="1:8" ht="10.5">
      <c r="A20" s="45">
        <v>482</v>
      </c>
      <c r="B20" s="59" t="s">
        <v>54</v>
      </c>
      <c r="C20" s="60" t="s">
        <v>55</v>
      </c>
      <c r="D20" s="94"/>
      <c r="E20" s="87"/>
      <c r="F20" s="58"/>
      <c r="H20" s="54"/>
    </row>
    <row r="21" spans="1:8" ht="10.5">
      <c r="A21" s="45"/>
      <c r="B21" s="59"/>
      <c r="C21" s="47" t="s">
        <v>52</v>
      </c>
      <c r="D21" s="93">
        <v>589.3193359375</v>
      </c>
      <c r="E21" s="87">
        <v>73.15</v>
      </c>
      <c r="F21" s="61">
        <f>+(D21/1000)*E21</f>
        <v>43.108709423828124</v>
      </c>
      <c r="G21" s="54"/>
      <c r="H21" s="51"/>
    </row>
    <row r="22" spans="1:8" ht="10.5">
      <c r="A22" s="45"/>
      <c r="B22" s="59"/>
      <c r="C22" s="47" t="s">
        <v>56</v>
      </c>
      <c r="D22" s="93"/>
      <c r="E22" s="87"/>
      <c r="F22" s="61">
        <f>+F21</f>
        <v>43.108709423828124</v>
      </c>
      <c r="G22" s="62"/>
      <c r="H22" s="51"/>
    </row>
    <row r="23" spans="1:8" ht="10.5">
      <c r="A23" s="45"/>
      <c r="B23" s="59"/>
      <c r="C23" s="55"/>
      <c r="D23" s="94"/>
      <c r="E23" s="87"/>
      <c r="F23" s="58"/>
      <c r="H23" s="54"/>
    </row>
    <row r="24" spans="1:8" ht="10.5">
      <c r="A24" s="45">
        <v>483</v>
      </c>
      <c r="B24" s="59" t="s">
        <v>57</v>
      </c>
      <c r="C24" s="60" t="s">
        <v>58</v>
      </c>
      <c r="D24" s="94"/>
      <c r="E24" s="87"/>
      <c r="F24" s="58"/>
      <c r="H24" s="54"/>
    </row>
    <row r="25" spans="1:8" ht="10.5">
      <c r="A25" s="45"/>
      <c r="B25" s="46"/>
      <c r="C25" s="47" t="s">
        <v>52</v>
      </c>
      <c r="D25" s="93">
        <v>235.579040527344</v>
      </c>
      <c r="E25" s="87">
        <v>73.15</v>
      </c>
      <c r="F25" s="61">
        <f>+(D25/1000)*E25</f>
        <v>17.232606814575217</v>
      </c>
      <c r="G25" s="54"/>
      <c r="H25" s="51"/>
    </row>
    <row r="26" spans="1:8" ht="10.5">
      <c r="A26" s="45"/>
      <c r="B26" s="46"/>
      <c r="C26" s="47" t="s">
        <v>59</v>
      </c>
      <c r="D26" s="93">
        <v>99.9471969604492</v>
      </c>
      <c r="E26" s="87">
        <v>78.8</v>
      </c>
      <c r="F26" s="61">
        <f>+(D26/1000)*E26</f>
        <v>7.8758391204833975</v>
      </c>
      <c r="G26" s="54"/>
      <c r="H26" s="51"/>
    </row>
    <row r="27" spans="1:8" ht="10.5">
      <c r="A27" s="45"/>
      <c r="B27" s="59"/>
      <c r="C27" s="60" t="s">
        <v>60</v>
      </c>
      <c r="D27" s="94"/>
      <c r="E27" s="87"/>
      <c r="F27" s="58"/>
      <c r="H27" s="54"/>
    </row>
    <row r="28" spans="1:8" ht="10.5">
      <c r="A28" s="45"/>
      <c r="B28" s="46"/>
      <c r="C28" s="47" t="s">
        <v>52</v>
      </c>
      <c r="D28" s="93">
        <v>53.6614265441895</v>
      </c>
      <c r="E28" s="87">
        <v>73.15</v>
      </c>
      <c r="F28" s="61">
        <f>+(D28/1000)*E28</f>
        <v>3.9253333517074624</v>
      </c>
      <c r="G28" s="54"/>
      <c r="H28" s="51"/>
    </row>
    <row r="29" spans="1:8" ht="10.5">
      <c r="A29" s="45"/>
      <c r="B29" s="46"/>
      <c r="C29" s="47" t="s">
        <v>59</v>
      </c>
      <c r="D29" s="93">
        <v>788.786682128906</v>
      </c>
      <c r="E29" s="87">
        <v>78.8</v>
      </c>
      <c r="F29" s="61">
        <f>+(D29/1000)*E29</f>
        <v>62.156390551757795</v>
      </c>
      <c r="G29" s="54"/>
      <c r="H29" s="51"/>
    </row>
    <row r="30" spans="1:8" ht="10.5">
      <c r="A30" s="45"/>
      <c r="B30" s="46"/>
      <c r="C30" s="64" t="s">
        <v>61</v>
      </c>
      <c r="D30" s="93"/>
      <c r="E30" s="87"/>
      <c r="F30" s="61">
        <f>SUM(F25:F30)</f>
        <v>7568875.286761499</v>
      </c>
      <c r="G30" s="62"/>
      <c r="H30" s="51"/>
    </row>
    <row r="31" spans="1:8" ht="10.5">
      <c r="A31" s="45"/>
      <c r="B31" s="52"/>
      <c r="C31" s="55"/>
      <c r="D31" s="93"/>
      <c r="E31" s="87"/>
      <c r="F31" s="58"/>
      <c r="G31" s="62"/>
      <c r="H31" s="51"/>
    </row>
    <row r="32" spans="1:8" ht="10.5">
      <c r="A32" s="45"/>
      <c r="B32" s="46"/>
      <c r="C32" s="55"/>
      <c r="D32" s="94"/>
      <c r="E32" s="87"/>
      <c r="F32" s="58"/>
      <c r="H32" s="54"/>
    </row>
    <row r="33" spans="1:8" ht="10.5">
      <c r="A33" s="45">
        <v>481</v>
      </c>
      <c r="B33" s="59" t="s">
        <v>62</v>
      </c>
      <c r="C33" s="60" t="s">
        <v>63</v>
      </c>
      <c r="D33" s="94"/>
      <c r="E33" s="87"/>
      <c r="F33" s="58"/>
      <c r="H33" s="54"/>
    </row>
    <row r="34" spans="1:8" ht="10.5">
      <c r="A34" s="45"/>
      <c r="B34" s="46"/>
      <c r="C34" s="47" t="s">
        <v>64</v>
      </c>
      <c r="D34" s="93">
        <v>2678.93994140625</v>
      </c>
      <c r="E34" s="87">
        <v>70.88</v>
      </c>
      <c r="F34" s="61">
        <f>+(D34/1000)*E34</f>
        <v>189.883263046875</v>
      </c>
      <c r="G34" s="54"/>
      <c r="H34" s="51"/>
    </row>
    <row r="35" spans="1:8" ht="10.5">
      <c r="A35" s="45"/>
      <c r="B35" s="46"/>
      <c r="C35" s="47" t="s">
        <v>65</v>
      </c>
      <c r="D35" s="93">
        <v>33.4480018615723</v>
      </c>
      <c r="E35" s="87">
        <v>69.19</v>
      </c>
      <c r="F35" s="61">
        <f>+(D35/1000)*E35</f>
        <v>2.314267248802188</v>
      </c>
      <c r="G35" s="54"/>
      <c r="H35" s="51"/>
    </row>
    <row r="36" spans="1:8" ht="10.5">
      <c r="A36" s="45"/>
      <c r="B36" s="46"/>
      <c r="C36" s="53" t="s">
        <v>66</v>
      </c>
      <c r="D36" s="93">
        <v>2712.38793945313</v>
      </c>
      <c r="E36" s="87"/>
      <c r="F36" s="61">
        <f>+F34+F35</f>
        <v>192.19753029567718</v>
      </c>
      <c r="G36" s="62"/>
      <c r="H36" s="51"/>
    </row>
    <row r="37" spans="1:8" ht="10.5">
      <c r="A37" s="45"/>
      <c r="B37" s="46"/>
      <c r="C37" s="55"/>
      <c r="D37" s="94"/>
      <c r="E37" s="87"/>
      <c r="F37" s="58"/>
      <c r="H37" s="54"/>
    </row>
    <row r="38" spans="1:8" ht="10.5">
      <c r="A38" s="45"/>
      <c r="B38" s="46"/>
      <c r="C38" s="60" t="s">
        <v>67</v>
      </c>
      <c r="D38" s="94"/>
      <c r="E38" s="87"/>
      <c r="F38" s="58"/>
      <c r="H38" s="54"/>
    </row>
    <row r="39" spans="1:8" ht="10.5">
      <c r="A39" s="45">
        <v>92</v>
      </c>
      <c r="B39" s="59" t="s">
        <v>68</v>
      </c>
      <c r="C39" s="47" t="s">
        <v>69</v>
      </c>
      <c r="D39" s="94"/>
      <c r="E39" s="87"/>
      <c r="F39" s="58"/>
      <c r="H39" s="54"/>
    </row>
    <row r="40" spans="1:8" ht="10.5">
      <c r="A40" s="45"/>
      <c r="B40" s="46"/>
      <c r="C40" s="47" t="s">
        <v>70</v>
      </c>
      <c r="D40" s="93">
        <v>543.690673828125</v>
      </c>
      <c r="E40" s="87">
        <v>70.88</v>
      </c>
      <c r="F40" s="50">
        <f>+(D40/1000)*E40</f>
        <v>38.5367949609375</v>
      </c>
      <c r="H40" s="51"/>
    </row>
    <row r="41" spans="1:8" ht="10.5">
      <c r="A41" s="45"/>
      <c r="B41" s="46"/>
      <c r="C41" s="47" t="s">
        <v>71</v>
      </c>
      <c r="D41" s="93">
        <v>16.9400062561035</v>
      </c>
      <c r="E41" s="87">
        <v>78.8</v>
      </c>
      <c r="F41" s="50">
        <f>+(D41/1000)*E41</f>
        <v>1.3348724929809557</v>
      </c>
      <c r="H41" s="51"/>
    </row>
    <row r="42" spans="1:8" ht="10.5">
      <c r="A42" s="45"/>
      <c r="B42" s="46"/>
      <c r="C42" s="47" t="s">
        <v>72</v>
      </c>
      <c r="D42" s="93">
        <v>134.148849487305</v>
      </c>
      <c r="E42" s="87">
        <v>73.15</v>
      </c>
      <c r="F42" s="50">
        <f>+(D42/1000)*E42</f>
        <v>9.81298833999636</v>
      </c>
      <c r="H42" s="51"/>
    </row>
    <row r="43" spans="1:10" ht="10.5">
      <c r="A43" s="45"/>
      <c r="B43" s="46"/>
      <c r="C43" s="53" t="s">
        <v>73</v>
      </c>
      <c r="D43" s="93"/>
      <c r="E43" s="87"/>
      <c r="F43" s="50">
        <f>+F40+F41+F42</f>
        <v>49.684655793914814</v>
      </c>
      <c r="G43" s="54"/>
      <c r="H43" s="51"/>
      <c r="J43" s="54" t="e">
        <f>+#REF!+#REF!+#REF!</f>
        <v>#REF!</v>
      </c>
    </row>
    <row r="44" spans="1:8" ht="10.5">
      <c r="A44" s="45"/>
      <c r="B44" s="46"/>
      <c r="C44" s="55"/>
      <c r="D44" s="94"/>
      <c r="E44" s="87"/>
      <c r="F44" s="58"/>
      <c r="H44" s="54"/>
    </row>
    <row r="45" spans="1:8" ht="10.5">
      <c r="A45" s="45">
        <v>485</v>
      </c>
      <c r="B45" s="46" t="s">
        <v>74</v>
      </c>
      <c r="C45" s="60" t="s">
        <v>75</v>
      </c>
      <c r="D45" s="94"/>
      <c r="E45" s="87"/>
      <c r="F45" s="58"/>
      <c r="H45" s="54"/>
    </row>
    <row r="46" spans="1:8" ht="10.5">
      <c r="A46" s="45"/>
      <c r="B46" s="46"/>
      <c r="C46" s="47" t="s">
        <v>76</v>
      </c>
      <c r="D46" s="93">
        <v>0.200299799442291</v>
      </c>
      <c r="E46" s="87">
        <v>70.88</v>
      </c>
      <c r="F46" s="61">
        <f>+(D46/1000)*E46</f>
        <v>0.014197249784469587</v>
      </c>
      <c r="G46" s="54"/>
      <c r="H46" s="51"/>
    </row>
    <row r="47" spans="1:8" ht="10.5">
      <c r="A47" s="45"/>
      <c r="B47" s="46"/>
      <c r="C47" s="47" t="s">
        <v>77</v>
      </c>
      <c r="D47" s="93">
        <v>95.4197006225586</v>
      </c>
      <c r="E47" s="87">
        <v>73.15</v>
      </c>
      <c r="F47" s="61">
        <f>+(D47/1000)*E47</f>
        <v>6.979951100540162</v>
      </c>
      <c r="G47" s="54"/>
      <c r="H47" s="51"/>
    </row>
    <row r="48" spans="1:8" ht="10.5">
      <c r="A48" s="45"/>
      <c r="B48" s="46"/>
      <c r="C48" s="47" t="s">
        <v>78</v>
      </c>
      <c r="D48" s="93">
        <v>49.6874694824219</v>
      </c>
      <c r="E48" s="87">
        <v>73.15</v>
      </c>
      <c r="F48" s="61">
        <f>+(D48/1000)*E48</f>
        <v>3.6346383926391628</v>
      </c>
      <c r="G48" s="54"/>
      <c r="H48" s="51"/>
    </row>
    <row r="49" spans="1:8" ht="10.5">
      <c r="A49" s="45"/>
      <c r="B49" s="46"/>
      <c r="C49" s="47" t="s">
        <v>79</v>
      </c>
      <c r="D49" s="93">
        <v>11.1799802780151</v>
      </c>
      <c r="E49" s="87">
        <v>70.88</v>
      </c>
      <c r="F49" s="61">
        <f>+(D49/1000)*E49</f>
        <v>0.7924370021057102</v>
      </c>
      <c r="G49" s="54"/>
      <c r="H49" s="51"/>
    </row>
    <row r="50" spans="1:8" ht="10.5">
      <c r="A50" s="45"/>
      <c r="B50" s="46"/>
      <c r="C50" s="47" t="s">
        <v>80</v>
      </c>
      <c r="D50" s="93">
        <v>118.092422485352</v>
      </c>
      <c r="E50" s="87">
        <v>73.15</v>
      </c>
      <c r="F50" s="61">
        <f>+(D50/1000)*E50</f>
        <v>8.6384607048035</v>
      </c>
      <c r="G50" s="54"/>
      <c r="H50" s="51"/>
    </row>
    <row r="51" spans="1:8" ht="10.5">
      <c r="A51" s="45"/>
      <c r="B51" s="46"/>
      <c r="C51" s="60" t="s">
        <v>81</v>
      </c>
      <c r="D51" s="94"/>
      <c r="E51" s="87"/>
      <c r="F51" s="58"/>
      <c r="H51" s="54"/>
    </row>
    <row r="52" spans="1:8" ht="10.5">
      <c r="A52" s="45"/>
      <c r="B52" s="46"/>
      <c r="C52" s="47" t="s">
        <v>82</v>
      </c>
      <c r="D52" s="93">
        <v>1.44930934906006</v>
      </c>
      <c r="E52" s="87">
        <v>190</v>
      </c>
      <c r="F52" s="61">
        <f>+(D52/1000)*E52</f>
        <v>0.2753687763214114</v>
      </c>
      <c r="G52" s="54"/>
      <c r="H52" s="51"/>
    </row>
    <row r="53" spans="1:8" ht="10.5">
      <c r="A53" s="45"/>
      <c r="B53" s="46"/>
      <c r="C53" s="47" t="s">
        <v>83</v>
      </c>
      <c r="D53" s="93">
        <v>13.5344114303589</v>
      </c>
      <c r="E53" s="87">
        <v>73.15</v>
      </c>
      <c r="F53" s="61">
        <f>+(D53/1000)*E53</f>
        <v>0.9900421961307535</v>
      </c>
      <c r="G53" s="54"/>
      <c r="H53" s="51"/>
    </row>
    <row r="54" spans="1:8" ht="10.5">
      <c r="A54" s="45"/>
      <c r="B54" s="46"/>
      <c r="C54" s="47" t="s">
        <v>84</v>
      </c>
      <c r="D54" s="93">
        <v>14.9269828796387</v>
      </c>
      <c r="E54" s="87">
        <v>190</v>
      </c>
      <c r="F54" s="61">
        <f>+(D54/1000)*E54</f>
        <v>2.836126747131353</v>
      </c>
      <c r="G54" s="54"/>
      <c r="H54" s="51"/>
    </row>
    <row r="55" spans="1:8" ht="10.5">
      <c r="A55" s="45"/>
      <c r="B55" s="46"/>
      <c r="C55" s="47" t="s">
        <v>85</v>
      </c>
      <c r="D55" s="93">
        <v>4.69271612167358</v>
      </c>
      <c r="E55" s="87">
        <v>190</v>
      </c>
      <c r="F55" s="61">
        <f>+(D55/1000)*E55</f>
        <v>0.8916160631179803</v>
      </c>
      <c r="G55" s="54"/>
      <c r="H55" s="51"/>
    </row>
    <row r="56" spans="1:8" ht="10.5">
      <c r="A56" s="45"/>
      <c r="B56" s="46"/>
      <c r="C56" s="47" t="s">
        <v>86</v>
      </c>
      <c r="D56" s="93">
        <v>9.91644859313965</v>
      </c>
      <c r="E56" s="87">
        <v>73.15</v>
      </c>
      <c r="F56" s="61">
        <f>+(D56/1000)*E56</f>
        <v>0.7253882145881655</v>
      </c>
      <c r="G56" s="54"/>
      <c r="H56" s="51"/>
    </row>
    <row r="57" spans="1:8" ht="10.5">
      <c r="A57" s="45"/>
      <c r="B57" s="52"/>
      <c r="C57" s="64" t="s">
        <v>87</v>
      </c>
      <c r="D57" s="93"/>
      <c r="E57" s="87"/>
      <c r="F57" s="61">
        <f>SUM(F46:F56)</f>
        <v>25.778226447162666</v>
      </c>
      <c r="G57" s="62"/>
      <c r="H57" s="51"/>
    </row>
    <row r="58" spans="1:8" ht="10.5">
      <c r="A58" s="45"/>
      <c r="B58" s="46"/>
      <c r="C58" s="55"/>
      <c r="D58" s="94"/>
      <c r="E58" s="87"/>
      <c r="F58" s="58"/>
      <c r="H58" s="54"/>
    </row>
    <row r="59" spans="1:8" ht="10.5">
      <c r="A59" s="45"/>
      <c r="B59" s="46" t="s">
        <v>88</v>
      </c>
      <c r="C59" s="47" t="s">
        <v>89</v>
      </c>
      <c r="D59" s="93"/>
      <c r="E59" s="87"/>
      <c r="F59" s="58"/>
      <c r="H59" s="51"/>
    </row>
    <row r="60" spans="1:8" ht="10.5">
      <c r="A60" s="45"/>
      <c r="B60" s="52"/>
      <c r="C60" s="47" t="s">
        <v>90</v>
      </c>
      <c r="D60" s="93">
        <v>201.920303344727</v>
      </c>
      <c r="E60" s="87">
        <v>70.88</v>
      </c>
      <c r="F60" s="50">
        <f>+(D60/1000)*E60</f>
        <v>14.312111101074247</v>
      </c>
      <c r="H60" s="51"/>
    </row>
    <row r="61" spans="1:10" ht="10.5">
      <c r="A61" s="45"/>
      <c r="B61" s="46"/>
      <c r="C61" s="47" t="s">
        <v>91</v>
      </c>
      <c r="D61" s="93">
        <v>43.5453758239746</v>
      </c>
      <c r="E61" s="87">
        <v>73.15</v>
      </c>
      <c r="F61" s="50">
        <f>+(D61/1000)*E61</f>
        <v>3.1853442415237425</v>
      </c>
      <c r="H61" s="51"/>
      <c r="J61" s="54" t="e">
        <f>+#REF!+#REF!</f>
        <v>#REF!</v>
      </c>
    </row>
    <row r="62" spans="1:10" ht="10.5">
      <c r="A62" s="45"/>
      <c r="B62" s="46"/>
      <c r="C62" s="53" t="s">
        <v>92</v>
      </c>
      <c r="D62" s="93"/>
      <c r="E62" s="87"/>
      <c r="F62" s="50">
        <f>+F60+F61</f>
        <v>17.49745534259799</v>
      </c>
      <c r="G62" s="54"/>
      <c r="H62" s="51"/>
      <c r="J62" s="54"/>
    </row>
    <row r="63" spans="1:10" ht="10.5">
      <c r="A63" s="45"/>
      <c r="B63" s="46"/>
      <c r="C63" s="53"/>
      <c r="D63" s="93"/>
      <c r="E63" s="87"/>
      <c r="F63" s="58"/>
      <c r="G63" s="54"/>
      <c r="H63" s="51"/>
      <c r="J63" s="54"/>
    </row>
    <row r="64" spans="1:10" ht="10.5">
      <c r="A64" s="45">
        <v>324</v>
      </c>
      <c r="B64" s="59" t="s">
        <v>93</v>
      </c>
      <c r="C64" s="47" t="s">
        <v>94</v>
      </c>
      <c r="D64" s="93">
        <v>147.000015258789</v>
      </c>
      <c r="E64" s="87">
        <v>72.64</v>
      </c>
      <c r="F64" s="50">
        <f>+(D64/1000)*E64</f>
        <v>10.678081108398434</v>
      </c>
      <c r="H64" s="51"/>
      <c r="J64" s="54" t="e">
        <f>+#REF!-3.7</f>
        <v>#REF!</v>
      </c>
    </row>
    <row r="65" spans="1:8" ht="10.5">
      <c r="A65" s="36">
        <v>486</v>
      </c>
      <c r="B65" s="65" t="s">
        <v>95</v>
      </c>
      <c r="C65" s="66" t="s">
        <v>96</v>
      </c>
      <c r="D65" s="93">
        <v>600.862915039063</v>
      </c>
      <c r="E65" s="87">
        <v>66.88</v>
      </c>
      <c r="F65" s="61">
        <f>+(D65/1000)*E65</f>
        <v>40.18571175781253</v>
      </c>
      <c r="G65" s="54"/>
      <c r="H65" s="51"/>
    </row>
    <row r="66" spans="1:8" ht="10.5">
      <c r="A66" s="26"/>
      <c r="B66" s="44"/>
      <c r="C66" s="70" t="s">
        <v>97</v>
      </c>
      <c r="D66" s="95"/>
      <c r="E66" s="43"/>
      <c r="F66" s="73">
        <f>SUM(F6:F65)-F10-F18-F22-F30-F36-F43-F57-F62</f>
        <v>2030.7366150480445</v>
      </c>
      <c r="G66" s="54"/>
      <c r="H66" s="51"/>
    </row>
    <row r="67" spans="1:7" ht="10.5">
      <c r="A67" s="45"/>
      <c r="B67" s="74"/>
      <c r="C67" s="64" t="s">
        <v>98</v>
      </c>
      <c r="D67" s="86"/>
      <c r="E67" s="87"/>
      <c r="F67" s="50">
        <v>2013.4</v>
      </c>
      <c r="G67" s="54"/>
    </row>
    <row r="68" spans="1:7" ht="10.5">
      <c r="A68" s="45"/>
      <c r="B68" s="74"/>
      <c r="C68" s="64" t="s">
        <v>99</v>
      </c>
      <c r="D68" s="86"/>
      <c r="E68" s="87"/>
      <c r="F68" s="61">
        <v>-17.3</v>
      </c>
      <c r="G68" s="77"/>
    </row>
    <row r="69" spans="1:7" ht="10.5">
      <c r="A69" s="36"/>
      <c r="B69" s="39"/>
      <c r="C69" s="78" t="s">
        <v>100</v>
      </c>
      <c r="D69" s="96"/>
      <c r="E69" s="38"/>
      <c r="F69" s="81">
        <f>+F10+F68</f>
        <v>1128.9162749167072</v>
      </c>
      <c r="G69" s="77"/>
    </row>
    <row r="71" ht="10.5">
      <c r="C71" s="82" t="s">
        <v>101</v>
      </c>
    </row>
    <row r="72" ht="10.5">
      <c r="C72" s="82" t="s">
        <v>102</v>
      </c>
    </row>
    <row r="73" ht="10.5">
      <c r="C73" s="82" t="s">
        <v>103</v>
      </c>
    </row>
    <row r="74" ht="10.5">
      <c r="C74" s="82" t="s">
        <v>104</v>
      </c>
    </row>
    <row r="75" ht="10.5">
      <c r="C75" s="82" t="s">
        <v>105</v>
      </c>
    </row>
    <row r="77" ht="12" customHeight="1">
      <c r="C77" s="82" t="s">
        <v>106</v>
      </c>
    </row>
    <row r="78" ht="10.5">
      <c r="C78" s="82" t="s">
        <v>107</v>
      </c>
    </row>
    <row r="79" ht="10.5">
      <c r="C79" s="82"/>
    </row>
    <row r="80" ht="10.5">
      <c r="C80" s="82"/>
    </row>
    <row r="81" ht="10.5">
      <c r="C81" s="82"/>
    </row>
  </sheetData>
  <mergeCells count="3">
    <mergeCell ref="A1:F1"/>
    <mergeCell ref="B2:B4"/>
    <mergeCell ref="C2:C4"/>
  </mergeCells>
  <printOptions horizontalCentered="1"/>
  <pageMargins left="0.75" right="0.75" top="0.5" bottom="1" header="0.5" footer="0.5"/>
  <pageSetup fitToHeight="2" fitToWidth="1"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14"/>
    </sheetView>
  </sheetViews>
  <sheetFormatPr defaultColWidth="9.140625" defaultRowHeight="12.75"/>
  <cols>
    <col min="1" max="1" width="51.7109375" style="98" customWidth="1"/>
    <col min="2" max="16384" width="9.140625" style="98" customWidth="1"/>
  </cols>
  <sheetData>
    <row r="1" spans="1:7" ht="12.75">
      <c r="A1" s="211" t="s">
        <v>190</v>
      </c>
      <c r="B1" s="211"/>
      <c r="C1" s="211"/>
      <c r="D1" s="211"/>
      <c r="E1" s="211"/>
      <c r="F1" s="211"/>
      <c r="G1" s="211"/>
    </row>
    <row r="2" spans="1:7" ht="12.75">
      <c r="A2" s="185"/>
      <c r="B2" s="223">
        <v>1998</v>
      </c>
      <c r="C2" s="214"/>
      <c r="D2" s="223">
        <v>2002</v>
      </c>
      <c r="E2" s="214"/>
      <c r="F2" s="213">
        <v>2006</v>
      </c>
      <c r="G2" s="214"/>
    </row>
    <row r="3" spans="1:7" ht="12.75">
      <c r="A3" s="186"/>
      <c r="B3" s="187" t="s">
        <v>179</v>
      </c>
      <c r="C3" s="188" t="s">
        <v>180</v>
      </c>
      <c r="D3" s="187" t="s">
        <v>179</v>
      </c>
      <c r="E3" s="188" t="s">
        <v>181</v>
      </c>
      <c r="F3" s="189" t="s">
        <v>179</v>
      </c>
      <c r="G3" s="188" t="s">
        <v>181</v>
      </c>
    </row>
    <row r="4" spans="1:7" ht="12.75">
      <c r="A4" s="186"/>
      <c r="B4" s="187" t="s">
        <v>182</v>
      </c>
      <c r="C4" s="188" t="s">
        <v>1</v>
      </c>
      <c r="D4" s="187" t="s">
        <v>182</v>
      </c>
      <c r="E4" s="188" t="s">
        <v>1</v>
      </c>
      <c r="F4" s="189" t="s">
        <v>182</v>
      </c>
      <c r="G4" s="188" t="s">
        <v>1</v>
      </c>
    </row>
    <row r="5" spans="1:7" ht="12.75">
      <c r="A5" s="190"/>
      <c r="B5" s="191" t="s">
        <v>183</v>
      </c>
      <c r="C5" s="192" t="s">
        <v>39</v>
      </c>
      <c r="D5" s="191" t="s">
        <v>183</v>
      </c>
      <c r="E5" s="192" t="s">
        <v>39</v>
      </c>
      <c r="F5" s="193" t="s">
        <v>183</v>
      </c>
      <c r="G5" s="192" t="s">
        <v>39</v>
      </c>
    </row>
    <row r="6" spans="1:7" ht="12.75">
      <c r="A6" s="194" t="s">
        <v>184</v>
      </c>
      <c r="B6" s="185"/>
      <c r="C6" s="195"/>
      <c r="D6" s="185"/>
      <c r="E6" s="196"/>
      <c r="F6" s="197"/>
      <c r="G6" s="198"/>
    </row>
    <row r="7" spans="1:7" ht="12.75">
      <c r="A7" s="199" t="s">
        <v>185</v>
      </c>
      <c r="B7" s="186"/>
      <c r="C7" s="200"/>
      <c r="D7" s="186"/>
      <c r="E7" s="201"/>
      <c r="F7" s="202"/>
      <c r="G7" s="203"/>
    </row>
    <row r="8" spans="1:7" ht="12.75">
      <c r="A8" s="204" t="s">
        <v>192</v>
      </c>
      <c r="B8" s="205">
        <v>46.1</v>
      </c>
      <c r="C8" s="201">
        <f>+C$11*(B8/100)</f>
        <v>468.19160000000005</v>
      </c>
      <c r="D8" s="205">
        <v>37.6</v>
      </c>
      <c r="E8" s="201">
        <f aca="true" t="shared" si="0" ref="E8:G10">+E$11*(D8/100)</f>
        <v>412.43440000000004</v>
      </c>
      <c r="F8" s="202">
        <v>42.7</v>
      </c>
      <c r="G8" s="201">
        <f t="shared" si="0"/>
        <v>491.34890000000007</v>
      </c>
    </row>
    <row r="9" spans="1:7" ht="12.75">
      <c r="A9" s="204" t="s">
        <v>186</v>
      </c>
      <c r="B9" s="205">
        <v>4.8</v>
      </c>
      <c r="C9" s="201">
        <f>+C$11*(B9/100)</f>
        <v>48.7488</v>
      </c>
      <c r="D9" s="205">
        <v>5.35</v>
      </c>
      <c r="E9" s="201">
        <f t="shared" si="0"/>
        <v>58.68415</v>
      </c>
      <c r="F9" s="202">
        <v>6.1</v>
      </c>
      <c r="G9" s="201">
        <f t="shared" si="0"/>
        <v>70.1927</v>
      </c>
    </row>
    <row r="10" spans="1:7" ht="12.75">
      <c r="A10" s="204" t="s">
        <v>187</v>
      </c>
      <c r="B10" s="205">
        <v>49.1</v>
      </c>
      <c r="C10" s="201">
        <f>+C$11*(B10/100)</f>
        <v>498.6596</v>
      </c>
      <c r="D10" s="205">
        <v>57</v>
      </c>
      <c r="E10" s="201">
        <f t="shared" si="0"/>
        <v>625.233</v>
      </c>
      <c r="F10" s="202">
        <v>51.2</v>
      </c>
      <c r="G10" s="201">
        <f t="shared" si="0"/>
        <v>589.1584</v>
      </c>
    </row>
    <row r="11" spans="1:7" ht="12.75">
      <c r="A11" s="206" t="s">
        <v>10</v>
      </c>
      <c r="B11" s="207">
        <f>+B8+B9+B10</f>
        <v>100</v>
      </c>
      <c r="C11" s="208">
        <v>1015.6</v>
      </c>
      <c r="D11" s="207">
        <f>+D8+D9+D10</f>
        <v>99.95</v>
      </c>
      <c r="E11" s="208">
        <v>1096.9</v>
      </c>
      <c r="F11" s="209">
        <f>+F8+F9+F10</f>
        <v>100</v>
      </c>
      <c r="G11" s="208">
        <v>1150.7</v>
      </c>
    </row>
    <row r="12" spans="1:7" ht="12.75">
      <c r="A12" s="210"/>
      <c r="B12" s="210"/>
      <c r="C12" s="210"/>
      <c r="D12" s="210"/>
      <c r="E12" s="210"/>
      <c r="F12" s="210"/>
      <c r="G12" s="210"/>
    </row>
    <row r="13" spans="1:7" ht="12.75">
      <c r="A13" s="210" t="s">
        <v>188</v>
      </c>
      <c r="C13" s="210"/>
      <c r="D13" s="210"/>
      <c r="E13" s="210"/>
      <c r="F13" s="210"/>
      <c r="G13" s="210"/>
    </row>
    <row r="14" spans="1:7" ht="12.75">
      <c r="A14" s="210" t="s">
        <v>189</v>
      </c>
      <c r="C14" s="210"/>
      <c r="D14" s="210"/>
      <c r="E14" s="210"/>
      <c r="F14" s="210"/>
      <c r="G14" s="210"/>
    </row>
    <row r="16" ht="11.25">
      <c r="A16" s="98" t="s">
        <v>191</v>
      </c>
    </row>
  </sheetData>
  <mergeCells count="4">
    <mergeCell ref="A1:G1"/>
    <mergeCell ref="B2:C2"/>
    <mergeCell ref="D2:E2"/>
    <mergeCell ref="F2:G2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workbookViewId="0" topLeftCell="A1">
      <selection activeCell="A3" sqref="A3"/>
    </sheetView>
  </sheetViews>
  <sheetFormatPr defaultColWidth="9.140625" defaultRowHeight="12.75"/>
  <cols>
    <col min="1" max="1" width="48.8515625" style="121" bestFit="1" customWidth="1"/>
    <col min="2" max="2" width="14.00390625" style="163" customWidth="1"/>
    <col min="3" max="4" width="9.140625" style="164" customWidth="1"/>
    <col min="5" max="5" width="9.140625" style="121" customWidth="1"/>
    <col min="6" max="6" width="9.140625" style="165" customWidth="1"/>
    <col min="7" max="8" width="10.7109375" style="121" customWidth="1"/>
    <col min="9" max="16384" width="9.140625" style="121" customWidth="1"/>
  </cols>
  <sheetData>
    <row r="1" spans="1:9" ht="11.25">
      <c r="A1" s="226" t="s">
        <v>288</v>
      </c>
      <c r="B1" s="226"/>
      <c r="C1" s="226"/>
      <c r="D1" s="226"/>
      <c r="E1" s="226"/>
      <c r="F1" s="226"/>
      <c r="G1" s="226"/>
      <c r="H1" s="226"/>
      <c r="I1" s="226"/>
    </row>
    <row r="2" spans="1:9" ht="11.25">
      <c r="A2" s="227" t="s">
        <v>306</v>
      </c>
      <c r="B2" s="227"/>
      <c r="C2" s="227"/>
      <c r="D2" s="227"/>
      <c r="E2" s="227"/>
      <c r="F2" s="227"/>
      <c r="G2" s="227"/>
      <c r="H2" s="227"/>
      <c r="I2" s="227"/>
    </row>
    <row r="3" spans="1:9" ht="11.25">
      <c r="A3" s="122"/>
      <c r="B3" s="123"/>
      <c r="C3" s="228" t="s">
        <v>193</v>
      </c>
      <c r="D3" s="229"/>
      <c r="E3" s="230" t="s">
        <v>194</v>
      </c>
      <c r="F3" s="230"/>
      <c r="G3" s="230" t="s">
        <v>195</v>
      </c>
      <c r="H3" s="230"/>
      <c r="I3" s="113" t="s">
        <v>10</v>
      </c>
    </row>
    <row r="4" spans="1:9" ht="11.25">
      <c r="A4" s="126" t="s">
        <v>28</v>
      </c>
      <c r="B4" s="127" t="s">
        <v>33</v>
      </c>
      <c r="C4" s="128" t="s">
        <v>196</v>
      </c>
      <c r="D4" s="129" t="s">
        <v>197</v>
      </c>
      <c r="E4" s="117" t="s">
        <v>196</v>
      </c>
      <c r="F4" s="130" t="s">
        <v>197</v>
      </c>
      <c r="G4" s="117" t="s">
        <v>196</v>
      </c>
      <c r="H4" s="117" t="s">
        <v>197</v>
      </c>
      <c r="I4" s="116" t="s">
        <v>182</v>
      </c>
    </row>
    <row r="5" spans="1:9" ht="11.25">
      <c r="A5" s="131"/>
      <c r="B5" s="132"/>
      <c r="C5" s="224" t="s">
        <v>198</v>
      </c>
      <c r="D5" s="225"/>
      <c r="E5" s="225" t="s">
        <v>199</v>
      </c>
      <c r="F5" s="225"/>
      <c r="G5" s="225" t="s">
        <v>200</v>
      </c>
      <c r="H5" s="225"/>
      <c r="I5" s="133"/>
    </row>
    <row r="6" spans="1:9" ht="11.25">
      <c r="A6" s="134" t="s">
        <v>201</v>
      </c>
      <c r="B6" s="127"/>
      <c r="C6" s="124"/>
      <c r="D6" s="125"/>
      <c r="E6" s="114"/>
      <c r="F6" s="135"/>
      <c r="G6" s="114"/>
      <c r="H6" s="114"/>
      <c r="I6" s="136">
        <f>+G7+G8+H7+H8</f>
        <v>10422.86297028823</v>
      </c>
    </row>
    <row r="7" spans="1:9" ht="11.25">
      <c r="A7" s="137" t="s">
        <v>202</v>
      </c>
      <c r="B7" s="138">
        <v>111112</v>
      </c>
      <c r="C7" s="139">
        <v>4189</v>
      </c>
      <c r="D7" s="140">
        <v>6647</v>
      </c>
      <c r="E7" s="141">
        <v>109.85</v>
      </c>
      <c r="F7" s="141">
        <v>107.18</v>
      </c>
      <c r="G7" s="140">
        <f>+C7/(E7/100)</f>
        <v>3813.3818843878016</v>
      </c>
      <c r="H7" s="140">
        <f>+D7/(F7/100)</f>
        <v>6201.716738197424</v>
      </c>
      <c r="I7" s="142"/>
    </row>
    <row r="8" spans="1:9" ht="11.25">
      <c r="A8" s="137" t="s">
        <v>203</v>
      </c>
      <c r="B8" s="143">
        <v>113114115</v>
      </c>
      <c r="C8" s="139">
        <v>98</v>
      </c>
      <c r="D8" s="140">
        <v>320</v>
      </c>
      <c r="E8" s="141">
        <v>226.113</v>
      </c>
      <c r="F8" s="141">
        <v>87.81</v>
      </c>
      <c r="G8" s="140">
        <f>+C8/(E8/100)</f>
        <v>43.341161277768194</v>
      </c>
      <c r="H8" s="140">
        <f>+D8/(F8/100)</f>
        <v>364.4231864252363</v>
      </c>
      <c r="I8" s="142"/>
    </row>
    <row r="9" spans="1:9" ht="11.25">
      <c r="A9" s="144"/>
      <c r="B9" s="145"/>
      <c r="C9" s="139"/>
      <c r="D9" s="140"/>
      <c r="E9" s="141"/>
      <c r="F9" s="141"/>
      <c r="G9" s="146"/>
      <c r="H9" s="146"/>
      <c r="I9" s="142"/>
    </row>
    <row r="10" spans="1:9" ht="11.25">
      <c r="A10" s="147" t="s">
        <v>204</v>
      </c>
      <c r="B10" s="127">
        <v>21</v>
      </c>
      <c r="C10" s="139"/>
      <c r="D10" s="140"/>
      <c r="E10" s="141"/>
      <c r="F10" s="141"/>
      <c r="G10" s="146"/>
      <c r="H10" s="146"/>
      <c r="I10" s="142">
        <f>+G11+G12+G13+H11+H12+H13</f>
        <v>3983.615760984667</v>
      </c>
    </row>
    <row r="11" spans="1:9" ht="11.25">
      <c r="A11" s="137" t="s">
        <v>205</v>
      </c>
      <c r="B11" s="145">
        <v>211</v>
      </c>
      <c r="C11" s="139">
        <v>50</v>
      </c>
      <c r="D11" s="140">
        <v>1819</v>
      </c>
      <c r="E11" s="141">
        <v>120.995</v>
      </c>
      <c r="F11" s="141">
        <v>115</v>
      </c>
      <c r="G11" s="140">
        <f aca="true" t="shared" si="0" ref="G11:H13">+C11/(E11/100)</f>
        <v>41.32402165378734</v>
      </c>
      <c r="H11" s="140">
        <f t="shared" si="0"/>
        <v>1581.7391304347827</v>
      </c>
      <c r="I11" s="142"/>
    </row>
    <row r="12" spans="1:9" ht="11.25">
      <c r="A12" s="137" t="s">
        <v>206</v>
      </c>
      <c r="B12" s="145">
        <v>212</v>
      </c>
      <c r="C12" s="139">
        <v>183</v>
      </c>
      <c r="D12" s="140">
        <v>1540</v>
      </c>
      <c r="E12" s="141">
        <v>130.492</v>
      </c>
      <c r="F12" s="141">
        <v>121</v>
      </c>
      <c r="G12" s="140">
        <f t="shared" si="0"/>
        <v>140.23848205253964</v>
      </c>
      <c r="H12" s="140">
        <f t="shared" si="0"/>
        <v>1272.7272727272727</v>
      </c>
      <c r="I12" s="142"/>
    </row>
    <row r="13" spans="1:9" ht="11.25">
      <c r="A13" s="137" t="s">
        <v>207</v>
      </c>
      <c r="B13" s="145">
        <v>213</v>
      </c>
      <c r="C13" s="139">
        <v>70</v>
      </c>
      <c r="D13" s="140">
        <v>1039</v>
      </c>
      <c r="E13" s="141">
        <v>98.57</v>
      </c>
      <c r="F13" s="141">
        <v>118.53</v>
      </c>
      <c r="G13" s="140">
        <f t="shared" si="0"/>
        <v>71.01552196408645</v>
      </c>
      <c r="H13" s="140">
        <f t="shared" si="0"/>
        <v>876.5713321521978</v>
      </c>
      <c r="I13" s="142"/>
    </row>
    <row r="14" spans="1:9" ht="11.25">
      <c r="A14" s="144"/>
      <c r="B14" s="145"/>
      <c r="C14" s="139"/>
      <c r="D14" s="140"/>
      <c r="E14" s="141"/>
      <c r="F14" s="148"/>
      <c r="G14" s="146"/>
      <c r="H14" s="146"/>
      <c r="I14" s="142"/>
    </row>
    <row r="15" spans="1:9" ht="11.25">
      <c r="A15" s="134" t="s">
        <v>208</v>
      </c>
      <c r="B15" s="127">
        <v>22</v>
      </c>
      <c r="C15" s="139">
        <v>1935</v>
      </c>
      <c r="D15" s="140">
        <v>9064</v>
      </c>
      <c r="E15" s="141">
        <v>116.75</v>
      </c>
      <c r="F15" s="141">
        <v>112.56</v>
      </c>
      <c r="G15" s="140">
        <f>+C15/(E15/100)</f>
        <v>1657.387580299786</v>
      </c>
      <c r="H15" s="140">
        <f>+D15/(F15/100)</f>
        <v>8052.594171997158</v>
      </c>
      <c r="I15" s="142">
        <f>+G15+H15</f>
        <v>9709.981752296944</v>
      </c>
    </row>
    <row r="16" spans="1:9" ht="11.25">
      <c r="A16" s="144"/>
      <c r="B16" s="145"/>
      <c r="C16" s="139"/>
      <c r="D16" s="140"/>
      <c r="E16" s="141"/>
      <c r="F16" s="141"/>
      <c r="G16" s="146"/>
      <c r="H16" s="146"/>
      <c r="I16" s="142"/>
    </row>
    <row r="17" spans="1:9" ht="11.25">
      <c r="A17" s="134" t="s">
        <v>209</v>
      </c>
      <c r="B17" s="127">
        <v>23</v>
      </c>
      <c r="C17" s="139">
        <v>6691</v>
      </c>
      <c r="D17" s="140">
        <v>5362</v>
      </c>
      <c r="E17" s="141">
        <v>90.09</v>
      </c>
      <c r="F17" s="141">
        <v>85.49</v>
      </c>
      <c r="G17" s="140">
        <f>+C17/(E17/100)</f>
        <v>7427.017427017427</v>
      </c>
      <c r="H17" s="140">
        <f>+D17/(F17/100)</f>
        <v>6272.078605684876</v>
      </c>
      <c r="I17" s="142">
        <f>+G17+H17</f>
        <v>13699.096032702302</v>
      </c>
    </row>
    <row r="18" spans="1:9" ht="11.25">
      <c r="A18" s="137"/>
      <c r="B18" s="145"/>
      <c r="C18" s="139"/>
      <c r="D18" s="140"/>
      <c r="E18" s="141"/>
      <c r="F18" s="141"/>
      <c r="G18" s="146"/>
      <c r="H18" s="146"/>
      <c r="I18" s="142"/>
    </row>
    <row r="19" spans="1:9" ht="11.25">
      <c r="A19" s="147" t="s">
        <v>210</v>
      </c>
      <c r="B19" s="149" t="s">
        <v>211</v>
      </c>
      <c r="C19" s="139"/>
      <c r="D19" s="140"/>
      <c r="E19" s="141"/>
      <c r="F19" s="141"/>
      <c r="G19" s="146"/>
      <c r="H19" s="146"/>
      <c r="I19" s="150"/>
    </row>
    <row r="20" spans="1:9" ht="11.25">
      <c r="A20" s="137" t="s">
        <v>212</v>
      </c>
      <c r="B20" s="151"/>
      <c r="C20" s="152"/>
      <c r="D20" s="140"/>
      <c r="E20" s="141"/>
      <c r="F20" s="141"/>
      <c r="G20" s="146"/>
      <c r="H20" s="146"/>
      <c r="I20" s="150"/>
    </row>
    <row r="21" spans="1:9" ht="11.25">
      <c r="A21" s="137" t="s">
        <v>213</v>
      </c>
      <c r="B21" s="145">
        <v>321</v>
      </c>
      <c r="C21" s="139">
        <v>50</v>
      </c>
      <c r="D21" s="140">
        <v>627</v>
      </c>
      <c r="E21" s="153">
        <v>115.399</v>
      </c>
      <c r="F21" s="153">
        <v>100.34</v>
      </c>
      <c r="G21" s="140">
        <f aca="true" t="shared" si="1" ref="G21:H31">+C21/(E21/100)</f>
        <v>43.327931784504194</v>
      </c>
      <c r="H21" s="140">
        <f t="shared" si="1"/>
        <v>624.8754235598963</v>
      </c>
      <c r="I21" s="142">
        <f>+G21+H21</f>
        <v>668.2033553444005</v>
      </c>
    </row>
    <row r="22" spans="1:9" ht="11.25">
      <c r="A22" s="137" t="s">
        <v>214</v>
      </c>
      <c r="B22" s="145">
        <v>327</v>
      </c>
      <c r="C22" s="139">
        <v>42</v>
      </c>
      <c r="D22" s="140">
        <v>791</v>
      </c>
      <c r="E22" s="153">
        <v>105.597</v>
      </c>
      <c r="F22" s="153">
        <v>96.586</v>
      </c>
      <c r="G22" s="140">
        <f t="shared" si="1"/>
        <v>39.773857211852615</v>
      </c>
      <c r="H22" s="140">
        <f t="shared" si="1"/>
        <v>818.959269459342</v>
      </c>
      <c r="I22" s="142">
        <f aca="true" t="shared" si="2" ref="I22:I31">+G22+H22</f>
        <v>858.7331266711946</v>
      </c>
    </row>
    <row r="23" spans="1:9" ht="11.25">
      <c r="A23" s="137" t="s">
        <v>215</v>
      </c>
      <c r="B23" s="145">
        <v>331</v>
      </c>
      <c r="C23" s="139">
        <v>71</v>
      </c>
      <c r="D23" s="140">
        <v>1613</v>
      </c>
      <c r="E23" s="153">
        <v>126.961</v>
      </c>
      <c r="F23" s="153">
        <v>103.665</v>
      </c>
      <c r="G23" s="140">
        <f t="shared" si="1"/>
        <v>55.922684918990875</v>
      </c>
      <c r="H23" s="140">
        <f t="shared" si="1"/>
        <v>1555.9735687068924</v>
      </c>
      <c r="I23" s="142">
        <f t="shared" si="2"/>
        <v>1611.8962536258832</v>
      </c>
    </row>
    <row r="24" spans="1:9" ht="11.25">
      <c r="A24" s="137" t="s">
        <v>216</v>
      </c>
      <c r="B24" s="145">
        <v>332</v>
      </c>
      <c r="C24" s="139">
        <v>61</v>
      </c>
      <c r="D24" s="140">
        <v>1985</v>
      </c>
      <c r="E24" s="153">
        <v>111.589</v>
      </c>
      <c r="F24" s="153">
        <v>98.898</v>
      </c>
      <c r="G24" s="140">
        <f t="shared" si="1"/>
        <v>54.66488632392081</v>
      </c>
      <c r="H24" s="140">
        <f t="shared" si="1"/>
        <v>2007.1184452668406</v>
      </c>
      <c r="I24" s="142">
        <f t="shared" si="2"/>
        <v>2061.7833315907615</v>
      </c>
    </row>
    <row r="25" spans="1:9" ht="11.25">
      <c r="A25" s="137" t="s">
        <v>217</v>
      </c>
      <c r="B25" s="145">
        <v>333</v>
      </c>
      <c r="C25" s="139">
        <v>99</v>
      </c>
      <c r="D25" s="140">
        <v>3368</v>
      </c>
      <c r="E25" s="153">
        <v>105.116</v>
      </c>
      <c r="F25" s="153">
        <v>97.748</v>
      </c>
      <c r="G25" s="140">
        <f t="shared" si="1"/>
        <v>94.18166596902469</v>
      </c>
      <c r="H25" s="140">
        <f t="shared" si="1"/>
        <v>3445.59479477841</v>
      </c>
      <c r="I25" s="142">
        <f t="shared" si="2"/>
        <v>3539.7764607474346</v>
      </c>
    </row>
    <row r="26" spans="1:9" ht="11.25">
      <c r="A26" s="137" t="s">
        <v>218</v>
      </c>
      <c r="B26" s="145">
        <v>334</v>
      </c>
      <c r="C26" s="139">
        <v>112</v>
      </c>
      <c r="D26" s="140">
        <v>6306</v>
      </c>
      <c r="E26" s="153">
        <v>100.921</v>
      </c>
      <c r="F26" s="153">
        <v>95.224</v>
      </c>
      <c r="G26" s="140">
        <f t="shared" si="1"/>
        <v>110.9778935999445</v>
      </c>
      <c r="H26" s="140">
        <f t="shared" si="1"/>
        <v>6622.2800974544225</v>
      </c>
      <c r="I26" s="142">
        <f t="shared" si="2"/>
        <v>6733.257991054367</v>
      </c>
    </row>
    <row r="27" spans="1:9" ht="11.25">
      <c r="A27" s="137" t="s">
        <v>219</v>
      </c>
      <c r="B27" s="145">
        <v>335</v>
      </c>
      <c r="C27" s="139">
        <v>41</v>
      </c>
      <c r="D27" s="140">
        <v>712</v>
      </c>
      <c r="E27" s="153">
        <v>115.675</v>
      </c>
      <c r="F27" s="153">
        <v>97.755</v>
      </c>
      <c r="G27" s="140">
        <f t="shared" si="1"/>
        <v>35.44413226712773</v>
      </c>
      <c r="H27" s="140">
        <f t="shared" si="1"/>
        <v>728.3514909723289</v>
      </c>
      <c r="I27" s="142">
        <f t="shared" si="2"/>
        <v>763.7956232394566</v>
      </c>
    </row>
    <row r="28" spans="1:9" ht="11.25">
      <c r="A28" s="137" t="s">
        <v>220</v>
      </c>
      <c r="B28" s="145" t="s">
        <v>221</v>
      </c>
      <c r="C28" s="139">
        <v>80</v>
      </c>
      <c r="D28" s="140">
        <v>3198</v>
      </c>
      <c r="E28" s="153">
        <v>118.159</v>
      </c>
      <c r="F28" s="153">
        <v>97.5</v>
      </c>
      <c r="G28" s="140">
        <f t="shared" si="1"/>
        <v>67.70538003876132</v>
      </c>
      <c r="H28" s="140">
        <f t="shared" si="1"/>
        <v>3280</v>
      </c>
      <c r="I28" s="142">
        <f t="shared" si="2"/>
        <v>3347.705380038761</v>
      </c>
    </row>
    <row r="29" spans="1:9" ht="11.25">
      <c r="A29" s="137" t="s">
        <v>222</v>
      </c>
      <c r="B29" s="145" t="s">
        <v>223</v>
      </c>
      <c r="C29" s="139">
        <v>24</v>
      </c>
      <c r="D29" s="140">
        <v>2599</v>
      </c>
      <c r="E29" s="153">
        <v>113.861</v>
      </c>
      <c r="F29" s="153">
        <v>105.886</v>
      </c>
      <c r="G29" s="140">
        <f t="shared" si="1"/>
        <v>21.07833235260537</v>
      </c>
      <c r="H29" s="140">
        <f t="shared" si="1"/>
        <v>2454.526566307161</v>
      </c>
      <c r="I29" s="142">
        <f t="shared" si="2"/>
        <v>2475.604898659766</v>
      </c>
    </row>
    <row r="30" spans="1:9" ht="11.25">
      <c r="A30" s="137" t="s">
        <v>224</v>
      </c>
      <c r="B30" s="145">
        <v>337</v>
      </c>
      <c r="C30" s="139">
        <v>16</v>
      </c>
      <c r="D30" s="140">
        <v>354</v>
      </c>
      <c r="E30" s="153">
        <v>90.991</v>
      </c>
      <c r="F30" s="153">
        <v>98.104</v>
      </c>
      <c r="G30" s="140">
        <f t="shared" si="1"/>
        <v>17.584156674835974</v>
      </c>
      <c r="H30" s="140">
        <f t="shared" si="1"/>
        <v>360.84155589986136</v>
      </c>
      <c r="I30" s="142">
        <f t="shared" si="2"/>
        <v>378.42571257469734</v>
      </c>
    </row>
    <row r="31" spans="1:9" ht="11.25">
      <c r="A31" s="137" t="s">
        <v>225</v>
      </c>
      <c r="B31" s="145">
        <v>339</v>
      </c>
      <c r="C31" s="139">
        <v>11</v>
      </c>
      <c r="D31" s="140">
        <v>900</v>
      </c>
      <c r="E31" s="153">
        <v>99.99</v>
      </c>
      <c r="F31" s="153">
        <v>100.55</v>
      </c>
      <c r="G31" s="140">
        <f t="shared" si="1"/>
        <v>11.001100110011002</v>
      </c>
      <c r="H31" s="140">
        <f t="shared" si="1"/>
        <v>895.0770760815515</v>
      </c>
      <c r="I31" s="142">
        <f t="shared" si="2"/>
        <v>906.0781761915624</v>
      </c>
    </row>
    <row r="32" spans="1:9" ht="11.25">
      <c r="A32" s="154" t="s">
        <v>226</v>
      </c>
      <c r="B32" s="151"/>
      <c r="C32" s="139"/>
      <c r="D32" s="140"/>
      <c r="E32" s="141"/>
      <c r="F32" s="141"/>
      <c r="G32" s="146"/>
      <c r="H32" s="146"/>
      <c r="I32" s="150"/>
    </row>
    <row r="33" spans="1:9" ht="11.25">
      <c r="A33" s="137" t="s">
        <v>227</v>
      </c>
      <c r="B33" s="138">
        <v>311312</v>
      </c>
      <c r="C33" s="139">
        <v>119</v>
      </c>
      <c r="D33" s="140">
        <v>2689</v>
      </c>
      <c r="E33" s="155">
        <v>110.392</v>
      </c>
      <c r="F33" s="141">
        <v>98.986</v>
      </c>
      <c r="G33" s="140">
        <f aca="true" t="shared" si="3" ref="G33:H40">+C33/(E33/100)</f>
        <v>107.79766649757228</v>
      </c>
      <c r="H33" s="140">
        <f t="shared" si="3"/>
        <v>2716.5457741498794</v>
      </c>
      <c r="I33" s="142">
        <f>+G33+H33</f>
        <v>2824.3434406474516</v>
      </c>
    </row>
    <row r="34" spans="1:9" ht="11.25">
      <c r="A34" s="137" t="s">
        <v>228</v>
      </c>
      <c r="B34" s="143">
        <v>313314</v>
      </c>
      <c r="C34" s="139">
        <v>18</v>
      </c>
      <c r="D34" s="140">
        <v>860</v>
      </c>
      <c r="E34" s="155">
        <v>109.996</v>
      </c>
      <c r="F34" s="141">
        <v>103.959</v>
      </c>
      <c r="G34" s="140">
        <f t="shared" si="3"/>
        <v>16.36423142659733</v>
      </c>
      <c r="H34" s="140">
        <f t="shared" si="3"/>
        <v>827.2492040131206</v>
      </c>
      <c r="I34" s="142">
        <f aca="true" t="shared" si="4" ref="I34:I40">+G34+H34</f>
        <v>843.6134354397179</v>
      </c>
    </row>
    <row r="35" spans="1:9" ht="11.25">
      <c r="A35" s="137" t="s">
        <v>229</v>
      </c>
      <c r="B35" s="138">
        <v>315316</v>
      </c>
      <c r="C35" s="139">
        <v>18</v>
      </c>
      <c r="D35" s="140">
        <v>309</v>
      </c>
      <c r="E35" s="141">
        <v>88.914</v>
      </c>
      <c r="F35" s="141">
        <v>100.993</v>
      </c>
      <c r="G35" s="140">
        <f t="shared" si="3"/>
        <v>20.244280990620148</v>
      </c>
      <c r="H35" s="140">
        <f t="shared" si="3"/>
        <v>305.96179933262704</v>
      </c>
      <c r="I35" s="142">
        <f t="shared" si="4"/>
        <v>326.2060803232472</v>
      </c>
    </row>
    <row r="36" spans="1:9" ht="11.25">
      <c r="A36" s="137" t="s">
        <v>230</v>
      </c>
      <c r="B36" s="145">
        <v>322</v>
      </c>
      <c r="C36" s="139">
        <v>36</v>
      </c>
      <c r="D36" s="140">
        <v>2244</v>
      </c>
      <c r="E36" s="141">
        <v>120.123</v>
      </c>
      <c r="F36" s="141">
        <v>103.047</v>
      </c>
      <c r="G36" s="140">
        <f t="shared" si="3"/>
        <v>29.969281486476362</v>
      </c>
      <c r="H36" s="140">
        <f t="shared" si="3"/>
        <v>2177.6470930740343</v>
      </c>
      <c r="I36" s="142">
        <f t="shared" si="4"/>
        <v>2207.616374560511</v>
      </c>
    </row>
    <row r="37" spans="1:9" ht="11.25">
      <c r="A37" s="137" t="s">
        <v>231</v>
      </c>
      <c r="B37" s="145">
        <v>323</v>
      </c>
      <c r="C37" s="139">
        <v>33</v>
      </c>
      <c r="D37" s="140">
        <v>1040</v>
      </c>
      <c r="E37" s="141">
        <v>88.356</v>
      </c>
      <c r="F37" s="141">
        <v>101.924</v>
      </c>
      <c r="G37" s="140">
        <f t="shared" si="3"/>
        <v>37.348906695640366</v>
      </c>
      <c r="H37" s="140">
        <f t="shared" si="3"/>
        <v>1020.3681174208232</v>
      </c>
      <c r="I37" s="142">
        <f t="shared" si="4"/>
        <v>1057.7170241164636</v>
      </c>
    </row>
    <row r="38" spans="1:9" ht="11.25">
      <c r="A38" s="137" t="s">
        <v>232</v>
      </c>
      <c r="B38" s="145">
        <v>324</v>
      </c>
      <c r="C38" s="139">
        <v>30</v>
      </c>
      <c r="D38" s="140">
        <v>1995</v>
      </c>
      <c r="E38" s="141">
        <v>114.274</v>
      </c>
      <c r="F38" s="141">
        <v>107.469</v>
      </c>
      <c r="G38" s="140">
        <f t="shared" si="3"/>
        <v>26.25269090081733</v>
      </c>
      <c r="H38" s="140">
        <f t="shared" si="3"/>
        <v>1856.3492728135557</v>
      </c>
      <c r="I38" s="142">
        <f t="shared" si="4"/>
        <v>1882.601963714373</v>
      </c>
    </row>
    <row r="39" spans="1:9" ht="11.25">
      <c r="A39" s="137" t="s">
        <v>233</v>
      </c>
      <c r="B39" s="145">
        <v>325</v>
      </c>
      <c r="C39" s="139">
        <v>82</v>
      </c>
      <c r="D39" s="140">
        <v>4495</v>
      </c>
      <c r="E39" s="141">
        <v>116.003</v>
      </c>
      <c r="F39" s="141">
        <v>97.39</v>
      </c>
      <c r="G39" s="140">
        <f t="shared" si="3"/>
        <v>70.6878270389559</v>
      </c>
      <c r="H39" s="140">
        <f t="shared" si="3"/>
        <v>4615.463599958928</v>
      </c>
      <c r="I39" s="142">
        <f t="shared" si="4"/>
        <v>4686.151426997884</v>
      </c>
    </row>
    <row r="40" spans="1:9" ht="11.25">
      <c r="A40" s="137" t="s">
        <v>234</v>
      </c>
      <c r="B40" s="145">
        <v>326</v>
      </c>
      <c r="C40" s="139">
        <v>26</v>
      </c>
      <c r="D40" s="140">
        <v>1536</v>
      </c>
      <c r="E40" s="141">
        <v>102.476</v>
      </c>
      <c r="F40" s="141">
        <v>95.972</v>
      </c>
      <c r="G40" s="140">
        <f t="shared" si="3"/>
        <v>25.371794371365006</v>
      </c>
      <c r="H40" s="140">
        <f t="shared" si="3"/>
        <v>1600.4668028174885</v>
      </c>
      <c r="I40" s="142">
        <f t="shared" si="4"/>
        <v>1625.8385971888536</v>
      </c>
    </row>
    <row r="41" spans="1:9" ht="11.25">
      <c r="A41" s="137"/>
      <c r="B41" s="145"/>
      <c r="C41" s="139"/>
      <c r="D41" s="140"/>
      <c r="E41" s="141"/>
      <c r="F41" s="141"/>
      <c r="G41" s="146"/>
      <c r="H41" s="146"/>
      <c r="I41" s="150"/>
    </row>
    <row r="42" spans="1:9" ht="11.25">
      <c r="A42" s="147" t="s">
        <v>235</v>
      </c>
      <c r="B42" s="127">
        <v>42</v>
      </c>
      <c r="C42" s="139">
        <v>32936</v>
      </c>
      <c r="D42" s="140">
        <v>10062</v>
      </c>
      <c r="E42" s="141">
        <v>91.008</v>
      </c>
      <c r="F42" s="141">
        <v>95.168</v>
      </c>
      <c r="G42" s="140">
        <f>+C42/(E42/100)</f>
        <v>36190.22503516175</v>
      </c>
      <c r="H42" s="140">
        <f>+D42/(F42/100)</f>
        <v>10572.881640887692</v>
      </c>
      <c r="I42" s="142">
        <f>+G42+H42</f>
        <v>46763.10667604944</v>
      </c>
    </row>
    <row r="43" spans="1:9" ht="11.25">
      <c r="A43" s="137"/>
      <c r="B43" s="145"/>
      <c r="C43" s="139"/>
      <c r="D43" s="140"/>
      <c r="E43" s="141"/>
      <c r="F43" s="141"/>
      <c r="G43" s="146"/>
      <c r="H43" s="146"/>
      <c r="I43" s="150"/>
    </row>
    <row r="44" spans="1:9" ht="11.25">
      <c r="A44" s="156" t="s">
        <v>236</v>
      </c>
      <c r="B44" s="127" t="s">
        <v>237</v>
      </c>
      <c r="C44" s="139">
        <v>2208</v>
      </c>
      <c r="D44" s="140">
        <v>5742</v>
      </c>
      <c r="E44" s="141">
        <v>85.481</v>
      </c>
      <c r="F44" s="141">
        <v>97.16</v>
      </c>
      <c r="G44" s="140">
        <f>+C44/(E44/100)</f>
        <v>2583.030147050222</v>
      </c>
      <c r="H44" s="140">
        <f>+D44/(F44/100)</f>
        <v>5909.839440098806</v>
      </c>
      <c r="I44" s="142">
        <f>+G44+H44</f>
        <v>8492.869587149027</v>
      </c>
    </row>
    <row r="45" spans="1:9" ht="11.25">
      <c r="A45" s="137"/>
      <c r="B45" s="145"/>
      <c r="C45" s="139"/>
      <c r="D45" s="140"/>
      <c r="E45" s="141"/>
      <c r="F45" s="141"/>
      <c r="G45" s="146"/>
      <c r="H45" s="146"/>
      <c r="I45" s="150"/>
    </row>
    <row r="46" spans="1:9" ht="11.25">
      <c r="A46" s="147" t="s">
        <v>238</v>
      </c>
      <c r="B46" s="127" t="s">
        <v>239</v>
      </c>
      <c r="C46" s="139"/>
      <c r="D46" s="140"/>
      <c r="E46" s="141"/>
      <c r="F46" s="141"/>
      <c r="G46" s="146"/>
      <c r="H46" s="146"/>
      <c r="I46" s="150"/>
    </row>
    <row r="47" spans="1:9" ht="11.25">
      <c r="A47" s="137" t="s">
        <v>240</v>
      </c>
      <c r="B47" s="145">
        <v>481</v>
      </c>
      <c r="C47" s="139">
        <v>132</v>
      </c>
      <c r="D47" s="140">
        <v>2819</v>
      </c>
      <c r="E47" s="141">
        <v>101.28</v>
      </c>
      <c r="F47" s="141">
        <v>84.712</v>
      </c>
      <c r="G47" s="140">
        <f aca="true" t="shared" si="5" ref="G47:H54">+C47/(E47/100)</f>
        <v>130.33175355450237</v>
      </c>
      <c r="H47" s="140">
        <f t="shared" si="5"/>
        <v>3327.7457739163283</v>
      </c>
      <c r="I47" s="142">
        <f aca="true" t="shared" si="6" ref="I47:I54">+G47+H47</f>
        <v>3458.077527470831</v>
      </c>
    </row>
    <row r="48" spans="1:9" ht="11.25">
      <c r="A48" s="137" t="s">
        <v>241</v>
      </c>
      <c r="B48" s="145">
        <v>482</v>
      </c>
      <c r="C48" s="139">
        <v>19</v>
      </c>
      <c r="D48" s="140">
        <v>344</v>
      </c>
      <c r="E48" s="141">
        <v>123.859</v>
      </c>
      <c r="F48" s="141">
        <v>98.6</v>
      </c>
      <c r="G48" s="140">
        <f t="shared" si="5"/>
        <v>15.34002373666831</v>
      </c>
      <c r="H48" s="140">
        <f t="shared" si="5"/>
        <v>348.8843813387424</v>
      </c>
      <c r="I48" s="142">
        <f t="shared" si="6"/>
        <v>364.2244050754107</v>
      </c>
    </row>
    <row r="49" spans="1:9" ht="11.25">
      <c r="A49" s="137" t="s">
        <v>242</v>
      </c>
      <c r="B49" s="145">
        <v>483</v>
      </c>
      <c r="C49" s="139">
        <v>15</v>
      </c>
      <c r="D49" s="140">
        <v>1650</v>
      </c>
      <c r="E49" s="141">
        <v>121.78</v>
      </c>
      <c r="F49" s="141">
        <v>121.064</v>
      </c>
      <c r="G49" s="140">
        <f t="shared" si="5"/>
        <v>12.317293480045985</v>
      </c>
      <c r="H49" s="140">
        <f t="shared" si="5"/>
        <v>1362.9154827198838</v>
      </c>
      <c r="I49" s="142">
        <f t="shared" si="6"/>
        <v>1375.2327761999297</v>
      </c>
    </row>
    <row r="50" spans="1:9" ht="11.25">
      <c r="A50" s="137" t="s">
        <v>243</v>
      </c>
      <c r="B50" s="145">
        <v>484</v>
      </c>
      <c r="C50" s="139">
        <v>6619</v>
      </c>
      <c r="D50" s="140">
        <v>3542</v>
      </c>
      <c r="E50" s="141">
        <v>98.254</v>
      </c>
      <c r="F50" s="141">
        <v>103.981</v>
      </c>
      <c r="G50" s="140">
        <f t="shared" si="5"/>
        <v>6736.621409815376</v>
      </c>
      <c r="H50" s="140">
        <f t="shared" si="5"/>
        <v>3406.391552302825</v>
      </c>
      <c r="I50" s="142">
        <f t="shared" si="6"/>
        <v>10143.0129621182</v>
      </c>
    </row>
    <row r="51" spans="1:9" ht="11.25">
      <c r="A51" s="137" t="s">
        <v>244</v>
      </c>
      <c r="B51" s="145">
        <v>485</v>
      </c>
      <c r="C51" s="139">
        <v>73</v>
      </c>
      <c r="D51" s="140">
        <v>553</v>
      </c>
      <c r="E51" s="141">
        <v>61.23</v>
      </c>
      <c r="F51" s="141">
        <v>102.791</v>
      </c>
      <c r="G51" s="140">
        <f t="shared" si="5"/>
        <v>119.22260329903642</v>
      </c>
      <c r="H51" s="140">
        <f t="shared" si="5"/>
        <v>537.9848430310047</v>
      </c>
      <c r="I51" s="142">
        <f t="shared" si="6"/>
        <v>657.2074463300412</v>
      </c>
    </row>
    <row r="52" spans="1:9" ht="11.25">
      <c r="A52" s="137" t="s">
        <v>245</v>
      </c>
      <c r="B52" s="145">
        <v>486</v>
      </c>
      <c r="C52" s="139">
        <v>219</v>
      </c>
      <c r="D52" s="140">
        <v>664</v>
      </c>
      <c r="E52" s="141">
        <v>111.268</v>
      </c>
      <c r="F52" s="141">
        <v>98.806</v>
      </c>
      <c r="G52" s="140">
        <f t="shared" si="5"/>
        <v>196.82208721285542</v>
      </c>
      <c r="H52" s="140">
        <f t="shared" si="5"/>
        <v>672.0239661559015</v>
      </c>
      <c r="I52" s="142">
        <f t="shared" si="6"/>
        <v>868.8460533687569</v>
      </c>
    </row>
    <row r="53" spans="1:9" ht="11.25">
      <c r="A53" s="137" t="s">
        <v>246</v>
      </c>
      <c r="B53" s="143">
        <v>487488492</v>
      </c>
      <c r="C53" s="139">
        <v>2766</v>
      </c>
      <c r="D53" s="140">
        <v>1449</v>
      </c>
      <c r="E53" s="141">
        <v>95.441</v>
      </c>
      <c r="F53" s="141">
        <v>97.868</v>
      </c>
      <c r="G53" s="140">
        <f t="shared" si="5"/>
        <v>2898.1255435295107</v>
      </c>
      <c r="H53" s="140">
        <f t="shared" si="5"/>
        <v>1480.5656598683943</v>
      </c>
      <c r="I53" s="142">
        <f t="shared" si="6"/>
        <v>4378.691203397905</v>
      </c>
    </row>
    <row r="54" spans="1:9" ht="11.25">
      <c r="A54" s="137" t="s">
        <v>247</v>
      </c>
      <c r="B54" s="145">
        <v>493</v>
      </c>
      <c r="C54" s="139">
        <v>497</v>
      </c>
      <c r="D54" s="140">
        <v>264</v>
      </c>
      <c r="E54" s="141">
        <v>107.408</v>
      </c>
      <c r="F54" s="141">
        <v>99.72</v>
      </c>
      <c r="G54" s="140">
        <f t="shared" si="5"/>
        <v>462.72158498435874</v>
      </c>
      <c r="H54" s="140">
        <f t="shared" si="5"/>
        <v>264.7412755716005</v>
      </c>
      <c r="I54" s="142">
        <f t="shared" si="6"/>
        <v>727.4628605559592</v>
      </c>
    </row>
    <row r="55" spans="1:9" ht="11.25">
      <c r="A55" s="137"/>
      <c r="B55" s="145"/>
      <c r="C55" s="139"/>
      <c r="D55" s="140"/>
      <c r="E55" s="141"/>
      <c r="F55" s="141"/>
      <c r="G55" s="146"/>
      <c r="H55" s="146"/>
      <c r="I55" s="150"/>
    </row>
    <row r="56" spans="1:9" ht="11.25">
      <c r="A56" s="147" t="s">
        <v>248</v>
      </c>
      <c r="B56" s="127">
        <v>51</v>
      </c>
      <c r="C56" s="139"/>
      <c r="D56" s="140"/>
      <c r="E56" s="141"/>
      <c r="F56" s="141"/>
      <c r="G56" s="146"/>
      <c r="H56" s="146"/>
      <c r="I56" s="150"/>
    </row>
    <row r="57" spans="1:9" ht="11.25">
      <c r="A57" s="137" t="s">
        <v>249</v>
      </c>
      <c r="B57" s="145">
        <v>511</v>
      </c>
      <c r="C57" s="139">
        <v>26</v>
      </c>
      <c r="D57" s="140">
        <v>1081</v>
      </c>
      <c r="E57" s="141">
        <v>66.53</v>
      </c>
      <c r="F57" s="141">
        <v>91.636</v>
      </c>
      <c r="G57" s="140">
        <f aca="true" t="shared" si="7" ref="G57:H60">+C57/(E57/100)</f>
        <v>39.080114234180066</v>
      </c>
      <c r="H57" s="140">
        <f t="shared" si="7"/>
        <v>1179.667379632459</v>
      </c>
      <c r="I57" s="142">
        <f>+G57+H57</f>
        <v>1218.747493866639</v>
      </c>
    </row>
    <row r="58" spans="1:9" ht="11.25">
      <c r="A58" s="137" t="s">
        <v>250</v>
      </c>
      <c r="B58" s="145">
        <v>512</v>
      </c>
      <c r="C58" s="139">
        <v>133</v>
      </c>
      <c r="D58" s="140">
        <v>258</v>
      </c>
      <c r="E58" s="141">
        <v>138.623</v>
      </c>
      <c r="F58" s="141">
        <v>95.043</v>
      </c>
      <c r="G58" s="140">
        <f t="shared" si="7"/>
        <v>95.94367457059796</v>
      </c>
      <c r="H58" s="140">
        <f t="shared" si="7"/>
        <v>271.45607777532274</v>
      </c>
      <c r="I58" s="142">
        <f>+G58+H58</f>
        <v>367.3997523459207</v>
      </c>
    </row>
    <row r="59" spans="1:9" ht="11.25">
      <c r="A59" s="137" t="s">
        <v>251</v>
      </c>
      <c r="B59" s="145">
        <v>513</v>
      </c>
      <c r="C59" s="139">
        <v>2266</v>
      </c>
      <c r="D59" s="140">
        <v>11816</v>
      </c>
      <c r="E59" s="141">
        <v>111.462</v>
      </c>
      <c r="F59" s="141">
        <v>91.046</v>
      </c>
      <c r="G59" s="140">
        <f t="shared" si="7"/>
        <v>2032.9798496348533</v>
      </c>
      <c r="H59" s="140">
        <f t="shared" si="7"/>
        <v>12978.055049096061</v>
      </c>
      <c r="I59" s="142">
        <f>+G59+H59</f>
        <v>15011.034898730915</v>
      </c>
    </row>
    <row r="60" spans="1:9" ht="11.25">
      <c r="A60" s="137" t="s">
        <v>252</v>
      </c>
      <c r="B60" s="145">
        <v>514</v>
      </c>
      <c r="C60" s="139">
        <v>89</v>
      </c>
      <c r="D60" s="140">
        <v>587</v>
      </c>
      <c r="E60" s="141">
        <v>123.828</v>
      </c>
      <c r="F60" s="141">
        <v>87.251</v>
      </c>
      <c r="G60" s="140">
        <f t="shared" si="7"/>
        <v>71.87388958878444</v>
      </c>
      <c r="H60" s="140">
        <f t="shared" si="7"/>
        <v>672.7716587775499</v>
      </c>
      <c r="I60" s="142">
        <f>+G60+H60</f>
        <v>744.6455483663343</v>
      </c>
    </row>
    <row r="61" spans="1:9" ht="11.25">
      <c r="A61" s="137"/>
      <c r="B61" s="145"/>
      <c r="C61" s="139"/>
      <c r="D61" s="140"/>
      <c r="E61" s="141"/>
      <c r="F61" s="141"/>
      <c r="G61" s="146"/>
      <c r="H61" s="146"/>
      <c r="I61" s="150"/>
    </row>
    <row r="62" spans="1:9" ht="11.25">
      <c r="A62" s="147" t="s">
        <v>253</v>
      </c>
      <c r="B62" s="127">
        <v>52</v>
      </c>
      <c r="C62" s="139"/>
      <c r="D62" s="140"/>
      <c r="E62" s="141"/>
      <c r="F62" s="141"/>
      <c r="G62" s="146"/>
      <c r="H62" s="146"/>
      <c r="I62" s="150"/>
    </row>
    <row r="63" spans="1:9" ht="11.25">
      <c r="A63" s="137" t="s">
        <v>254</v>
      </c>
      <c r="B63" s="145">
        <v>521</v>
      </c>
      <c r="C63" s="139">
        <v>790</v>
      </c>
      <c r="D63" s="140">
        <v>386</v>
      </c>
      <c r="E63" s="141">
        <v>63.333</v>
      </c>
      <c r="F63" s="141">
        <v>90.37</v>
      </c>
      <c r="G63" s="140">
        <f aca="true" t="shared" si="8" ref="G63:H67">+C63/(E63/100)</f>
        <v>1247.374986184138</v>
      </c>
      <c r="H63" s="140">
        <f t="shared" si="8"/>
        <v>427.13289808564787</v>
      </c>
      <c r="I63" s="142">
        <f>+G63+H63</f>
        <v>1674.5078842697858</v>
      </c>
    </row>
    <row r="64" spans="1:9" ht="11.25">
      <c r="A64" s="137" t="s">
        <v>255</v>
      </c>
      <c r="B64" s="145">
        <v>522</v>
      </c>
      <c r="C64" s="139">
        <v>32077</v>
      </c>
      <c r="D64" s="140">
        <v>13078</v>
      </c>
      <c r="E64" s="141">
        <v>84.706</v>
      </c>
      <c r="F64" s="141">
        <v>98.848</v>
      </c>
      <c r="G64" s="140">
        <f t="shared" si="8"/>
        <v>37868.62796023894</v>
      </c>
      <c r="H64" s="140">
        <f t="shared" si="8"/>
        <v>13230.414373583684</v>
      </c>
      <c r="I64" s="142">
        <f>+G64+H64</f>
        <v>51099.042333822625</v>
      </c>
    </row>
    <row r="65" spans="1:9" ht="11.25">
      <c r="A65" s="137" t="s">
        <v>256</v>
      </c>
      <c r="B65" s="145">
        <v>523</v>
      </c>
      <c r="C65" s="139">
        <v>490</v>
      </c>
      <c r="D65" s="140">
        <v>1890</v>
      </c>
      <c r="E65" s="141">
        <v>53.446</v>
      </c>
      <c r="F65" s="141">
        <v>100.16</v>
      </c>
      <c r="G65" s="140">
        <f t="shared" si="8"/>
        <v>916.8132320473002</v>
      </c>
      <c r="H65" s="140">
        <f t="shared" si="8"/>
        <v>1886.9808306709265</v>
      </c>
      <c r="I65" s="142">
        <f>+G65+H65</f>
        <v>2803.7940627182265</v>
      </c>
    </row>
    <row r="66" spans="1:9" ht="11.25">
      <c r="A66" s="137" t="s">
        <v>257</v>
      </c>
      <c r="B66" s="145">
        <v>524</v>
      </c>
      <c r="C66" s="139">
        <v>4471</v>
      </c>
      <c r="D66" s="140">
        <v>2589</v>
      </c>
      <c r="E66" s="141">
        <v>81.042</v>
      </c>
      <c r="F66" s="141">
        <v>88.867</v>
      </c>
      <c r="G66" s="140">
        <f t="shared" si="8"/>
        <v>5516.892475506527</v>
      </c>
      <c r="H66" s="140">
        <f t="shared" si="8"/>
        <v>2913.342410568602</v>
      </c>
      <c r="I66" s="142">
        <f>+G66+H66</f>
        <v>8430.23488607513</v>
      </c>
    </row>
    <row r="67" spans="1:9" ht="11.25">
      <c r="A67" s="137" t="s">
        <v>258</v>
      </c>
      <c r="B67" s="145">
        <v>525</v>
      </c>
      <c r="C67" s="139">
        <v>1248</v>
      </c>
      <c r="D67" s="140">
        <v>174</v>
      </c>
      <c r="E67" s="141">
        <v>62.244</v>
      </c>
      <c r="F67" s="141">
        <v>83.73</v>
      </c>
      <c r="G67" s="140">
        <f t="shared" si="8"/>
        <v>2005.0125313283208</v>
      </c>
      <c r="H67" s="140">
        <f t="shared" si="8"/>
        <v>207.81082049444643</v>
      </c>
      <c r="I67" s="142">
        <f>+G67+H67</f>
        <v>2212.823351822767</v>
      </c>
    </row>
    <row r="68" spans="1:9" ht="11.25">
      <c r="A68" s="137"/>
      <c r="B68" s="145"/>
      <c r="C68" s="139"/>
      <c r="D68" s="140"/>
      <c r="E68" s="141"/>
      <c r="F68" s="141"/>
      <c r="G68" s="146"/>
      <c r="H68" s="146"/>
      <c r="I68" s="150"/>
    </row>
    <row r="69" spans="1:9" ht="11.25">
      <c r="A69" s="147" t="s">
        <v>259</v>
      </c>
      <c r="B69" s="127">
        <v>53</v>
      </c>
      <c r="C69" s="139"/>
      <c r="D69" s="140"/>
      <c r="E69" s="141"/>
      <c r="F69" s="141"/>
      <c r="G69" s="146"/>
      <c r="H69" s="146"/>
      <c r="I69" s="150"/>
    </row>
    <row r="70" spans="1:9" ht="11.25">
      <c r="A70" s="137" t="s">
        <v>260</v>
      </c>
      <c r="B70" s="145">
        <v>531</v>
      </c>
      <c r="C70" s="139">
        <v>571</v>
      </c>
      <c r="D70" s="140">
        <v>1256</v>
      </c>
      <c r="E70" s="141">
        <v>121.013</v>
      </c>
      <c r="F70" s="141">
        <v>102.209</v>
      </c>
      <c r="G70" s="140">
        <f>+C70/(E70/100)</f>
        <v>471.850131804021</v>
      </c>
      <c r="H70" s="140">
        <f>+D70/(F70/100)</f>
        <v>1228.8546018452387</v>
      </c>
      <c r="I70" s="142">
        <f>+G70+H70</f>
        <v>1700.7047336492597</v>
      </c>
    </row>
    <row r="71" spans="1:9" ht="11.25">
      <c r="A71" s="137" t="s">
        <v>261</v>
      </c>
      <c r="B71" s="143">
        <v>532533</v>
      </c>
      <c r="C71" s="139">
        <v>42647</v>
      </c>
      <c r="D71" s="140">
        <v>9012</v>
      </c>
      <c r="E71" s="141">
        <v>67.851</v>
      </c>
      <c r="F71" s="141">
        <v>83.422</v>
      </c>
      <c r="G71" s="140">
        <f>+C71/(E71/100)</f>
        <v>62853.90045835729</v>
      </c>
      <c r="H71" s="140">
        <f>+D71/(F71/100)</f>
        <v>10802.905708326341</v>
      </c>
      <c r="I71" s="142">
        <f>+G71+H71</f>
        <v>73656.80616668363</v>
      </c>
    </row>
    <row r="72" spans="1:9" ht="11.25">
      <c r="A72" s="157"/>
      <c r="B72" s="145"/>
      <c r="C72" s="139"/>
      <c r="D72" s="140"/>
      <c r="E72" s="141"/>
      <c r="F72" s="141"/>
      <c r="G72" s="146"/>
      <c r="H72" s="146"/>
      <c r="I72" s="150"/>
    </row>
    <row r="73" spans="1:9" ht="11.25">
      <c r="A73" s="156" t="s">
        <v>262</v>
      </c>
      <c r="B73" s="127">
        <v>54</v>
      </c>
      <c r="C73" s="139"/>
      <c r="D73" s="140"/>
      <c r="E73" s="141"/>
      <c r="F73" s="141"/>
      <c r="G73" s="146"/>
      <c r="H73" s="146"/>
      <c r="I73" s="150"/>
    </row>
    <row r="74" spans="1:9" ht="11.25">
      <c r="A74" s="137" t="s">
        <v>263</v>
      </c>
      <c r="B74" s="145">
        <v>5411</v>
      </c>
      <c r="C74" s="139">
        <v>12</v>
      </c>
      <c r="D74" s="140">
        <v>538</v>
      </c>
      <c r="E74" s="141">
        <v>76.302</v>
      </c>
      <c r="F74" s="141">
        <v>96.962</v>
      </c>
      <c r="G74" s="140">
        <f aca="true" t="shared" si="9" ref="G74:H76">+C74/(E74/100)</f>
        <v>15.726979633561374</v>
      </c>
      <c r="H74" s="140">
        <f t="shared" si="9"/>
        <v>554.8565417380005</v>
      </c>
      <c r="I74" s="142">
        <f>+G74+H74</f>
        <v>570.5835213715619</v>
      </c>
    </row>
    <row r="75" spans="1:9" ht="11.25">
      <c r="A75" s="137" t="s">
        <v>264</v>
      </c>
      <c r="B75" s="145">
        <v>5415</v>
      </c>
      <c r="C75" s="139">
        <v>23</v>
      </c>
      <c r="D75" s="140">
        <v>1964</v>
      </c>
      <c r="E75" s="141">
        <v>70.21</v>
      </c>
      <c r="F75" s="141">
        <v>89.479</v>
      </c>
      <c r="G75" s="140">
        <f t="shared" si="9"/>
        <v>32.75886625836775</v>
      </c>
      <c r="H75" s="140">
        <f t="shared" si="9"/>
        <v>2194.9284189586383</v>
      </c>
      <c r="I75" s="142">
        <f>+G75+H75</f>
        <v>2227.687285217006</v>
      </c>
    </row>
    <row r="76" spans="1:9" ht="11.25">
      <c r="A76" s="137" t="s">
        <v>265</v>
      </c>
      <c r="B76" s="145" t="s">
        <v>266</v>
      </c>
      <c r="C76" s="139">
        <v>168</v>
      </c>
      <c r="D76" s="140">
        <v>4363</v>
      </c>
      <c r="E76" s="141">
        <v>85.281</v>
      </c>
      <c r="F76" s="141">
        <v>90.153</v>
      </c>
      <c r="G76" s="140">
        <f t="shared" si="9"/>
        <v>196.9958138389559</v>
      </c>
      <c r="H76" s="140">
        <f t="shared" si="9"/>
        <v>4839.550541856621</v>
      </c>
      <c r="I76" s="142">
        <f>+G76+H76</f>
        <v>5036.5463556955765</v>
      </c>
    </row>
    <row r="77" spans="1:9" ht="11.25">
      <c r="A77" s="137"/>
      <c r="B77" s="145"/>
      <c r="C77" s="139"/>
      <c r="D77" s="140"/>
      <c r="E77" s="141"/>
      <c r="F77" s="141"/>
      <c r="G77" s="146"/>
      <c r="H77" s="146"/>
      <c r="I77" s="150"/>
    </row>
    <row r="78" spans="1:9" ht="11.25">
      <c r="A78" s="156" t="s">
        <v>267</v>
      </c>
      <c r="B78" s="127">
        <v>55</v>
      </c>
      <c r="C78" s="139">
        <v>2085</v>
      </c>
      <c r="D78" s="140">
        <v>1273</v>
      </c>
      <c r="E78" s="141">
        <v>86.535</v>
      </c>
      <c r="F78" s="141">
        <v>99.63</v>
      </c>
      <c r="G78" s="140">
        <f>+C78/(E78/100)</f>
        <v>2409.4297105217543</v>
      </c>
      <c r="H78" s="140">
        <f>+D78/(F78/100)</f>
        <v>1277.7275920907357</v>
      </c>
      <c r="I78" s="142">
        <f>+G78+H78</f>
        <v>3687.1573026124897</v>
      </c>
    </row>
    <row r="79" spans="1:9" ht="11.25">
      <c r="A79" s="137"/>
      <c r="B79" s="145"/>
      <c r="C79" s="139"/>
      <c r="D79" s="140"/>
      <c r="E79" s="141"/>
      <c r="F79" s="141"/>
      <c r="G79" s="146"/>
      <c r="H79" s="146"/>
      <c r="I79" s="150"/>
    </row>
    <row r="80" spans="1:9" ht="11.25">
      <c r="A80" s="156" t="s">
        <v>268</v>
      </c>
      <c r="B80" s="145"/>
      <c r="C80" s="139"/>
      <c r="D80" s="140"/>
      <c r="E80" s="141"/>
      <c r="F80" s="141"/>
      <c r="G80" s="146"/>
      <c r="H80" s="146"/>
      <c r="I80" s="150"/>
    </row>
    <row r="81" spans="1:9" ht="11.25">
      <c r="A81" s="137" t="s">
        <v>269</v>
      </c>
      <c r="B81" s="145">
        <v>561</v>
      </c>
      <c r="C81" s="139">
        <v>303</v>
      </c>
      <c r="D81" s="140">
        <v>2113</v>
      </c>
      <c r="E81" s="141">
        <v>89.432</v>
      </c>
      <c r="F81" s="141">
        <v>86.431</v>
      </c>
      <c r="G81" s="140">
        <f>+C81/(E81/100)</f>
        <v>338.80490204848377</v>
      </c>
      <c r="H81" s="140">
        <f>+D81/(F81/100)</f>
        <v>2444.724693686293</v>
      </c>
      <c r="I81" s="142">
        <f>+G81+H81</f>
        <v>2783.5295957347766</v>
      </c>
    </row>
    <row r="82" spans="1:9" ht="11.25">
      <c r="A82" s="137" t="s">
        <v>270</v>
      </c>
      <c r="B82" s="145">
        <v>562</v>
      </c>
      <c r="C82" s="139">
        <v>263</v>
      </c>
      <c r="D82" s="140">
        <v>470</v>
      </c>
      <c r="E82" s="141">
        <v>118.228</v>
      </c>
      <c r="F82" s="141">
        <v>97.916</v>
      </c>
      <c r="G82" s="140">
        <f>+C82/(E82/100)</f>
        <v>222.45153432351051</v>
      </c>
      <c r="H82" s="140">
        <f>+D82/(F82/100)</f>
        <v>480.00326810735737</v>
      </c>
      <c r="I82" s="142">
        <f>+G82+H82</f>
        <v>702.4548024308679</v>
      </c>
    </row>
    <row r="83" spans="1:9" ht="11.25">
      <c r="A83" s="137"/>
      <c r="B83" s="145"/>
      <c r="C83" s="139"/>
      <c r="D83" s="140"/>
      <c r="E83" s="141"/>
      <c r="F83" s="141"/>
      <c r="G83" s="146"/>
      <c r="H83" s="146"/>
      <c r="I83" s="150"/>
    </row>
    <row r="84" spans="1:9" ht="11.25">
      <c r="A84" s="134" t="s">
        <v>271</v>
      </c>
      <c r="B84" s="127">
        <v>61</v>
      </c>
      <c r="C84" s="139">
        <v>3</v>
      </c>
      <c r="D84" s="140">
        <v>1103</v>
      </c>
      <c r="E84" s="141">
        <v>85.965</v>
      </c>
      <c r="F84" s="141">
        <v>96.895</v>
      </c>
      <c r="G84" s="140">
        <f>+C84/(E84/100)</f>
        <v>3.4897923573547374</v>
      </c>
      <c r="H84" s="140">
        <f>+D84/(F84/100)</f>
        <v>1138.3456318695496</v>
      </c>
      <c r="I84" s="142">
        <f>+G84+H84</f>
        <v>1141.8354242269043</v>
      </c>
    </row>
    <row r="85" spans="1:9" ht="11.25">
      <c r="A85" s="137"/>
      <c r="B85" s="145"/>
      <c r="C85" s="139"/>
      <c r="D85" s="140"/>
      <c r="E85" s="141"/>
      <c r="F85" s="141"/>
      <c r="G85" s="146"/>
      <c r="H85" s="146"/>
      <c r="I85" s="150"/>
    </row>
    <row r="86" spans="1:9" ht="11.25">
      <c r="A86" s="147" t="s">
        <v>272</v>
      </c>
      <c r="B86" s="127">
        <v>62</v>
      </c>
      <c r="C86" s="139"/>
      <c r="D86" s="140"/>
      <c r="E86" s="141"/>
      <c r="F86" s="141"/>
      <c r="G86" s="146"/>
      <c r="H86" s="146"/>
      <c r="I86" s="150"/>
    </row>
    <row r="87" spans="1:9" ht="11.25">
      <c r="A87" s="137" t="s">
        <v>273</v>
      </c>
      <c r="B87" s="145">
        <v>621</v>
      </c>
      <c r="C87" s="139">
        <v>69</v>
      </c>
      <c r="D87" s="140">
        <v>2883</v>
      </c>
      <c r="E87" s="141">
        <v>85.557</v>
      </c>
      <c r="F87" s="141">
        <v>95.676</v>
      </c>
      <c r="G87" s="140">
        <f aca="true" t="shared" si="10" ref="G87:H90">+C87/(E87/100)</f>
        <v>80.64798905992495</v>
      </c>
      <c r="H87" s="140">
        <f t="shared" si="10"/>
        <v>3013.2948701868804</v>
      </c>
      <c r="I87" s="142">
        <f>+G87+H87</f>
        <v>3093.9428592468053</v>
      </c>
    </row>
    <row r="88" spans="1:9" ht="11.25">
      <c r="A88" s="137" t="s">
        <v>274</v>
      </c>
      <c r="B88" s="145">
        <v>622</v>
      </c>
      <c r="C88" s="139">
        <v>106</v>
      </c>
      <c r="D88" s="140">
        <v>2407</v>
      </c>
      <c r="E88" s="141">
        <v>80.651</v>
      </c>
      <c r="F88" s="141">
        <v>95.189</v>
      </c>
      <c r="G88" s="140">
        <f t="shared" si="10"/>
        <v>131.43048443292707</v>
      </c>
      <c r="H88" s="140">
        <f t="shared" si="10"/>
        <v>2528.653520890019</v>
      </c>
      <c r="I88" s="142">
        <f>+G88+H88</f>
        <v>2660.0840053229463</v>
      </c>
    </row>
    <row r="89" spans="1:9" ht="11.25">
      <c r="A89" s="137" t="s">
        <v>275</v>
      </c>
      <c r="B89" s="145">
        <v>623</v>
      </c>
      <c r="C89" s="139">
        <v>21</v>
      </c>
      <c r="D89" s="140">
        <v>479</v>
      </c>
      <c r="E89" s="141">
        <v>93.559</v>
      </c>
      <c r="F89" s="141">
        <v>96.132</v>
      </c>
      <c r="G89" s="140">
        <f t="shared" si="10"/>
        <v>22.445729432764352</v>
      </c>
      <c r="H89" s="140">
        <f t="shared" si="10"/>
        <v>498.2732076727832</v>
      </c>
      <c r="I89" s="142">
        <f>+G89+H89</f>
        <v>520.7189371055475</v>
      </c>
    </row>
    <row r="90" spans="1:9" ht="11.25">
      <c r="A90" s="154" t="s">
        <v>276</v>
      </c>
      <c r="B90" s="145">
        <v>624</v>
      </c>
      <c r="C90" s="139">
        <v>14</v>
      </c>
      <c r="D90" s="140">
        <v>214</v>
      </c>
      <c r="E90" s="141">
        <v>78.867</v>
      </c>
      <c r="F90" s="141">
        <v>96.139</v>
      </c>
      <c r="G90" s="140">
        <f t="shared" si="10"/>
        <v>17.751404262872935</v>
      </c>
      <c r="H90" s="140">
        <f t="shared" si="10"/>
        <v>222.5943685705073</v>
      </c>
      <c r="I90" s="142">
        <f>+G90+H90</f>
        <v>240.34577283338024</v>
      </c>
    </row>
    <row r="91" spans="1:9" ht="11.25">
      <c r="A91" s="137"/>
      <c r="B91" s="145"/>
      <c r="C91" s="139"/>
      <c r="D91" s="140"/>
      <c r="E91" s="141"/>
      <c r="F91" s="141"/>
      <c r="G91" s="146"/>
      <c r="H91" s="146"/>
      <c r="I91" s="150"/>
    </row>
    <row r="92" spans="1:9" ht="11.25">
      <c r="A92" s="147" t="s">
        <v>277</v>
      </c>
      <c r="B92" s="127">
        <v>71</v>
      </c>
      <c r="C92" s="139"/>
      <c r="D92" s="140"/>
      <c r="E92" s="141"/>
      <c r="F92" s="141"/>
      <c r="G92" s="146"/>
      <c r="H92" s="146"/>
      <c r="I92" s="150"/>
    </row>
    <row r="93" spans="1:9" ht="11.25">
      <c r="A93" s="137" t="s">
        <v>278</v>
      </c>
      <c r="B93" s="143">
        <v>711712</v>
      </c>
      <c r="C93" s="139">
        <v>26</v>
      </c>
      <c r="D93" s="140">
        <v>274</v>
      </c>
      <c r="E93" s="141">
        <v>84.473</v>
      </c>
      <c r="F93" s="141">
        <v>92.687</v>
      </c>
      <c r="G93" s="140">
        <f>+C93/(E93/100)</f>
        <v>30.779065500219005</v>
      </c>
      <c r="H93" s="140">
        <f>+D93/(F93/100)</f>
        <v>295.61858728840076</v>
      </c>
      <c r="I93" s="142">
        <f>+G93+H93</f>
        <v>326.3976527886198</v>
      </c>
    </row>
    <row r="94" spans="1:9" ht="11.25">
      <c r="A94" s="137" t="s">
        <v>279</v>
      </c>
      <c r="B94" s="145">
        <v>713</v>
      </c>
      <c r="C94" s="139">
        <v>16</v>
      </c>
      <c r="D94" s="140">
        <v>685</v>
      </c>
      <c r="E94" s="141">
        <v>79.18</v>
      </c>
      <c r="F94" s="141">
        <v>91.138</v>
      </c>
      <c r="G94" s="140">
        <f>+C94/(E94/100)</f>
        <v>20.207123010861327</v>
      </c>
      <c r="H94" s="140">
        <f>+D94/(F94/100)</f>
        <v>751.6074524347691</v>
      </c>
      <c r="I94" s="142">
        <f>+G94+H94</f>
        <v>771.8145754456305</v>
      </c>
    </row>
    <row r="95" spans="1:9" ht="11.25">
      <c r="A95" s="137"/>
      <c r="B95" s="145"/>
      <c r="C95" s="139"/>
      <c r="D95" s="140"/>
      <c r="E95" s="141"/>
      <c r="F95" s="141"/>
      <c r="G95" s="146"/>
      <c r="H95" s="146"/>
      <c r="I95" s="150"/>
    </row>
    <row r="96" spans="1:9" ht="11.25">
      <c r="A96" s="156" t="s">
        <v>280</v>
      </c>
      <c r="B96" s="127">
        <v>72</v>
      </c>
      <c r="C96" s="139"/>
      <c r="D96" s="140"/>
      <c r="E96" s="141"/>
      <c r="F96" s="141"/>
      <c r="G96" s="146"/>
      <c r="H96" s="146"/>
      <c r="I96" s="150"/>
    </row>
    <row r="97" spans="1:9" ht="11.25">
      <c r="A97" s="137" t="s">
        <v>281</v>
      </c>
      <c r="B97" s="145">
        <v>721</v>
      </c>
      <c r="C97" s="139">
        <v>265</v>
      </c>
      <c r="D97" s="140">
        <v>651</v>
      </c>
      <c r="E97" s="141">
        <v>107.069</v>
      </c>
      <c r="F97" s="141">
        <v>96.957</v>
      </c>
      <c r="G97" s="140">
        <f>+C97/(E97/100)</f>
        <v>247.50394605347955</v>
      </c>
      <c r="H97" s="140">
        <f>+D97/(F97/100)</f>
        <v>671.4316655837124</v>
      </c>
      <c r="I97" s="142">
        <f>+G97+H97</f>
        <v>918.935611637192</v>
      </c>
    </row>
    <row r="98" spans="1:9" ht="11.25">
      <c r="A98" s="137" t="s">
        <v>282</v>
      </c>
      <c r="B98" s="145">
        <v>722</v>
      </c>
      <c r="C98" s="139">
        <v>0</v>
      </c>
      <c r="D98" s="140">
        <v>2973</v>
      </c>
      <c r="E98" s="141">
        <v>0</v>
      </c>
      <c r="F98" s="141">
        <v>100.203</v>
      </c>
      <c r="G98" s="140"/>
      <c r="H98" s="140">
        <f>+D98/(F98/100)</f>
        <v>2966.9770366156704</v>
      </c>
      <c r="I98" s="142">
        <f>+G98+H98</f>
        <v>2966.9770366156704</v>
      </c>
    </row>
    <row r="99" spans="1:9" ht="11.25">
      <c r="A99" s="137"/>
      <c r="B99" s="145"/>
      <c r="C99" s="139"/>
      <c r="D99" s="140"/>
      <c r="E99" s="141"/>
      <c r="F99" s="141"/>
      <c r="G99" s="146"/>
      <c r="H99" s="146"/>
      <c r="I99" s="150"/>
    </row>
    <row r="100" spans="1:9" ht="11.25">
      <c r="A100" s="158" t="s">
        <v>283</v>
      </c>
      <c r="B100" s="132">
        <v>81</v>
      </c>
      <c r="C100" s="159">
        <v>1449</v>
      </c>
      <c r="D100" s="160">
        <v>1863</v>
      </c>
      <c r="E100" s="161">
        <v>91.233</v>
      </c>
      <c r="F100" s="161">
        <v>98.223</v>
      </c>
      <c r="G100" s="160">
        <f>+C100/(E100/100)</f>
        <v>1588.2410969714904</v>
      </c>
      <c r="H100" s="160">
        <f>+D100/(F100/100)</f>
        <v>1896.7044378607864</v>
      </c>
      <c r="I100" s="162">
        <f>+G100+H100</f>
        <v>3484.9455348322767</v>
      </c>
    </row>
    <row r="102" ht="11.25">
      <c r="B102" s="166" t="s">
        <v>284</v>
      </c>
    </row>
    <row r="104" ht="11.25">
      <c r="B104" s="166" t="s">
        <v>301</v>
      </c>
    </row>
  </sheetData>
  <mergeCells count="8">
    <mergeCell ref="C5:D5"/>
    <mergeCell ref="E5:F5"/>
    <mergeCell ref="G5:H5"/>
    <mergeCell ref="A1:I1"/>
    <mergeCell ref="A2:I2"/>
    <mergeCell ref="C3:D3"/>
    <mergeCell ref="E3:F3"/>
    <mergeCell ref="G3:H3"/>
  </mergeCells>
  <conditionalFormatting sqref="E21:F31 E33:E34">
    <cfRule type="cellIs" priority="1" dxfId="0" operator="equal" stopIfTrue="1">
      <formula>0</formula>
    </cfRule>
  </conditionalFormatting>
  <printOptions horizontalCentered="1"/>
  <pageMargins left="0.75" right="0.75" top="0.52" bottom="1" header="0.5" footer="0.5"/>
  <pageSetup fitToHeight="2" fitToWidth="1" horizontalDpi="600" verticalDpi="600" orientation="landscape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workbookViewId="0" topLeftCell="A1">
      <selection activeCell="A3" sqref="A3"/>
    </sheetView>
  </sheetViews>
  <sheetFormatPr defaultColWidth="9.140625" defaultRowHeight="12.75"/>
  <cols>
    <col min="1" max="1" width="52.00390625" style="121" customWidth="1"/>
    <col min="2" max="2" width="14.00390625" style="121" customWidth="1"/>
    <col min="3" max="16384" width="9.140625" style="121" customWidth="1"/>
  </cols>
  <sheetData>
    <row r="1" spans="1:9" ht="11.25">
      <c r="A1" s="226" t="s">
        <v>287</v>
      </c>
      <c r="B1" s="226"/>
      <c r="C1" s="226"/>
      <c r="D1" s="226"/>
      <c r="E1" s="226"/>
      <c r="F1" s="226"/>
      <c r="G1" s="226"/>
      <c r="H1" s="226"/>
      <c r="I1" s="226"/>
    </row>
    <row r="2" spans="1:9" ht="11.25">
      <c r="A2" s="227" t="s">
        <v>306</v>
      </c>
      <c r="B2" s="227"/>
      <c r="C2" s="227"/>
      <c r="D2" s="227"/>
      <c r="E2" s="227"/>
      <c r="F2" s="227"/>
      <c r="G2" s="227"/>
      <c r="H2" s="227"/>
      <c r="I2" s="227"/>
    </row>
    <row r="3" spans="1:9" ht="11.25">
      <c r="A3" s="122"/>
      <c r="B3" s="123"/>
      <c r="C3" s="228" t="s">
        <v>193</v>
      </c>
      <c r="D3" s="229"/>
      <c r="E3" s="230" t="s">
        <v>194</v>
      </c>
      <c r="F3" s="230"/>
      <c r="G3" s="230" t="s">
        <v>195</v>
      </c>
      <c r="H3" s="230"/>
      <c r="I3" s="113" t="s">
        <v>10</v>
      </c>
    </row>
    <row r="4" spans="1:9" ht="11.25">
      <c r="A4" s="126" t="s">
        <v>28</v>
      </c>
      <c r="B4" s="127" t="s">
        <v>33</v>
      </c>
      <c r="C4" s="128" t="s">
        <v>196</v>
      </c>
      <c r="D4" s="129" t="s">
        <v>197</v>
      </c>
      <c r="E4" s="117" t="s">
        <v>196</v>
      </c>
      <c r="F4" s="130" t="s">
        <v>197</v>
      </c>
      <c r="G4" s="117" t="s">
        <v>196</v>
      </c>
      <c r="H4" s="117" t="s">
        <v>197</v>
      </c>
      <c r="I4" s="116" t="s">
        <v>182</v>
      </c>
    </row>
    <row r="5" spans="1:9" ht="11.25">
      <c r="A5" s="131"/>
      <c r="B5" s="132"/>
      <c r="C5" s="224" t="s">
        <v>198</v>
      </c>
      <c r="D5" s="225"/>
      <c r="E5" s="225" t="s">
        <v>199</v>
      </c>
      <c r="F5" s="225"/>
      <c r="G5" s="225" t="s">
        <v>200</v>
      </c>
      <c r="H5" s="225"/>
      <c r="I5" s="133"/>
    </row>
    <row r="6" spans="1:9" ht="11.25">
      <c r="A6" s="134" t="s">
        <v>201</v>
      </c>
      <c r="B6" s="167"/>
      <c r="C6" s="115"/>
      <c r="D6" s="117"/>
      <c r="E6" s="117"/>
      <c r="F6" s="117"/>
      <c r="G6" s="117"/>
      <c r="H6" s="117"/>
      <c r="I6" s="142">
        <f>+G7+G8+H7+H8</f>
        <v>10034.90700263641</v>
      </c>
    </row>
    <row r="7" spans="1:9" ht="11.25">
      <c r="A7" s="137" t="s">
        <v>202</v>
      </c>
      <c r="B7" s="138">
        <v>111112</v>
      </c>
      <c r="C7" s="139">
        <v>4566</v>
      </c>
      <c r="D7" s="140">
        <v>4631</v>
      </c>
      <c r="E7" s="146">
        <v>101.657</v>
      </c>
      <c r="F7" s="146">
        <v>89.531</v>
      </c>
      <c r="G7" s="140">
        <f>+C7/(E7/100)</f>
        <v>4491.574608733289</v>
      </c>
      <c r="H7" s="140">
        <f>+D7/(F7/100)</f>
        <v>5172.510080307379</v>
      </c>
      <c r="I7" s="142"/>
    </row>
    <row r="8" spans="1:9" ht="11.25">
      <c r="A8" s="137" t="s">
        <v>203</v>
      </c>
      <c r="B8" s="143">
        <v>113114115</v>
      </c>
      <c r="C8" s="139">
        <v>51</v>
      </c>
      <c r="D8" s="140">
        <v>285</v>
      </c>
      <c r="E8" s="146">
        <v>73.574</v>
      </c>
      <c r="F8" s="146">
        <v>94.526</v>
      </c>
      <c r="G8" s="140">
        <f>+C8/(E8/100)</f>
        <v>69.31796558566886</v>
      </c>
      <c r="H8" s="140">
        <f>+D8/(F8/100)</f>
        <v>301.5043480100713</v>
      </c>
      <c r="I8" s="142"/>
    </row>
    <row r="9" spans="1:9" ht="11.25">
      <c r="A9" s="144"/>
      <c r="B9" s="145"/>
      <c r="C9" s="139"/>
      <c r="D9" s="140"/>
      <c r="E9" s="146"/>
      <c r="F9" s="146"/>
      <c r="G9" s="146"/>
      <c r="H9" s="146"/>
      <c r="I9" s="142"/>
    </row>
    <row r="10" spans="1:9" ht="11.25">
      <c r="A10" s="147" t="s">
        <v>204</v>
      </c>
      <c r="B10" s="127">
        <v>21</v>
      </c>
      <c r="C10" s="139"/>
      <c r="D10" s="140"/>
      <c r="E10" s="146"/>
      <c r="F10" s="146"/>
      <c r="G10" s="146"/>
      <c r="H10" s="146"/>
      <c r="I10" s="142">
        <f>+G11+G12+G13+H11+H12+H13</f>
        <v>3865.066186303331</v>
      </c>
    </row>
    <row r="11" spans="1:9" ht="11.25">
      <c r="A11" s="137" t="s">
        <v>205</v>
      </c>
      <c r="B11" s="145">
        <v>211</v>
      </c>
      <c r="C11" s="139">
        <v>42</v>
      </c>
      <c r="D11" s="140">
        <v>1105</v>
      </c>
      <c r="E11" s="146">
        <v>86.732</v>
      </c>
      <c r="F11" s="146">
        <v>86.398</v>
      </c>
      <c r="G11" s="140">
        <f aca="true" t="shared" si="0" ref="G11:H13">+C11/(E11/100)</f>
        <v>48.42503343633261</v>
      </c>
      <c r="H11" s="140">
        <f t="shared" si="0"/>
        <v>1278.9647908516401</v>
      </c>
      <c r="I11" s="142"/>
    </row>
    <row r="12" spans="1:9" ht="11.25">
      <c r="A12" s="137" t="s">
        <v>206</v>
      </c>
      <c r="B12" s="145">
        <v>212</v>
      </c>
      <c r="C12" s="139">
        <v>121</v>
      </c>
      <c r="D12" s="140">
        <v>1214</v>
      </c>
      <c r="E12" s="146">
        <v>83.456</v>
      </c>
      <c r="F12" s="146">
        <v>89.265</v>
      </c>
      <c r="G12" s="140">
        <f t="shared" si="0"/>
        <v>144.98657975460122</v>
      </c>
      <c r="H12" s="140">
        <f t="shared" si="0"/>
        <v>1359.9955189603988</v>
      </c>
      <c r="I12" s="142"/>
    </row>
    <row r="13" spans="1:9" ht="11.25">
      <c r="A13" s="137" t="s">
        <v>207</v>
      </c>
      <c r="B13" s="145">
        <v>213</v>
      </c>
      <c r="C13" s="139">
        <v>64</v>
      </c>
      <c r="D13" s="140">
        <v>870</v>
      </c>
      <c r="E13" s="146">
        <v>91.994</v>
      </c>
      <c r="F13" s="146">
        <v>90.331</v>
      </c>
      <c r="G13" s="140">
        <f t="shared" si="0"/>
        <v>69.56975454920973</v>
      </c>
      <c r="H13" s="140">
        <f t="shared" si="0"/>
        <v>963.1245087511485</v>
      </c>
      <c r="I13" s="142"/>
    </row>
    <row r="14" spans="1:9" ht="11.25">
      <c r="A14" s="144"/>
      <c r="B14" s="145"/>
      <c r="C14" s="139"/>
      <c r="D14" s="140"/>
      <c r="E14" s="146"/>
      <c r="F14" s="146"/>
      <c r="G14" s="146"/>
      <c r="H14" s="146"/>
      <c r="I14" s="142"/>
    </row>
    <row r="15" spans="1:9" ht="11.25">
      <c r="A15" s="134" t="s">
        <v>208</v>
      </c>
      <c r="B15" s="127">
        <v>22</v>
      </c>
      <c r="C15" s="139">
        <v>1774</v>
      </c>
      <c r="D15" s="140">
        <v>6681</v>
      </c>
      <c r="E15" s="146">
        <v>97.045</v>
      </c>
      <c r="F15" s="146">
        <v>88.277</v>
      </c>
      <c r="G15" s="140">
        <f>+C15/(E15/100)</f>
        <v>1828.0179298263693</v>
      </c>
      <c r="H15" s="140">
        <f>+D15/(F15/100)</f>
        <v>7568.222753378569</v>
      </c>
      <c r="I15" s="142">
        <f>+G15+H15</f>
        <v>9396.240683204938</v>
      </c>
    </row>
    <row r="16" spans="1:9" ht="11.25">
      <c r="A16" s="144"/>
      <c r="B16" s="145"/>
      <c r="C16" s="139"/>
      <c r="D16" s="140"/>
      <c r="E16" s="146"/>
      <c r="F16" s="146"/>
      <c r="G16" s="146"/>
      <c r="H16" s="146"/>
      <c r="I16" s="142"/>
    </row>
    <row r="17" spans="1:9" ht="11.25">
      <c r="A17" s="134" t="s">
        <v>209</v>
      </c>
      <c r="B17" s="127">
        <v>23</v>
      </c>
      <c r="C17" s="139">
        <v>7105</v>
      </c>
      <c r="D17" s="140">
        <v>5500</v>
      </c>
      <c r="E17" s="146">
        <v>94.593</v>
      </c>
      <c r="F17" s="146">
        <v>97.375</v>
      </c>
      <c r="G17" s="140">
        <f>+C17/(E17/100)</f>
        <v>7511.126616134386</v>
      </c>
      <c r="H17" s="140">
        <f>+D17/(F17/100)</f>
        <v>5648.267008985879</v>
      </c>
      <c r="I17" s="142">
        <f>+G17+H17</f>
        <v>13159.393625120265</v>
      </c>
    </row>
    <row r="18" spans="1:9" ht="11.25">
      <c r="A18" s="137"/>
      <c r="B18" s="145"/>
      <c r="C18" s="139"/>
      <c r="D18" s="140"/>
      <c r="E18" s="146"/>
      <c r="F18" s="146"/>
      <c r="G18" s="146"/>
      <c r="H18" s="146"/>
      <c r="I18" s="142"/>
    </row>
    <row r="19" spans="1:9" ht="11.25">
      <c r="A19" s="147" t="s">
        <v>210</v>
      </c>
      <c r="B19" s="149" t="s">
        <v>211</v>
      </c>
      <c r="C19" s="139"/>
      <c r="D19" s="140"/>
      <c r="E19" s="146"/>
      <c r="F19" s="146"/>
      <c r="G19" s="146"/>
      <c r="H19" s="146"/>
      <c r="I19" s="150"/>
    </row>
    <row r="20" spans="1:9" ht="11.25">
      <c r="A20" s="137" t="s">
        <v>212</v>
      </c>
      <c r="B20" s="151" t="s">
        <v>285</v>
      </c>
      <c r="C20" s="139"/>
      <c r="D20" s="140"/>
      <c r="E20" s="146"/>
      <c r="F20" s="146"/>
      <c r="G20" s="146"/>
      <c r="H20" s="146"/>
      <c r="I20" s="150"/>
    </row>
    <row r="21" spans="1:9" ht="11.25">
      <c r="A21" s="137" t="s">
        <v>213</v>
      </c>
      <c r="B21" s="145">
        <v>321</v>
      </c>
      <c r="C21" s="139">
        <v>33</v>
      </c>
      <c r="D21" s="140">
        <v>546</v>
      </c>
      <c r="E21" s="168">
        <v>78.375</v>
      </c>
      <c r="F21" s="168">
        <v>89.931</v>
      </c>
      <c r="G21" s="140">
        <f aca="true" t="shared" si="1" ref="G21:H31">+C21/(E21/100)</f>
        <v>42.10526315789474</v>
      </c>
      <c r="H21" s="140">
        <f t="shared" si="1"/>
        <v>607.1321346365547</v>
      </c>
      <c r="I21" s="142">
        <f>+G21+H21</f>
        <v>649.2373977944494</v>
      </c>
    </row>
    <row r="22" spans="1:9" ht="11.25">
      <c r="A22" s="137" t="s">
        <v>214</v>
      </c>
      <c r="B22" s="145">
        <v>327</v>
      </c>
      <c r="C22" s="139">
        <v>32</v>
      </c>
      <c r="D22" s="140">
        <v>757</v>
      </c>
      <c r="E22" s="168">
        <v>84.344</v>
      </c>
      <c r="F22" s="168">
        <v>95.214</v>
      </c>
      <c r="G22" s="140">
        <f t="shared" si="1"/>
        <v>37.93986531347814</v>
      </c>
      <c r="H22" s="140">
        <f t="shared" si="1"/>
        <v>795.0511479404289</v>
      </c>
      <c r="I22" s="142">
        <f aca="true" t="shared" si="2" ref="I22:I31">+G22+H22</f>
        <v>832.991013253907</v>
      </c>
    </row>
    <row r="23" spans="1:9" ht="11.25">
      <c r="A23" s="137" t="s">
        <v>215</v>
      </c>
      <c r="B23" s="145">
        <v>331</v>
      </c>
      <c r="C23" s="139">
        <v>41</v>
      </c>
      <c r="D23" s="140">
        <v>1307</v>
      </c>
      <c r="E23" s="168">
        <v>76.189</v>
      </c>
      <c r="F23" s="168">
        <v>86.479</v>
      </c>
      <c r="G23" s="140">
        <f t="shared" si="1"/>
        <v>53.8135426373886</v>
      </c>
      <c r="H23" s="140">
        <f t="shared" si="1"/>
        <v>1511.3495761976897</v>
      </c>
      <c r="I23" s="142">
        <f t="shared" si="2"/>
        <v>1565.1631188350782</v>
      </c>
    </row>
    <row r="24" spans="1:9" ht="11.25">
      <c r="A24" s="137" t="s">
        <v>216</v>
      </c>
      <c r="B24" s="145">
        <v>332</v>
      </c>
      <c r="C24" s="139">
        <v>46</v>
      </c>
      <c r="D24" s="140">
        <v>1785</v>
      </c>
      <c r="E24" s="168">
        <v>87.334</v>
      </c>
      <c r="F24" s="168">
        <v>91.562</v>
      </c>
      <c r="G24" s="140">
        <f t="shared" si="1"/>
        <v>52.671353653788906</v>
      </c>
      <c r="H24" s="140">
        <f t="shared" si="1"/>
        <v>1949.4987003341998</v>
      </c>
      <c r="I24" s="142">
        <f t="shared" si="2"/>
        <v>2002.1700539879887</v>
      </c>
    </row>
    <row r="25" spans="1:9" ht="11.25">
      <c r="A25" s="137" t="s">
        <v>217</v>
      </c>
      <c r="B25" s="145">
        <v>333</v>
      </c>
      <c r="C25" s="139">
        <v>79</v>
      </c>
      <c r="D25" s="140">
        <v>3120</v>
      </c>
      <c r="E25" s="168">
        <v>87.93</v>
      </c>
      <c r="F25" s="168">
        <v>93.912</v>
      </c>
      <c r="G25" s="140">
        <f t="shared" si="1"/>
        <v>89.84419424542249</v>
      </c>
      <c r="H25" s="140">
        <f t="shared" si="1"/>
        <v>3322.2591362126245</v>
      </c>
      <c r="I25" s="142">
        <f t="shared" si="2"/>
        <v>3412.103330458047</v>
      </c>
    </row>
    <row r="26" spans="1:9" ht="11.25">
      <c r="A26" s="137" t="s">
        <v>218</v>
      </c>
      <c r="B26" s="145">
        <v>334</v>
      </c>
      <c r="C26" s="139">
        <v>95</v>
      </c>
      <c r="D26" s="140">
        <v>6113</v>
      </c>
      <c r="E26" s="168">
        <v>90.117</v>
      </c>
      <c r="F26" s="168">
        <v>95.005</v>
      </c>
      <c r="G26" s="140">
        <f t="shared" si="1"/>
        <v>105.41851149061775</v>
      </c>
      <c r="H26" s="140">
        <f t="shared" si="1"/>
        <v>6434.39818956897</v>
      </c>
      <c r="I26" s="142">
        <f t="shared" si="2"/>
        <v>6539.816701059588</v>
      </c>
    </row>
    <row r="27" spans="1:9" ht="11.25">
      <c r="A27" s="137" t="s">
        <v>219</v>
      </c>
      <c r="B27" s="145">
        <v>335</v>
      </c>
      <c r="C27" s="139">
        <v>30</v>
      </c>
      <c r="D27" s="140">
        <v>661</v>
      </c>
      <c r="E27" s="168">
        <v>88.6</v>
      </c>
      <c r="F27" s="168">
        <v>93.45</v>
      </c>
      <c r="G27" s="140">
        <f t="shared" si="1"/>
        <v>33.86004514672687</v>
      </c>
      <c r="H27" s="140">
        <f t="shared" si="1"/>
        <v>707.3301230604601</v>
      </c>
      <c r="I27" s="142">
        <f t="shared" si="2"/>
        <v>741.190168207187</v>
      </c>
    </row>
    <row r="28" spans="1:9" ht="11.25">
      <c r="A28" s="137" t="s">
        <v>220</v>
      </c>
      <c r="B28" s="145" t="s">
        <v>221</v>
      </c>
      <c r="C28" s="139">
        <v>53</v>
      </c>
      <c r="D28" s="140">
        <v>2899</v>
      </c>
      <c r="E28" s="168">
        <v>82.196</v>
      </c>
      <c r="F28" s="168">
        <v>91.035</v>
      </c>
      <c r="G28" s="140">
        <f t="shared" si="1"/>
        <v>64.4800233588009</v>
      </c>
      <c r="H28" s="140">
        <f t="shared" si="1"/>
        <v>3184.4894820673367</v>
      </c>
      <c r="I28" s="142">
        <f t="shared" si="2"/>
        <v>3248.9695054261374</v>
      </c>
    </row>
    <row r="29" spans="1:9" ht="11.25">
      <c r="A29" s="137" t="s">
        <v>222</v>
      </c>
      <c r="B29" s="145" t="s">
        <v>223</v>
      </c>
      <c r="C29" s="139">
        <v>16</v>
      </c>
      <c r="D29" s="140">
        <v>1770</v>
      </c>
      <c r="E29" s="168">
        <v>80.852</v>
      </c>
      <c r="F29" s="168">
        <v>85.396</v>
      </c>
      <c r="G29" s="140">
        <f t="shared" si="1"/>
        <v>19.789244545589472</v>
      </c>
      <c r="H29" s="140">
        <f t="shared" si="1"/>
        <v>2072.6966134245163</v>
      </c>
      <c r="I29" s="142">
        <f t="shared" si="2"/>
        <v>2092.485857970106</v>
      </c>
    </row>
    <row r="30" spans="1:9" ht="11.25">
      <c r="A30" s="137" t="s">
        <v>224</v>
      </c>
      <c r="B30" s="145">
        <v>337</v>
      </c>
      <c r="C30" s="139">
        <v>16</v>
      </c>
      <c r="D30" s="140">
        <v>324</v>
      </c>
      <c r="E30" s="168">
        <v>93.715</v>
      </c>
      <c r="F30" s="168">
        <v>92.339</v>
      </c>
      <c r="G30" s="140">
        <f t="shared" si="1"/>
        <v>17.07304060182468</v>
      </c>
      <c r="H30" s="140">
        <f t="shared" si="1"/>
        <v>350.8809928632539</v>
      </c>
      <c r="I30" s="142">
        <f t="shared" si="2"/>
        <v>367.95403346507857</v>
      </c>
    </row>
    <row r="31" spans="1:9" ht="11.25">
      <c r="A31" s="137" t="s">
        <v>225</v>
      </c>
      <c r="B31" s="145">
        <v>339</v>
      </c>
      <c r="C31" s="139">
        <v>10</v>
      </c>
      <c r="D31" s="140">
        <v>782</v>
      </c>
      <c r="E31" s="168">
        <v>93.92</v>
      </c>
      <c r="F31" s="168">
        <v>89.997</v>
      </c>
      <c r="G31" s="140">
        <f t="shared" si="1"/>
        <v>10.647359454855195</v>
      </c>
      <c r="H31" s="140">
        <f t="shared" si="1"/>
        <v>868.9178528173161</v>
      </c>
      <c r="I31" s="142">
        <f t="shared" si="2"/>
        <v>879.5652122721713</v>
      </c>
    </row>
    <row r="32" spans="1:9" ht="11.25">
      <c r="A32" s="154" t="s">
        <v>226</v>
      </c>
      <c r="B32" s="151" t="s">
        <v>285</v>
      </c>
      <c r="C32" s="139"/>
      <c r="D32" s="140"/>
      <c r="E32" s="146"/>
      <c r="F32" s="146"/>
      <c r="G32" s="146"/>
      <c r="H32" s="146"/>
      <c r="I32" s="150"/>
    </row>
    <row r="33" spans="1:9" ht="11.25">
      <c r="A33" s="137" t="s">
        <v>227</v>
      </c>
      <c r="B33" s="138">
        <v>311312</v>
      </c>
      <c r="C33" s="139">
        <v>84</v>
      </c>
      <c r="D33" s="140">
        <v>2394</v>
      </c>
      <c r="E33" s="169">
        <v>82.2</v>
      </c>
      <c r="F33" s="169">
        <v>90.708</v>
      </c>
      <c r="G33" s="140">
        <f aca="true" t="shared" si="3" ref="G33:H39">+C33/(E33/100)</f>
        <v>102.1897810218978</v>
      </c>
      <c r="H33" s="140">
        <f t="shared" si="3"/>
        <v>2639.2379944437093</v>
      </c>
      <c r="I33" s="142">
        <f>+G33+H33</f>
        <v>2741.4277754656073</v>
      </c>
    </row>
    <row r="34" spans="1:9" ht="11.25">
      <c r="A34" s="137" t="s">
        <v>228</v>
      </c>
      <c r="B34" s="143">
        <v>313314</v>
      </c>
      <c r="C34" s="139">
        <v>13</v>
      </c>
      <c r="D34" s="140">
        <v>687</v>
      </c>
      <c r="E34" s="169">
        <v>79.898</v>
      </c>
      <c r="F34" s="169">
        <v>85.511</v>
      </c>
      <c r="G34" s="140">
        <f t="shared" si="3"/>
        <v>16.27074520013017</v>
      </c>
      <c r="H34" s="140">
        <f t="shared" si="3"/>
        <v>803.4054098303143</v>
      </c>
      <c r="I34" s="142">
        <f aca="true" t="shared" si="4" ref="I34:I39">+G34+H34</f>
        <v>819.6761550304444</v>
      </c>
    </row>
    <row r="35" spans="1:9" ht="11.25">
      <c r="A35" s="137" t="s">
        <v>229</v>
      </c>
      <c r="B35" s="138">
        <v>315316</v>
      </c>
      <c r="C35" s="139">
        <v>17</v>
      </c>
      <c r="D35" s="140">
        <v>266</v>
      </c>
      <c r="E35" s="146">
        <v>86.331</v>
      </c>
      <c r="F35" s="146">
        <v>89.395</v>
      </c>
      <c r="G35" s="140">
        <f t="shared" si="3"/>
        <v>19.69165189792774</v>
      </c>
      <c r="H35" s="140">
        <f t="shared" si="3"/>
        <v>297.5557917109458</v>
      </c>
      <c r="I35" s="142">
        <f t="shared" si="4"/>
        <v>317.24744360887354</v>
      </c>
    </row>
    <row r="36" spans="1:9" ht="11.25">
      <c r="A36" s="137" t="s">
        <v>230</v>
      </c>
      <c r="B36" s="145">
        <v>322</v>
      </c>
      <c r="C36" s="139">
        <v>23</v>
      </c>
      <c r="D36" s="140">
        <v>1814</v>
      </c>
      <c r="E36" s="146">
        <v>82.952</v>
      </c>
      <c r="F36" s="146">
        <v>85.829</v>
      </c>
      <c r="G36" s="140">
        <f t="shared" si="3"/>
        <v>27.726878194618575</v>
      </c>
      <c r="H36" s="140">
        <f t="shared" si="3"/>
        <v>2113.504759463585</v>
      </c>
      <c r="I36" s="142">
        <f t="shared" si="4"/>
        <v>2141.2316376582035</v>
      </c>
    </row>
    <row r="37" spans="1:9" ht="11.25">
      <c r="A37" s="137" t="s">
        <v>231</v>
      </c>
      <c r="B37" s="145">
        <v>323</v>
      </c>
      <c r="C37" s="139">
        <v>33</v>
      </c>
      <c r="D37" s="140">
        <v>882</v>
      </c>
      <c r="E37" s="146">
        <v>94.693</v>
      </c>
      <c r="F37" s="146">
        <v>88.939</v>
      </c>
      <c r="G37" s="140">
        <f t="shared" si="3"/>
        <v>34.84946088940048</v>
      </c>
      <c r="H37" s="140">
        <f t="shared" si="3"/>
        <v>991.6909342358247</v>
      </c>
      <c r="I37" s="142">
        <f t="shared" si="4"/>
        <v>1026.5403951252251</v>
      </c>
    </row>
    <row r="38" spans="1:9" ht="11.25">
      <c r="A38" s="137" t="s">
        <v>232</v>
      </c>
      <c r="B38" s="145">
        <v>324</v>
      </c>
      <c r="C38" s="139">
        <v>24</v>
      </c>
      <c r="D38" s="140">
        <v>1514</v>
      </c>
      <c r="E38" s="146">
        <v>94.261</v>
      </c>
      <c r="F38" s="146">
        <v>83.932</v>
      </c>
      <c r="G38" s="140">
        <f t="shared" si="3"/>
        <v>25.461219380231487</v>
      </c>
      <c r="H38" s="140">
        <f t="shared" si="3"/>
        <v>1803.8412047848258</v>
      </c>
      <c r="I38" s="142">
        <f t="shared" si="4"/>
        <v>1829.3024241650573</v>
      </c>
    </row>
    <row r="39" spans="1:9" ht="11.25">
      <c r="A39" s="137" t="s">
        <v>233</v>
      </c>
      <c r="B39" s="145">
        <v>325</v>
      </c>
      <c r="C39" s="139">
        <v>56</v>
      </c>
      <c r="D39" s="140">
        <v>4077</v>
      </c>
      <c r="E39" s="146">
        <v>83.589</v>
      </c>
      <c r="F39" s="146">
        <v>90.927</v>
      </c>
      <c r="G39" s="140">
        <f t="shared" si="3"/>
        <v>66.99446099367141</v>
      </c>
      <c r="H39" s="140">
        <f t="shared" si="3"/>
        <v>4483.816688112442</v>
      </c>
      <c r="I39" s="142">
        <f t="shared" si="4"/>
        <v>4550.811149106113</v>
      </c>
    </row>
    <row r="40" spans="1:9" ht="11.25">
      <c r="A40" s="137" t="s">
        <v>234</v>
      </c>
      <c r="B40" s="145">
        <v>326</v>
      </c>
      <c r="C40" s="139">
        <v>21</v>
      </c>
      <c r="D40" s="140">
        <v>1455</v>
      </c>
      <c r="E40" s="146">
        <v>87.452</v>
      </c>
      <c r="F40" s="146">
        <v>92.961</v>
      </c>
      <c r="G40" s="140">
        <f>+C40/(E40/100)</f>
        <v>24.01317294058455</v>
      </c>
      <c r="H40" s="140">
        <f>+D40/(F40/100)</f>
        <v>1565.1724916900637</v>
      </c>
      <c r="I40" s="142">
        <f>+G40+H40</f>
        <v>1589.1856646306483</v>
      </c>
    </row>
    <row r="41" spans="1:9" ht="11.25">
      <c r="A41" s="137"/>
      <c r="B41" s="145"/>
      <c r="C41" s="139"/>
      <c r="D41" s="140"/>
      <c r="E41" s="146"/>
      <c r="F41" s="146"/>
      <c r="G41" s="146"/>
      <c r="H41" s="146"/>
      <c r="I41" s="150"/>
    </row>
    <row r="42" spans="1:9" ht="11.25">
      <c r="A42" s="147" t="s">
        <v>235</v>
      </c>
      <c r="B42" s="127">
        <v>42</v>
      </c>
      <c r="C42" s="139">
        <v>35511</v>
      </c>
      <c r="D42" s="140">
        <v>9851</v>
      </c>
      <c r="E42" s="170">
        <v>103.034</v>
      </c>
      <c r="F42" s="170">
        <v>95.901</v>
      </c>
      <c r="G42" s="140">
        <f>+C42/(E42/100)</f>
        <v>34465.32212667663</v>
      </c>
      <c r="H42" s="140">
        <f>+D42/(F42/100)</f>
        <v>10272.051386325482</v>
      </c>
      <c r="I42" s="142">
        <f>+G42+H42</f>
        <v>44737.37351300211</v>
      </c>
    </row>
    <row r="43" spans="1:9" ht="11.25">
      <c r="A43" s="137"/>
      <c r="B43" s="145"/>
      <c r="C43" s="139"/>
      <c r="D43" s="140"/>
      <c r="E43" s="146"/>
      <c r="F43" s="146"/>
      <c r="G43" s="146"/>
      <c r="H43" s="146"/>
      <c r="I43" s="150"/>
    </row>
    <row r="44" spans="1:9" ht="11.25">
      <c r="A44" s="156" t="s">
        <v>236</v>
      </c>
      <c r="B44" s="127" t="s">
        <v>237</v>
      </c>
      <c r="C44" s="139">
        <v>2510</v>
      </c>
      <c r="D44" s="140">
        <v>5396</v>
      </c>
      <c r="E44" s="170">
        <v>102.006</v>
      </c>
      <c r="F44" s="170">
        <v>93.965</v>
      </c>
      <c r="G44" s="140">
        <f>+C44/(E44/100)</f>
        <v>2460.6395702213595</v>
      </c>
      <c r="H44" s="140">
        <f>+D44/(F44/100)</f>
        <v>5742.563720534242</v>
      </c>
      <c r="I44" s="142">
        <f>+G44+H44</f>
        <v>8203.203290755602</v>
      </c>
    </row>
    <row r="45" spans="1:9" ht="11.25">
      <c r="A45" s="137"/>
      <c r="B45" s="145"/>
      <c r="C45" s="139"/>
      <c r="D45" s="140"/>
      <c r="E45" s="146"/>
      <c r="F45" s="146"/>
      <c r="G45" s="146"/>
      <c r="H45" s="146"/>
      <c r="I45" s="150"/>
    </row>
    <row r="46" spans="1:9" ht="11.25">
      <c r="A46" s="147" t="s">
        <v>238</v>
      </c>
      <c r="B46" s="127" t="s">
        <v>239</v>
      </c>
      <c r="C46" s="139"/>
      <c r="D46" s="140"/>
      <c r="E46" s="146"/>
      <c r="F46" s="146"/>
      <c r="G46" s="146"/>
      <c r="H46" s="146"/>
      <c r="I46" s="150"/>
    </row>
    <row r="47" spans="1:9" ht="11.25">
      <c r="A47" s="137" t="s">
        <v>240</v>
      </c>
      <c r="B47" s="145">
        <v>481</v>
      </c>
      <c r="C47" s="139">
        <v>128</v>
      </c>
      <c r="D47" s="140">
        <v>3486</v>
      </c>
      <c r="E47" s="146">
        <v>103.601</v>
      </c>
      <c r="F47" s="170">
        <v>107.799</v>
      </c>
      <c r="G47" s="140">
        <f aca="true" t="shared" si="5" ref="G47:H54">+C47/(E47/100)</f>
        <v>123.55093097556973</v>
      </c>
      <c r="H47" s="140">
        <f t="shared" si="5"/>
        <v>3233.7962318759915</v>
      </c>
      <c r="I47" s="142">
        <f aca="true" t="shared" si="6" ref="I47:I54">+G47+H47</f>
        <v>3357.3471628515613</v>
      </c>
    </row>
    <row r="48" spans="1:9" ht="11.25">
      <c r="A48" s="137" t="s">
        <v>241</v>
      </c>
      <c r="B48" s="145">
        <v>482</v>
      </c>
      <c r="C48" s="139">
        <v>9</v>
      </c>
      <c r="D48" s="140">
        <v>305</v>
      </c>
      <c r="E48" s="146">
        <v>65.206</v>
      </c>
      <c r="F48" s="170">
        <v>89.997</v>
      </c>
      <c r="G48" s="140">
        <f t="shared" si="5"/>
        <v>13.802410821090081</v>
      </c>
      <c r="H48" s="140">
        <f t="shared" si="5"/>
        <v>338.90018556174095</v>
      </c>
      <c r="I48" s="142">
        <f t="shared" si="6"/>
        <v>352.702596382831</v>
      </c>
    </row>
    <row r="49" spans="1:9" ht="11.25">
      <c r="A49" s="137" t="s">
        <v>242</v>
      </c>
      <c r="B49" s="145">
        <v>483</v>
      </c>
      <c r="C49" s="139">
        <v>11</v>
      </c>
      <c r="D49" s="171">
        <v>1022</v>
      </c>
      <c r="E49" s="170">
        <v>95.915</v>
      </c>
      <c r="F49" s="170">
        <v>77.18</v>
      </c>
      <c r="G49" s="140">
        <f t="shared" si="5"/>
        <v>11.468487723505186</v>
      </c>
      <c r="H49" s="140">
        <f t="shared" si="5"/>
        <v>1324.1772479917076</v>
      </c>
      <c r="I49" s="142">
        <f t="shared" si="6"/>
        <v>1335.6457357152128</v>
      </c>
    </row>
    <row r="50" spans="1:9" ht="11.25">
      <c r="A50" s="137" t="s">
        <v>243</v>
      </c>
      <c r="B50" s="145">
        <v>484</v>
      </c>
      <c r="C50" s="139">
        <v>5729</v>
      </c>
      <c r="D50" s="171">
        <v>2852</v>
      </c>
      <c r="E50" s="170">
        <v>89.298</v>
      </c>
      <c r="F50" s="170">
        <v>86.189</v>
      </c>
      <c r="G50" s="140">
        <f t="shared" si="5"/>
        <v>6415.597213823378</v>
      </c>
      <c r="H50" s="140">
        <f t="shared" si="5"/>
        <v>3309.0069498427874</v>
      </c>
      <c r="I50" s="142">
        <f t="shared" si="6"/>
        <v>9724.604163666165</v>
      </c>
    </row>
    <row r="51" spans="1:9" ht="11.25">
      <c r="A51" s="137" t="s">
        <v>244</v>
      </c>
      <c r="B51" s="145">
        <v>485</v>
      </c>
      <c r="C51" s="139">
        <v>111</v>
      </c>
      <c r="D51" s="171">
        <v>482</v>
      </c>
      <c r="E51" s="170">
        <v>98.484</v>
      </c>
      <c r="F51" s="170">
        <v>92.318</v>
      </c>
      <c r="G51" s="140">
        <f t="shared" si="5"/>
        <v>112.70866333617644</v>
      </c>
      <c r="H51" s="140">
        <f t="shared" si="5"/>
        <v>522.1083645659568</v>
      </c>
      <c r="I51" s="142">
        <f t="shared" si="6"/>
        <v>634.8170279021332</v>
      </c>
    </row>
    <row r="52" spans="1:9" ht="11.25">
      <c r="A52" s="137" t="s">
        <v>245</v>
      </c>
      <c r="B52" s="145">
        <v>486</v>
      </c>
      <c r="C52" s="139">
        <v>145</v>
      </c>
      <c r="D52" s="171">
        <v>591</v>
      </c>
      <c r="E52" s="170">
        <v>77.621</v>
      </c>
      <c r="F52" s="170">
        <v>90.521</v>
      </c>
      <c r="G52" s="140">
        <f t="shared" si="5"/>
        <v>186.80511717189935</v>
      </c>
      <c r="H52" s="140">
        <f t="shared" si="5"/>
        <v>652.8871753515759</v>
      </c>
      <c r="I52" s="142">
        <f t="shared" si="6"/>
        <v>839.6922925234753</v>
      </c>
    </row>
    <row r="53" spans="1:9" ht="11.25">
      <c r="A53" s="137" t="s">
        <v>246</v>
      </c>
      <c r="B53" s="143">
        <v>487488492</v>
      </c>
      <c r="C53" s="139">
        <v>2409</v>
      </c>
      <c r="D53" s="171">
        <v>1345</v>
      </c>
      <c r="E53" s="170">
        <v>87.29</v>
      </c>
      <c r="F53" s="170">
        <v>93.514</v>
      </c>
      <c r="G53" s="140">
        <f t="shared" si="5"/>
        <v>2759.7662962538666</v>
      </c>
      <c r="H53" s="140">
        <f t="shared" si="5"/>
        <v>1438.287315268302</v>
      </c>
      <c r="I53" s="142">
        <f t="shared" si="6"/>
        <v>4198.0536115221685</v>
      </c>
    </row>
    <row r="54" spans="1:9" ht="11.25">
      <c r="A54" s="137" t="s">
        <v>247</v>
      </c>
      <c r="B54" s="145">
        <v>493</v>
      </c>
      <c r="C54" s="139">
        <v>422</v>
      </c>
      <c r="D54" s="171">
        <v>231</v>
      </c>
      <c r="E54" s="170">
        <v>95.612</v>
      </c>
      <c r="F54" s="170">
        <v>89.616</v>
      </c>
      <c r="G54" s="140">
        <f t="shared" si="5"/>
        <v>441.3671924026273</v>
      </c>
      <c r="H54" s="140">
        <f t="shared" si="5"/>
        <v>257.7664702731655</v>
      </c>
      <c r="I54" s="142">
        <f t="shared" si="6"/>
        <v>699.1336626757928</v>
      </c>
    </row>
    <row r="55" spans="1:9" ht="11.25">
      <c r="A55" s="137"/>
      <c r="B55" s="145"/>
      <c r="C55" s="139"/>
      <c r="D55" s="140"/>
      <c r="E55" s="146"/>
      <c r="F55" s="146"/>
      <c r="G55" s="146"/>
      <c r="H55" s="146"/>
      <c r="I55" s="150"/>
    </row>
    <row r="56" spans="1:9" ht="11.25">
      <c r="A56" s="147" t="s">
        <v>248</v>
      </c>
      <c r="B56" s="127">
        <v>51</v>
      </c>
      <c r="C56" s="139"/>
      <c r="D56" s="140"/>
      <c r="E56" s="146"/>
      <c r="F56" s="146"/>
      <c r="G56" s="146"/>
      <c r="H56" s="146"/>
      <c r="I56" s="150"/>
    </row>
    <row r="57" spans="1:9" ht="11.25">
      <c r="A57" s="137" t="s">
        <v>249</v>
      </c>
      <c r="B57" s="145">
        <v>511</v>
      </c>
      <c r="C57" s="139">
        <v>35</v>
      </c>
      <c r="D57" s="171">
        <v>1141</v>
      </c>
      <c r="E57" s="170">
        <v>95.406</v>
      </c>
      <c r="F57" s="170">
        <v>99.517</v>
      </c>
      <c r="G57" s="140">
        <f aca="true" t="shared" si="7" ref="G57:H60">+C57/(E57/100)</f>
        <v>36.68532377418611</v>
      </c>
      <c r="H57" s="140">
        <f t="shared" si="7"/>
        <v>1146.5377774651568</v>
      </c>
      <c r="I57" s="142">
        <f>+G57+H57</f>
        <v>1183.223101239343</v>
      </c>
    </row>
    <row r="58" spans="1:9" ht="11.25">
      <c r="A58" s="137" t="s">
        <v>250</v>
      </c>
      <c r="B58" s="145">
        <v>512</v>
      </c>
      <c r="C58" s="139">
        <v>66</v>
      </c>
      <c r="D58" s="171">
        <v>242</v>
      </c>
      <c r="E58" s="170">
        <v>72.304</v>
      </c>
      <c r="F58" s="170">
        <v>91.518</v>
      </c>
      <c r="G58" s="140">
        <f t="shared" si="7"/>
        <v>91.28125691524673</v>
      </c>
      <c r="H58" s="140">
        <f t="shared" si="7"/>
        <v>264.42885552568896</v>
      </c>
      <c r="I58" s="142">
        <f>+G58+H58</f>
        <v>355.7101124409357</v>
      </c>
    </row>
    <row r="59" spans="1:9" ht="11.25">
      <c r="A59" s="137" t="s">
        <v>251</v>
      </c>
      <c r="B59" s="145">
        <v>513</v>
      </c>
      <c r="C59" s="139">
        <v>1546</v>
      </c>
      <c r="D59" s="171">
        <v>12653</v>
      </c>
      <c r="E59" s="170">
        <v>79.873</v>
      </c>
      <c r="F59" s="170">
        <v>100.352</v>
      </c>
      <c r="G59" s="140">
        <f t="shared" si="7"/>
        <v>1935.5727216956918</v>
      </c>
      <c r="H59" s="140">
        <f t="shared" si="7"/>
        <v>12608.617665816328</v>
      </c>
      <c r="I59" s="142">
        <f>+G59+H59</f>
        <v>14544.190387512019</v>
      </c>
    </row>
    <row r="60" spans="1:9" ht="11.25">
      <c r="A60" s="137" t="s">
        <v>252</v>
      </c>
      <c r="B60" s="145">
        <v>514</v>
      </c>
      <c r="C60" s="139">
        <v>53</v>
      </c>
      <c r="D60" s="171">
        <v>688</v>
      </c>
      <c r="E60" s="170">
        <v>77.644</v>
      </c>
      <c r="F60" s="170">
        <v>105.317</v>
      </c>
      <c r="G60" s="140">
        <f t="shared" si="7"/>
        <v>68.26026479831023</v>
      </c>
      <c r="H60" s="140">
        <f t="shared" si="7"/>
        <v>653.2658545154154</v>
      </c>
      <c r="I60" s="142">
        <f>+G60+H60</f>
        <v>721.5261193137256</v>
      </c>
    </row>
    <row r="61" spans="1:9" ht="11.25">
      <c r="A61" s="137"/>
      <c r="B61" s="145"/>
      <c r="C61" s="139"/>
      <c r="D61" s="140"/>
      <c r="E61" s="146"/>
      <c r="F61" s="146"/>
      <c r="G61" s="146"/>
      <c r="H61" s="146"/>
      <c r="I61" s="150"/>
    </row>
    <row r="62" spans="1:9" ht="11.25">
      <c r="A62" s="147" t="s">
        <v>253</v>
      </c>
      <c r="B62" s="127">
        <v>52</v>
      </c>
      <c r="C62" s="139"/>
      <c r="D62" s="140"/>
      <c r="E62" s="146"/>
      <c r="F62" s="146"/>
      <c r="G62" s="146"/>
      <c r="H62" s="146"/>
      <c r="I62" s="150"/>
    </row>
    <row r="63" spans="1:9" ht="11.25">
      <c r="A63" s="137" t="s">
        <v>254</v>
      </c>
      <c r="B63" s="145">
        <v>521</v>
      </c>
      <c r="C63" s="139">
        <v>1114</v>
      </c>
      <c r="D63" s="171">
        <v>406</v>
      </c>
      <c r="E63" s="170">
        <v>93.836</v>
      </c>
      <c r="F63" s="170">
        <v>97.931</v>
      </c>
      <c r="G63" s="140">
        <f aca="true" t="shared" si="8" ref="G63:H67">+C63/(E63/100)</f>
        <v>1187.177629054947</v>
      </c>
      <c r="H63" s="140">
        <f t="shared" si="8"/>
        <v>414.57761076676434</v>
      </c>
      <c r="I63" s="142">
        <f>+G63+H63</f>
        <v>1601.7552398217113</v>
      </c>
    </row>
    <row r="64" spans="1:9" ht="11.25">
      <c r="A64" s="137" t="s">
        <v>255</v>
      </c>
      <c r="B64" s="145">
        <v>522</v>
      </c>
      <c r="C64" s="139">
        <v>36719</v>
      </c>
      <c r="D64" s="171">
        <v>11836</v>
      </c>
      <c r="E64" s="170">
        <v>101.816</v>
      </c>
      <c r="F64" s="170">
        <v>92.081</v>
      </c>
      <c r="G64" s="140">
        <f t="shared" si="8"/>
        <v>36064.07637306514</v>
      </c>
      <c r="H64" s="140">
        <f t="shared" si="8"/>
        <v>12853.900370326126</v>
      </c>
      <c r="I64" s="142">
        <f>+G64+H64</f>
        <v>48917.976743391264</v>
      </c>
    </row>
    <row r="65" spans="1:9" ht="11.25">
      <c r="A65" s="137" t="s">
        <v>256</v>
      </c>
      <c r="B65" s="145">
        <v>523</v>
      </c>
      <c r="C65" s="139">
        <v>939</v>
      </c>
      <c r="D65" s="171">
        <v>1736</v>
      </c>
      <c r="E65" s="170">
        <v>107.453</v>
      </c>
      <c r="F65" s="170">
        <v>94.712</v>
      </c>
      <c r="G65" s="140">
        <f t="shared" si="8"/>
        <v>873.8704363768345</v>
      </c>
      <c r="H65" s="140">
        <f t="shared" si="8"/>
        <v>1832.9250781315989</v>
      </c>
      <c r="I65" s="142">
        <f>+G65+H65</f>
        <v>2706.7955145084334</v>
      </c>
    </row>
    <row r="66" spans="1:9" ht="11.25">
      <c r="A66" s="137" t="s">
        <v>257</v>
      </c>
      <c r="B66" s="145">
        <v>524</v>
      </c>
      <c r="C66" s="139">
        <v>5532</v>
      </c>
      <c r="D66" s="171">
        <v>2846</v>
      </c>
      <c r="E66" s="170">
        <v>105.299</v>
      </c>
      <c r="F66" s="170">
        <v>100.542</v>
      </c>
      <c r="G66" s="140">
        <f t="shared" si="8"/>
        <v>5253.611145404989</v>
      </c>
      <c r="H66" s="140">
        <f t="shared" si="8"/>
        <v>2830.6578345368107</v>
      </c>
      <c r="I66" s="142">
        <f>+G66+H66</f>
        <v>8084.268979941799</v>
      </c>
    </row>
    <row r="67" spans="1:9" ht="11.25">
      <c r="A67" s="137" t="s">
        <v>258</v>
      </c>
      <c r="B67" s="145">
        <v>525</v>
      </c>
      <c r="C67" s="139">
        <v>1843</v>
      </c>
      <c r="D67" s="171">
        <v>222</v>
      </c>
      <c r="E67" s="170">
        <v>96.503</v>
      </c>
      <c r="F67" s="170">
        <v>109.874</v>
      </c>
      <c r="G67" s="140">
        <f t="shared" si="8"/>
        <v>1909.7851880252426</v>
      </c>
      <c r="H67" s="140">
        <f t="shared" si="8"/>
        <v>202.04962047436152</v>
      </c>
      <c r="I67" s="142">
        <f>+G67+H67</f>
        <v>2111.834808499604</v>
      </c>
    </row>
    <row r="68" spans="1:9" ht="11.25">
      <c r="A68" s="137"/>
      <c r="B68" s="145"/>
      <c r="C68" s="139"/>
      <c r="D68" s="140"/>
      <c r="E68" s="146"/>
      <c r="F68" s="146"/>
      <c r="G68" s="146"/>
      <c r="H68" s="146"/>
      <c r="I68" s="150"/>
    </row>
    <row r="69" spans="1:9" ht="11.25">
      <c r="A69" s="147" t="s">
        <v>259</v>
      </c>
      <c r="B69" s="127">
        <v>53</v>
      </c>
      <c r="C69" s="139"/>
      <c r="D69" s="140"/>
      <c r="E69" s="146"/>
      <c r="F69" s="146"/>
      <c r="G69" s="146"/>
      <c r="H69" s="146"/>
      <c r="I69" s="150"/>
    </row>
    <row r="70" spans="1:9" ht="11.25">
      <c r="A70" s="137" t="s">
        <v>260</v>
      </c>
      <c r="B70" s="145">
        <v>531</v>
      </c>
      <c r="C70" s="139">
        <v>384</v>
      </c>
      <c r="D70" s="171">
        <v>1074</v>
      </c>
      <c r="E70" s="170">
        <v>85.428</v>
      </c>
      <c r="F70" s="170">
        <v>89.925</v>
      </c>
      <c r="G70" s="140">
        <f>+C70/(E70/100)</f>
        <v>449.5013344570867</v>
      </c>
      <c r="H70" s="140">
        <f>+D70/(F70/100)</f>
        <v>1194.3286071726438</v>
      </c>
      <c r="I70" s="142">
        <f>+G70+H70</f>
        <v>1643.8299416297305</v>
      </c>
    </row>
    <row r="71" spans="1:9" ht="11.25">
      <c r="A71" s="137" t="s">
        <v>261</v>
      </c>
      <c r="B71" s="143">
        <v>532533</v>
      </c>
      <c r="C71" s="139">
        <v>65415</v>
      </c>
      <c r="D71" s="171">
        <v>11227</v>
      </c>
      <c r="E71" s="170">
        <v>109.283</v>
      </c>
      <c r="F71" s="170">
        <v>106.956</v>
      </c>
      <c r="G71" s="140">
        <f>+C71/(E71/100)</f>
        <v>59858.34942305757</v>
      </c>
      <c r="H71" s="140">
        <f>+D71/(F71/100)</f>
        <v>10496.83982198287</v>
      </c>
      <c r="I71" s="142">
        <f>+G71+H71</f>
        <v>70355.18924504044</v>
      </c>
    </row>
    <row r="72" spans="1:9" ht="11.25">
      <c r="A72" s="157"/>
      <c r="B72" s="145"/>
      <c r="C72" s="139"/>
      <c r="D72" s="140"/>
      <c r="E72" s="146"/>
      <c r="F72" s="146"/>
      <c r="G72" s="146"/>
      <c r="H72" s="146"/>
      <c r="I72" s="150"/>
    </row>
    <row r="73" spans="1:9" ht="11.25">
      <c r="A73" s="156" t="s">
        <v>262</v>
      </c>
      <c r="B73" s="127">
        <v>54</v>
      </c>
      <c r="C73" s="139"/>
      <c r="D73" s="140"/>
      <c r="E73" s="146"/>
      <c r="F73" s="146"/>
      <c r="G73" s="146"/>
      <c r="H73" s="146"/>
      <c r="I73" s="150"/>
    </row>
    <row r="74" spans="1:9" ht="11.25">
      <c r="A74" s="137" t="s">
        <v>263</v>
      </c>
      <c r="B74" s="145">
        <v>5411</v>
      </c>
      <c r="C74" s="139">
        <v>16</v>
      </c>
      <c r="D74" s="140">
        <v>498</v>
      </c>
      <c r="E74" s="146">
        <v>106.544</v>
      </c>
      <c r="F74" s="170">
        <v>92.288</v>
      </c>
      <c r="G74" s="140">
        <f aca="true" t="shared" si="9" ref="G74:H76">+C74/(E74/100)</f>
        <v>15.017269860339391</v>
      </c>
      <c r="H74" s="140">
        <f t="shared" si="9"/>
        <v>539.615117891817</v>
      </c>
      <c r="I74" s="142">
        <f>+G74+H74</f>
        <v>554.6323877521564</v>
      </c>
    </row>
    <row r="75" spans="1:9" ht="11.25">
      <c r="A75" s="137" t="s">
        <v>264</v>
      </c>
      <c r="B75" s="145">
        <v>5415</v>
      </c>
      <c r="C75" s="139">
        <v>32</v>
      </c>
      <c r="D75" s="171">
        <v>2206</v>
      </c>
      <c r="E75" s="170">
        <v>101.172</v>
      </c>
      <c r="F75" s="170">
        <v>103.488</v>
      </c>
      <c r="G75" s="140">
        <f t="shared" si="9"/>
        <v>31.629304550666195</v>
      </c>
      <c r="H75" s="140">
        <f t="shared" si="9"/>
        <v>2131.648113790971</v>
      </c>
      <c r="I75" s="142">
        <f>+G75+H75</f>
        <v>2163.2774183416373</v>
      </c>
    </row>
    <row r="76" spans="1:9" ht="11.25">
      <c r="A76" s="137" t="s">
        <v>265</v>
      </c>
      <c r="B76" s="145" t="s">
        <v>266</v>
      </c>
      <c r="C76" s="139">
        <v>187</v>
      </c>
      <c r="D76" s="171">
        <v>4772</v>
      </c>
      <c r="E76" s="170">
        <v>99.966</v>
      </c>
      <c r="F76" s="170">
        <v>101.5</v>
      </c>
      <c r="G76" s="140">
        <f t="shared" si="9"/>
        <v>187.06360162455235</v>
      </c>
      <c r="H76" s="140">
        <f t="shared" si="9"/>
        <v>4701.477832512316</v>
      </c>
      <c r="I76" s="142">
        <f>+G76+H76</f>
        <v>4888.541434136869</v>
      </c>
    </row>
    <row r="77" spans="1:9" ht="11.25">
      <c r="A77" s="137"/>
      <c r="B77" s="145"/>
      <c r="C77" s="139"/>
      <c r="D77" s="140"/>
      <c r="E77" s="146"/>
      <c r="F77" s="146"/>
      <c r="G77" s="146"/>
      <c r="H77" s="146"/>
      <c r="I77" s="150"/>
    </row>
    <row r="78" spans="1:9" ht="11.25">
      <c r="A78" s="156" t="s">
        <v>267</v>
      </c>
      <c r="B78" s="127">
        <v>55</v>
      </c>
      <c r="C78" s="139">
        <v>2426</v>
      </c>
      <c r="D78" s="171">
        <v>1168</v>
      </c>
      <c r="E78" s="170">
        <v>105.73</v>
      </c>
      <c r="F78" s="170">
        <v>94.041</v>
      </c>
      <c r="G78" s="140">
        <f>+C78/(E78/100)</f>
        <v>2294.523787004634</v>
      </c>
      <c r="H78" s="140">
        <f>+D78/(F78/100)</f>
        <v>1242.0114630852502</v>
      </c>
      <c r="I78" s="142">
        <f>+G78+H78</f>
        <v>3536.5352500898844</v>
      </c>
    </row>
    <row r="79" spans="1:9" ht="11.25">
      <c r="A79" s="137"/>
      <c r="B79" s="145"/>
      <c r="C79" s="139"/>
      <c r="D79" s="140"/>
      <c r="E79" s="146"/>
      <c r="F79" s="146"/>
      <c r="G79" s="146"/>
      <c r="H79" s="146"/>
      <c r="I79" s="150"/>
    </row>
    <row r="80" spans="1:9" ht="11.25">
      <c r="A80" s="156" t="s">
        <v>268</v>
      </c>
      <c r="B80" s="145"/>
      <c r="C80" s="139"/>
      <c r="D80" s="140"/>
      <c r="E80" s="146"/>
      <c r="F80" s="146"/>
      <c r="G80" s="146"/>
      <c r="H80" s="146"/>
      <c r="I80" s="150"/>
    </row>
    <row r="81" spans="1:9" ht="11.25">
      <c r="A81" s="137" t="s">
        <v>269</v>
      </c>
      <c r="B81" s="145">
        <v>561</v>
      </c>
      <c r="C81" s="139">
        <v>308</v>
      </c>
      <c r="D81" s="140">
        <v>2473</v>
      </c>
      <c r="E81" s="146">
        <v>95.259</v>
      </c>
      <c r="F81" s="170">
        <v>104.133</v>
      </c>
      <c r="G81" s="140">
        <f>+C81/(E81/100)</f>
        <v>323.32902927807345</v>
      </c>
      <c r="H81" s="140">
        <f>+D81/(F81/100)</f>
        <v>2374.8475507283956</v>
      </c>
      <c r="I81" s="142">
        <f>+G81+H81</f>
        <v>2698.176580006469</v>
      </c>
    </row>
    <row r="82" spans="1:9" ht="11.25">
      <c r="A82" s="137" t="s">
        <v>270</v>
      </c>
      <c r="B82" s="145">
        <v>562</v>
      </c>
      <c r="C82" s="139">
        <v>168</v>
      </c>
      <c r="D82" s="140">
        <v>431</v>
      </c>
      <c r="E82" s="146">
        <v>79.308</v>
      </c>
      <c r="F82" s="170">
        <v>92.506</v>
      </c>
      <c r="G82" s="140">
        <f>+C82/(E82/100)</f>
        <v>211.8323498259948</v>
      </c>
      <c r="H82" s="140">
        <f>+D82/(F82/100)</f>
        <v>465.9157243854453</v>
      </c>
      <c r="I82" s="142">
        <f>+G82+H82</f>
        <v>677.7480742114401</v>
      </c>
    </row>
    <row r="83" spans="1:9" ht="11.25">
      <c r="A83" s="137"/>
      <c r="B83" s="145"/>
      <c r="C83" s="139"/>
      <c r="D83" s="140"/>
      <c r="E83" s="146"/>
      <c r="F83" s="146"/>
      <c r="G83" s="146"/>
      <c r="H83" s="146"/>
      <c r="I83" s="150"/>
    </row>
    <row r="84" spans="1:9" ht="11.25">
      <c r="A84" s="134" t="s">
        <v>271</v>
      </c>
      <c r="B84" s="127">
        <v>61</v>
      </c>
      <c r="C84" s="139">
        <v>4</v>
      </c>
      <c r="D84" s="140">
        <v>1045</v>
      </c>
      <c r="E84" s="146">
        <v>101.825</v>
      </c>
      <c r="F84" s="170">
        <v>94.443</v>
      </c>
      <c r="G84" s="140">
        <f>+C84/(E84/100)</f>
        <v>3.928308372207218</v>
      </c>
      <c r="H84" s="140">
        <f>+D84/(F84/100)</f>
        <v>1106.4875109854622</v>
      </c>
      <c r="I84" s="142">
        <f>+G84+H84</f>
        <v>1110.4158193576695</v>
      </c>
    </row>
    <row r="85" spans="1:9" ht="11.25">
      <c r="A85" s="137"/>
      <c r="B85" s="145"/>
      <c r="C85" s="139"/>
      <c r="D85" s="140"/>
      <c r="E85" s="146"/>
      <c r="F85" s="146"/>
      <c r="G85" s="146"/>
      <c r="H85" s="146"/>
      <c r="I85" s="150"/>
    </row>
    <row r="86" spans="1:9" ht="11.25">
      <c r="A86" s="147" t="s">
        <v>272</v>
      </c>
      <c r="B86" s="127">
        <v>62</v>
      </c>
      <c r="C86" s="139"/>
      <c r="D86" s="140"/>
      <c r="E86" s="146"/>
      <c r="F86" s="146"/>
      <c r="G86" s="146"/>
      <c r="H86" s="146"/>
      <c r="I86" s="150"/>
    </row>
    <row r="87" spans="1:9" ht="11.25">
      <c r="A87" s="137" t="s">
        <v>273</v>
      </c>
      <c r="B87" s="145">
        <v>621</v>
      </c>
      <c r="C87" s="139">
        <v>91</v>
      </c>
      <c r="D87" s="140">
        <v>2792</v>
      </c>
      <c r="E87" s="146">
        <v>117.765</v>
      </c>
      <c r="F87" s="146">
        <v>95.369</v>
      </c>
      <c r="G87" s="140">
        <f aca="true" t="shared" si="10" ref="G87:H90">+C87/(E87/100)</f>
        <v>77.2725342843799</v>
      </c>
      <c r="H87" s="140">
        <f t="shared" si="10"/>
        <v>2927.576046723778</v>
      </c>
      <c r="I87" s="142">
        <f>+G87+H87</f>
        <v>3004.848581008158</v>
      </c>
    </row>
    <row r="88" spans="1:9" ht="11.25">
      <c r="A88" s="137" t="s">
        <v>274</v>
      </c>
      <c r="B88" s="145">
        <v>622</v>
      </c>
      <c r="C88" s="139">
        <v>130</v>
      </c>
      <c r="D88" s="140">
        <v>2347</v>
      </c>
      <c r="E88" s="146">
        <v>103.981</v>
      </c>
      <c r="F88" s="146">
        <v>95.528</v>
      </c>
      <c r="G88" s="140">
        <f t="shared" si="10"/>
        <v>125.0228407112838</v>
      </c>
      <c r="H88" s="140">
        <f t="shared" si="10"/>
        <v>2456.871283812076</v>
      </c>
      <c r="I88" s="142">
        <f>+G88+H88</f>
        <v>2581.8941245233596</v>
      </c>
    </row>
    <row r="89" spans="1:9" ht="11.25">
      <c r="A89" s="137" t="s">
        <v>275</v>
      </c>
      <c r="B89" s="145">
        <v>623</v>
      </c>
      <c r="C89" s="139">
        <v>22</v>
      </c>
      <c r="D89" s="140">
        <v>459</v>
      </c>
      <c r="E89" s="146">
        <v>101.198</v>
      </c>
      <c r="F89" s="146">
        <v>94.634</v>
      </c>
      <c r="G89" s="140">
        <f t="shared" si="10"/>
        <v>21.739560070357125</v>
      </c>
      <c r="H89" s="140">
        <f t="shared" si="10"/>
        <v>485.02652323689165</v>
      </c>
      <c r="I89" s="142">
        <f>+G89+H89</f>
        <v>506.7660833072488</v>
      </c>
    </row>
    <row r="90" spans="1:9" ht="11.25">
      <c r="A90" s="154" t="s">
        <v>276</v>
      </c>
      <c r="B90" s="145">
        <v>624</v>
      </c>
      <c r="C90" s="139">
        <v>18</v>
      </c>
      <c r="D90" s="140">
        <v>206</v>
      </c>
      <c r="E90" s="146">
        <v>105.227</v>
      </c>
      <c r="F90" s="146">
        <v>95.123</v>
      </c>
      <c r="G90" s="140">
        <f t="shared" si="10"/>
        <v>17.10587586836078</v>
      </c>
      <c r="H90" s="140">
        <f t="shared" si="10"/>
        <v>216.56171483237492</v>
      </c>
      <c r="I90" s="142">
        <f>+G90+H90</f>
        <v>233.6675907007357</v>
      </c>
    </row>
    <row r="91" spans="1:9" ht="11.25">
      <c r="A91" s="137"/>
      <c r="B91" s="145"/>
      <c r="C91" s="139"/>
      <c r="D91" s="140"/>
      <c r="E91" s="146"/>
      <c r="F91" s="146"/>
      <c r="G91" s="146"/>
      <c r="H91" s="146"/>
      <c r="I91" s="150"/>
    </row>
    <row r="92" spans="1:9" ht="11.25">
      <c r="A92" s="147" t="s">
        <v>277</v>
      </c>
      <c r="B92" s="127">
        <v>71</v>
      </c>
      <c r="C92" s="139"/>
      <c r="D92" s="140"/>
      <c r="E92" s="146"/>
      <c r="F92" s="146"/>
      <c r="G92" s="146"/>
      <c r="H92" s="146"/>
      <c r="I92" s="150"/>
    </row>
    <row r="93" spans="1:9" ht="11.25">
      <c r="A93" s="137" t="s">
        <v>278</v>
      </c>
      <c r="B93" s="143">
        <v>711712</v>
      </c>
      <c r="C93" s="139">
        <v>30</v>
      </c>
      <c r="D93" s="140">
        <v>288</v>
      </c>
      <c r="E93" s="146">
        <v>103.142</v>
      </c>
      <c r="F93" s="146">
        <v>100.215</v>
      </c>
      <c r="G93" s="140">
        <f>+C93/(E93/100)</f>
        <v>29.086114289038413</v>
      </c>
      <c r="H93" s="140">
        <f>+D93/(F93/100)</f>
        <v>287.3821284238886</v>
      </c>
      <c r="I93" s="142">
        <f>+G93+H93</f>
        <v>316.468242712927</v>
      </c>
    </row>
    <row r="94" spans="1:9" ht="11.25">
      <c r="A94" s="137" t="s">
        <v>279</v>
      </c>
      <c r="B94" s="145">
        <v>713</v>
      </c>
      <c r="C94" s="139">
        <v>20</v>
      </c>
      <c r="D94" s="140">
        <v>743</v>
      </c>
      <c r="E94" s="146">
        <v>101.799</v>
      </c>
      <c r="F94" s="146">
        <v>101.718</v>
      </c>
      <c r="G94" s="140">
        <f>+C94/(E94/100)</f>
        <v>19.646558414129803</v>
      </c>
      <c r="H94" s="140">
        <f>+D94/(F94/100)</f>
        <v>730.4508543227354</v>
      </c>
      <c r="I94" s="142">
        <f>+G94+H94</f>
        <v>750.0974127368652</v>
      </c>
    </row>
    <row r="95" spans="1:9" ht="11.25">
      <c r="A95" s="137"/>
      <c r="B95" s="145"/>
      <c r="C95" s="139"/>
      <c r="D95" s="140"/>
      <c r="E95" s="146"/>
      <c r="F95" s="146"/>
      <c r="G95" s="146"/>
      <c r="H95" s="146"/>
      <c r="I95" s="150"/>
    </row>
    <row r="96" spans="1:9" ht="11.25">
      <c r="A96" s="156" t="s">
        <v>280</v>
      </c>
      <c r="B96" s="127">
        <v>72</v>
      </c>
      <c r="C96" s="139"/>
      <c r="D96" s="140"/>
      <c r="E96" s="146"/>
      <c r="F96" s="146"/>
      <c r="G96" s="146"/>
      <c r="H96" s="146"/>
      <c r="I96" s="150"/>
    </row>
    <row r="97" spans="1:9" ht="11.25">
      <c r="A97" s="137" t="s">
        <v>281</v>
      </c>
      <c r="B97" s="145">
        <v>721</v>
      </c>
      <c r="C97" s="139">
        <v>213</v>
      </c>
      <c r="D97" s="140">
        <v>600</v>
      </c>
      <c r="E97" s="146">
        <v>90.426</v>
      </c>
      <c r="F97" s="146">
        <v>92.065</v>
      </c>
      <c r="G97" s="140">
        <f>+C97/(E97/100)</f>
        <v>235.5517218499104</v>
      </c>
      <c r="H97" s="140">
        <f>+D97/(F97/100)</f>
        <v>651.713463313963</v>
      </c>
      <c r="I97" s="142">
        <f>+G97+H97</f>
        <v>887.2651851638734</v>
      </c>
    </row>
    <row r="98" spans="1:9" ht="11.25">
      <c r="A98" s="137" t="s">
        <v>282</v>
      </c>
      <c r="B98" s="145">
        <v>722</v>
      </c>
      <c r="C98" s="139">
        <v>0</v>
      </c>
      <c r="D98" s="140">
        <v>2644</v>
      </c>
      <c r="E98" s="146">
        <v>0</v>
      </c>
      <c r="F98" s="146">
        <v>91.738</v>
      </c>
      <c r="G98" s="140"/>
      <c r="H98" s="140">
        <f>+D98/(F98/100)</f>
        <v>2882.1208223418867</v>
      </c>
      <c r="I98" s="142">
        <f>+G98+H98</f>
        <v>2882.1208223418867</v>
      </c>
    </row>
    <row r="99" spans="1:9" ht="11.25">
      <c r="A99" s="137"/>
      <c r="B99" s="145"/>
      <c r="C99" s="139"/>
      <c r="D99" s="140"/>
      <c r="E99" s="146"/>
      <c r="F99" s="146"/>
      <c r="G99" s="146"/>
      <c r="H99" s="146"/>
      <c r="I99" s="150"/>
    </row>
    <row r="100" spans="1:9" ht="11.25">
      <c r="A100" s="158" t="s">
        <v>283</v>
      </c>
      <c r="B100" s="132">
        <v>81</v>
      </c>
      <c r="C100" s="159">
        <v>1412</v>
      </c>
      <c r="D100" s="160">
        <v>1715</v>
      </c>
      <c r="E100" s="172">
        <v>93.354</v>
      </c>
      <c r="F100" s="172">
        <v>93.063</v>
      </c>
      <c r="G100" s="160">
        <f>+C100/(E100/100)</f>
        <v>1512.5222272211154</v>
      </c>
      <c r="H100" s="160">
        <f>+D100/(F100/100)</f>
        <v>1842.8376476150563</v>
      </c>
      <c r="I100" s="162">
        <f>+G100+H100</f>
        <v>3355.359874836172</v>
      </c>
    </row>
    <row r="102" ht="11.25">
      <c r="B102" s="166" t="s">
        <v>284</v>
      </c>
    </row>
    <row r="103" ht="11.25">
      <c r="B103" s="163"/>
    </row>
    <row r="104" ht="11.25">
      <c r="B104" s="166" t="s">
        <v>302</v>
      </c>
    </row>
  </sheetData>
  <mergeCells count="8">
    <mergeCell ref="C5:D5"/>
    <mergeCell ref="E5:F5"/>
    <mergeCell ref="G5:H5"/>
    <mergeCell ref="A1:I1"/>
    <mergeCell ref="A2:I2"/>
    <mergeCell ref="C3:D3"/>
    <mergeCell ref="E3:F3"/>
    <mergeCell ref="G3:H3"/>
  </mergeCells>
  <conditionalFormatting sqref="E21:F31 E33:F34">
    <cfRule type="cellIs" priority="1" dxfId="0" operator="equal" stopIfTrue="1">
      <formula>0</formula>
    </cfRule>
  </conditionalFormatting>
  <printOptions horizontalCentered="1"/>
  <pageMargins left="0.75" right="0.75" top="0.56" bottom="1" header="0.5" footer="0.5"/>
  <pageSetup fitToHeight="2" fitToWidth="1" horizontalDpi="600" verticalDpi="6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NOTES</dc:creator>
  <cp:keywords/>
  <dc:description/>
  <cp:lastModifiedBy> NOTES</cp:lastModifiedBy>
  <cp:lastPrinted>2010-04-16T18:35:33Z</cp:lastPrinted>
  <dcterms:created xsi:type="dcterms:W3CDTF">2010-03-19T12:51:59Z</dcterms:created>
  <dcterms:modified xsi:type="dcterms:W3CDTF">2010-04-16T18:48:05Z</dcterms:modified>
  <cp:category/>
  <cp:version/>
  <cp:contentType/>
  <cp:contentStatus/>
</cp:coreProperties>
</file>