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601" activeTab="0"/>
  </bookViews>
  <sheets>
    <sheet name="2-33" sheetId="1" r:id="rId1"/>
    <sheet name="2-33 (raw data)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_xlnm.Print_Area" localSheetId="0">'2-33'!$A$1:$S$91</definedName>
    <definedName name="_xlnm.Print_Area" localSheetId="1">'2-33 (raw data)'!$A$1:$J$89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<sst xmlns="http://schemas.openxmlformats.org/spreadsheetml/2006/main" count="335" uniqueCount="126">
  <si>
    <t>Fatalities from all incidents</t>
  </si>
  <si>
    <t>Light rail</t>
  </si>
  <si>
    <t>Heavy rail</t>
  </si>
  <si>
    <t>Commuter rail</t>
  </si>
  <si>
    <t>Van pool</t>
  </si>
  <si>
    <t>Automated guideway</t>
  </si>
  <si>
    <t xml:space="preserve">    Total</t>
  </si>
  <si>
    <t>Injuries from all incidents</t>
  </si>
  <si>
    <t>All incidents</t>
  </si>
  <si>
    <t>Passengers served (millions)</t>
  </si>
  <si>
    <r>
      <t>Motor bus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</si>
  <si>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The figures for cable car, inclined plane, jitney, and ferry boat are lumped together and appear in this footnote as follows:</t>
    </r>
  </si>
  <si>
    <r>
      <t>c</t>
    </r>
    <r>
      <rPr>
        <sz val="8"/>
        <rFont val="Arial"/>
        <family val="2"/>
      </rPr>
      <t xml:space="preserve"> Motor bus also includes trolley bus.</t>
    </r>
  </si>
  <si>
    <t xml:space="preserve">    All modes</t>
  </si>
  <si>
    <t>Demand responsive</t>
  </si>
  <si>
    <r>
      <t xml:space="preserve">Administration, </t>
    </r>
    <r>
      <rPr>
        <i/>
        <sz val="8"/>
        <rFont val="Arial"/>
        <family val="2"/>
      </rPr>
      <t>Safety Management Information Statistics</t>
    </r>
    <r>
      <rPr>
        <sz val="8"/>
        <rFont val="Arial"/>
        <family val="2"/>
      </rPr>
      <t xml:space="preserve"> (SAMIS) annual reports.  SAMIS data covers only direct-operated urban transit systems. </t>
    </r>
  </si>
  <si>
    <r>
      <t>b</t>
    </r>
    <r>
      <rPr>
        <sz val="8"/>
        <rFont val="Arial"/>
        <family val="2"/>
      </rPr>
      <t xml:space="preserve">  Incidents include accidents (collisions with vehicles, objects, people (except suicides),  derailments/vehicles going off road), plus personal </t>
    </r>
  </si>
  <si>
    <r>
      <t>Transit Safety Data by Mode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for All Reported Incidents</t>
    </r>
    <r>
      <rPr>
        <b/>
        <vertAlign val="superscript"/>
        <sz val="12"/>
        <rFont val="Arial"/>
        <family val="2"/>
      </rPr>
      <t>b</t>
    </r>
  </si>
  <si>
    <r>
      <t>NOTE:</t>
    </r>
    <r>
      <rPr>
        <sz val="8"/>
        <rFont val="Arial"/>
        <family val="2"/>
      </rPr>
      <t xml:space="preserve">  Data are provided only for transit systems which have provided safety data for inclusion in the U.S. Deaprtment of Transportation, Federal Transit </t>
    </r>
  </si>
  <si>
    <t>casualties, fires, and property damage associated with transit agency revenue vehicles and all transit facilities.</t>
  </si>
  <si>
    <r>
      <t>SOURCE:</t>
    </r>
    <r>
      <rPr>
        <sz val="8"/>
        <rFont val="Arial"/>
        <family val="2"/>
      </rPr>
      <t xml:space="preserve">  U.S. Department of Transportation, Federal Transit Administration, </t>
    </r>
    <r>
      <rPr>
        <i/>
        <sz val="8"/>
        <rFont val="Arial"/>
        <family val="2"/>
      </rPr>
      <t>Safety Management Information Statistics (SAMIS) 1998 Annual Report</t>
    </r>
  </si>
  <si>
    <t>(Cambridge, MA: December 1999).</t>
  </si>
  <si>
    <r>
      <t xml:space="preserve">                      </t>
    </r>
    <r>
      <rPr>
        <b/>
        <sz val="8"/>
        <rFont val="Arial"/>
        <family val="2"/>
      </rPr>
      <t>1990    1991    1992   1993   1994   1995   1996   1997   1998</t>
    </r>
  </si>
  <si>
    <r>
      <t xml:space="preserve">   </t>
    </r>
    <r>
      <rPr>
        <b/>
        <sz val="8"/>
        <rFont val="Arial"/>
        <family val="2"/>
      </rPr>
      <t>Fatalities:</t>
    </r>
    <r>
      <rPr>
        <sz val="8"/>
        <rFont val="Arial"/>
        <family val="2"/>
      </rPr>
      <t xml:space="preserve">     2         1          0          1         0         0          1         0         0</t>
    </r>
  </si>
  <si>
    <r>
      <t xml:space="preserve">      </t>
    </r>
    <r>
      <rPr>
        <b/>
        <sz val="8"/>
        <rFont val="Arial"/>
        <family val="2"/>
      </rPr>
      <t>Injuries:</t>
    </r>
    <r>
      <rPr>
        <sz val="8"/>
        <rFont val="Arial"/>
        <family val="2"/>
      </rPr>
      <t xml:space="preserve">  378     327      399      383      616     598     354    357     379</t>
    </r>
  </si>
  <si>
    <r>
      <t xml:space="preserve">   </t>
    </r>
    <r>
      <rPr>
        <b/>
        <sz val="8"/>
        <rFont val="Arial"/>
        <family val="2"/>
      </rPr>
      <t>Incidents:</t>
    </r>
    <r>
      <rPr>
        <sz val="8"/>
        <rFont val="Arial"/>
        <family val="2"/>
      </rPr>
      <t xml:space="preserve">  186     411      400      411      650     536     301    353     253</t>
    </r>
  </si>
  <si>
    <r>
      <t>Rates per 100 million passengers</t>
    </r>
    <r>
      <rPr>
        <b/>
        <vertAlign val="superscript"/>
        <sz val="10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</si>
  <si>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 Rates are based on total incidents including accidents and were calculated by dividing the number of fatalities, injuries, and incidents in</t>
    </r>
  </si>
  <si>
    <t>this table by the number of passengers served.</t>
  </si>
  <si>
    <r>
      <t>R</t>
    </r>
    <r>
      <rPr>
        <sz val="10"/>
        <rFont val="Arial"/>
        <family val="2"/>
      </rPr>
      <t>17.0</t>
    </r>
  </si>
  <si>
    <r>
      <t>R</t>
    </r>
    <r>
      <rPr>
        <sz val="10"/>
        <rFont val="Arial"/>
        <family val="2"/>
      </rPr>
      <t>22.6</t>
    </r>
  </si>
  <si>
    <r>
      <t>R</t>
    </r>
    <r>
      <rPr>
        <sz val="10"/>
        <rFont val="Arial"/>
        <family val="2"/>
      </rPr>
      <t>28.3</t>
    </r>
  </si>
  <si>
    <r>
      <t>R</t>
    </r>
    <r>
      <rPr>
        <sz val="10"/>
        <rFont val="Arial"/>
        <family val="2"/>
      </rPr>
      <t>13.5</t>
    </r>
  </si>
  <si>
    <r>
      <t>R</t>
    </r>
    <r>
      <rPr>
        <sz val="10"/>
        <rFont val="Arial"/>
        <family val="2"/>
      </rPr>
      <t>32.4</t>
    </r>
  </si>
  <si>
    <r>
      <t>R</t>
    </r>
    <r>
      <rPr>
        <sz val="10"/>
        <rFont val="Arial"/>
        <family val="2"/>
      </rPr>
      <t>12.0</t>
    </r>
  </si>
  <si>
    <r>
      <t>R</t>
    </r>
    <r>
      <rPr>
        <sz val="10"/>
        <rFont val="Arial"/>
        <family val="2"/>
      </rPr>
      <t>33.9</t>
    </r>
  </si>
  <si>
    <r>
      <t>R</t>
    </r>
    <r>
      <rPr>
        <sz val="10"/>
        <rFont val="Arial"/>
        <family val="2"/>
      </rPr>
      <t>65.5</t>
    </r>
  </si>
  <si>
    <r>
      <t>R</t>
    </r>
    <r>
      <rPr>
        <sz val="10"/>
        <rFont val="Arial"/>
        <family val="2"/>
      </rPr>
      <t>815</t>
    </r>
  </si>
  <si>
    <r>
      <t>R</t>
    </r>
    <r>
      <rPr>
        <sz val="10"/>
        <rFont val="Arial"/>
        <family val="2"/>
      </rPr>
      <t>853</t>
    </r>
  </si>
  <si>
    <r>
      <t>R</t>
    </r>
    <r>
      <rPr>
        <sz val="10"/>
        <rFont val="Arial"/>
        <family val="2"/>
      </rPr>
      <t>5,835</t>
    </r>
  </si>
  <si>
    <r>
      <t>R</t>
    </r>
    <r>
      <rPr>
        <sz val="10"/>
        <rFont val="Arial"/>
        <family val="2"/>
      </rPr>
      <t>1,037</t>
    </r>
  </si>
  <si>
    <r>
      <t>R</t>
    </r>
    <r>
      <rPr>
        <sz val="10"/>
        <rFont val="Arial"/>
        <family val="2"/>
      </rPr>
      <t>68</t>
    </r>
  </si>
  <si>
    <r>
      <t>R</t>
    </r>
    <r>
      <rPr>
        <sz val="10"/>
        <rFont val="Arial"/>
        <family val="2"/>
      </rPr>
      <t>1,721</t>
    </r>
  </si>
  <si>
    <r>
      <t>R</t>
    </r>
    <r>
      <rPr>
        <sz val="10"/>
        <rFont val="Arial"/>
        <family val="2"/>
      </rPr>
      <t>4,678</t>
    </r>
  </si>
  <si>
    <r>
      <t>R</t>
    </r>
    <r>
      <rPr>
        <sz val="10"/>
        <rFont val="Arial"/>
        <family val="2"/>
      </rPr>
      <t>843</t>
    </r>
  </si>
  <si>
    <r>
      <t>R</t>
    </r>
    <r>
      <rPr>
        <sz val="10"/>
        <rFont val="Arial"/>
        <family val="2"/>
      </rPr>
      <t>682</t>
    </r>
  </si>
  <si>
    <r>
      <t>R</t>
    </r>
    <r>
      <rPr>
        <sz val="10"/>
        <rFont val="Arial"/>
        <family val="2"/>
      </rPr>
      <t>677</t>
    </r>
  </si>
  <si>
    <r>
      <t>R</t>
    </r>
    <r>
      <rPr>
        <sz val="10"/>
        <rFont val="Arial"/>
        <family val="2"/>
      </rPr>
      <t>5,393</t>
    </r>
  </si>
  <si>
    <r>
      <t>R</t>
    </r>
    <r>
      <rPr>
        <sz val="10"/>
        <rFont val="Arial"/>
        <family val="2"/>
      </rPr>
      <t>584</t>
    </r>
  </si>
  <si>
    <r>
      <t>R</t>
    </r>
    <r>
      <rPr>
        <sz val="10"/>
        <rFont val="Arial"/>
        <family val="2"/>
      </rPr>
      <t>127</t>
    </r>
  </si>
  <si>
    <r>
      <t>R</t>
    </r>
    <r>
      <rPr>
        <sz val="10"/>
        <rFont val="Arial"/>
        <family val="2"/>
      </rPr>
      <t>194</t>
    </r>
  </si>
  <si>
    <r>
      <t>R</t>
    </r>
    <r>
      <rPr>
        <sz val="10"/>
        <rFont val="Arial"/>
        <family val="2"/>
      </rPr>
      <t>1,398</t>
    </r>
  </si>
  <si>
    <r>
      <t>R</t>
    </r>
    <r>
      <rPr>
        <sz val="10"/>
        <rFont val="Arial"/>
        <family val="2"/>
      </rPr>
      <t>4,401</t>
    </r>
  </si>
  <si>
    <r>
      <t>R</t>
    </r>
    <r>
      <rPr>
        <sz val="10"/>
        <rFont val="Arial"/>
        <family val="2"/>
      </rPr>
      <t>516</t>
    </r>
  </si>
  <si>
    <r>
      <t>R</t>
    </r>
    <r>
      <rPr>
        <sz val="10"/>
        <rFont val="Arial"/>
        <family val="2"/>
      </rPr>
      <t>524</t>
    </r>
  </si>
  <si>
    <r>
      <t>R</t>
    </r>
    <r>
      <rPr>
        <sz val="10"/>
        <rFont val="Arial"/>
        <family val="2"/>
      </rPr>
      <t>432</t>
    </r>
  </si>
  <si>
    <r>
      <t>R</t>
    </r>
    <r>
      <rPr>
        <sz val="10"/>
        <rFont val="Arial"/>
        <family val="2"/>
      </rPr>
      <t>4,390</t>
    </r>
  </si>
  <si>
    <r>
      <t>R</t>
    </r>
    <r>
      <rPr>
        <sz val="10"/>
        <rFont val="Arial"/>
        <family val="2"/>
      </rPr>
      <t>638</t>
    </r>
  </si>
  <si>
    <r>
      <t>R</t>
    </r>
    <r>
      <rPr>
        <sz val="10"/>
        <rFont val="Arial"/>
        <family val="2"/>
      </rPr>
      <t>160</t>
    </r>
  </si>
  <si>
    <r>
      <t>R</t>
    </r>
    <r>
      <rPr>
        <sz val="10"/>
        <rFont val="Arial"/>
        <family val="2"/>
      </rPr>
      <t>123</t>
    </r>
  </si>
  <si>
    <r>
      <t>R</t>
    </r>
    <r>
      <rPr>
        <sz val="10"/>
        <rFont val="Arial"/>
        <family val="2"/>
      </rPr>
      <t>537</t>
    </r>
  </si>
  <si>
    <r>
      <t>R</t>
    </r>
    <r>
      <rPr>
        <sz val="10"/>
        <rFont val="Arial"/>
        <family val="2"/>
      </rPr>
      <t>5,286</t>
    </r>
  </si>
  <si>
    <r>
      <t>R</t>
    </r>
    <r>
      <rPr>
        <sz val="10"/>
        <rFont val="Arial"/>
        <family val="2"/>
      </rPr>
      <t>738</t>
    </r>
  </si>
  <si>
    <r>
      <t>R</t>
    </r>
    <r>
      <rPr>
        <sz val="10"/>
        <rFont val="Arial"/>
        <family val="2"/>
      </rPr>
      <t>529</t>
    </r>
  </si>
  <si>
    <r>
      <t>R</t>
    </r>
    <r>
      <rPr>
        <sz val="10"/>
        <rFont val="Arial"/>
        <family val="2"/>
      </rPr>
      <t>620</t>
    </r>
  </si>
  <si>
    <r>
      <t>R</t>
    </r>
    <r>
      <rPr>
        <sz val="10"/>
        <rFont val="Arial"/>
        <family val="2"/>
      </rPr>
      <t>646</t>
    </r>
  </si>
  <si>
    <r>
      <t>R</t>
    </r>
    <r>
      <rPr>
        <sz val="10"/>
        <rFont val="Arial"/>
        <family val="2"/>
      </rPr>
      <t>5,251</t>
    </r>
  </si>
  <si>
    <r>
      <t>R</t>
    </r>
    <r>
      <rPr>
        <sz val="10"/>
        <rFont val="Arial"/>
        <family val="2"/>
      </rPr>
      <t>461</t>
    </r>
  </si>
  <si>
    <r>
      <t>R</t>
    </r>
    <r>
      <rPr>
        <sz val="10"/>
        <rFont val="Arial"/>
        <family val="2"/>
      </rPr>
      <t>317</t>
    </r>
  </si>
  <si>
    <r>
      <t>R</t>
    </r>
    <r>
      <rPr>
        <b/>
        <sz val="10"/>
        <rFont val="Arial"/>
        <family val="2"/>
      </rPr>
      <t>737</t>
    </r>
  </si>
  <si>
    <r>
      <t>R</t>
    </r>
    <r>
      <rPr>
        <sz val="10"/>
        <rFont val="Arial"/>
        <family val="2"/>
      </rPr>
      <t>272</t>
    </r>
  </si>
  <si>
    <r>
      <t>R</t>
    </r>
    <r>
      <rPr>
        <sz val="10"/>
        <rFont val="Arial"/>
        <family val="2"/>
      </rPr>
      <t>701</t>
    </r>
  </si>
  <si>
    <r>
      <t>R</t>
    </r>
    <r>
      <rPr>
        <sz val="10"/>
        <rFont val="Arial"/>
        <family val="2"/>
      </rPr>
      <t>2,336</t>
    </r>
  </si>
  <si>
    <r>
      <t>R</t>
    </r>
    <r>
      <rPr>
        <sz val="10"/>
        <rFont val="Arial"/>
        <family val="2"/>
      </rPr>
      <t>769</t>
    </r>
  </si>
  <si>
    <r>
      <t>R</t>
    </r>
    <r>
      <rPr>
        <sz val="10"/>
        <rFont val="Arial"/>
        <family val="2"/>
      </rPr>
      <t>419</t>
    </r>
  </si>
  <si>
    <r>
      <t>R</t>
    </r>
    <r>
      <rPr>
        <sz val="10"/>
        <rFont val="Arial"/>
        <family val="2"/>
      </rPr>
      <t>1,434</t>
    </r>
  </si>
  <si>
    <r>
      <t>R</t>
    </r>
    <r>
      <rPr>
        <sz val="10"/>
        <rFont val="Arial"/>
        <family val="2"/>
      </rPr>
      <t>21,440</t>
    </r>
  </si>
  <si>
    <r>
      <t>R</t>
    </r>
    <r>
      <rPr>
        <sz val="10"/>
        <rFont val="Arial"/>
        <family val="2"/>
      </rPr>
      <t>4,147</t>
    </r>
  </si>
  <si>
    <r>
      <t>R</t>
    </r>
    <r>
      <rPr>
        <sz val="10"/>
        <rFont val="Arial"/>
        <family val="2"/>
      </rPr>
      <t>51</t>
    </r>
  </si>
  <si>
    <r>
      <t>R</t>
    </r>
    <r>
      <rPr>
        <b/>
        <sz val="10"/>
        <rFont val="Arial"/>
        <family val="2"/>
      </rPr>
      <t>1,126</t>
    </r>
  </si>
  <si>
    <r>
      <t>R</t>
    </r>
    <r>
      <rPr>
        <sz val="10"/>
        <rFont val="Arial"/>
        <family val="2"/>
      </rPr>
      <t>28</t>
    </r>
  </si>
  <si>
    <r>
      <t>R</t>
    </r>
    <r>
      <rPr>
        <sz val="10"/>
        <rFont val="Arial"/>
        <family val="2"/>
      </rPr>
      <t>3,570</t>
    </r>
  </si>
  <si>
    <r>
      <t>R</t>
    </r>
    <r>
      <rPr>
        <sz val="10"/>
        <rFont val="Arial"/>
        <family val="2"/>
      </rPr>
      <t>9,333</t>
    </r>
  </si>
  <si>
    <r>
      <t>R</t>
    </r>
    <r>
      <rPr>
        <sz val="10"/>
        <rFont val="Arial"/>
        <family val="2"/>
      </rPr>
      <t>841</t>
    </r>
  </si>
  <si>
    <r>
      <t>R</t>
    </r>
    <r>
      <rPr>
        <sz val="10"/>
        <rFont val="Arial"/>
        <family val="2"/>
      </rPr>
      <t>796</t>
    </r>
  </si>
  <si>
    <r>
      <t>R</t>
    </r>
    <r>
      <rPr>
        <sz val="10"/>
        <rFont val="Arial"/>
        <family val="2"/>
      </rPr>
      <t>1,207</t>
    </r>
  </si>
  <si>
    <r>
      <t>R</t>
    </r>
    <r>
      <rPr>
        <sz val="10"/>
        <rFont val="Arial"/>
        <family val="2"/>
      </rPr>
      <t>8,600</t>
    </r>
  </si>
  <si>
    <r>
      <t>R</t>
    </r>
    <r>
      <rPr>
        <sz val="10"/>
        <rFont val="Arial"/>
        <family val="2"/>
      </rPr>
      <t>1,229</t>
    </r>
  </si>
  <si>
    <r>
      <t>R</t>
    </r>
    <r>
      <rPr>
        <sz val="10"/>
        <rFont val="Arial"/>
        <family val="2"/>
      </rPr>
      <t>145</t>
    </r>
  </si>
  <si>
    <r>
      <t>R</t>
    </r>
    <r>
      <rPr>
        <sz val="10"/>
        <rFont val="Arial"/>
        <family val="2"/>
      </rPr>
      <t>2,867</t>
    </r>
  </si>
  <si>
    <r>
      <t>R</t>
    </r>
    <r>
      <rPr>
        <sz val="10"/>
        <rFont val="Arial"/>
        <family val="2"/>
      </rPr>
      <t>6,385</t>
    </r>
  </si>
  <si>
    <r>
      <t>R</t>
    </r>
    <r>
      <rPr>
        <sz val="10"/>
        <rFont val="Arial"/>
        <family val="2"/>
      </rPr>
      <t>698</t>
    </r>
  </si>
  <si>
    <r>
      <t>R</t>
    </r>
    <r>
      <rPr>
        <sz val="10"/>
        <rFont val="Arial"/>
        <family val="2"/>
      </rPr>
      <t>606</t>
    </r>
  </si>
  <si>
    <r>
      <t>R</t>
    </r>
    <r>
      <rPr>
        <sz val="10"/>
        <rFont val="Arial"/>
        <family val="2"/>
      </rPr>
      <t>6,378</t>
    </r>
  </si>
  <si>
    <r>
      <t>R</t>
    </r>
    <r>
      <rPr>
        <sz val="10"/>
        <rFont val="Arial"/>
        <family val="2"/>
      </rPr>
      <t>858</t>
    </r>
  </si>
  <si>
    <r>
      <t>R</t>
    </r>
    <r>
      <rPr>
        <sz val="10"/>
        <rFont val="Arial"/>
        <family val="2"/>
      </rPr>
      <t>154</t>
    </r>
  </si>
  <si>
    <r>
      <t>R</t>
    </r>
    <r>
      <rPr>
        <sz val="10"/>
        <rFont val="Arial"/>
        <family val="2"/>
      </rPr>
      <t>1,245</t>
    </r>
  </si>
  <si>
    <r>
      <t>R</t>
    </r>
    <r>
      <rPr>
        <sz val="10"/>
        <rFont val="Arial"/>
        <family val="2"/>
      </rPr>
      <t>6,632</t>
    </r>
  </si>
  <si>
    <r>
      <t>R</t>
    </r>
    <r>
      <rPr>
        <sz val="10"/>
        <rFont val="Arial"/>
        <family val="2"/>
      </rPr>
      <t>885</t>
    </r>
  </si>
  <si>
    <r>
      <t>R</t>
    </r>
    <r>
      <rPr>
        <sz val="10"/>
        <rFont val="Arial"/>
        <family val="2"/>
      </rPr>
      <t>705</t>
    </r>
  </si>
  <si>
    <r>
      <t>R</t>
    </r>
    <r>
      <rPr>
        <sz val="10"/>
        <rFont val="Arial"/>
        <family val="2"/>
      </rPr>
      <t>943</t>
    </r>
  </si>
  <si>
    <r>
      <t>R</t>
    </r>
    <r>
      <rPr>
        <sz val="10"/>
        <rFont val="Arial"/>
        <family val="2"/>
      </rPr>
      <t>522</t>
    </r>
  </si>
  <si>
    <r>
      <t>R</t>
    </r>
    <r>
      <rPr>
        <sz val="10"/>
        <rFont val="Arial"/>
        <family val="2"/>
      </rPr>
      <t>810</t>
    </r>
  </si>
  <si>
    <r>
      <t>R</t>
    </r>
    <r>
      <rPr>
        <sz val="10"/>
        <rFont val="Arial"/>
        <family val="2"/>
      </rPr>
      <t>7,644</t>
    </r>
  </si>
  <si>
    <r>
      <t>R</t>
    </r>
    <r>
      <rPr>
        <sz val="10"/>
        <rFont val="Arial"/>
        <family val="2"/>
      </rPr>
      <t>1,366</t>
    </r>
  </si>
  <si>
    <r>
      <t>R</t>
    </r>
    <r>
      <rPr>
        <sz val="10"/>
        <rFont val="Arial"/>
        <family val="2"/>
      </rPr>
      <t>396</t>
    </r>
  </si>
  <si>
    <r>
      <t>R</t>
    </r>
    <r>
      <rPr>
        <sz val="10"/>
        <rFont val="Arial"/>
        <family val="2"/>
      </rPr>
      <t>323</t>
    </r>
  </si>
  <si>
    <r>
      <t>R</t>
    </r>
    <r>
      <rPr>
        <sz val="10"/>
        <rFont val="Arial"/>
        <family val="2"/>
      </rPr>
      <t>2,104</t>
    </r>
  </si>
  <si>
    <r>
      <t>R</t>
    </r>
    <r>
      <rPr>
        <sz val="10"/>
        <rFont val="Arial"/>
        <family val="2"/>
      </rPr>
      <t>3,030</t>
    </r>
  </si>
  <si>
    <r>
      <t>R</t>
    </r>
    <r>
      <rPr>
        <sz val="10"/>
        <rFont val="Arial"/>
        <family val="2"/>
      </rPr>
      <t>991</t>
    </r>
  </si>
  <si>
    <r>
      <t>R</t>
    </r>
    <r>
      <rPr>
        <sz val="10"/>
        <rFont val="Arial"/>
        <family val="2"/>
      </rPr>
      <t>624</t>
    </r>
  </si>
  <si>
    <r>
      <t>R</t>
    </r>
    <r>
      <rPr>
        <sz val="10"/>
        <rFont val="Arial"/>
        <family val="2"/>
      </rPr>
      <t>452</t>
    </r>
  </si>
  <si>
    <r>
      <t>R</t>
    </r>
    <r>
      <rPr>
        <b/>
        <sz val="10"/>
        <rFont val="Arial"/>
        <family val="2"/>
      </rPr>
      <t>7,615</t>
    </r>
  </si>
  <si>
    <r>
      <t>R</t>
    </r>
    <r>
      <rPr>
        <sz val="10"/>
        <rFont val="Arial"/>
        <family val="2"/>
      </rPr>
      <t>2,429</t>
    </r>
  </si>
  <si>
    <r>
      <t>R</t>
    </r>
    <r>
      <rPr>
        <sz val="10"/>
        <rFont val="Arial"/>
        <family val="2"/>
      </rPr>
      <t>2,429.454599</t>
    </r>
  </si>
  <si>
    <r>
      <t>R</t>
    </r>
    <r>
      <rPr>
        <b/>
        <sz val="10"/>
        <rFont val="Arial"/>
        <family val="2"/>
      </rPr>
      <t>7,615.145885</t>
    </r>
  </si>
  <si>
    <r>
      <t>R</t>
    </r>
    <r>
      <rPr>
        <sz val="10"/>
        <rFont val="Arial"/>
        <family val="2"/>
      </rPr>
      <t>5</t>
    </r>
  </si>
  <si>
    <r>
      <t>NOTES:</t>
    </r>
    <r>
      <rPr>
        <sz val="8"/>
        <rFont val="Arial"/>
        <family val="2"/>
      </rPr>
      <t xml:space="preserve">  Data are provided only for transit systems which have provided safety data for inclusion in the U.S. Deaprtment of Transportation, Federal Transit </t>
    </r>
  </si>
  <si>
    <t>Injured persons</t>
  </si>
  <si>
    <t>Fatalities</t>
  </si>
  <si>
    <r>
      <t xml:space="preserve">KEY:  </t>
    </r>
    <r>
      <rPr>
        <sz val="8"/>
        <rFont val="Arial"/>
        <family val="2"/>
      </rPr>
      <t>R = revised.</t>
    </r>
  </si>
  <si>
    <t>(Cambridge, MA: Dec. 1999), and personal communication, Dec. 6, 2000.</t>
  </si>
  <si>
    <t>Table 2-33</t>
  </si>
  <si>
    <t>Injuries:</t>
  </si>
  <si>
    <t>Fatalities:</t>
  </si>
  <si>
    <t>Incidents: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</si>
</sst>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)"/>
    <numFmt numFmtId="166" formatCode="#,##0.0"/>
    <numFmt numFmtId="167" formatCode="###0.00_)"/>
    <numFmt numFmtId="168" formatCode="0.0_W"/>
    <numFmt numFmtId="169" formatCode="#,##0.0_);\(#,##0.0\)"/>
    <numFmt numFmtId="170" formatCode="&quot;$&quot;#,##0\ ;\(&quot;$&quot;#,##0\)"/>
    <numFmt numFmtId="171" formatCode="#,##0.000000"/>
    <numFmt numFmtId="172" formatCode="0;[Red]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7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84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6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9" fontId="0" fillId="0" borderId="0" xfId="0" applyNumberFormat="1" applyFont="1" applyAlignment="1" applyProtection="1">
      <alignment/>
      <protection/>
    </xf>
    <xf numFmtId="166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18" fillId="0" borderId="0" xfId="0" applyFont="1" applyAlignment="1">
      <alignment horizontal="left"/>
    </xf>
    <xf numFmtId="0" fontId="1" fillId="4" borderId="3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166" fontId="0" fillId="5" borderId="0" xfId="0" applyNumberFormat="1" applyFont="1" applyFill="1" applyBorder="1" applyAlignment="1">
      <alignment horizontal="right"/>
    </xf>
    <xf numFmtId="166" fontId="1" fillId="5" borderId="0" xfId="0" applyNumberFormat="1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166" fontId="18" fillId="5" borderId="0" xfId="0" applyNumberFormat="1" applyFont="1" applyFill="1" applyBorder="1" applyAlignment="1">
      <alignment horizontal="right"/>
    </xf>
    <xf numFmtId="3" fontId="18" fillId="5" borderId="0" xfId="0" applyNumberFormat="1" applyFont="1" applyFill="1" applyBorder="1" applyAlignment="1">
      <alignment horizontal="right"/>
    </xf>
    <xf numFmtId="3" fontId="22" fillId="5" borderId="0" xfId="0" applyNumberFormat="1" applyFont="1" applyFill="1" applyBorder="1" applyAlignment="1">
      <alignment horizontal="right"/>
    </xf>
    <xf numFmtId="3" fontId="22" fillId="5" borderId="6" xfId="0" applyNumberFormat="1" applyFont="1" applyFill="1" applyBorder="1" applyAlignment="1">
      <alignment horizontal="right"/>
    </xf>
    <xf numFmtId="171" fontId="0" fillId="5" borderId="0" xfId="0" applyNumberFormat="1" applyFont="1" applyFill="1" applyBorder="1" applyAlignment="1">
      <alignment horizontal="right"/>
    </xf>
    <xf numFmtId="171" fontId="0" fillId="5" borderId="3" xfId="0" applyNumberFormat="1" applyFont="1" applyFill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5" borderId="0" xfId="0" applyNumberFormat="1" applyFont="1" applyFill="1" applyBorder="1" applyAlignment="1">
      <alignment horizontal="right"/>
    </xf>
    <xf numFmtId="171" fontId="18" fillId="5" borderId="0" xfId="0" applyNumberFormat="1" applyFont="1" applyFill="1" applyBorder="1" applyAlignment="1">
      <alignment horizontal="right"/>
    </xf>
    <xf numFmtId="171" fontId="22" fillId="5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169" fontId="0" fillId="0" borderId="0" xfId="0" applyNumberFormat="1" applyFont="1" applyFill="1" applyAlignment="1" applyProtection="1">
      <alignment/>
      <protection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20" fillId="4" borderId="0" xfId="0" applyNumberFormat="1" applyFont="1" applyFill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18" fillId="4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="75" zoomScaleNormal="75" zoomScaleSheetLayoutView="100" workbookViewId="0" topLeftCell="A67">
      <selection activeCell="E95" sqref="E95"/>
    </sheetView>
  </sheetViews>
  <sheetFormatPr defaultColWidth="9.140625" defaultRowHeight="12.75"/>
  <cols>
    <col min="1" max="1" width="9.140625" style="53" customWidth="1"/>
    <col min="2" max="2" width="5.8515625" style="53" bestFit="1" customWidth="1"/>
    <col min="3" max="3" width="5.421875" style="53" bestFit="1" customWidth="1"/>
    <col min="4" max="6" width="5.8515625" style="53" bestFit="1" customWidth="1"/>
    <col min="7" max="7" width="5.7109375" style="53" bestFit="1" customWidth="1"/>
    <col min="8" max="8" width="5.8515625" style="53" bestFit="1" customWidth="1"/>
    <col min="9" max="9" width="6.7109375" style="53" customWidth="1"/>
    <col min="10" max="10" width="5.8515625" style="53" bestFit="1" customWidth="1"/>
    <col min="11" max="18" width="10.7109375" style="53" customWidth="1"/>
    <col min="19" max="16384" width="9.140625" style="53" customWidth="1"/>
  </cols>
  <sheetData>
    <row r="1" spans="1:10" ht="18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19.5" thickBo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>
        <v>1990</v>
      </c>
      <c r="L3" s="56">
        <v>1991</v>
      </c>
      <c r="M3" s="56">
        <v>1992</v>
      </c>
      <c r="N3" s="56">
        <v>1993</v>
      </c>
      <c r="O3" s="56">
        <v>1994</v>
      </c>
      <c r="P3" s="56">
        <v>1995</v>
      </c>
      <c r="Q3" s="56">
        <v>1996</v>
      </c>
      <c r="R3" s="56">
        <v>1997</v>
      </c>
      <c r="S3" s="56">
        <v>1998</v>
      </c>
      <c r="T3" s="56">
        <v>1999</v>
      </c>
    </row>
    <row r="4" spans="1:20" ht="12.75">
      <c r="A4" s="57" t="s">
        <v>119</v>
      </c>
      <c r="B4" s="57"/>
      <c r="C4" s="57"/>
      <c r="D4" s="57"/>
      <c r="E4" s="57"/>
      <c r="F4" s="57"/>
      <c r="G4" s="57"/>
      <c r="H4" s="57"/>
      <c r="I4" s="57"/>
      <c r="J4" s="57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4.25">
      <c r="A5" s="58" t="s">
        <v>10</v>
      </c>
      <c r="B5" s="58"/>
      <c r="C5" s="58"/>
      <c r="D5" s="58"/>
      <c r="E5" s="58"/>
      <c r="F5" s="58"/>
      <c r="G5" s="58"/>
      <c r="H5" s="58"/>
      <c r="I5" s="58"/>
      <c r="J5" s="58"/>
      <c r="K5" s="44">
        <f>57+33+20</f>
        <v>110</v>
      </c>
      <c r="L5" s="44">
        <f>53+24+11</f>
        <v>88</v>
      </c>
      <c r="M5" s="44">
        <f>56+34+9</f>
        <v>99</v>
      </c>
      <c r="N5" s="44">
        <f>47+30+6</f>
        <v>83</v>
      </c>
      <c r="O5" s="44">
        <f>45+50+13</f>
        <v>108</v>
      </c>
      <c r="P5" s="44">
        <v>82</v>
      </c>
      <c r="Q5" s="44">
        <f>12+5+4+10+30+32+8</f>
        <v>101</v>
      </c>
      <c r="R5" s="44">
        <v>109</v>
      </c>
      <c r="S5" s="44">
        <v>109</v>
      </c>
      <c r="T5" s="44">
        <v>102</v>
      </c>
    </row>
    <row r="6" spans="1:20" ht="12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44">
        <v>7</v>
      </c>
      <c r="L6" s="44">
        <v>13</v>
      </c>
      <c r="M6" s="44">
        <v>9</v>
      </c>
      <c r="N6" s="44">
        <v>15</v>
      </c>
      <c r="O6" s="44">
        <v>13</v>
      </c>
      <c r="P6" s="44">
        <v>15</v>
      </c>
      <c r="Q6" s="44">
        <v>6</v>
      </c>
      <c r="R6" s="44">
        <v>3</v>
      </c>
      <c r="S6" s="44">
        <v>23</v>
      </c>
      <c r="T6" s="44">
        <v>17</v>
      </c>
    </row>
    <row r="7" spans="1:20" ht="12.7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44">
        <v>117</v>
      </c>
      <c r="L7" s="44">
        <v>103</v>
      </c>
      <c r="M7" s="44">
        <v>91</v>
      </c>
      <c r="N7" s="44">
        <v>83</v>
      </c>
      <c r="O7" s="44">
        <v>85</v>
      </c>
      <c r="P7" s="44">
        <v>79</v>
      </c>
      <c r="Q7" s="44">
        <v>74</v>
      </c>
      <c r="R7" s="44">
        <v>77</v>
      </c>
      <c r="S7" s="44">
        <v>54</v>
      </c>
      <c r="T7" s="44">
        <v>84</v>
      </c>
    </row>
    <row r="8" spans="1:20" ht="12.75">
      <c r="A8" s="58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44">
        <v>104</v>
      </c>
      <c r="L8" s="44">
        <v>93</v>
      </c>
      <c r="M8" s="44">
        <v>74</v>
      </c>
      <c r="N8" s="44">
        <v>98</v>
      </c>
      <c r="O8" s="44">
        <v>112</v>
      </c>
      <c r="P8" s="44">
        <v>92</v>
      </c>
      <c r="Q8" s="44">
        <v>72</v>
      </c>
      <c r="R8" s="44">
        <v>79</v>
      </c>
      <c r="S8" s="44">
        <v>94</v>
      </c>
      <c r="T8" s="44">
        <v>95</v>
      </c>
    </row>
    <row r="9" spans="1:20" ht="12.75">
      <c r="A9" s="5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44">
        <v>0</v>
      </c>
      <c r="L9" s="44">
        <v>3</v>
      </c>
      <c r="M9" s="44">
        <v>0</v>
      </c>
      <c r="N9" s="44">
        <v>2</v>
      </c>
      <c r="O9" s="44">
        <v>2</v>
      </c>
      <c r="P9" s="44">
        <v>6</v>
      </c>
      <c r="Q9" s="44">
        <v>11</v>
      </c>
      <c r="R9" s="44">
        <v>7</v>
      </c>
      <c r="S9" s="44">
        <v>4</v>
      </c>
      <c r="T9" s="44">
        <v>1</v>
      </c>
    </row>
    <row r="10" spans="1:20" ht="12.75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</row>
    <row r="11" spans="1:20" ht="12.75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45">
        <v>1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2</v>
      </c>
      <c r="T11" s="45">
        <v>0</v>
      </c>
    </row>
    <row r="12" spans="1:20" s="59" customFormat="1" ht="14.25" customHeight="1">
      <c r="A12" s="57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47">
        <f aca="true" t="shared" si="0" ref="K12:R12">+SUM(K5:K11)</f>
        <v>339</v>
      </c>
      <c r="L12" s="47">
        <f t="shared" si="0"/>
        <v>300</v>
      </c>
      <c r="M12" s="47">
        <f t="shared" si="0"/>
        <v>273</v>
      </c>
      <c r="N12" s="47">
        <f t="shared" si="0"/>
        <v>281</v>
      </c>
      <c r="O12" s="47">
        <f t="shared" si="0"/>
        <v>320</v>
      </c>
      <c r="P12" s="47">
        <f t="shared" si="0"/>
        <v>274</v>
      </c>
      <c r="Q12" s="47">
        <f t="shared" si="0"/>
        <v>264</v>
      </c>
      <c r="R12" s="47">
        <f t="shared" si="0"/>
        <v>275</v>
      </c>
      <c r="S12" s="47">
        <v>286</v>
      </c>
      <c r="T12" s="47">
        <f>+SUM(T5:T11)</f>
        <v>299</v>
      </c>
    </row>
    <row r="13" spans="1:20" s="59" customFormat="1" ht="6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59" customFormat="1" ht="14.25" customHeight="1">
      <c r="A14" s="57" t="s">
        <v>118</v>
      </c>
      <c r="B14" s="57"/>
      <c r="C14" s="57"/>
      <c r="D14" s="57"/>
      <c r="E14" s="57"/>
      <c r="F14" s="57"/>
      <c r="G14" s="57"/>
      <c r="H14" s="57"/>
      <c r="I14" s="57"/>
      <c r="J14" s="5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4.25">
      <c r="A15" s="58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44">
        <v>40006</v>
      </c>
      <c r="L15" s="44">
        <v>38619</v>
      </c>
      <c r="M15" s="44">
        <v>40090</v>
      </c>
      <c r="N15" s="44">
        <v>38873</v>
      </c>
      <c r="O15" s="44">
        <v>42195</v>
      </c>
      <c r="P15" s="44">
        <f>25284+11756+4257</f>
        <v>41297</v>
      </c>
      <c r="Q15" s="44">
        <f>16364+8896+3018+3670+1882+463+4077+1065+274</f>
        <v>39709</v>
      </c>
      <c r="R15" s="44">
        <f>25058+10882+3241</f>
        <v>39181</v>
      </c>
      <c r="S15" s="44">
        <f>26671+11255+3109</f>
        <v>41035</v>
      </c>
      <c r="T15" s="44">
        <v>41221</v>
      </c>
    </row>
    <row r="16" spans="1:20" ht="12.75">
      <c r="A16" s="58" t="s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44">
        <v>1244</v>
      </c>
      <c r="L16" s="44">
        <v>1251</v>
      </c>
      <c r="M16" s="44">
        <v>1268</v>
      </c>
      <c r="N16" s="44">
        <v>982</v>
      </c>
      <c r="O16" s="44">
        <v>1181</v>
      </c>
      <c r="P16" s="44">
        <v>1319</v>
      </c>
      <c r="Q16" s="44">
        <f>1294+197+113</f>
        <v>1604</v>
      </c>
      <c r="R16" s="44">
        <v>1087</v>
      </c>
      <c r="S16" s="44">
        <v>1076</v>
      </c>
      <c r="T16" s="44">
        <v>1271</v>
      </c>
    </row>
    <row r="17" spans="1:20" ht="12.75">
      <c r="A17" s="58" t="s">
        <v>2</v>
      </c>
      <c r="B17" s="58"/>
      <c r="C17" s="58"/>
      <c r="D17" s="58"/>
      <c r="E17" s="58"/>
      <c r="F17" s="58"/>
      <c r="G17" s="58"/>
      <c r="H17" s="58"/>
      <c r="I17" s="58"/>
      <c r="J17" s="58"/>
      <c r="K17" s="44">
        <v>10036</v>
      </c>
      <c r="L17" s="44">
        <v>9285</v>
      </c>
      <c r="M17" s="44">
        <v>10446</v>
      </c>
      <c r="N17" s="44">
        <v>10532</v>
      </c>
      <c r="O17" s="44">
        <v>11673</v>
      </c>
      <c r="P17" s="44">
        <v>11238</v>
      </c>
      <c r="Q17" s="44">
        <f>7566+3500+27</f>
        <v>11093</v>
      </c>
      <c r="R17" s="44">
        <v>12285</v>
      </c>
      <c r="S17" s="44">
        <v>11059</v>
      </c>
      <c r="T17" s="44">
        <v>9665</v>
      </c>
    </row>
    <row r="18" spans="1:20" ht="12.75">
      <c r="A18" s="58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44">
        <v>2438</v>
      </c>
      <c r="L18" s="44">
        <v>2308</v>
      </c>
      <c r="M18" s="44">
        <v>2546</v>
      </c>
      <c r="N18" s="44">
        <v>1560</v>
      </c>
      <c r="O18" s="44">
        <v>2374</v>
      </c>
      <c r="P18" s="44">
        <v>2374</v>
      </c>
      <c r="Q18" s="44">
        <f>858+969+126</f>
        <v>1953</v>
      </c>
      <c r="R18" s="44">
        <v>2388</v>
      </c>
      <c r="S18" s="44">
        <v>1677</v>
      </c>
      <c r="T18" s="44">
        <v>1761</v>
      </c>
    </row>
    <row r="19" spans="1:20" ht="12.75">
      <c r="A19" s="58" t="s">
        <v>14</v>
      </c>
      <c r="B19" s="58"/>
      <c r="C19" s="58"/>
      <c r="D19" s="58"/>
      <c r="E19" s="58"/>
      <c r="F19" s="58"/>
      <c r="G19" s="58"/>
      <c r="H19" s="58"/>
      <c r="I19" s="58"/>
      <c r="J19" s="58"/>
      <c r="K19" s="44">
        <v>807</v>
      </c>
      <c r="L19" s="44">
        <v>622</v>
      </c>
      <c r="M19" s="44">
        <v>713</v>
      </c>
      <c r="N19" s="44">
        <v>652</v>
      </c>
      <c r="O19" s="44">
        <v>731</v>
      </c>
      <c r="P19" s="44">
        <v>935</v>
      </c>
      <c r="Q19" s="44">
        <f>563+231+88</f>
        <v>882</v>
      </c>
      <c r="R19" s="44">
        <v>1121</v>
      </c>
      <c r="S19" s="44">
        <v>1064</v>
      </c>
      <c r="T19" s="44">
        <v>1345</v>
      </c>
    </row>
    <row r="20" spans="1:20" ht="12.75">
      <c r="A20" s="58" t="s">
        <v>4</v>
      </c>
      <c r="B20" s="58"/>
      <c r="C20" s="58"/>
      <c r="D20" s="58"/>
      <c r="E20" s="58"/>
      <c r="F20" s="58"/>
      <c r="G20" s="58"/>
      <c r="H20" s="58"/>
      <c r="I20" s="58"/>
      <c r="J20" s="58"/>
      <c r="K20" s="44">
        <v>21</v>
      </c>
      <c r="L20" s="44">
        <v>40</v>
      </c>
      <c r="M20" s="44">
        <v>19</v>
      </c>
      <c r="N20" s="44">
        <v>59</v>
      </c>
      <c r="O20" s="44">
        <v>29</v>
      </c>
      <c r="P20" s="44">
        <v>25</v>
      </c>
      <c r="Q20" s="44">
        <f>23+4</f>
        <v>27</v>
      </c>
      <c r="R20" s="44">
        <v>54</v>
      </c>
      <c r="S20" s="44">
        <v>67</v>
      </c>
      <c r="T20" s="44">
        <v>41</v>
      </c>
    </row>
    <row r="21" spans="1:20" ht="12.75">
      <c r="A21" s="58" t="s">
        <v>5</v>
      </c>
      <c r="B21" s="58"/>
      <c r="C21" s="58"/>
      <c r="D21" s="58"/>
      <c r="E21" s="58"/>
      <c r="F21" s="58"/>
      <c r="G21" s="58"/>
      <c r="H21" s="58"/>
      <c r="I21" s="58"/>
      <c r="J21" s="58"/>
      <c r="K21" s="45">
        <v>4</v>
      </c>
      <c r="L21" s="45">
        <v>0</v>
      </c>
      <c r="M21" s="45">
        <v>7</v>
      </c>
      <c r="N21" s="45">
        <v>10</v>
      </c>
      <c r="O21" s="45">
        <v>10</v>
      </c>
      <c r="P21" s="45">
        <v>8</v>
      </c>
      <c r="Q21" s="45">
        <v>20</v>
      </c>
      <c r="R21" s="45">
        <v>16</v>
      </c>
      <c r="S21" s="45">
        <v>12</v>
      </c>
      <c r="T21" s="45">
        <v>21</v>
      </c>
    </row>
    <row r="22" spans="1:20" s="59" customFormat="1" ht="12.75">
      <c r="A22" s="57" t="s">
        <v>6</v>
      </c>
      <c r="B22" s="57"/>
      <c r="C22" s="57"/>
      <c r="D22" s="57"/>
      <c r="E22" s="57"/>
      <c r="F22" s="57"/>
      <c r="G22" s="57"/>
      <c r="H22" s="57"/>
      <c r="I22" s="57"/>
      <c r="J22" s="57"/>
      <c r="K22" s="47">
        <f aca="true" t="shared" si="1" ref="K22:R22">+SUM(K15:K21)</f>
        <v>54556</v>
      </c>
      <c r="L22" s="47">
        <f t="shared" si="1"/>
        <v>52125</v>
      </c>
      <c r="M22" s="47">
        <f t="shared" si="1"/>
        <v>55089</v>
      </c>
      <c r="N22" s="47">
        <f t="shared" si="1"/>
        <v>52668</v>
      </c>
      <c r="O22" s="47">
        <f t="shared" si="1"/>
        <v>58193</v>
      </c>
      <c r="P22" s="47">
        <f t="shared" si="1"/>
        <v>57196</v>
      </c>
      <c r="Q22" s="47">
        <f t="shared" si="1"/>
        <v>55288</v>
      </c>
      <c r="R22" s="47">
        <f t="shared" si="1"/>
        <v>56132</v>
      </c>
      <c r="S22" s="47">
        <v>55990</v>
      </c>
      <c r="T22" s="47">
        <f>SUM(T15:T21)</f>
        <v>55325</v>
      </c>
    </row>
    <row r="23" spans="1:20" s="59" customFormat="1" ht="6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59" customFormat="1" ht="12.75">
      <c r="A24" s="57" t="s">
        <v>8</v>
      </c>
      <c r="B24" s="57"/>
      <c r="C24" s="57"/>
      <c r="D24" s="57"/>
      <c r="E24" s="57"/>
      <c r="F24" s="57"/>
      <c r="G24" s="57"/>
      <c r="H24" s="57"/>
      <c r="I24" s="57"/>
      <c r="J24" s="5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4.25">
      <c r="A25" s="58" t="s">
        <v>10</v>
      </c>
      <c r="B25" s="58"/>
      <c r="C25" s="58"/>
      <c r="D25" s="58"/>
      <c r="E25" s="58"/>
      <c r="F25" s="58"/>
      <c r="G25" s="58"/>
      <c r="H25" s="58"/>
      <c r="I25" s="58"/>
      <c r="J25" s="58"/>
      <c r="K25" s="44">
        <v>70437</v>
      </c>
      <c r="L25" s="44">
        <v>63453</v>
      </c>
      <c r="M25" s="44">
        <v>52482</v>
      </c>
      <c r="N25" s="44">
        <v>45580</v>
      </c>
      <c r="O25" s="44">
        <v>49185</v>
      </c>
      <c r="P25" s="44">
        <f>25599+13102+4079</f>
        <v>42780</v>
      </c>
      <c r="Q25" s="44">
        <f>23060+13437+3959</f>
        <v>40456</v>
      </c>
      <c r="R25" s="44">
        <f>25833+11423+3268</f>
        <v>40524</v>
      </c>
      <c r="S25" s="44">
        <f>26677+11308+3631</f>
        <v>41616</v>
      </c>
      <c r="T25" s="44">
        <v>41094</v>
      </c>
    </row>
    <row r="26" spans="1:20" ht="12.75">
      <c r="A26" s="58" t="s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44">
        <v>1465</v>
      </c>
      <c r="L26" s="44">
        <v>1543</v>
      </c>
      <c r="M26" s="44">
        <v>1492</v>
      </c>
      <c r="N26" s="44">
        <v>1136</v>
      </c>
      <c r="O26" s="44">
        <v>1413</v>
      </c>
      <c r="P26" s="44">
        <v>1276</v>
      </c>
      <c r="Q26" s="44">
        <v>1350</v>
      </c>
      <c r="R26" s="44">
        <v>1173</v>
      </c>
      <c r="S26" s="44">
        <v>1121</v>
      </c>
      <c r="T26" s="44">
        <v>1182</v>
      </c>
    </row>
    <row r="27" spans="1:20" ht="12.75">
      <c r="A27" s="58" t="s">
        <v>2</v>
      </c>
      <c r="B27" s="58"/>
      <c r="C27" s="58"/>
      <c r="D27" s="58"/>
      <c r="E27" s="58"/>
      <c r="F27" s="58"/>
      <c r="G27" s="58"/>
      <c r="H27" s="58"/>
      <c r="I27" s="58"/>
      <c r="J27" s="58"/>
      <c r="K27" s="44">
        <v>12178</v>
      </c>
      <c r="L27" s="44">
        <v>14102</v>
      </c>
      <c r="M27" s="44">
        <v>15512</v>
      </c>
      <c r="N27" s="44">
        <v>15082</v>
      </c>
      <c r="O27" s="44">
        <v>15869</v>
      </c>
      <c r="P27" s="44">
        <v>14327</v>
      </c>
      <c r="Q27" s="44">
        <v>13748</v>
      </c>
      <c r="R27" s="44">
        <v>15151</v>
      </c>
      <c r="S27" s="44">
        <v>13516</v>
      </c>
      <c r="T27" s="44">
        <v>12196</v>
      </c>
    </row>
    <row r="28" spans="1:20" ht="12.75">
      <c r="A28" s="58" t="s">
        <v>3</v>
      </c>
      <c r="B28" s="58"/>
      <c r="C28" s="58"/>
      <c r="D28" s="58"/>
      <c r="E28" s="58"/>
      <c r="F28" s="58"/>
      <c r="G28" s="58"/>
      <c r="H28" s="58"/>
      <c r="I28" s="58"/>
      <c r="J28" s="58"/>
      <c r="K28" s="44">
        <v>3031</v>
      </c>
      <c r="L28" s="44">
        <v>2716</v>
      </c>
      <c r="M28" s="44">
        <v>3160</v>
      </c>
      <c r="N28" s="44">
        <v>2111</v>
      </c>
      <c r="O28" s="44">
        <v>3115</v>
      </c>
      <c r="P28" s="44">
        <v>2847</v>
      </c>
      <c r="Q28" s="44">
        <v>2449</v>
      </c>
      <c r="R28" s="44">
        <v>3078</v>
      </c>
      <c r="S28" s="44">
        <v>2410</v>
      </c>
      <c r="T28" s="44">
        <v>2499</v>
      </c>
    </row>
    <row r="29" spans="1:20" ht="12.75">
      <c r="A29" s="58" t="s">
        <v>14</v>
      </c>
      <c r="B29" s="58"/>
      <c r="C29" s="58"/>
      <c r="D29" s="58"/>
      <c r="E29" s="58"/>
      <c r="F29" s="58"/>
      <c r="G29" s="58"/>
      <c r="H29" s="58"/>
      <c r="I29" s="58"/>
      <c r="J29" s="58"/>
      <c r="K29" s="44">
        <v>2965</v>
      </c>
      <c r="L29" s="44">
        <v>1241</v>
      </c>
      <c r="M29" s="44">
        <v>1137</v>
      </c>
      <c r="N29" s="44">
        <v>946</v>
      </c>
      <c r="O29" s="44">
        <v>1062</v>
      </c>
      <c r="P29" s="44">
        <v>1173</v>
      </c>
      <c r="Q29" s="44">
        <v>1284</v>
      </c>
      <c r="R29" s="44">
        <v>1454</v>
      </c>
      <c r="S29" s="44">
        <v>1221</v>
      </c>
      <c r="T29" s="44">
        <v>1577</v>
      </c>
    </row>
    <row r="30" spans="1:20" ht="12.75">
      <c r="A30" s="58" t="s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44">
        <v>84</v>
      </c>
      <c r="L30" s="44">
        <v>83</v>
      </c>
      <c r="M30" s="44">
        <v>40</v>
      </c>
      <c r="N30" s="44">
        <v>121</v>
      </c>
      <c r="O30" s="44">
        <v>39</v>
      </c>
      <c r="P30" s="44">
        <v>58</v>
      </c>
      <c r="Q30" s="44">
        <v>80</v>
      </c>
      <c r="R30" s="44">
        <v>162</v>
      </c>
      <c r="S30" s="44">
        <v>194</v>
      </c>
      <c r="T30" s="44">
        <v>135</v>
      </c>
    </row>
    <row r="31" spans="1:20" ht="12.75">
      <c r="A31" s="58" t="s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45">
        <v>3</v>
      </c>
      <c r="L31" s="45">
        <v>1</v>
      </c>
      <c r="M31" s="45">
        <v>8</v>
      </c>
      <c r="N31" s="45">
        <v>10</v>
      </c>
      <c r="O31" s="45">
        <v>10</v>
      </c>
      <c r="P31" s="45">
        <v>10</v>
      </c>
      <c r="Q31" s="45">
        <v>25</v>
      </c>
      <c r="R31" s="45">
        <v>19</v>
      </c>
      <c r="S31" s="45">
        <v>16</v>
      </c>
      <c r="T31" s="45">
        <v>20</v>
      </c>
    </row>
    <row r="32" spans="1:20" s="59" customFormat="1" ht="12.75">
      <c r="A32" s="57" t="s">
        <v>6</v>
      </c>
      <c r="B32" s="57"/>
      <c r="C32" s="57"/>
      <c r="D32" s="57"/>
      <c r="E32" s="57"/>
      <c r="F32" s="57"/>
      <c r="G32" s="57"/>
      <c r="H32" s="57"/>
      <c r="I32" s="57"/>
      <c r="J32" s="57"/>
      <c r="K32" s="47">
        <f aca="true" t="shared" si="2" ref="K32:R32">+SUM(K25:K31)</f>
        <v>90163</v>
      </c>
      <c r="L32" s="47">
        <f t="shared" si="2"/>
        <v>83139</v>
      </c>
      <c r="M32" s="47">
        <f t="shared" si="2"/>
        <v>73831</v>
      </c>
      <c r="N32" s="47">
        <f t="shared" si="2"/>
        <v>64986</v>
      </c>
      <c r="O32" s="47">
        <f t="shared" si="2"/>
        <v>70693</v>
      </c>
      <c r="P32" s="47">
        <f t="shared" si="2"/>
        <v>62471</v>
      </c>
      <c r="Q32" s="47">
        <f t="shared" si="2"/>
        <v>59392</v>
      </c>
      <c r="R32" s="47">
        <f t="shared" si="2"/>
        <v>61561</v>
      </c>
      <c r="S32" s="47">
        <v>60094</v>
      </c>
      <c r="T32" s="47">
        <f>+SUM(T25:T31)</f>
        <v>58703</v>
      </c>
    </row>
    <row r="33" spans="1:20" s="59" customFormat="1" ht="6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59" customFormat="1" ht="12.75">
      <c r="A34" s="57" t="s">
        <v>9</v>
      </c>
      <c r="B34" s="57"/>
      <c r="C34" s="57"/>
      <c r="D34" s="57"/>
      <c r="E34" s="57"/>
      <c r="F34" s="57"/>
      <c r="G34" s="57"/>
      <c r="H34" s="57"/>
      <c r="I34" s="57"/>
      <c r="J34" s="5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4.25">
      <c r="A35" s="58" t="s">
        <v>10</v>
      </c>
      <c r="B35" s="58"/>
      <c r="C35" s="58"/>
      <c r="D35" s="58"/>
      <c r="E35" s="58"/>
      <c r="F35" s="58"/>
      <c r="G35" s="58"/>
      <c r="H35" s="58"/>
      <c r="I35" s="58"/>
      <c r="J35" s="58"/>
      <c r="K35" s="44">
        <f>3029.861563+1371.209547+510.598687</f>
        <v>4911.669797</v>
      </c>
      <c r="L35" s="44">
        <f>2978.584127+1309.022201+492.859837</f>
        <v>4780.466165</v>
      </c>
      <c r="M35" s="44">
        <f>2915.883332+1334.447953+477.450141</f>
        <v>4727.7814260000005</v>
      </c>
      <c r="N35" s="44">
        <f>2792.806711+1318.147322+473.672717</f>
        <v>4584.62675</v>
      </c>
      <c r="O35" s="44">
        <f>2780.831677+1347.246825+439.024741</f>
        <v>4567.1032430000005</v>
      </c>
      <c r="P35" s="44">
        <f>2772.368139+1337.337941+428.959867</f>
        <v>4538.6659469999995</v>
      </c>
      <c r="Q35" s="44">
        <f>2671.080391+1359.8030038+433.100865</f>
        <v>4463.9842598000005</v>
      </c>
      <c r="R35" s="44">
        <f>2840.893678+1289.610097+423.496953</f>
        <v>4554.000728</v>
      </c>
      <c r="S35" s="44">
        <f>2928.1159466+1322.562433+460.949417</f>
        <v>4711.6277966</v>
      </c>
      <c r="T35" s="44">
        <v>4926</v>
      </c>
    </row>
    <row r="36" spans="1:20" ht="12.75">
      <c r="A36" s="58" t="s">
        <v>1</v>
      </c>
      <c r="B36" s="58"/>
      <c r="C36" s="58"/>
      <c r="D36" s="58"/>
      <c r="E36" s="58"/>
      <c r="F36" s="58"/>
      <c r="G36" s="58"/>
      <c r="H36" s="58"/>
      <c r="I36" s="58"/>
      <c r="J36" s="58"/>
      <c r="K36" s="44">
        <v>174.000077</v>
      </c>
      <c r="L36" s="44">
        <v>183.563959</v>
      </c>
      <c r="M36" s="44">
        <v>187.321032</v>
      </c>
      <c r="N36" s="44">
        <v>187.336419</v>
      </c>
      <c r="O36" s="44">
        <v>273.685925</v>
      </c>
      <c r="P36" s="44">
        <v>249.302476</v>
      </c>
      <c r="Q36" s="44">
        <v>258.731737</v>
      </c>
      <c r="R36" s="44">
        <v>259.404303</v>
      </c>
      <c r="S36" s="44">
        <v>272.944289</v>
      </c>
      <c r="T36" s="44">
        <v>289</v>
      </c>
    </row>
    <row r="37" spans="1:20" ht="14.25">
      <c r="A37" s="58" t="s">
        <v>2</v>
      </c>
      <c r="B37" s="58"/>
      <c r="C37" s="58"/>
      <c r="D37" s="58"/>
      <c r="E37" s="58"/>
      <c r="F37" s="58"/>
      <c r="G37" s="58"/>
      <c r="H37" s="58"/>
      <c r="I37" s="58"/>
      <c r="J37" s="58"/>
      <c r="K37" s="44">
        <v>2252.462303</v>
      </c>
      <c r="L37" s="44">
        <v>2123.182878</v>
      </c>
      <c r="M37" s="44">
        <v>2118.769679</v>
      </c>
      <c r="N37" s="44">
        <v>1960.305314</v>
      </c>
      <c r="O37" s="44">
        <v>2148.844066</v>
      </c>
      <c r="P37" s="44">
        <v>2033.506007</v>
      </c>
      <c r="Q37" s="44">
        <v>2156.893742</v>
      </c>
      <c r="R37" s="60" t="s">
        <v>113</v>
      </c>
      <c r="S37" s="44">
        <v>2392.834927</v>
      </c>
      <c r="T37" s="44">
        <v>2521</v>
      </c>
    </row>
    <row r="38" spans="1:20" ht="12.75">
      <c r="A38" s="58" t="s">
        <v>3</v>
      </c>
      <c r="B38" s="58"/>
      <c r="C38" s="58"/>
      <c r="D38" s="58"/>
      <c r="E38" s="58"/>
      <c r="F38" s="58"/>
      <c r="G38" s="58"/>
      <c r="H38" s="58"/>
      <c r="I38" s="58"/>
      <c r="J38" s="58"/>
      <c r="K38" s="44">
        <v>285.861662</v>
      </c>
      <c r="L38" s="44">
        <v>273.938924</v>
      </c>
      <c r="M38" s="44">
        <v>261.87004</v>
      </c>
      <c r="N38" s="44">
        <v>302.598857</v>
      </c>
      <c r="O38" s="44">
        <v>317.78628</v>
      </c>
      <c r="P38" s="44">
        <v>321.557484</v>
      </c>
      <c r="Q38" s="44">
        <v>302.216283</v>
      </c>
      <c r="R38" s="44">
        <v>310.706887</v>
      </c>
      <c r="S38" s="44">
        <v>359.632938</v>
      </c>
      <c r="T38" s="44">
        <v>347</v>
      </c>
    </row>
    <row r="39" spans="1:20" ht="12.75">
      <c r="A39" s="58" t="s">
        <v>14</v>
      </c>
      <c r="B39" s="58"/>
      <c r="C39" s="58"/>
      <c r="D39" s="58"/>
      <c r="E39" s="58"/>
      <c r="F39" s="58"/>
      <c r="G39" s="58"/>
      <c r="H39" s="58"/>
      <c r="I39" s="58"/>
      <c r="J39" s="58"/>
      <c r="K39" s="44">
        <v>13.829398</v>
      </c>
      <c r="L39" s="44">
        <v>13.296991</v>
      </c>
      <c r="M39" s="44">
        <v>13.22109</v>
      </c>
      <c r="N39" s="44">
        <v>14.814835</v>
      </c>
      <c r="O39" s="44">
        <v>16.651638</v>
      </c>
      <c r="P39" s="44">
        <v>17.687878</v>
      </c>
      <c r="Q39" s="44">
        <v>16.797522</v>
      </c>
      <c r="R39" s="44">
        <v>47.992971</v>
      </c>
      <c r="S39" s="44">
        <v>22.071333</v>
      </c>
      <c r="T39" s="44">
        <v>23</v>
      </c>
    </row>
    <row r="40" spans="1:20" ht="12.75">
      <c r="A40" s="58" t="s">
        <v>4</v>
      </c>
      <c r="B40" s="58"/>
      <c r="C40" s="58"/>
      <c r="D40" s="58"/>
      <c r="E40" s="58"/>
      <c r="F40" s="58"/>
      <c r="G40" s="58"/>
      <c r="H40" s="58"/>
      <c r="I40" s="58"/>
      <c r="J40" s="58"/>
      <c r="K40" s="44">
        <v>2.025787</v>
      </c>
      <c r="L40" s="44">
        <v>2.324875</v>
      </c>
      <c r="M40" s="44">
        <v>3.2552</v>
      </c>
      <c r="N40" s="44">
        <v>4.220764</v>
      </c>
      <c r="O40" s="44">
        <v>4.543397</v>
      </c>
      <c r="P40" s="44">
        <v>4.658303</v>
      </c>
      <c r="Q40" s="44">
        <v>5.857522</v>
      </c>
      <c r="R40" s="44">
        <v>7.699393</v>
      </c>
      <c r="S40" s="44">
        <v>8.669405</v>
      </c>
      <c r="T40" s="44">
        <v>10</v>
      </c>
    </row>
    <row r="41" spans="1:20" ht="14.25">
      <c r="A41" s="58" t="s">
        <v>5</v>
      </c>
      <c r="B41" s="58"/>
      <c r="C41" s="58"/>
      <c r="D41" s="58"/>
      <c r="E41" s="58"/>
      <c r="F41" s="58"/>
      <c r="G41" s="58"/>
      <c r="H41" s="58"/>
      <c r="I41" s="58"/>
      <c r="J41" s="58"/>
      <c r="K41" s="45">
        <v>5.882047</v>
      </c>
      <c r="L41" s="45">
        <v>3.534327</v>
      </c>
      <c r="M41" s="61" t="s">
        <v>116</v>
      </c>
      <c r="N41" s="45">
        <v>5.163965</v>
      </c>
      <c r="O41" s="45">
        <v>6.250861</v>
      </c>
      <c r="P41" s="45">
        <v>6.479075</v>
      </c>
      <c r="Q41" s="45">
        <v>6.309203</v>
      </c>
      <c r="R41" s="45">
        <v>5.887004</v>
      </c>
      <c r="S41" s="45">
        <v>6.159589</v>
      </c>
      <c r="T41" s="45">
        <v>5</v>
      </c>
    </row>
    <row r="42" spans="1:20" ht="14.25">
      <c r="A42" s="57" t="s">
        <v>6</v>
      </c>
      <c r="B42" s="57"/>
      <c r="C42" s="57"/>
      <c r="D42" s="57"/>
      <c r="E42" s="57"/>
      <c r="F42" s="57"/>
      <c r="G42" s="57"/>
      <c r="H42" s="57"/>
      <c r="I42" s="57"/>
      <c r="J42" s="57"/>
      <c r="K42" s="47">
        <f>+SUM(K35:K41)</f>
        <v>7645.731070999999</v>
      </c>
      <c r="L42" s="47">
        <f>+SUM(L35:L41)</f>
        <v>7380.308119000001</v>
      </c>
      <c r="M42" s="47">
        <v>7318</v>
      </c>
      <c r="N42" s="47">
        <f aca="true" t="shared" si="3" ref="N42:S42">+SUM(N35:N41)</f>
        <v>7059.066904</v>
      </c>
      <c r="O42" s="47">
        <f t="shared" si="3"/>
        <v>7334.865410000002</v>
      </c>
      <c r="P42" s="47">
        <f t="shared" si="3"/>
        <v>7171.857169999999</v>
      </c>
      <c r="Q42" s="47">
        <f t="shared" si="3"/>
        <v>7210.7902688</v>
      </c>
      <c r="R42" s="62" t="s">
        <v>112</v>
      </c>
      <c r="S42" s="47">
        <f t="shared" si="3"/>
        <v>7773.940277599999</v>
      </c>
      <c r="T42" s="47">
        <f>SUM(T35:T41)</f>
        <v>8121</v>
      </c>
    </row>
    <row r="43" spans="1:20" ht="6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s="59" customFormat="1" ht="14.25">
      <c r="A44" s="57" t="s">
        <v>26</v>
      </c>
      <c r="B44" s="57"/>
      <c r="C44" s="57"/>
      <c r="D44" s="57"/>
      <c r="E44" s="57"/>
      <c r="F44" s="57"/>
      <c r="G44" s="57"/>
      <c r="H44" s="57"/>
      <c r="I44" s="57"/>
      <c r="J44" s="5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s="59" customFormat="1" ht="12.75">
      <c r="A45" s="57" t="s">
        <v>119</v>
      </c>
      <c r="B45" s="57"/>
      <c r="C45" s="57"/>
      <c r="D45" s="57"/>
      <c r="E45" s="57"/>
      <c r="F45" s="57"/>
      <c r="G45" s="57"/>
      <c r="H45" s="57"/>
      <c r="I45" s="57"/>
      <c r="J45" s="5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4.25">
      <c r="A46" s="58" t="s">
        <v>10</v>
      </c>
      <c r="B46" s="58"/>
      <c r="C46" s="58"/>
      <c r="D46" s="58"/>
      <c r="E46" s="58"/>
      <c r="F46" s="58"/>
      <c r="G46" s="58"/>
      <c r="H46" s="58"/>
      <c r="I46" s="58"/>
      <c r="J46" s="58"/>
      <c r="K46" s="48">
        <f aca="true" t="shared" si="4" ref="K46:R53">+K5/(K35)*100</f>
        <v>2.2395642326604883</v>
      </c>
      <c r="L46" s="48">
        <f t="shared" si="4"/>
        <v>1.8408246594085034</v>
      </c>
      <c r="M46" s="48">
        <f t="shared" si="4"/>
        <v>2.094005434675101</v>
      </c>
      <c r="N46" s="48">
        <f t="shared" si="4"/>
        <v>1.8103981965380278</v>
      </c>
      <c r="O46" s="48">
        <f t="shared" si="4"/>
        <v>2.364737433197544</v>
      </c>
      <c r="P46" s="48">
        <f t="shared" si="4"/>
        <v>1.8066982888264989</v>
      </c>
      <c r="Q46" s="48">
        <f t="shared" si="4"/>
        <v>2.262552780697419</v>
      </c>
      <c r="R46" s="48">
        <f t="shared" si="4"/>
        <v>2.3934998369635743</v>
      </c>
      <c r="S46" s="48">
        <f aca="true" t="shared" si="5" ref="S46:T53">+S5/(S35)*100</f>
        <v>2.3134255230996064</v>
      </c>
      <c r="T46" s="48">
        <v>2.1</v>
      </c>
    </row>
    <row r="47" spans="1:20" ht="12.75">
      <c r="A47" s="58" t="s">
        <v>1</v>
      </c>
      <c r="B47" s="58"/>
      <c r="C47" s="58"/>
      <c r="D47" s="58"/>
      <c r="E47" s="58"/>
      <c r="F47" s="58"/>
      <c r="G47" s="58"/>
      <c r="H47" s="58"/>
      <c r="I47" s="58"/>
      <c r="J47" s="58"/>
      <c r="K47" s="48">
        <f t="shared" si="4"/>
        <v>4.022986725459897</v>
      </c>
      <c r="L47" s="48">
        <f t="shared" si="4"/>
        <v>7.082000230775148</v>
      </c>
      <c r="M47" s="48">
        <f t="shared" si="4"/>
        <v>4.8045859580786425</v>
      </c>
      <c r="N47" s="48">
        <f t="shared" si="4"/>
        <v>8.006985550417722</v>
      </c>
      <c r="O47" s="48">
        <f t="shared" si="4"/>
        <v>4.7499702441767875</v>
      </c>
      <c r="P47" s="48">
        <f t="shared" si="4"/>
        <v>6.016787414498041</v>
      </c>
      <c r="Q47" s="48">
        <f t="shared" si="4"/>
        <v>2.319004258839726</v>
      </c>
      <c r="R47" s="48">
        <f t="shared" si="4"/>
        <v>1.1564958504177163</v>
      </c>
      <c r="S47" s="48">
        <f t="shared" si="5"/>
        <v>8.426628043497915</v>
      </c>
      <c r="T47" s="48">
        <v>5.9</v>
      </c>
    </row>
    <row r="48" spans="1:20" ht="12.75">
      <c r="A48" s="58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48">
        <f t="shared" si="4"/>
        <v>5.194315564978404</v>
      </c>
      <c r="L48" s="48">
        <f t="shared" si="4"/>
        <v>4.851207169540861</v>
      </c>
      <c r="M48" s="48">
        <f t="shared" si="4"/>
        <v>4.294945359183611</v>
      </c>
      <c r="N48" s="48">
        <f t="shared" si="4"/>
        <v>4.234034331654115</v>
      </c>
      <c r="O48" s="48">
        <f t="shared" si="4"/>
        <v>3.9556150837051938</v>
      </c>
      <c r="P48" s="48">
        <f t="shared" si="4"/>
        <v>3.8849159888417284</v>
      </c>
      <c r="Q48" s="48">
        <f t="shared" si="4"/>
        <v>3.430859785025052</v>
      </c>
      <c r="R48" s="48">
        <v>3.169435643361862</v>
      </c>
      <c r="S48" s="48">
        <f t="shared" si="5"/>
        <v>2.2567373699991133</v>
      </c>
      <c r="T48" s="48">
        <v>3.3</v>
      </c>
    </row>
    <row r="49" spans="1:20" ht="14.25">
      <c r="A49" s="58" t="s">
        <v>3</v>
      </c>
      <c r="B49" s="58"/>
      <c r="C49" s="58"/>
      <c r="D49" s="58"/>
      <c r="E49" s="58"/>
      <c r="F49" s="58"/>
      <c r="G49" s="58"/>
      <c r="H49" s="58"/>
      <c r="I49" s="58"/>
      <c r="J49" s="58"/>
      <c r="K49" s="48">
        <f t="shared" si="4"/>
        <v>36.38123394105223</v>
      </c>
      <c r="L49" s="48">
        <f t="shared" si="4"/>
        <v>33.949173283603905</v>
      </c>
      <c r="M49" s="63" t="s">
        <v>31</v>
      </c>
      <c r="N49" s="63" t="s">
        <v>33</v>
      </c>
      <c r="O49" s="48">
        <f t="shared" si="4"/>
        <v>35.24381228793138</v>
      </c>
      <c r="P49" s="48">
        <f t="shared" si="4"/>
        <v>28.61074755765908</v>
      </c>
      <c r="Q49" s="48">
        <f t="shared" si="4"/>
        <v>23.823997597111603</v>
      </c>
      <c r="R49" s="48">
        <f>+R8/(R38)*100</f>
        <v>25.425892796512105</v>
      </c>
      <c r="S49" s="48">
        <f t="shared" si="5"/>
        <v>26.137761608476474</v>
      </c>
      <c r="T49" s="48">
        <v>25.4</v>
      </c>
    </row>
    <row r="50" spans="1:20" ht="14.25">
      <c r="A50" s="58" t="s">
        <v>14</v>
      </c>
      <c r="B50" s="58"/>
      <c r="C50" s="58"/>
      <c r="D50" s="58"/>
      <c r="E50" s="58"/>
      <c r="F50" s="58"/>
      <c r="G50" s="58"/>
      <c r="H50" s="58"/>
      <c r="I50" s="58"/>
      <c r="J50" s="58"/>
      <c r="K50" s="44">
        <f t="shared" si="4"/>
        <v>0</v>
      </c>
      <c r="L50" s="63" t="s">
        <v>30</v>
      </c>
      <c r="M50" s="44">
        <f t="shared" si="4"/>
        <v>0</v>
      </c>
      <c r="N50" s="63" t="s">
        <v>32</v>
      </c>
      <c r="O50" s="63" t="s">
        <v>34</v>
      </c>
      <c r="P50" s="63" t="s">
        <v>35</v>
      </c>
      <c r="Q50" s="63" t="s">
        <v>36</v>
      </c>
      <c r="R50" s="48">
        <f>+R9/(R39)*100</f>
        <v>14.585469192978282</v>
      </c>
      <c r="S50" s="48">
        <f t="shared" si="5"/>
        <v>18.123055820869542</v>
      </c>
      <c r="T50" s="48">
        <v>4.3</v>
      </c>
    </row>
    <row r="51" spans="1:20" ht="12.75">
      <c r="A51" s="58" t="s">
        <v>4</v>
      </c>
      <c r="B51" s="58"/>
      <c r="C51" s="58"/>
      <c r="D51" s="58"/>
      <c r="E51" s="58"/>
      <c r="F51" s="58"/>
      <c r="G51" s="58"/>
      <c r="H51" s="58"/>
      <c r="I51" s="58"/>
      <c r="J51" s="58"/>
      <c r="K51" s="44">
        <f t="shared" si="4"/>
        <v>0</v>
      </c>
      <c r="L51" s="44">
        <f t="shared" si="4"/>
        <v>0</v>
      </c>
      <c r="M51" s="44">
        <f t="shared" si="4"/>
        <v>0</v>
      </c>
      <c r="N51" s="44">
        <f t="shared" si="4"/>
        <v>0</v>
      </c>
      <c r="O51" s="44">
        <f t="shared" si="4"/>
        <v>0</v>
      </c>
      <c r="P51" s="44">
        <f t="shared" si="4"/>
        <v>0</v>
      </c>
      <c r="Q51" s="44">
        <f t="shared" si="4"/>
        <v>0</v>
      </c>
      <c r="R51" s="44">
        <f>+R10/(R40)*100</f>
        <v>0</v>
      </c>
      <c r="S51" s="44">
        <f t="shared" si="5"/>
        <v>0</v>
      </c>
      <c r="T51" s="44">
        <v>0</v>
      </c>
    </row>
    <row r="52" spans="1:20" ht="14.25">
      <c r="A52" s="58" t="s">
        <v>5</v>
      </c>
      <c r="B52" s="58"/>
      <c r="C52" s="58"/>
      <c r="D52" s="58"/>
      <c r="E52" s="58"/>
      <c r="F52" s="58"/>
      <c r="G52" s="58"/>
      <c r="H52" s="58"/>
      <c r="I52" s="58"/>
      <c r="J52" s="58"/>
      <c r="K52" s="63" t="s">
        <v>29</v>
      </c>
      <c r="L52" s="44">
        <f t="shared" si="4"/>
        <v>0</v>
      </c>
      <c r="M52" s="44">
        <v>0</v>
      </c>
      <c r="N52" s="44">
        <f t="shared" si="4"/>
        <v>0</v>
      </c>
      <c r="O52" s="44">
        <f t="shared" si="4"/>
        <v>0</v>
      </c>
      <c r="P52" s="44">
        <f t="shared" si="4"/>
        <v>0</v>
      </c>
      <c r="Q52" s="44">
        <f t="shared" si="4"/>
        <v>0</v>
      </c>
      <c r="R52" s="44">
        <f>+R11/(R41)*100</f>
        <v>0</v>
      </c>
      <c r="S52" s="48">
        <f t="shared" si="5"/>
        <v>32.469698871142214</v>
      </c>
      <c r="T52" s="44">
        <v>0</v>
      </c>
    </row>
    <row r="53" spans="1:20" s="59" customFormat="1" ht="14.25" customHeight="1">
      <c r="A53" s="57" t="s">
        <v>13</v>
      </c>
      <c r="B53" s="57"/>
      <c r="C53" s="57"/>
      <c r="D53" s="57"/>
      <c r="E53" s="57"/>
      <c r="F53" s="57"/>
      <c r="G53" s="57"/>
      <c r="H53" s="57"/>
      <c r="I53" s="57"/>
      <c r="J53" s="57"/>
      <c r="K53" s="64">
        <f t="shared" si="4"/>
        <v>4.433846768241896</v>
      </c>
      <c r="L53" s="64">
        <f t="shared" si="4"/>
        <v>4.064870939841582</v>
      </c>
      <c r="M53" s="64">
        <f t="shared" si="4"/>
        <v>3.7305274665209076</v>
      </c>
      <c r="N53" s="64">
        <f t="shared" si="4"/>
        <v>3.9806960866282783</v>
      </c>
      <c r="O53" s="64">
        <f t="shared" si="4"/>
        <v>4.362724905132239</v>
      </c>
      <c r="P53" s="64">
        <f t="shared" si="4"/>
        <v>3.820488800950285</v>
      </c>
      <c r="Q53" s="64">
        <f t="shared" si="4"/>
        <v>3.661179845186846</v>
      </c>
      <c r="R53" s="64">
        <v>3.611224317339522</v>
      </c>
      <c r="S53" s="64">
        <f t="shared" si="5"/>
        <v>3.678958028840106</v>
      </c>
      <c r="T53" s="64">
        <f t="shared" si="5"/>
        <v>3.6818125846570617</v>
      </c>
    </row>
    <row r="54" spans="1:20" s="59" customFormat="1" ht="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59" customFormat="1" ht="14.25" customHeight="1">
      <c r="A55" s="57" t="s">
        <v>118</v>
      </c>
      <c r="B55" s="57"/>
      <c r="C55" s="57"/>
      <c r="D55" s="57"/>
      <c r="E55" s="57"/>
      <c r="F55" s="57"/>
      <c r="G55" s="57"/>
      <c r="H55" s="57"/>
      <c r="I55" s="57"/>
      <c r="J55" s="57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14.25">
      <c r="A56" s="58" t="s">
        <v>10</v>
      </c>
      <c r="B56" s="58"/>
      <c r="C56" s="58"/>
      <c r="D56" s="58"/>
      <c r="E56" s="58"/>
      <c r="F56" s="58"/>
      <c r="G56" s="58"/>
      <c r="H56" s="58"/>
      <c r="I56" s="58"/>
      <c r="J56" s="58"/>
      <c r="K56" s="60" t="s">
        <v>37</v>
      </c>
      <c r="L56" s="44">
        <f aca="true" t="shared" si="6" ref="L56:S56">+L15/(L35)*100</f>
        <v>807.8500854738296</v>
      </c>
      <c r="M56" s="44">
        <f t="shared" si="6"/>
        <v>847.9664431931799</v>
      </c>
      <c r="N56" s="44">
        <f t="shared" si="6"/>
        <v>847.898904747262</v>
      </c>
      <c r="O56" s="44">
        <f t="shared" si="6"/>
        <v>923.8897777200959</v>
      </c>
      <c r="P56" s="44">
        <f t="shared" si="6"/>
        <v>909.8929174837551</v>
      </c>
      <c r="Q56" s="44">
        <f t="shared" si="6"/>
        <v>889.5416670169684</v>
      </c>
      <c r="R56" s="44">
        <f t="shared" si="6"/>
        <v>860.3643771749524</v>
      </c>
      <c r="S56" s="44">
        <f t="shared" si="6"/>
        <v>870.9304251412142</v>
      </c>
      <c r="T56" s="44">
        <v>837</v>
      </c>
    </row>
    <row r="57" spans="1:20" ht="14.25">
      <c r="A57" s="58" t="s">
        <v>1</v>
      </c>
      <c r="B57" s="58"/>
      <c r="C57" s="58"/>
      <c r="D57" s="58"/>
      <c r="E57" s="58"/>
      <c r="F57" s="58"/>
      <c r="G57" s="58"/>
      <c r="H57" s="58"/>
      <c r="I57" s="58"/>
      <c r="J57" s="58"/>
      <c r="K57" s="44">
        <f>+K16/(K36)*100</f>
        <v>714.9422123531589</v>
      </c>
      <c r="L57" s="60" t="s">
        <v>45</v>
      </c>
      <c r="M57" s="60" t="s">
        <v>46</v>
      </c>
      <c r="N57" s="60" t="s">
        <v>54</v>
      </c>
      <c r="O57" s="60" t="s">
        <v>55</v>
      </c>
      <c r="P57" s="60" t="s">
        <v>63</v>
      </c>
      <c r="Q57" s="60" t="s">
        <v>64</v>
      </c>
      <c r="R57" s="60" t="s">
        <v>74</v>
      </c>
      <c r="S57" s="44">
        <f>+S16/(S36)*100</f>
        <v>394.2196423827721</v>
      </c>
      <c r="T57" s="44">
        <v>440</v>
      </c>
    </row>
    <row r="58" spans="1:20" ht="12.75">
      <c r="A58" s="58" t="s">
        <v>2</v>
      </c>
      <c r="B58" s="58"/>
      <c r="C58" s="58"/>
      <c r="D58" s="58"/>
      <c r="E58" s="58"/>
      <c r="F58" s="58"/>
      <c r="G58" s="58"/>
      <c r="H58" s="58"/>
      <c r="I58" s="58"/>
      <c r="J58" s="58"/>
      <c r="K58" s="44">
        <f>+K17/(K37)*100</f>
        <v>445.55684624036974</v>
      </c>
      <c r="L58" s="44">
        <f aca="true" t="shared" si="7" ref="L58:S58">+L17/(L37)*100</f>
        <v>437.31513173967863</v>
      </c>
      <c r="M58" s="44">
        <f t="shared" si="7"/>
        <v>493.0219694728792</v>
      </c>
      <c r="N58" s="44">
        <f t="shared" si="7"/>
        <v>537.2632479636283</v>
      </c>
      <c r="O58" s="44">
        <f t="shared" si="7"/>
        <v>543.2222926128321</v>
      </c>
      <c r="P58" s="44">
        <f t="shared" si="7"/>
        <v>552.6415934506753</v>
      </c>
      <c r="Q58" s="44">
        <f t="shared" si="7"/>
        <v>514.3044269632824</v>
      </c>
      <c r="R58" s="44">
        <v>505.6690503727334</v>
      </c>
      <c r="S58" s="44">
        <f t="shared" si="7"/>
        <v>462.17145508926285</v>
      </c>
      <c r="T58" s="44">
        <v>383</v>
      </c>
    </row>
    <row r="59" spans="1:20" ht="14.25">
      <c r="A59" s="58" t="s">
        <v>3</v>
      </c>
      <c r="B59" s="58"/>
      <c r="C59" s="58"/>
      <c r="D59" s="58"/>
      <c r="E59" s="58"/>
      <c r="F59" s="58"/>
      <c r="G59" s="58"/>
      <c r="H59" s="58"/>
      <c r="I59" s="58"/>
      <c r="J59" s="58"/>
      <c r="K59" s="60" t="s">
        <v>38</v>
      </c>
      <c r="L59" s="60" t="s">
        <v>44</v>
      </c>
      <c r="M59" s="44">
        <f>+M18/(M38)*100</f>
        <v>972.2379849180151</v>
      </c>
      <c r="N59" s="60" t="s">
        <v>53</v>
      </c>
      <c r="O59" s="44">
        <f>+O18/(O38)*100</f>
        <v>747.042949745974</v>
      </c>
      <c r="P59" s="60" t="s">
        <v>62</v>
      </c>
      <c r="Q59" s="60" t="s">
        <v>65</v>
      </c>
      <c r="R59" s="60" t="s">
        <v>73</v>
      </c>
      <c r="S59" s="44">
        <f>+S18/(S38)*100</f>
        <v>466.30878954696857</v>
      </c>
      <c r="T59" s="44">
        <v>471</v>
      </c>
    </row>
    <row r="60" spans="1:20" ht="14.25">
      <c r="A60" s="58" t="s">
        <v>14</v>
      </c>
      <c r="B60" s="58"/>
      <c r="C60" s="58"/>
      <c r="D60" s="58"/>
      <c r="E60" s="58"/>
      <c r="F60" s="58"/>
      <c r="G60" s="58"/>
      <c r="H60" s="58"/>
      <c r="I60" s="58"/>
      <c r="J60" s="58"/>
      <c r="K60" s="60" t="s">
        <v>39</v>
      </c>
      <c r="L60" s="60" t="s">
        <v>43</v>
      </c>
      <c r="M60" s="60" t="s">
        <v>47</v>
      </c>
      <c r="N60" s="60" t="s">
        <v>52</v>
      </c>
      <c r="O60" s="60" t="s">
        <v>56</v>
      </c>
      <c r="P60" s="60" t="s">
        <v>61</v>
      </c>
      <c r="Q60" s="60" t="s">
        <v>66</v>
      </c>
      <c r="R60" s="60" t="s">
        <v>72</v>
      </c>
      <c r="S60" s="44">
        <f>+S19/(S39)*100</f>
        <v>4820.732848351298</v>
      </c>
      <c r="T60" s="44">
        <v>5846</v>
      </c>
    </row>
    <row r="61" spans="1:20" ht="14.25">
      <c r="A61" s="58" t="s">
        <v>4</v>
      </c>
      <c r="B61" s="58"/>
      <c r="C61" s="58"/>
      <c r="D61" s="58"/>
      <c r="E61" s="58"/>
      <c r="F61" s="58"/>
      <c r="G61" s="58"/>
      <c r="H61" s="58"/>
      <c r="I61" s="58"/>
      <c r="J61" s="58"/>
      <c r="K61" s="60" t="s">
        <v>40</v>
      </c>
      <c r="L61" s="60" t="s">
        <v>42</v>
      </c>
      <c r="M61" s="60" t="s">
        <v>48</v>
      </c>
      <c r="N61" s="60" t="s">
        <v>51</v>
      </c>
      <c r="O61" s="60" t="s">
        <v>57</v>
      </c>
      <c r="P61" s="60" t="s">
        <v>60</v>
      </c>
      <c r="Q61" s="60" t="s">
        <v>67</v>
      </c>
      <c r="R61" s="60" t="s">
        <v>71</v>
      </c>
      <c r="S61" s="44">
        <f>+S20/(S40)*100</f>
        <v>772.8327376561598</v>
      </c>
      <c r="T61" s="44">
        <v>411</v>
      </c>
    </row>
    <row r="62" spans="1:20" ht="14.25">
      <c r="A62" s="58" t="s">
        <v>5</v>
      </c>
      <c r="B62" s="58"/>
      <c r="C62" s="58"/>
      <c r="D62" s="58"/>
      <c r="E62" s="58"/>
      <c r="F62" s="58"/>
      <c r="G62" s="58"/>
      <c r="H62" s="58"/>
      <c r="I62" s="58"/>
      <c r="J62" s="58"/>
      <c r="K62" s="60" t="s">
        <v>41</v>
      </c>
      <c r="L62" s="44">
        <f>+L21/(L41)*100</f>
        <v>0</v>
      </c>
      <c r="M62" s="60" t="s">
        <v>49</v>
      </c>
      <c r="N62" s="60" t="s">
        <v>50</v>
      </c>
      <c r="O62" s="60" t="s">
        <v>58</v>
      </c>
      <c r="P62" s="60" t="s">
        <v>59</v>
      </c>
      <c r="Q62" s="60" t="s">
        <v>68</v>
      </c>
      <c r="R62" s="60" t="s">
        <v>70</v>
      </c>
      <c r="S62" s="44">
        <f>+S21/(S41)*100</f>
        <v>194.81819322685328</v>
      </c>
      <c r="T62" s="44">
        <v>389</v>
      </c>
    </row>
    <row r="63" spans="1:20" s="59" customFormat="1" ht="14.25">
      <c r="A63" s="57" t="s">
        <v>13</v>
      </c>
      <c r="B63" s="57"/>
      <c r="C63" s="57"/>
      <c r="D63" s="57"/>
      <c r="E63" s="57"/>
      <c r="F63" s="57"/>
      <c r="G63" s="57"/>
      <c r="H63" s="57"/>
      <c r="I63" s="57"/>
      <c r="J63" s="57"/>
      <c r="K63" s="47">
        <f>+K22/(K42)*100</f>
        <v>713.5485082247932</v>
      </c>
      <c r="L63" s="47">
        <f aca="true" t="shared" si="8" ref="L63:T63">+L22/(L42)*100</f>
        <v>706.271325797475</v>
      </c>
      <c r="M63" s="47">
        <f t="shared" si="8"/>
        <v>752.7876468980596</v>
      </c>
      <c r="N63" s="47">
        <f t="shared" si="8"/>
        <v>746.1042757670398</v>
      </c>
      <c r="O63" s="47">
        <f t="shared" si="8"/>
        <v>793.3751575136262</v>
      </c>
      <c r="P63" s="47">
        <f t="shared" si="8"/>
        <v>797.5061221136953</v>
      </c>
      <c r="Q63" s="47">
        <f t="shared" si="8"/>
        <v>766.7398154571604</v>
      </c>
      <c r="R63" s="62" t="s">
        <v>69</v>
      </c>
      <c r="S63" s="47">
        <f t="shared" si="8"/>
        <v>720.2267833383131</v>
      </c>
      <c r="T63" s="47">
        <f t="shared" si="8"/>
        <v>681.2584657061939</v>
      </c>
    </row>
    <row r="64" spans="1:20" s="59" customFormat="1" ht="6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s="59" customFormat="1" ht="12.75">
      <c r="A65" s="57" t="s">
        <v>8</v>
      </c>
      <c r="B65" s="57"/>
      <c r="C65" s="57"/>
      <c r="D65" s="57"/>
      <c r="E65" s="57"/>
      <c r="F65" s="57"/>
      <c r="G65" s="57"/>
      <c r="H65" s="57"/>
      <c r="I65" s="57"/>
      <c r="J65" s="57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0" ht="14.25">
      <c r="A66" s="58" t="s">
        <v>10</v>
      </c>
      <c r="B66" s="58"/>
      <c r="C66" s="58"/>
      <c r="D66" s="58"/>
      <c r="E66" s="58"/>
      <c r="F66" s="58"/>
      <c r="G66" s="58"/>
      <c r="H66" s="58"/>
      <c r="I66" s="58"/>
      <c r="J66" s="58"/>
      <c r="K66" s="60" t="s">
        <v>75</v>
      </c>
      <c r="L66" s="44">
        <f aca="true" t="shared" si="9" ref="L66:S66">+L25/(L35)*100</f>
        <v>1327.3391717437248</v>
      </c>
      <c r="M66" s="44">
        <f t="shared" si="9"/>
        <v>1110.0766992183703</v>
      </c>
      <c r="N66" s="44">
        <f t="shared" si="9"/>
        <v>994.1921662434133</v>
      </c>
      <c r="O66" s="44">
        <f t="shared" si="9"/>
        <v>1076.940839368715</v>
      </c>
      <c r="P66" s="60" t="s">
        <v>100</v>
      </c>
      <c r="Q66" s="44">
        <f t="shared" si="9"/>
        <v>906.2755969890572</v>
      </c>
      <c r="R66" s="44">
        <f>+R25/(R35)*100</f>
        <v>889.8549302120358</v>
      </c>
      <c r="S66" s="44">
        <f t="shared" si="9"/>
        <v>883.2616199019561</v>
      </c>
      <c r="T66" s="44">
        <v>834</v>
      </c>
    </row>
    <row r="67" spans="1:20" ht="14.25">
      <c r="A67" s="58" t="s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44">
        <f aca="true" t="shared" si="10" ref="K67:K73">+K26/(K36)*100</f>
        <v>841.9536503998213</v>
      </c>
      <c r="L67" s="60" t="s">
        <v>83</v>
      </c>
      <c r="M67" s="60" t="s">
        <v>84</v>
      </c>
      <c r="N67" s="60" t="s">
        <v>92</v>
      </c>
      <c r="O67" s="44">
        <f>+O26/(O36)*100</f>
        <v>516.2852273093694</v>
      </c>
      <c r="P67" s="44">
        <f>+P26/(P36)*100</f>
        <v>511.8280493933001</v>
      </c>
      <c r="Q67" s="60" t="s">
        <v>101</v>
      </c>
      <c r="R67" s="60" t="s">
        <v>111</v>
      </c>
      <c r="S67" s="44">
        <f>+S26/(S36)*100</f>
        <v>410.70652333744187</v>
      </c>
      <c r="T67" s="44">
        <v>410</v>
      </c>
    </row>
    <row r="68" spans="1:20" ht="14.25">
      <c r="A68" s="58" t="s">
        <v>2</v>
      </c>
      <c r="B68" s="58"/>
      <c r="C68" s="58"/>
      <c r="D68" s="58"/>
      <c r="E68" s="58"/>
      <c r="F68" s="58"/>
      <c r="G68" s="58"/>
      <c r="H68" s="58"/>
      <c r="I68" s="58"/>
      <c r="J68" s="58"/>
      <c r="K68" s="44">
        <f t="shared" si="10"/>
        <v>540.6527773530513</v>
      </c>
      <c r="L68" s="44">
        <f aca="true" t="shared" si="11" ref="L68:S68">+L27/(L37)*100</f>
        <v>664.1914903384973</v>
      </c>
      <c r="M68" s="44">
        <f t="shared" si="11"/>
        <v>732.1229935346832</v>
      </c>
      <c r="N68" s="44">
        <f t="shared" si="11"/>
        <v>769.3699492771972</v>
      </c>
      <c r="O68" s="44">
        <f t="shared" si="11"/>
        <v>738.4900678037379</v>
      </c>
      <c r="P68" s="60" t="s">
        <v>99</v>
      </c>
      <c r="Q68" s="44">
        <f t="shared" si="11"/>
        <v>637.3981124935731</v>
      </c>
      <c r="R68" s="60" t="s">
        <v>110</v>
      </c>
      <c r="S68" s="44">
        <f t="shared" si="11"/>
        <v>564.8530054242225</v>
      </c>
      <c r="T68" s="44">
        <v>484</v>
      </c>
    </row>
    <row r="69" spans="1:20" ht="14.25">
      <c r="A69" s="58" t="s">
        <v>3</v>
      </c>
      <c r="B69" s="58"/>
      <c r="C69" s="58"/>
      <c r="D69" s="58"/>
      <c r="E69" s="58"/>
      <c r="F69" s="58"/>
      <c r="G69" s="58"/>
      <c r="H69" s="58"/>
      <c r="I69" s="58"/>
      <c r="J69" s="58"/>
      <c r="K69" s="44">
        <f t="shared" si="10"/>
        <v>1060.303077647397</v>
      </c>
      <c r="L69" s="44">
        <f>+L28/(L38)*100</f>
        <v>991.4618778308409</v>
      </c>
      <c r="M69" s="60" t="s">
        <v>85</v>
      </c>
      <c r="N69" s="60" t="s">
        <v>91</v>
      </c>
      <c r="O69" s="44">
        <f>+O28/(O38)*100</f>
        <v>980.2185292580914</v>
      </c>
      <c r="P69" s="60" t="s">
        <v>98</v>
      </c>
      <c r="Q69" s="60" t="s">
        <v>102</v>
      </c>
      <c r="R69" s="60" t="s">
        <v>109</v>
      </c>
      <c r="S69" s="44">
        <f>+S28/(S38)*100</f>
        <v>670.1277178343436</v>
      </c>
      <c r="T69" s="44">
        <v>668</v>
      </c>
    </row>
    <row r="70" spans="1:20" ht="14.25">
      <c r="A70" s="58" t="s">
        <v>14</v>
      </c>
      <c r="B70" s="58"/>
      <c r="C70" s="58"/>
      <c r="D70" s="58"/>
      <c r="E70" s="58"/>
      <c r="F70" s="58"/>
      <c r="G70" s="58"/>
      <c r="H70" s="58"/>
      <c r="I70" s="58"/>
      <c r="J70" s="58"/>
      <c r="K70" s="60" t="s">
        <v>76</v>
      </c>
      <c r="L70" s="60" t="s">
        <v>82</v>
      </c>
      <c r="M70" s="60" t="s">
        <v>86</v>
      </c>
      <c r="N70" s="60" t="s">
        <v>90</v>
      </c>
      <c r="O70" s="60" t="s">
        <v>93</v>
      </c>
      <c r="P70" s="60" t="s">
        <v>97</v>
      </c>
      <c r="Q70" s="60" t="s">
        <v>103</v>
      </c>
      <c r="R70" s="60" t="s">
        <v>108</v>
      </c>
      <c r="S70" s="44">
        <f>+S29/(S39)*100</f>
        <v>5532.062789320427</v>
      </c>
      <c r="T70" s="44">
        <v>6854</v>
      </c>
    </row>
    <row r="71" spans="1:20" ht="14.25">
      <c r="A71" s="58" t="s">
        <v>4</v>
      </c>
      <c r="B71" s="58"/>
      <c r="C71" s="58"/>
      <c r="D71" s="58"/>
      <c r="E71" s="58"/>
      <c r="F71" s="58"/>
      <c r="G71" s="58"/>
      <c r="H71" s="58"/>
      <c r="I71" s="58"/>
      <c r="J71" s="58"/>
      <c r="K71" s="60" t="s">
        <v>77</v>
      </c>
      <c r="L71" s="60" t="s">
        <v>81</v>
      </c>
      <c r="M71" s="60" t="s">
        <v>87</v>
      </c>
      <c r="N71" s="60" t="s">
        <v>89</v>
      </c>
      <c r="O71" s="60" t="s">
        <v>94</v>
      </c>
      <c r="P71" s="60" t="s">
        <v>96</v>
      </c>
      <c r="Q71" s="60" t="s">
        <v>104</v>
      </c>
      <c r="R71" s="60" t="s">
        <v>107</v>
      </c>
      <c r="S71" s="44">
        <f>+S30/(S40)*100</f>
        <v>2237.754494108881</v>
      </c>
      <c r="T71" s="44">
        <v>1353</v>
      </c>
    </row>
    <row r="72" spans="1:20" ht="14.25">
      <c r="A72" s="58" t="s">
        <v>5</v>
      </c>
      <c r="B72" s="58"/>
      <c r="C72" s="58"/>
      <c r="D72" s="58"/>
      <c r="E72" s="58"/>
      <c r="F72" s="58"/>
      <c r="G72" s="58"/>
      <c r="H72" s="58"/>
      <c r="I72" s="58"/>
      <c r="J72" s="58"/>
      <c r="K72" s="60" t="s">
        <v>78</v>
      </c>
      <c r="L72" s="60" t="s">
        <v>80</v>
      </c>
      <c r="M72" s="60" t="s">
        <v>88</v>
      </c>
      <c r="N72" s="60" t="s">
        <v>50</v>
      </c>
      <c r="O72" s="60" t="s">
        <v>58</v>
      </c>
      <c r="P72" s="60" t="s">
        <v>95</v>
      </c>
      <c r="Q72" s="60" t="s">
        <v>105</v>
      </c>
      <c r="R72" s="60" t="s">
        <v>106</v>
      </c>
      <c r="S72" s="44">
        <f>+S31/(S41)*100</f>
        <v>259.7575909691377</v>
      </c>
      <c r="T72" s="44">
        <v>371</v>
      </c>
    </row>
    <row r="73" spans="1:20" s="59" customFormat="1" ht="15" thickBot="1">
      <c r="A73" s="65" t="s">
        <v>13</v>
      </c>
      <c r="B73" s="65"/>
      <c r="C73" s="65"/>
      <c r="D73" s="65"/>
      <c r="E73" s="65"/>
      <c r="F73" s="65"/>
      <c r="G73" s="65"/>
      <c r="H73" s="65"/>
      <c r="I73" s="65"/>
      <c r="J73" s="65"/>
      <c r="K73" s="66">
        <f t="shared" si="10"/>
        <v>1179.2593692182716</v>
      </c>
      <c r="L73" s="67" t="s">
        <v>79</v>
      </c>
      <c r="M73" s="66">
        <f aca="true" t="shared" si="12" ref="M73:T73">+M32/(M42)*100</f>
        <v>1008.8958731893961</v>
      </c>
      <c r="N73" s="66">
        <f t="shared" si="12"/>
        <v>920.6032593794495</v>
      </c>
      <c r="O73" s="66">
        <f t="shared" si="12"/>
        <v>963.7940991203543</v>
      </c>
      <c r="P73" s="66">
        <f t="shared" si="12"/>
        <v>871.0575032268805</v>
      </c>
      <c r="Q73" s="66">
        <f t="shared" si="12"/>
        <v>823.6545203232469</v>
      </c>
      <c r="R73" s="66">
        <v>808.4021098172304</v>
      </c>
      <c r="S73" s="66">
        <f t="shared" si="12"/>
        <v>773.0185447032075</v>
      </c>
      <c r="T73" s="66">
        <f t="shared" si="12"/>
        <v>722.854328284694</v>
      </c>
    </row>
    <row r="74" spans="1:19" s="68" customFormat="1" ht="15" customHeight="1">
      <c r="A74" s="51" t="s">
        <v>11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s="68" customFormat="1" ht="15" customHeight="1">
      <c r="A75" s="69"/>
      <c r="B75" s="76">
        <v>1990</v>
      </c>
      <c r="C75" s="76">
        <v>1991</v>
      </c>
      <c r="D75" s="76">
        <v>1992</v>
      </c>
      <c r="E75" s="76">
        <v>1993</v>
      </c>
      <c r="F75" s="76">
        <v>1994</v>
      </c>
      <c r="G75" s="76">
        <v>1995</v>
      </c>
      <c r="H75" s="76">
        <v>1996</v>
      </c>
      <c r="I75" s="76">
        <v>1997</v>
      </c>
      <c r="J75" s="76">
        <v>1998</v>
      </c>
      <c r="K75" s="69"/>
      <c r="L75" s="69"/>
      <c r="M75" s="69"/>
      <c r="N75" s="69"/>
      <c r="O75" s="69"/>
      <c r="P75" s="69"/>
      <c r="Q75" s="69"/>
      <c r="R75" s="69"/>
      <c r="S75" s="69"/>
    </row>
    <row r="76" spans="1:19" s="68" customFormat="1" ht="15" customHeight="1">
      <c r="A76" s="72" t="s">
        <v>124</v>
      </c>
      <c r="B76" s="70">
        <v>2</v>
      </c>
      <c r="C76" s="70">
        <v>1</v>
      </c>
      <c r="D76" s="70">
        <v>0</v>
      </c>
      <c r="E76" s="70">
        <v>1</v>
      </c>
      <c r="F76" s="70">
        <v>0</v>
      </c>
      <c r="G76" s="70">
        <v>0</v>
      </c>
      <c r="H76" s="70">
        <v>1</v>
      </c>
      <c r="I76" s="70">
        <v>0</v>
      </c>
      <c r="J76" s="70">
        <v>0</v>
      </c>
      <c r="K76" s="69"/>
      <c r="L76" s="69"/>
      <c r="M76" s="69"/>
      <c r="N76" s="69"/>
      <c r="O76" s="69"/>
      <c r="P76" s="69"/>
      <c r="Q76" s="69"/>
      <c r="R76" s="69"/>
      <c r="S76" s="69"/>
    </row>
    <row r="77" spans="1:19" s="68" customFormat="1" ht="15" customHeight="1">
      <c r="A77" s="72" t="s">
        <v>123</v>
      </c>
      <c r="B77" s="70">
        <v>378</v>
      </c>
      <c r="C77" s="70">
        <v>327</v>
      </c>
      <c r="D77" s="70">
        <v>399</v>
      </c>
      <c r="E77" s="70">
        <v>383</v>
      </c>
      <c r="F77" s="70">
        <v>616</v>
      </c>
      <c r="G77" s="70">
        <v>598</v>
      </c>
      <c r="H77" s="70">
        <v>354</v>
      </c>
      <c r="I77" s="70">
        <v>357</v>
      </c>
      <c r="J77" s="70">
        <v>379</v>
      </c>
      <c r="K77" s="69"/>
      <c r="L77" s="69"/>
      <c r="M77" s="69"/>
      <c r="N77" s="69"/>
      <c r="O77" s="69"/>
      <c r="P77" s="69"/>
      <c r="Q77" s="69"/>
      <c r="R77" s="69"/>
      <c r="S77" s="69"/>
    </row>
    <row r="78" spans="1:19" s="68" customFormat="1" ht="14.25" customHeight="1">
      <c r="A78" s="72" t="s">
        <v>125</v>
      </c>
      <c r="B78" s="70">
        <v>186</v>
      </c>
      <c r="C78" s="70">
        <v>411</v>
      </c>
      <c r="D78" s="70">
        <v>400</v>
      </c>
      <c r="E78" s="70">
        <v>411</v>
      </c>
      <c r="F78" s="70">
        <v>650</v>
      </c>
      <c r="G78" s="70">
        <v>536</v>
      </c>
      <c r="H78" s="70">
        <v>301</v>
      </c>
      <c r="I78" s="70">
        <v>353</v>
      </c>
      <c r="J78" s="70">
        <v>253</v>
      </c>
      <c r="K78" s="69"/>
      <c r="L78" s="69"/>
      <c r="M78" s="69"/>
      <c r="N78" s="69"/>
      <c r="O78" s="69"/>
      <c r="P78" s="69"/>
      <c r="Q78" s="69"/>
      <c r="R78" s="69"/>
      <c r="S78" s="69"/>
    </row>
    <row r="79" spans="1:19" s="68" customFormat="1" ht="14.25">
      <c r="A79" s="71" t="s">
        <v>16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s="68" customFormat="1" ht="12.75">
      <c r="A80" s="69" t="s">
        <v>19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1:19" s="68" customFormat="1" ht="14.25">
      <c r="A81" s="71" t="s">
        <v>12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s="68" customFormat="1" ht="14.25">
      <c r="A82" s="71" t="s">
        <v>27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s="68" customFormat="1" ht="12.75">
      <c r="A83" s="69" t="s">
        <v>28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1:19" s="68" customFormat="1" ht="14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s="68" customFormat="1" ht="12" customHeight="1">
      <c r="A85" s="72" t="s">
        <v>117</v>
      </c>
      <c r="B85" s="72"/>
      <c r="C85" s="72"/>
      <c r="D85" s="72"/>
      <c r="E85" s="72"/>
      <c r="F85" s="72"/>
      <c r="G85" s="72"/>
      <c r="H85" s="72"/>
      <c r="I85" s="72"/>
      <c r="J85" s="72"/>
      <c r="K85" s="69"/>
      <c r="L85" s="69"/>
      <c r="M85" s="69"/>
      <c r="N85" s="69"/>
      <c r="O85" s="69"/>
      <c r="P85" s="69"/>
      <c r="Q85" s="69"/>
      <c r="R85" s="69"/>
      <c r="S85" s="69"/>
    </row>
    <row r="86" spans="1:19" s="68" customFormat="1" ht="12.75">
      <c r="A86" s="69" t="s">
        <v>15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1:19" s="68" customFormat="1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1:19" s="68" customFormat="1" ht="12.75">
      <c r="A88" s="72" t="s">
        <v>120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1:19" s="68" customFormat="1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68" customFormat="1" ht="12.75">
      <c r="A90" s="74" t="s">
        <v>20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1:19" s="68" customFormat="1" ht="12.75">
      <c r="A91" s="69" t="s">
        <v>121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9" spans="14:15" ht="12.75">
      <c r="N99" s="75"/>
      <c r="O99" s="75"/>
    </row>
    <row r="100" spans="14:15" ht="12.75">
      <c r="N100" s="75"/>
      <c r="O100" s="75"/>
    </row>
  </sheetData>
  <printOptions/>
  <pageMargins left="0.75" right="0.75" top="0.7" bottom="0.6" header="0.5" footer="0.25"/>
  <pageSetup fitToHeight="1" fitToWidth="1" horizontalDpi="300" verticalDpi="300" orientation="portrait" scale="61" r:id="rId1"/>
  <headerFooter alignWithMargins="0">
    <oddFooter>&amp;L&amp;D&amp;RNTS99main/&amp;F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2.28125" style="2" customWidth="1"/>
    <col min="2" max="8" width="12.140625" style="2" customWidth="1"/>
    <col min="9" max="9" width="13.140625" style="2" customWidth="1"/>
    <col min="10" max="10" width="12.140625" style="2" bestFit="1" customWidth="1"/>
    <col min="11" max="16384" width="9.140625" style="2" customWidth="1"/>
  </cols>
  <sheetData>
    <row r="1" ht="18">
      <c r="A1" s="1" t="s">
        <v>122</v>
      </c>
    </row>
    <row r="2" spans="1:10" ht="19.5" thickBot="1">
      <c r="A2" s="21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8"/>
      <c r="B3" s="18">
        <v>1990</v>
      </c>
      <c r="C3" s="18">
        <v>1991</v>
      </c>
      <c r="D3" s="18">
        <v>1992</v>
      </c>
      <c r="E3" s="18">
        <v>1993</v>
      </c>
      <c r="F3" s="18">
        <v>1994</v>
      </c>
      <c r="G3" s="18">
        <v>1995</v>
      </c>
      <c r="H3" s="18">
        <v>1996</v>
      </c>
      <c r="I3" s="18">
        <v>1997</v>
      </c>
      <c r="J3" s="23">
        <v>1998</v>
      </c>
    </row>
    <row r="4" spans="1:10" ht="12.75">
      <c r="A4" s="3" t="s">
        <v>0</v>
      </c>
      <c r="B4" s="4"/>
      <c r="C4" s="4"/>
      <c r="D4" s="4"/>
      <c r="E4" s="4"/>
      <c r="F4" s="4"/>
      <c r="G4" s="4"/>
      <c r="H4" s="4"/>
      <c r="I4" s="4"/>
      <c r="J4" s="24"/>
    </row>
    <row r="5" spans="1:10" ht="14.25">
      <c r="A5" s="5" t="s">
        <v>10</v>
      </c>
      <c r="B5" s="6">
        <f>57+33+20</f>
        <v>110</v>
      </c>
      <c r="C5" s="6">
        <f>53+24+11</f>
        <v>88</v>
      </c>
      <c r="D5" s="6">
        <f>56+34+9</f>
        <v>99</v>
      </c>
      <c r="E5" s="6">
        <f>47+30+6</f>
        <v>83</v>
      </c>
      <c r="F5" s="6">
        <f>45+50+13</f>
        <v>108</v>
      </c>
      <c r="G5" s="6">
        <v>82</v>
      </c>
      <c r="H5" s="6">
        <f>12+5+4+10+30+32+8</f>
        <v>101</v>
      </c>
      <c r="I5" s="6">
        <v>109</v>
      </c>
      <c r="J5" s="25">
        <v>109</v>
      </c>
    </row>
    <row r="6" spans="1:10" ht="12.75">
      <c r="A6" s="5" t="s">
        <v>1</v>
      </c>
      <c r="B6" s="6">
        <v>7</v>
      </c>
      <c r="C6" s="6">
        <v>13</v>
      </c>
      <c r="D6" s="6">
        <v>9</v>
      </c>
      <c r="E6" s="6">
        <v>15</v>
      </c>
      <c r="F6" s="6">
        <v>13</v>
      </c>
      <c r="G6" s="6">
        <v>15</v>
      </c>
      <c r="H6" s="6">
        <v>6</v>
      </c>
      <c r="I6" s="6">
        <v>3</v>
      </c>
      <c r="J6" s="25">
        <v>23</v>
      </c>
    </row>
    <row r="7" spans="1:10" ht="12.75">
      <c r="A7" s="5" t="s">
        <v>2</v>
      </c>
      <c r="B7" s="6">
        <v>117</v>
      </c>
      <c r="C7" s="6">
        <v>103</v>
      </c>
      <c r="D7" s="6">
        <v>91</v>
      </c>
      <c r="E7" s="6">
        <v>83</v>
      </c>
      <c r="F7" s="6">
        <v>85</v>
      </c>
      <c r="G7" s="6">
        <v>79</v>
      </c>
      <c r="H7" s="6">
        <v>74</v>
      </c>
      <c r="I7" s="6">
        <v>77</v>
      </c>
      <c r="J7" s="25">
        <v>54</v>
      </c>
    </row>
    <row r="8" spans="1:10" ht="12.75">
      <c r="A8" s="5" t="s">
        <v>3</v>
      </c>
      <c r="B8" s="6">
        <v>104</v>
      </c>
      <c r="C8" s="6">
        <v>93</v>
      </c>
      <c r="D8" s="6">
        <v>74</v>
      </c>
      <c r="E8" s="6">
        <v>98</v>
      </c>
      <c r="F8" s="6">
        <v>112</v>
      </c>
      <c r="G8" s="6">
        <v>92</v>
      </c>
      <c r="H8" s="6">
        <v>72</v>
      </c>
      <c r="I8" s="6">
        <v>79</v>
      </c>
      <c r="J8" s="25">
        <v>94</v>
      </c>
    </row>
    <row r="9" spans="1:10" ht="12.75">
      <c r="A9" s="5" t="s">
        <v>14</v>
      </c>
      <c r="B9" s="6">
        <v>0</v>
      </c>
      <c r="C9" s="6">
        <v>3</v>
      </c>
      <c r="D9" s="6">
        <v>0</v>
      </c>
      <c r="E9" s="6">
        <v>2</v>
      </c>
      <c r="F9" s="6">
        <v>2</v>
      </c>
      <c r="G9" s="6">
        <v>6</v>
      </c>
      <c r="H9" s="6">
        <v>11</v>
      </c>
      <c r="I9" s="6">
        <v>7</v>
      </c>
      <c r="J9" s="25">
        <v>4</v>
      </c>
    </row>
    <row r="10" spans="1:10" ht="12.75">
      <c r="A10" s="5" t="s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25">
        <v>0</v>
      </c>
    </row>
    <row r="11" spans="1:10" ht="12.75">
      <c r="A11" s="5" t="s">
        <v>5</v>
      </c>
      <c r="B11" s="20">
        <v>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6">
        <v>2</v>
      </c>
    </row>
    <row r="12" spans="1:10" s="8" customFormat="1" ht="14.25" customHeight="1">
      <c r="A12" s="3" t="s">
        <v>6</v>
      </c>
      <c r="B12" s="7">
        <f aca="true" t="shared" si="0" ref="B12:I12">+SUM(B5:B11)</f>
        <v>339</v>
      </c>
      <c r="C12" s="7">
        <f t="shared" si="0"/>
        <v>300</v>
      </c>
      <c r="D12" s="7">
        <f t="shared" si="0"/>
        <v>273</v>
      </c>
      <c r="E12" s="7">
        <f t="shared" si="0"/>
        <v>281</v>
      </c>
      <c r="F12" s="7">
        <f t="shared" si="0"/>
        <v>320</v>
      </c>
      <c r="G12" s="7">
        <f t="shared" si="0"/>
        <v>274</v>
      </c>
      <c r="H12" s="7">
        <f t="shared" si="0"/>
        <v>264</v>
      </c>
      <c r="I12" s="7">
        <f t="shared" si="0"/>
        <v>275</v>
      </c>
      <c r="J12" s="27">
        <v>286</v>
      </c>
    </row>
    <row r="13" spans="1:10" s="8" customFormat="1" ht="6" customHeight="1">
      <c r="A13" s="3"/>
      <c r="B13" s="7"/>
      <c r="C13" s="7"/>
      <c r="D13" s="7"/>
      <c r="E13" s="7"/>
      <c r="F13" s="7"/>
      <c r="G13" s="7"/>
      <c r="H13" s="7"/>
      <c r="I13" s="7"/>
      <c r="J13" s="27"/>
    </row>
    <row r="14" spans="1:10" s="8" customFormat="1" ht="14.25" customHeight="1">
      <c r="A14" s="3" t="s">
        <v>7</v>
      </c>
      <c r="B14" s="7"/>
      <c r="C14" s="7"/>
      <c r="D14" s="7"/>
      <c r="E14" s="7"/>
      <c r="F14" s="7"/>
      <c r="G14" s="7"/>
      <c r="H14" s="7"/>
      <c r="I14" s="7"/>
      <c r="J14" s="27"/>
    </row>
    <row r="15" spans="1:10" ht="14.25">
      <c r="A15" s="5" t="s">
        <v>10</v>
      </c>
      <c r="B15" s="6">
        <v>40006</v>
      </c>
      <c r="C15" s="6">
        <v>38619</v>
      </c>
      <c r="D15" s="6">
        <v>40090</v>
      </c>
      <c r="E15" s="6">
        <v>38873</v>
      </c>
      <c r="F15" s="6">
        <v>42195</v>
      </c>
      <c r="G15" s="6">
        <f>25284+11756+4257</f>
        <v>41297</v>
      </c>
      <c r="H15" s="6">
        <f>16364+8896+3018+3670+1882+463+4077+1065+274</f>
        <v>39709</v>
      </c>
      <c r="I15" s="6">
        <f>25058+10882+3241</f>
        <v>39181</v>
      </c>
      <c r="J15" s="25">
        <f>26671+11255+3109</f>
        <v>41035</v>
      </c>
    </row>
    <row r="16" spans="1:10" ht="12.75">
      <c r="A16" s="5" t="s">
        <v>1</v>
      </c>
      <c r="B16" s="6">
        <v>1244</v>
      </c>
      <c r="C16" s="6">
        <v>1251</v>
      </c>
      <c r="D16" s="6">
        <v>1268</v>
      </c>
      <c r="E16" s="6">
        <v>982</v>
      </c>
      <c r="F16" s="6">
        <v>1181</v>
      </c>
      <c r="G16" s="6">
        <v>1319</v>
      </c>
      <c r="H16" s="6">
        <f>1294+197+113</f>
        <v>1604</v>
      </c>
      <c r="I16" s="6">
        <v>1087</v>
      </c>
      <c r="J16" s="25">
        <v>1076</v>
      </c>
    </row>
    <row r="17" spans="1:10" ht="12.75">
      <c r="A17" s="5" t="s">
        <v>2</v>
      </c>
      <c r="B17" s="6">
        <v>10036</v>
      </c>
      <c r="C17" s="6">
        <v>9285</v>
      </c>
      <c r="D17" s="6">
        <v>10446</v>
      </c>
      <c r="E17" s="6">
        <v>10532</v>
      </c>
      <c r="F17" s="6">
        <v>11673</v>
      </c>
      <c r="G17" s="6">
        <v>11238</v>
      </c>
      <c r="H17" s="6">
        <f>7566+3500+27</f>
        <v>11093</v>
      </c>
      <c r="I17" s="6">
        <v>12285</v>
      </c>
      <c r="J17" s="25">
        <v>11059</v>
      </c>
    </row>
    <row r="18" spans="1:10" ht="12.75">
      <c r="A18" s="5" t="s">
        <v>3</v>
      </c>
      <c r="B18" s="6">
        <v>2438</v>
      </c>
      <c r="C18" s="6">
        <v>2308</v>
      </c>
      <c r="D18" s="6">
        <v>2546</v>
      </c>
      <c r="E18" s="6">
        <v>1560</v>
      </c>
      <c r="F18" s="6">
        <v>2374</v>
      </c>
      <c r="G18" s="6">
        <v>2374</v>
      </c>
      <c r="H18" s="6">
        <f>858+969+126</f>
        <v>1953</v>
      </c>
      <c r="I18" s="6">
        <v>2388</v>
      </c>
      <c r="J18" s="25">
        <v>1677</v>
      </c>
    </row>
    <row r="19" spans="1:10" ht="12.75">
      <c r="A19" s="5" t="s">
        <v>14</v>
      </c>
      <c r="B19" s="6">
        <v>807</v>
      </c>
      <c r="C19" s="6">
        <v>622</v>
      </c>
      <c r="D19" s="6">
        <v>713</v>
      </c>
      <c r="E19" s="6">
        <v>652</v>
      </c>
      <c r="F19" s="6">
        <v>731</v>
      </c>
      <c r="G19" s="6">
        <v>935</v>
      </c>
      <c r="H19" s="6">
        <f>563+231+88</f>
        <v>882</v>
      </c>
      <c r="I19" s="6">
        <v>1121</v>
      </c>
      <c r="J19" s="25">
        <v>1064</v>
      </c>
    </row>
    <row r="20" spans="1:10" ht="12.75">
      <c r="A20" s="5" t="s">
        <v>4</v>
      </c>
      <c r="B20" s="6">
        <v>21</v>
      </c>
      <c r="C20" s="6">
        <v>40</v>
      </c>
      <c r="D20" s="6">
        <v>19</v>
      </c>
      <c r="E20" s="6">
        <v>59</v>
      </c>
      <c r="F20" s="6">
        <v>29</v>
      </c>
      <c r="G20" s="6">
        <v>25</v>
      </c>
      <c r="H20" s="6">
        <f>23+4</f>
        <v>27</v>
      </c>
      <c r="I20" s="6">
        <v>54</v>
      </c>
      <c r="J20" s="25">
        <v>67</v>
      </c>
    </row>
    <row r="21" spans="1:10" ht="12.75">
      <c r="A21" s="5" t="s">
        <v>5</v>
      </c>
      <c r="B21" s="20">
        <v>4</v>
      </c>
      <c r="C21" s="20">
        <v>0</v>
      </c>
      <c r="D21" s="20">
        <v>7</v>
      </c>
      <c r="E21" s="20">
        <v>10</v>
      </c>
      <c r="F21" s="20">
        <v>10</v>
      </c>
      <c r="G21" s="20">
        <v>8</v>
      </c>
      <c r="H21" s="20">
        <v>20</v>
      </c>
      <c r="I21" s="20">
        <v>16</v>
      </c>
      <c r="J21" s="26">
        <v>12</v>
      </c>
    </row>
    <row r="22" spans="1:10" s="8" customFormat="1" ht="12.75">
      <c r="A22" s="3" t="s">
        <v>6</v>
      </c>
      <c r="B22" s="7">
        <f aca="true" t="shared" si="1" ref="B22:I22">+SUM(B15:B21)</f>
        <v>54556</v>
      </c>
      <c r="C22" s="7">
        <f t="shared" si="1"/>
        <v>52125</v>
      </c>
      <c r="D22" s="7">
        <f t="shared" si="1"/>
        <v>55089</v>
      </c>
      <c r="E22" s="7">
        <f t="shared" si="1"/>
        <v>52668</v>
      </c>
      <c r="F22" s="7">
        <f t="shared" si="1"/>
        <v>58193</v>
      </c>
      <c r="G22" s="7">
        <f t="shared" si="1"/>
        <v>57196</v>
      </c>
      <c r="H22" s="7">
        <f t="shared" si="1"/>
        <v>55288</v>
      </c>
      <c r="I22" s="7">
        <f t="shared" si="1"/>
        <v>56132</v>
      </c>
      <c r="J22" s="27">
        <v>55990</v>
      </c>
    </row>
    <row r="23" spans="1:10" s="8" customFormat="1" ht="6" customHeight="1">
      <c r="A23" s="3"/>
      <c r="B23" s="7"/>
      <c r="C23" s="7"/>
      <c r="D23" s="7"/>
      <c r="E23" s="7"/>
      <c r="F23" s="7"/>
      <c r="G23" s="7"/>
      <c r="H23" s="7"/>
      <c r="I23" s="7"/>
      <c r="J23" s="27"/>
    </row>
    <row r="24" spans="1:10" s="8" customFormat="1" ht="12.75">
      <c r="A24" s="3" t="s">
        <v>8</v>
      </c>
      <c r="B24" s="7"/>
      <c r="C24" s="7"/>
      <c r="D24" s="7"/>
      <c r="E24" s="7"/>
      <c r="F24" s="7"/>
      <c r="G24" s="7"/>
      <c r="H24" s="7"/>
      <c r="I24" s="7"/>
      <c r="J24" s="27"/>
    </row>
    <row r="25" spans="1:10" ht="14.25">
      <c r="A25" s="5" t="s">
        <v>10</v>
      </c>
      <c r="B25" s="6">
        <v>70437</v>
      </c>
      <c r="C25" s="6">
        <v>63453</v>
      </c>
      <c r="D25" s="6">
        <v>52482</v>
      </c>
      <c r="E25" s="6">
        <v>45580</v>
      </c>
      <c r="F25" s="6">
        <v>49185</v>
      </c>
      <c r="G25" s="6">
        <f>25599+13102+4079</f>
        <v>42780</v>
      </c>
      <c r="H25" s="6">
        <f>23060+13437+3959</f>
        <v>40456</v>
      </c>
      <c r="I25" s="6">
        <f>25833+11423+3268</f>
        <v>40524</v>
      </c>
      <c r="J25" s="25">
        <f>26677+11308+3631</f>
        <v>41616</v>
      </c>
    </row>
    <row r="26" spans="1:10" ht="12.75">
      <c r="A26" s="5" t="s">
        <v>1</v>
      </c>
      <c r="B26" s="6">
        <v>1465</v>
      </c>
      <c r="C26" s="6">
        <v>1543</v>
      </c>
      <c r="D26" s="6">
        <v>1492</v>
      </c>
      <c r="E26" s="6">
        <v>1136</v>
      </c>
      <c r="F26" s="6">
        <v>1413</v>
      </c>
      <c r="G26" s="6">
        <v>1276</v>
      </c>
      <c r="H26" s="6">
        <v>1350</v>
      </c>
      <c r="I26" s="6">
        <v>1173</v>
      </c>
      <c r="J26" s="25">
        <v>1121</v>
      </c>
    </row>
    <row r="27" spans="1:10" ht="12.75">
      <c r="A27" s="5" t="s">
        <v>2</v>
      </c>
      <c r="B27" s="6">
        <v>12178</v>
      </c>
      <c r="C27" s="6">
        <v>14102</v>
      </c>
      <c r="D27" s="6">
        <v>15512</v>
      </c>
      <c r="E27" s="6">
        <v>15082</v>
      </c>
      <c r="F27" s="6">
        <v>15869</v>
      </c>
      <c r="G27" s="6">
        <v>14327</v>
      </c>
      <c r="H27" s="6">
        <v>13748</v>
      </c>
      <c r="I27" s="6">
        <v>15151</v>
      </c>
      <c r="J27" s="25">
        <v>13516</v>
      </c>
    </row>
    <row r="28" spans="1:10" ht="12.75">
      <c r="A28" s="5" t="s">
        <v>3</v>
      </c>
      <c r="B28" s="6">
        <v>3031</v>
      </c>
      <c r="C28" s="6">
        <v>2716</v>
      </c>
      <c r="D28" s="6">
        <v>3160</v>
      </c>
      <c r="E28" s="6">
        <v>2111</v>
      </c>
      <c r="F28" s="6">
        <v>3115</v>
      </c>
      <c r="G28" s="6">
        <v>2847</v>
      </c>
      <c r="H28" s="6">
        <v>2449</v>
      </c>
      <c r="I28" s="6">
        <v>3078</v>
      </c>
      <c r="J28" s="25">
        <v>2410</v>
      </c>
    </row>
    <row r="29" spans="1:10" ht="12.75">
      <c r="A29" s="5" t="s">
        <v>14</v>
      </c>
      <c r="B29" s="6">
        <v>2965</v>
      </c>
      <c r="C29" s="6">
        <v>1241</v>
      </c>
      <c r="D29" s="6">
        <v>1137</v>
      </c>
      <c r="E29" s="6">
        <v>946</v>
      </c>
      <c r="F29" s="6">
        <v>1062</v>
      </c>
      <c r="G29" s="6">
        <v>1173</v>
      </c>
      <c r="H29" s="6">
        <v>1284</v>
      </c>
      <c r="I29" s="6">
        <v>1454</v>
      </c>
      <c r="J29" s="25">
        <v>1221</v>
      </c>
    </row>
    <row r="30" spans="1:10" ht="12.75">
      <c r="A30" s="5" t="s">
        <v>4</v>
      </c>
      <c r="B30" s="6">
        <v>84</v>
      </c>
      <c r="C30" s="6">
        <v>83</v>
      </c>
      <c r="D30" s="6">
        <v>40</v>
      </c>
      <c r="E30" s="6">
        <v>121</v>
      </c>
      <c r="F30" s="6">
        <v>39</v>
      </c>
      <c r="G30" s="6">
        <v>58</v>
      </c>
      <c r="H30" s="6">
        <v>80</v>
      </c>
      <c r="I30" s="6">
        <v>162</v>
      </c>
      <c r="J30" s="25">
        <v>194</v>
      </c>
    </row>
    <row r="31" spans="1:10" ht="12.75">
      <c r="A31" s="5" t="s">
        <v>5</v>
      </c>
      <c r="B31" s="20">
        <v>3</v>
      </c>
      <c r="C31" s="20">
        <v>1</v>
      </c>
      <c r="D31" s="20">
        <v>8</v>
      </c>
      <c r="E31" s="20">
        <v>10</v>
      </c>
      <c r="F31" s="20">
        <v>10</v>
      </c>
      <c r="G31" s="20">
        <v>10</v>
      </c>
      <c r="H31" s="20">
        <v>25</v>
      </c>
      <c r="I31" s="20">
        <v>19</v>
      </c>
      <c r="J31" s="26">
        <v>16</v>
      </c>
    </row>
    <row r="32" spans="1:10" s="8" customFormat="1" ht="12.75">
      <c r="A32" s="3" t="s">
        <v>6</v>
      </c>
      <c r="B32" s="7">
        <f aca="true" t="shared" si="2" ref="B32:I32">+SUM(B25:B31)</f>
        <v>90163</v>
      </c>
      <c r="C32" s="7">
        <f t="shared" si="2"/>
        <v>83139</v>
      </c>
      <c r="D32" s="7">
        <f t="shared" si="2"/>
        <v>73831</v>
      </c>
      <c r="E32" s="7">
        <f t="shared" si="2"/>
        <v>64986</v>
      </c>
      <c r="F32" s="7">
        <f t="shared" si="2"/>
        <v>70693</v>
      </c>
      <c r="G32" s="7">
        <f t="shared" si="2"/>
        <v>62471</v>
      </c>
      <c r="H32" s="7">
        <f t="shared" si="2"/>
        <v>59392</v>
      </c>
      <c r="I32" s="7">
        <f t="shared" si="2"/>
        <v>61561</v>
      </c>
      <c r="J32" s="27">
        <v>60094</v>
      </c>
    </row>
    <row r="33" spans="1:10" s="8" customFormat="1" ht="6" customHeight="1">
      <c r="A33" s="3"/>
      <c r="B33" s="7"/>
      <c r="C33" s="7"/>
      <c r="D33" s="7"/>
      <c r="E33" s="7"/>
      <c r="F33" s="7"/>
      <c r="G33" s="7"/>
      <c r="H33" s="7"/>
      <c r="I33" s="7"/>
      <c r="J33" s="27"/>
    </row>
    <row r="34" spans="1:10" s="8" customFormat="1" ht="12.75">
      <c r="A34" s="3" t="s">
        <v>9</v>
      </c>
      <c r="B34" s="7"/>
      <c r="C34" s="7"/>
      <c r="D34" s="7"/>
      <c r="E34" s="7"/>
      <c r="F34" s="7"/>
      <c r="G34" s="7"/>
      <c r="H34" s="7"/>
      <c r="I34" s="7"/>
      <c r="J34" s="27"/>
    </row>
    <row r="35" spans="1:10" ht="14.25">
      <c r="A35" s="5" t="s">
        <v>10</v>
      </c>
      <c r="B35" s="38">
        <f>3029.861563+1371.209547+510.598687</f>
        <v>4911.669797</v>
      </c>
      <c r="C35" s="38">
        <f>2978.584127+1309.022201+492.859837</f>
        <v>4780.466165</v>
      </c>
      <c r="D35" s="38">
        <f>2915.883332+1334.447953+477.450141</f>
        <v>4727.7814260000005</v>
      </c>
      <c r="E35" s="38">
        <f>2792.806711+1318.147322+473.672717</f>
        <v>4584.62675</v>
      </c>
      <c r="F35" s="38">
        <f>2780.831677+1347.246825+439.024741</f>
        <v>4567.1032430000005</v>
      </c>
      <c r="G35" s="38">
        <f>2772.368139+1337.337941+428.959867</f>
        <v>4538.6659469999995</v>
      </c>
      <c r="H35" s="38">
        <f>2671.080391+1359.8030038+433.100865</f>
        <v>4463.9842598000005</v>
      </c>
      <c r="I35" s="38">
        <f>2840.893678+1289.610097+423.496953</f>
        <v>4554.000728</v>
      </c>
      <c r="J35" s="38">
        <f>2928.1159466+1322.562433+460.949417</f>
        <v>4711.6277966</v>
      </c>
    </row>
    <row r="36" spans="1:10" ht="12.75">
      <c r="A36" s="5" t="s">
        <v>1</v>
      </c>
      <c r="B36" s="38">
        <v>174.000077</v>
      </c>
      <c r="C36" s="38">
        <v>183.563959</v>
      </c>
      <c r="D36" s="38">
        <v>187.321032</v>
      </c>
      <c r="E36" s="38">
        <v>187.336419</v>
      </c>
      <c r="F36" s="38">
        <v>273.685925</v>
      </c>
      <c r="G36" s="38">
        <v>249.302476</v>
      </c>
      <c r="H36" s="38">
        <v>258.731737</v>
      </c>
      <c r="I36" s="38">
        <v>259.404303</v>
      </c>
      <c r="J36" s="38">
        <v>272.944289</v>
      </c>
    </row>
    <row r="37" spans="1:10" ht="14.25">
      <c r="A37" s="5" t="s">
        <v>2</v>
      </c>
      <c r="B37" s="38">
        <v>2252.462303</v>
      </c>
      <c r="C37" s="38">
        <v>2123.182878</v>
      </c>
      <c r="D37" s="38">
        <v>2118.769679</v>
      </c>
      <c r="E37" s="38">
        <v>1960.305314</v>
      </c>
      <c r="F37" s="38">
        <v>2148.844066</v>
      </c>
      <c r="G37" s="38">
        <v>2033.506007</v>
      </c>
      <c r="H37" s="38">
        <v>2156.893742</v>
      </c>
      <c r="I37" s="42" t="s">
        <v>114</v>
      </c>
      <c r="J37" s="38">
        <v>2392.834927</v>
      </c>
    </row>
    <row r="38" spans="1:10" ht="12.75">
      <c r="A38" s="5" t="s">
        <v>3</v>
      </c>
      <c r="B38" s="38">
        <v>285.861662</v>
      </c>
      <c r="C38" s="38">
        <v>273.938924</v>
      </c>
      <c r="D38" s="38">
        <v>261.87004</v>
      </c>
      <c r="E38" s="38">
        <v>302.598857</v>
      </c>
      <c r="F38" s="38">
        <v>317.78628</v>
      </c>
      <c r="G38" s="38">
        <v>321.557484</v>
      </c>
      <c r="H38" s="38">
        <v>302.216283</v>
      </c>
      <c r="I38" s="38">
        <v>310.706887</v>
      </c>
      <c r="J38" s="38">
        <v>359.632938</v>
      </c>
    </row>
    <row r="39" spans="1:10" ht="12.75">
      <c r="A39" s="5" t="s">
        <v>14</v>
      </c>
      <c r="B39" s="38">
        <v>13.829398</v>
      </c>
      <c r="C39" s="38">
        <v>13.296991</v>
      </c>
      <c r="D39" s="38">
        <v>13.22109</v>
      </c>
      <c r="E39" s="38">
        <v>14.814835</v>
      </c>
      <c r="F39" s="38">
        <v>16.651638</v>
      </c>
      <c r="G39" s="38">
        <v>17.687878</v>
      </c>
      <c r="H39" s="38">
        <v>16.797522</v>
      </c>
      <c r="I39" s="38">
        <v>47.992971</v>
      </c>
      <c r="J39" s="38">
        <v>22.071333</v>
      </c>
    </row>
    <row r="40" spans="1:10" ht="12.75">
      <c r="A40" s="5" t="s">
        <v>4</v>
      </c>
      <c r="B40" s="38">
        <v>2.025787</v>
      </c>
      <c r="C40" s="38">
        <v>2.324875</v>
      </c>
      <c r="D40" s="38">
        <v>3.2552</v>
      </c>
      <c r="E40" s="38">
        <v>4.220764</v>
      </c>
      <c r="F40" s="38">
        <v>4.543397</v>
      </c>
      <c r="G40" s="38">
        <v>4.658303</v>
      </c>
      <c r="H40" s="38">
        <v>5.857522</v>
      </c>
      <c r="I40" s="38">
        <v>7.699393</v>
      </c>
      <c r="J40" s="38">
        <v>8.669405</v>
      </c>
    </row>
    <row r="41" spans="1:10" ht="12.75">
      <c r="A41" s="5" t="s">
        <v>5</v>
      </c>
      <c r="B41" s="39">
        <v>5.882047</v>
      </c>
      <c r="C41" s="39">
        <v>3.534327</v>
      </c>
      <c r="D41" s="39">
        <v>5.499402</v>
      </c>
      <c r="E41" s="39">
        <v>5.163965</v>
      </c>
      <c r="F41" s="39">
        <v>6.250861</v>
      </c>
      <c r="G41" s="39">
        <v>6.479075</v>
      </c>
      <c r="H41" s="39">
        <v>6.309203</v>
      </c>
      <c r="I41" s="39">
        <v>5.887004</v>
      </c>
      <c r="J41" s="39">
        <v>6.159589</v>
      </c>
    </row>
    <row r="42" spans="1:10" ht="14.25">
      <c r="A42" s="3" t="s">
        <v>6</v>
      </c>
      <c r="B42" s="40">
        <f aca="true" t="shared" si="3" ref="B42:H42">+SUM(B35:B41)</f>
        <v>7645.731070999999</v>
      </c>
      <c r="C42" s="40">
        <f t="shared" si="3"/>
        <v>7380.308119000001</v>
      </c>
      <c r="D42" s="40">
        <f t="shared" si="3"/>
        <v>7317.717869</v>
      </c>
      <c r="E42" s="40">
        <f t="shared" si="3"/>
        <v>7059.066904</v>
      </c>
      <c r="F42" s="40">
        <f t="shared" si="3"/>
        <v>7334.865410000002</v>
      </c>
      <c r="G42" s="40">
        <f t="shared" si="3"/>
        <v>7171.857169999999</v>
      </c>
      <c r="H42" s="40">
        <f t="shared" si="3"/>
        <v>7210.7902688</v>
      </c>
      <c r="I42" s="43" t="s">
        <v>115</v>
      </c>
      <c r="J42" s="41">
        <f>+SUM(J35:J41)</f>
        <v>7773.940277599999</v>
      </c>
    </row>
    <row r="43" spans="1:10" ht="6" customHeight="1">
      <c r="A43" s="3"/>
      <c r="B43" s="7"/>
      <c r="C43" s="7"/>
      <c r="D43" s="7"/>
      <c r="E43" s="7"/>
      <c r="F43" s="7"/>
      <c r="G43" s="7"/>
      <c r="H43" s="7"/>
      <c r="I43" s="7"/>
      <c r="J43" s="27"/>
    </row>
    <row r="44" spans="1:10" s="8" customFormat="1" ht="14.25">
      <c r="A44" s="33" t="s">
        <v>26</v>
      </c>
      <c r="B44" s="7"/>
      <c r="C44" s="7"/>
      <c r="D44" s="7"/>
      <c r="E44" s="7"/>
      <c r="F44" s="7"/>
      <c r="G44" s="7"/>
      <c r="H44" s="7"/>
      <c r="I44" s="7"/>
      <c r="J44" s="27"/>
    </row>
    <row r="45" spans="1:10" s="8" customFormat="1" ht="12.75">
      <c r="A45" s="3" t="s">
        <v>0</v>
      </c>
      <c r="B45" s="7"/>
      <c r="C45" s="7"/>
      <c r="D45" s="7"/>
      <c r="E45" s="7"/>
      <c r="F45" s="7"/>
      <c r="G45" s="7"/>
      <c r="H45" s="7"/>
      <c r="I45" s="7"/>
      <c r="J45" s="27"/>
    </row>
    <row r="46" spans="1:10" ht="14.25">
      <c r="A46" s="5" t="s">
        <v>10</v>
      </c>
      <c r="B46" s="9">
        <f aca="true" t="shared" si="4" ref="B46:J46">+B5/(B35)*100</f>
        <v>2.2395642326604883</v>
      </c>
      <c r="C46" s="9">
        <f t="shared" si="4"/>
        <v>1.8408246594085034</v>
      </c>
      <c r="D46" s="9">
        <f t="shared" si="4"/>
        <v>2.094005434675101</v>
      </c>
      <c r="E46" s="9">
        <f t="shared" si="4"/>
        <v>1.8103981965380278</v>
      </c>
      <c r="F46" s="9">
        <f t="shared" si="4"/>
        <v>2.364737433197544</v>
      </c>
      <c r="G46" s="9">
        <f t="shared" si="4"/>
        <v>1.8066982888264989</v>
      </c>
      <c r="H46" s="9">
        <f t="shared" si="4"/>
        <v>2.262552780697419</v>
      </c>
      <c r="I46" s="9">
        <f t="shared" si="4"/>
        <v>2.3934998369635743</v>
      </c>
      <c r="J46" s="28">
        <f t="shared" si="4"/>
        <v>2.3134255230996064</v>
      </c>
    </row>
    <row r="47" spans="1:10" ht="12.75">
      <c r="A47" s="5" t="s">
        <v>1</v>
      </c>
      <c r="B47" s="9">
        <f aca="true" t="shared" si="5" ref="B47:J47">+B6/(B36)*100</f>
        <v>4.022986725459897</v>
      </c>
      <c r="C47" s="9">
        <f t="shared" si="5"/>
        <v>7.082000230775148</v>
      </c>
      <c r="D47" s="9">
        <f t="shared" si="5"/>
        <v>4.8045859580786425</v>
      </c>
      <c r="E47" s="9">
        <f t="shared" si="5"/>
        <v>8.006985550417722</v>
      </c>
      <c r="F47" s="9">
        <f t="shared" si="5"/>
        <v>4.7499702441767875</v>
      </c>
      <c r="G47" s="9">
        <f t="shared" si="5"/>
        <v>6.016787414498041</v>
      </c>
      <c r="H47" s="9">
        <f t="shared" si="5"/>
        <v>2.319004258839726</v>
      </c>
      <c r="I47" s="9">
        <f t="shared" si="5"/>
        <v>1.1564958504177163</v>
      </c>
      <c r="J47" s="28">
        <f t="shared" si="5"/>
        <v>8.426628043497915</v>
      </c>
    </row>
    <row r="48" spans="1:10" ht="12.75">
      <c r="A48" s="5" t="s">
        <v>2</v>
      </c>
      <c r="B48" s="9">
        <f aca="true" t="shared" si="6" ref="B48:J48">+B7/(B37)*100</f>
        <v>5.194315564978404</v>
      </c>
      <c r="C48" s="9">
        <f t="shared" si="6"/>
        <v>4.851207169540861</v>
      </c>
      <c r="D48" s="9">
        <f t="shared" si="6"/>
        <v>4.294945359183611</v>
      </c>
      <c r="E48" s="9">
        <f t="shared" si="6"/>
        <v>4.234034331654115</v>
      </c>
      <c r="F48" s="9">
        <f t="shared" si="6"/>
        <v>3.9556150837051938</v>
      </c>
      <c r="G48" s="9">
        <f t="shared" si="6"/>
        <v>3.8849159888417284</v>
      </c>
      <c r="H48" s="9">
        <f t="shared" si="6"/>
        <v>3.430859785025052</v>
      </c>
      <c r="I48" s="9">
        <v>3.169435643361862</v>
      </c>
      <c r="J48" s="28">
        <f t="shared" si="6"/>
        <v>2.2567373699991133</v>
      </c>
    </row>
    <row r="49" spans="1:10" ht="14.25">
      <c r="A49" s="5" t="s">
        <v>3</v>
      </c>
      <c r="B49" s="9">
        <f>+B8/(B38)*100</f>
        <v>36.38123394105223</v>
      </c>
      <c r="C49" s="9">
        <f>+C8/(C38)*100</f>
        <v>33.949173283603905</v>
      </c>
      <c r="D49" s="34" t="s">
        <v>31</v>
      </c>
      <c r="E49" s="34" t="s">
        <v>33</v>
      </c>
      <c r="F49" s="9">
        <f>+F8/(F38)*100</f>
        <v>35.24381228793138</v>
      </c>
      <c r="G49" s="9">
        <f>+G8/(G38)*100</f>
        <v>28.61074755765908</v>
      </c>
      <c r="H49" s="9">
        <f>+H8/(H38)*100</f>
        <v>23.823997597111603</v>
      </c>
      <c r="I49" s="9">
        <f>+I8/(I38)*100</f>
        <v>25.425892796512105</v>
      </c>
      <c r="J49" s="28">
        <f>+J8/(J38)*100</f>
        <v>26.137761608476474</v>
      </c>
    </row>
    <row r="50" spans="1:10" ht="14.25">
      <c r="A50" s="5" t="s">
        <v>14</v>
      </c>
      <c r="B50" s="6">
        <f>+B9/(B39)*100</f>
        <v>0</v>
      </c>
      <c r="C50" s="34" t="s">
        <v>30</v>
      </c>
      <c r="D50" s="6">
        <f>+D9/(D39)*100</f>
        <v>0</v>
      </c>
      <c r="E50" s="34" t="s">
        <v>32</v>
      </c>
      <c r="F50" s="34" t="s">
        <v>34</v>
      </c>
      <c r="G50" s="34" t="s">
        <v>35</v>
      </c>
      <c r="H50" s="34" t="s">
        <v>36</v>
      </c>
      <c r="I50" s="9">
        <f aca="true" t="shared" si="7" ref="I50:J53">+I9/(I39)*100</f>
        <v>14.585469192978282</v>
      </c>
      <c r="J50" s="28">
        <f t="shared" si="7"/>
        <v>18.123055820869542</v>
      </c>
    </row>
    <row r="51" spans="1:10" ht="12.75">
      <c r="A51" s="5" t="s">
        <v>4</v>
      </c>
      <c r="B51" s="6">
        <f>+B10/(B40)*100</f>
        <v>0</v>
      </c>
      <c r="C51" s="6">
        <f>+C10/(C40)*100</f>
        <v>0</v>
      </c>
      <c r="D51" s="6">
        <f>+D10/(D40)*100</f>
        <v>0</v>
      </c>
      <c r="E51" s="6">
        <f aca="true" t="shared" si="8" ref="E51:H53">+E10/(E40)*100</f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7"/>
        <v>0</v>
      </c>
      <c r="J51" s="25">
        <f t="shared" si="7"/>
        <v>0</v>
      </c>
    </row>
    <row r="52" spans="1:10" ht="14.25">
      <c r="A52" s="5" t="s">
        <v>5</v>
      </c>
      <c r="B52" s="34" t="s">
        <v>29</v>
      </c>
      <c r="C52" s="6">
        <f>+C11/(C41)*100</f>
        <v>0</v>
      </c>
      <c r="D52" s="6">
        <f>+D11/(D41)*100</f>
        <v>0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7"/>
        <v>0</v>
      </c>
      <c r="J52" s="28">
        <f t="shared" si="7"/>
        <v>32.469698871142214</v>
      </c>
    </row>
    <row r="53" spans="1:10" s="8" customFormat="1" ht="14.25" customHeight="1">
      <c r="A53" s="3" t="s">
        <v>13</v>
      </c>
      <c r="B53" s="14">
        <f>+B12/(B42)*100</f>
        <v>4.433846768241896</v>
      </c>
      <c r="C53" s="14">
        <f>+C12/(C42)*100</f>
        <v>4.064870939841582</v>
      </c>
      <c r="D53" s="14">
        <f>+D12/(D42)*100</f>
        <v>3.73067129516578</v>
      </c>
      <c r="E53" s="14">
        <f t="shared" si="8"/>
        <v>3.9806960866282783</v>
      </c>
      <c r="F53" s="14">
        <f t="shared" si="8"/>
        <v>4.362724905132239</v>
      </c>
      <c r="G53" s="14">
        <f t="shared" si="8"/>
        <v>3.820488800950285</v>
      </c>
      <c r="H53" s="14">
        <f t="shared" si="8"/>
        <v>3.661179845186846</v>
      </c>
      <c r="I53" s="14">
        <v>3.611224317339522</v>
      </c>
      <c r="J53" s="29">
        <f t="shared" si="7"/>
        <v>3.678958028840106</v>
      </c>
    </row>
    <row r="54" spans="1:10" s="8" customFormat="1" ht="6" customHeight="1">
      <c r="A54" s="3"/>
      <c r="B54" s="9"/>
      <c r="C54" s="9"/>
      <c r="D54" s="9"/>
      <c r="E54" s="9"/>
      <c r="F54" s="9"/>
      <c r="G54" s="9"/>
      <c r="H54" s="9"/>
      <c r="I54" s="9"/>
      <c r="J54" s="28"/>
    </row>
    <row r="55" spans="1:10" s="8" customFormat="1" ht="14.25" customHeight="1">
      <c r="A55" s="3" t="s">
        <v>7</v>
      </c>
      <c r="B55" s="10"/>
      <c r="C55" s="10"/>
      <c r="D55" s="10"/>
      <c r="E55" s="10"/>
      <c r="F55" s="10"/>
      <c r="G55" s="10"/>
      <c r="H55" s="10"/>
      <c r="I55" s="10"/>
      <c r="J55" s="30"/>
    </row>
    <row r="56" spans="1:10" ht="14.25">
      <c r="A56" s="5" t="s">
        <v>10</v>
      </c>
      <c r="B56" s="35" t="s">
        <v>37</v>
      </c>
      <c r="C56" s="6">
        <f aca="true" t="shared" si="9" ref="C56:J56">+C15/(C35)*100</f>
        <v>807.8500854738296</v>
      </c>
      <c r="D56" s="6">
        <f t="shared" si="9"/>
        <v>847.9664431931799</v>
      </c>
      <c r="E56" s="6">
        <f t="shared" si="9"/>
        <v>847.898904747262</v>
      </c>
      <c r="F56" s="6">
        <f t="shared" si="9"/>
        <v>923.8897777200959</v>
      </c>
      <c r="G56" s="6">
        <f t="shared" si="9"/>
        <v>909.8929174837551</v>
      </c>
      <c r="H56" s="6">
        <f t="shared" si="9"/>
        <v>889.5416670169684</v>
      </c>
      <c r="I56" s="6">
        <f t="shared" si="9"/>
        <v>860.3643771749524</v>
      </c>
      <c r="J56" s="25">
        <f t="shared" si="9"/>
        <v>870.9304251412142</v>
      </c>
    </row>
    <row r="57" spans="1:10" ht="14.25">
      <c r="A57" s="5" t="s">
        <v>1</v>
      </c>
      <c r="B57" s="6">
        <f>+B16/(B36)*100</f>
        <v>714.9422123531589</v>
      </c>
      <c r="C57" s="35" t="s">
        <v>45</v>
      </c>
      <c r="D57" s="35" t="s">
        <v>46</v>
      </c>
      <c r="E57" s="35" t="s">
        <v>54</v>
      </c>
      <c r="F57" s="35" t="s">
        <v>55</v>
      </c>
      <c r="G57" s="35" t="s">
        <v>63</v>
      </c>
      <c r="H57" s="35" t="s">
        <v>64</v>
      </c>
      <c r="I57" s="35" t="s">
        <v>74</v>
      </c>
      <c r="J57" s="25">
        <f aca="true" t="shared" si="10" ref="J57:J63">+J16/(J36)*100</f>
        <v>394.2196423827721</v>
      </c>
    </row>
    <row r="58" spans="1:10" ht="12.75">
      <c r="A58" s="5" t="s">
        <v>2</v>
      </c>
      <c r="B58" s="6">
        <f>+B17/(B37)*100</f>
        <v>445.55684624036974</v>
      </c>
      <c r="C58" s="6">
        <f aca="true" t="shared" si="11" ref="C58:H58">+C17/(C37)*100</f>
        <v>437.31513173967863</v>
      </c>
      <c r="D58" s="6">
        <f t="shared" si="11"/>
        <v>493.0219694728792</v>
      </c>
      <c r="E58" s="6">
        <f t="shared" si="11"/>
        <v>537.2632479636283</v>
      </c>
      <c r="F58" s="6">
        <f t="shared" si="11"/>
        <v>543.2222926128321</v>
      </c>
      <c r="G58" s="6">
        <f t="shared" si="11"/>
        <v>552.6415934506753</v>
      </c>
      <c r="H58" s="6">
        <f t="shared" si="11"/>
        <v>514.3044269632824</v>
      </c>
      <c r="I58" s="6">
        <v>505.6690503727334</v>
      </c>
      <c r="J58" s="25">
        <f t="shared" si="10"/>
        <v>462.17145508926285</v>
      </c>
    </row>
    <row r="59" spans="1:10" ht="14.25">
      <c r="A59" s="5" t="s">
        <v>3</v>
      </c>
      <c r="B59" s="35" t="s">
        <v>38</v>
      </c>
      <c r="C59" s="35" t="s">
        <v>44</v>
      </c>
      <c r="D59" s="6">
        <f>+D18/(D38)*100</f>
        <v>972.2379849180151</v>
      </c>
      <c r="E59" s="35" t="s">
        <v>53</v>
      </c>
      <c r="F59" s="6">
        <f>+F18/(F38)*100</f>
        <v>747.042949745974</v>
      </c>
      <c r="G59" s="35" t="s">
        <v>62</v>
      </c>
      <c r="H59" s="35" t="s">
        <v>65</v>
      </c>
      <c r="I59" s="35" t="s">
        <v>73</v>
      </c>
      <c r="J59" s="25">
        <f t="shared" si="10"/>
        <v>466.30878954696857</v>
      </c>
    </row>
    <row r="60" spans="1:10" ht="14.25">
      <c r="A60" s="5" t="s">
        <v>14</v>
      </c>
      <c r="B60" s="35" t="s">
        <v>39</v>
      </c>
      <c r="C60" s="35" t="s">
        <v>43</v>
      </c>
      <c r="D60" s="35" t="s">
        <v>47</v>
      </c>
      <c r="E60" s="35" t="s">
        <v>52</v>
      </c>
      <c r="F60" s="35" t="s">
        <v>56</v>
      </c>
      <c r="G60" s="35" t="s">
        <v>61</v>
      </c>
      <c r="H60" s="35" t="s">
        <v>66</v>
      </c>
      <c r="I60" s="35" t="s">
        <v>72</v>
      </c>
      <c r="J60" s="25">
        <f t="shared" si="10"/>
        <v>4820.732848351298</v>
      </c>
    </row>
    <row r="61" spans="1:10" ht="14.25">
      <c r="A61" s="5" t="s">
        <v>4</v>
      </c>
      <c r="B61" s="35" t="s">
        <v>40</v>
      </c>
      <c r="C61" s="35" t="s">
        <v>42</v>
      </c>
      <c r="D61" s="35" t="s">
        <v>48</v>
      </c>
      <c r="E61" s="35" t="s">
        <v>51</v>
      </c>
      <c r="F61" s="35" t="s">
        <v>57</v>
      </c>
      <c r="G61" s="35" t="s">
        <v>60</v>
      </c>
      <c r="H61" s="35" t="s">
        <v>67</v>
      </c>
      <c r="I61" s="35" t="s">
        <v>71</v>
      </c>
      <c r="J61" s="25">
        <f t="shared" si="10"/>
        <v>772.8327376561598</v>
      </c>
    </row>
    <row r="62" spans="1:10" ht="14.25">
      <c r="A62" s="5" t="s">
        <v>5</v>
      </c>
      <c r="B62" s="35" t="s">
        <v>41</v>
      </c>
      <c r="C62" s="6">
        <f>+C21/(C41)*100</f>
        <v>0</v>
      </c>
      <c r="D62" s="35" t="s">
        <v>49</v>
      </c>
      <c r="E62" s="35" t="s">
        <v>50</v>
      </c>
      <c r="F62" s="35" t="s">
        <v>58</v>
      </c>
      <c r="G62" s="35" t="s">
        <v>59</v>
      </c>
      <c r="H62" s="35" t="s">
        <v>68</v>
      </c>
      <c r="I62" s="35" t="s">
        <v>70</v>
      </c>
      <c r="J62" s="25">
        <f t="shared" si="10"/>
        <v>194.81819322685328</v>
      </c>
    </row>
    <row r="63" spans="1:10" s="8" customFormat="1" ht="14.25">
      <c r="A63" s="3" t="s">
        <v>13</v>
      </c>
      <c r="B63" s="7">
        <f>+B22/(B42)*100</f>
        <v>713.5485082247932</v>
      </c>
      <c r="C63" s="7">
        <f>+C22/(C42)*100</f>
        <v>706.271325797475</v>
      </c>
      <c r="D63" s="7">
        <f>+D22/(D42)*100</f>
        <v>752.8166702541672</v>
      </c>
      <c r="E63" s="7">
        <f>+E22/(E42)*100</f>
        <v>746.1042757670398</v>
      </c>
      <c r="F63" s="7">
        <f>+F22/(F42)*100</f>
        <v>793.3751575136262</v>
      </c>
      <c r="G63" s="7">
        <f>+G22/(G42)*100</f>
        <v>797.5061221136953</v>
      </c>
      <c r="H63" s="7">
        <f>+H22/(H42)*100</f>
        <v>766.7398154571604</v>
      </c>
      <c r="I63" s="36" t="s">
        <v>69</v>
      </c>
      <c r="J63" s="27">
        <f t="shared" si="10"/>
        <v>720.2267833383131</v>
      </c>
    </row>
    <row r="64" spans="1:10" s="8" customFormat="1" ht="6" customHeight="1">
      <c r="A64" s="3"/>
      <c r="B64" s="6"/>
      <c r="C64" s="6"/>
      <c r="D64" s="6"/>
      <c r="E64" s="6"/>
      <c r="F64" s="6"/>
      <c r="G64" s="6"/>
      <c r="H64" s="6"/>
      <c r="I64" s="6"/>
      <c r="J64" s="25"/>
    </row>
    <row r="65" spans="1:10" s="8" customFormat="1" ht="12.75">
      <c r="A65" s="3" t="s">
        <v>8</v>
      </c>
      <c r="B65" s="11"/>
      <c r="C65" s="11"/>
      <c r="D65" s="11"/>
      <c r="E65" s="11"/>
      <c r="F65" s="11"/>
      <c r="G65" s="11"/>
      <c r="H65" s="11"/>
      <c r="I65" s="11"/>
      <c r="J65" s="31"/>
    </row>
    <row r="66" spans="1:10" ht="14.25">
      <c r="A66" s="5" t="s">
        <v>10</v>
      </c>
      <c r="B66" s="35" t="s">
        <v>75</v>
      </c>
      <c r="C66" s="6">
        <f>+C25/(C35)*100</f>
        <v>1327.3391717437248</v>
      </c>
      <c r="D66" s="6">
        <f>+D25/(D35)*100</f>
        <v>1110.0766992183703</v>
      </c>
      <c r="E66" s="6">
        <f>+E25/(E35)*100</f>
        <v>994.1921662434133</v>
      </c>
      <c r="F66" s="6">
        <f>+F25/(F35)*100</f>
        <v>1076.940839368715</v>
      </c>
      <c r="G66" s="35" t="s">
        <v>100</v>
      </c>
      <c r="H66" s="6">
        <f>+H25/(H35)*100</f>
        <v>906.2755969890572</v>
      </c>
      <c r="I66" s="6">
        <f>+I25/(I35)*100</f>
        <v>889.8549302120358</v>
      </c>
      <c r="J66" s="25">
        <f>+J25/(J35)*100</f>
        <v>883.2616199019561</v>
      </c>
    </row>
    <row r="67" spans="1:10" ht="14.25">
      <c r="A67" s="5" t="s">
        <v>1</v>
      </c>
      <c r="B67" s="6">
        <f>+B26/(B36)*100</f>
        <v>841.9536503998213</v>
      </c>
      <c r="C67" s="35" t="s">
        <v>83</v>
      </c>
      <c r="D67" s="35" t="s">
        <v>84</v>
      </c>
      <c r="E67" s="35" t="s">
        <v>92</v>
      </c>
      <c r="F67" s="6">
        <f>+F26/(F36)*100</f>
        <v>516.2852273093694</v>
      </c>
      <c r="G67" s="6">
        <f>+G26/(G36)*100</f>
        <v>511.8280493933001</v>
      </c>
      <c r="H67" s="35" t="s">
        <v>101</v>
      </c>
      <c r="I67" s="35" t="s">
        <v>111</v>
      </c>
      <c r="J67" s="25">
        <f aca="true" t="shared" si="12" ref="J67:J73">+J26/(J36)*100</f>
        <v>410.70652333744187</v>
      </c>
    </row>
    <row r="68" spans="1:10" ht="14.25">
      <c r="A68" s="5" t="s">
        <v>2</v>
      </c>
      <c r="B68" s="6">
        <f>+B27/(B37)*100</f>
        <v>540.6527773530513</v>
      </c>
      <c r="C68" s="6">
        <f>+C27/(C37)*100</f>
        <v>664.1914903384973</v>
      </c>
      <c r="D68" s="6">
        <f>+D27/(D37)*100</f>
        <v>732.1229935346832</v>
      </c>
      <c r="E68" s="6">
        <f>+E27/(E37)*100</f>
        <v>769.3699492771972</v>
      </c>
      <c r="F68" s="6">
        <f>+F27/(F37)*100</f>
        <v>738.4900678037379</v>
      </c>
      <c r="G68" s="35" t="s">
        <v>99</v>
      </c>
      <c r="H68" s="6">
        <f>+H27/(H37)*100</f>
        <v>637.3981124935731</v>
      </c>
      <c r="I68" s="35" t="s">
        <v>110</v>
      </c>
      <c r="J68" s="25">
        <f t="shared" si="12"/>
        <v>564.8530054242225</v>
      </c>
    </row>
    <row r="69" spans="1:10" ht="14.25">
      <c r="A69" s="5" t="s">
        <v>3</v>
      </c>
      <c r="B69" s="6">
        <f>+B28/(B38)*100</f>
        <v>1060.303077647397</v>
      </c>
      <c r="C69" s="6">
        <f>+C28/(C38)*100</f>
        <v>991.4618778308409</v>
      </c>
      <c r="D69" s="35" t="s">
        <v>85</v>
      </c>
      <c r="E69" s="35" t="s">
        <v>91</v>
      </c>
      <c r="F69" s="6">
        <f>+F28/(F38)*100</f>
        <v>980.2185292580914</v>
      </c>
      <c r="G69" s="35" t="s">
        <v>98</v>
      </c>
      <c r="H69" s="35" t="s">
        <v>102</v>
      </c>
      <c r="I69" s="35" t="s">
        <v>109</v>
      </c>
      <c r="J69" s="25">
        <f t="shared" si="12"/>
        <v>670.1277178343436</v>
      </c>
    </row>
    <row r="70" spans="1:10" ht="14.25">
      <c r="A70" s="5" t="s">
        <v>14</v>
      </c>
      <c r="B70" s="35" t="s">
        <v>76</v>
      </c>
      <c r="C70" s="35" t="s">
        <v>82</v>
      </c>
      <c r="D70" s="35" t="s">
        <v>86</v>
      </c>
      <c r="E70" s="35" t="s">
        <v>90</v>
      </c>
      <c r="F70" s="35" t="s">
        <v>93</v>
      </c>
      <c r="G70" s="35" t="s">
        <v>97</v>
      </c>
      <c r="H70" s="35" t="s">
        <v>103</v>
      </c>
      <c r="I70" s="35" t="s">
        <v>108</v>
      </c>
      <c r="J70" s="25">
        <f t="shared" si="12"/>
        <v>5532.062789320427</v>
      </c>
    </row>
    <row r="71" spans="1:10" ht="14.25">
      <c r="A71" s="5" t="s">
        <v>4</v>
      </c>
      <c r="B71" s="35" t="s">
        <v>77</v>
      </c>
      <c r="C71" s="35" t="s">
        <v>81</v>
      </c>
      <c r="D71" s="35" t="s">
        <v>87</v>
      </c>
      <c r="E71" s="35" t="s">
        <v>89</v>
      </c>
      <c r="F71" s="35" t="s">
        <v>94</v>
      </c>
      <c r="G71" s="35" t="s">
        <v>96</v>
      </c>
      <c r="H71" s="35" t="s">
        <v>104</v>
      </c>
      <c r="I71" s="35" t="s">
        <v>107</v>
      </c>
      <c r="J71" s="25">
        <f t="shared" si="12"/>
        <v>2237.754494108881</v>
      </c>
    </row>
    <row r="72" spans="1:10" ht="14.25">
      <c r="A72" s="5" t="s">
        <v>5</v>
      </c>
      <c r="B72" s="35" t="s">
        <v>78</v>
      </c>
      <c r="C72" s="35" t="s">
        <v>80</v>
      </c>
      <c r="D72" s="35" t="s">
        <v>88</v>
      </c>
      <c r="E72" s="35" t="s">
        <v>50</v>
      </c>
      <c r="F72" s="35" t="s">
        <v>58</v>
      </c>
      <c r="G72" s="35" t="s">
        <v>95</v>
      </c>
      <c r="H72" s="35" t="s">
        <v>105</v>
      </c>
      <c r="I72" s="35" t="s">
        <v>106</v>
      </c>
      <c r="J72" s="25">
        <f t="shared" si="12"/>
        <v>259.7575909691377</v>
      </c>
    </row>
    <row r="73" spans="1:10" s="8" customFormat="1" ht="15" thickBot="1">
      <c r="A73" s="16" t="s">
        <v>13</v>
      </c>
      <c r="B73" s="17">
        <f>+B32/(B42)*100</f>
        <v>1179.2593692182716</v>
      </c>
      <c r="C73" s="37" t="s">
        <v>79</v>
      </c>
      <c r="D73" s="17">
        <f>+D32/(D42)*100</f>
        <v>1008.9347706717386</v>
      </c>
      <c r="E73" s="17">
        <f>+E32/(E42)*100</f>
        <v>920.6032593794495</v>
      </c>
      <c r="F73" s="17">
        <f>+F32/(F42)*100</f>
        <v>963.7940991203543</v>
      </c>
      <c r="G73" s="17">
        <f>+G32/(G42)*100</f>
        <v>871.0575032268805</v>
      </c>
      <c r="H73" s="17">
        <f>+H32/(H42)*100</f>
        <v>823.6545203232469</v>
      </c>
      <c r="I73" s="17">
        <v>808.4021098172304</v>
      </c>
      <c r="J73" s="32">
        <f t="shared" si="12"/>
        <v>773.0185447032075</v>
      </c>
    </row>
    <row r="74" spans="1:10" ht="15" customHeight="1">
      <c r="A74" s="82" t="s">
        <v>11</v>
      </c>
      <c r="B74" s="82"/>
      <c r="C74" s="82"/>
      <c r="D74" s="82"/>
      <c r="E74" s="82"/>
      <c r="F74" s="82"/>
      <c r="G74" s="82"/>
      <c r="H74" s="82"/>
      <c r="I74" s="82"/>
      <c r="J74" s="82"/>
    </row>
    <row r="75" spans="1:10" ht="15" customHeight="1">
      <c r="A75" s="80" t="s">
        <v>22</v>
      </c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15" customHeight="1">
      <c r="A76" s="80" t="s">
        <v>23</v>
      </c>
      <c r="B76" s="80"/>
      <c r="C76" s="80"/>
      <c r="D76" s="80"/>
      <c r="E76" s="80"/>
      <c r="F76" s="80"/>
      <c r="G76" s="80"/>
      <c r="H76" s="80"/>
      <c r="I76" s="80"/>
      <c r="J76" s="80"/>
    </row>
    <row r="77" spans="1:10" ht="15" customHeight="1">
      <c r="A77" s="80" t="s">
        <v>24</v>
      </c>
      <c r="B77" s="80"/>
      <c r="C77" s="80"/>
      <c r="D77" s="80"/>
      <c r="E77" s="80"/>
      <c r="F77" s="80"/>
      <c r="G77" s="80"/>
      <c r="H77" s="80"/>
      <c r="I77" s="80"/>
      <c r="J77" s="80"/>
    </row>
    <row r="78" spans="1:10" ht="14.25" customHeight="1">
      <c r="A78" s="80" t="s">
        <v>25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4.25">
      <c r="A79" s="83" t="s">
        <v>16</v>
      </c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12.75">
      <c r="A80" s="78" t="s">
        <v>19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4.25">
      <c r="A81" s="83" t="s">
        <v>12</v>
      </c>
      <c r="B81" s="83"/>
      <c r="C81" s="83"/>
      <c r="D81" s="83"/>
      <c r="E81" s="83"/>
      <c r="F81" s="83"/>
      <c r="G81" s="83"/>
      <c r="H81" s="83"/>
      <c r="I81" s="83"/>
      <c r="J81" s="83"/>
    </row>
    <row r="82" spans="1:10" ht="14.25">
      <c r="A82" s="81" t="s">
        <v>27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12.75">
      <c r="A83" s="80" t="s">
        <v>28</v>
      </c>
      <c r="B83" s="80"/>
      <c r="C83" s="80"/>
      <c r="D83" s="80"/>
      <c r="E83" s="80"/>
      <c r="F83" s="80"/>
      <c r="G83" s="80"/>
      <c r="H83" s="80"/>
      <c r="I83" s="80"/>
      <c r="J83" s="80"/>
    </row>
    <row r="84" spans="1:10" ht="14.2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" customHeight="1">
      <c r="A85" s="77" t="s">
        <v>18</v>
      </c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2.75">
      <c r="A86" s="78" t="s">
        <v>15</v>
      </c>
      <c r="B86" s="78"/>
      <c r="C86" s="78"/>
      <c r="D86" s="78"/>
      <c r="E86" s="78"/>
      <c r="F86" s="78"/>
      <c r="G86" s="78"/>
      <c r="H86" s="78"/>
      <c r="I86" s="78"/>
      <c r="J86" s="78"/>
    </row>
    <row r="87" spans="1:10" ht="12.75">
      <c r="A87" s="12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79" t="s">
        <v>20</v>
      </c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2.75">
      <c r="A89" s="80" t="s">
        <v>21</v>
      </c>
      <c r="B89" s="80"/>
      <c r="C89" s="80"/>
      <c r="D89" s="80"/>
      <c r="E89" s="80"/>
      <c r="F89" s="80"/>
      <c r="G89" s="80"/>
      <c r="H89" s="80"/>
      <c r="I89" s="80"/>
      <c r="J89" s="80"/>
    </row>
    <row r="97" spans="5:6" ht="12.75">
      <c r="E97" s="13"/>
      <c r="F97" s="13"/>
    </row>
    <row r="98" spans="5:6" ht="12.75">
      <c r="E98" s="13"/>
      <c r="F98" s="13"/>
    </row>
  </sheetData>
  <mergeCells count="14">
    <mergeCell ref="A82:J82"/>
    <mergeCell ref="A83:J83"/>
    <mergeCell ref="A74:J74"/>
    <mergeCell ref="A75:J75"/>
    <mergeCell ref="A76:J76"/>
    <mergeCell ref="A77:J77"/>
    <mergeCell ref="A78:J78"/>
    <mergeCell ref="A79:J79"/>
    <mergeCell ref="A80:J80"/>
    <mergeCell ref="A81:J81"/>
    <mergeCell ref="A85:J85"/>
    <mergeCell ref="A86:J86"/>
    <mergeCell ref="A88:J88"/>
    <mergeCell ref="A89:J89"/>
  </mergeCells>
  <printOptions/>
  <pageMargins left="0.75" right="0.75" top="0.7" bottom="0.6" header="0.5" footer="0.25"/>
  <pageSetup fitToHeight="1" fitToWidth="1" horizontalDpi="300" verticalDpi="300" orientation="portrait" scale="63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2000-07-06T14:31:09Z</cp:lastPrinted>
  <dcterms:created xsi:type="dcterms:W3CDTF">1999-07-20T12:04:07Z</dcterms:created>
  <dcterms:modified xsi:type="dcterms:W3CDTF">2001-04-25T13:59:00Z</dcterms:modified>
  <cp:category/>
  <cp:version/>
  <cp:contentType/>
  <cp:contentStatus/>
</cp:coreProperties>
</file>