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5480" windowHeight="11640" tabRatio="851" activeTab="0"/>
  </bookViews>
  <sheets>
    <sheet name="Transit Profile" sheetId="1" r:id="rId1"/>
  </sheets>
  <definedNames/>
  <calcPr fullCalcOnLoad="1"/>
</workbook>
</file>

<file path=xl/sharedStrings.xml><?xml version="1.0" encoding="utf-8"?>
<sst xmlns="http://schemas.openxmlformats.org/spreadsheetml/2006/main" count="785" uniqueCount="109">
  <si>
    <t>N</t>
  </si>
  <si>
    <t>Federal</t>
  </si>
  <si>
    <t>~</t>
  </si>
  <si>
    <t>+</t>
  </si>
  <si>
    <t>Vanpool</t>
  </si>
  <si>
    <t>U</t>
  </si>
  <si>
    <t>NA</t>
  </si>
  <si>
    <t>Heavy rail</t>
  </si>
  <si>
    <t>Light rail</t>
  </si>
  <si>
    <t>Commuter rail</t>
  </si>
  <si>
    <t>Motor bus</t>
  </si>
  <si>
    <t>Trolley bus</t>
  </si>
  <si>
    <t>State and local</t>
  </si>
  <si>
    <t>Compressed natural gas</t>
  </si>
  <si>
    <t>Transit Profile</t>
  </si>
  <si>
    <t>Demand responsive</t>
  </si>
  <si>
    <t>SOURCES</t>
  </si>
  <si>
    <r>
      <t>Other</t>
    </r>
    <r>
      <rPr>
        <vertAlign val="superscript"/>
        <sz val="11"/>
        <rFont val="Arial Narrow"/>
        <family val="2"/>
      </rPr>
      <t>b</t>
    </r>
  </si>
  <si>
    <r>
      <t>Ferryboat</t>
    </r>
    <r>
      <rPr>
        <vertAlign val="superscript"/>
        <sz val="11"/>
        <rFont val="Arial Narrow"/>
        <family val="2"/>
      </rPr>
      <t>a</t>
    </r>
  </si>
  <si>
    <r>
      <t>Operating assistance</t>
    </r>
    <r>
      <rPr>
        <vertAlign val="superscript"/>
        <sz val="11"/>
        <rFont val="Arial Narrow"/>
        <family val="2"/>
      </rPr>
      <t>c</t>
    </r>
    <r>
      <rPr>
        <sz val="11"/>
        <rFont val="Arial Narrow"/>
        <family val="2"/>
      </rPr>
      <t>, total</t>
    </r>
  </si>
  <si>
    <t>Operating revenues, total</t>
  </si>
  <si>
    <t>FINANCIAL</t>
  </si>
  <si>
    <t>INVENTORY</t>
  </si>
  <si>
    <t>PERFORMANCE</t>
  </si>
  <si>
    <r>
      <t>Passenger operating revenues</t>
    </r>
    <r>
      <rPr>
        <b/>
        <vertAlign val="superscript"/>
        <sz val="11"/>
        <rFont val="Arial Narrow"/>
        <family val="2"/>
      </rPr>
      <t>1</t>
    </r>
    <r>
      <rPr>
        <b/>
        <sz val="11"/>
        <rFont val="Arial Narrow"/>
        <family val="2"/>
      </rPr>
      <t>, total ($ millions)</t>
    </r>
  </si>
  <si>
    <t>Other operating revenue</t>
  </si>
  <si>
    <r>
      <t>Operating expenses</t>
    </r>
    <r>
      <rPr>
        <b/>
        <vertAlign val="superscript"/>
        <sz val="11"/>
        <rFont val="Arial Narrow"/>
        <family val="2"/>
      </rPr>
      <t>2</t>
    </r>
    <r>
      <rPr>
        <b/>
        <sz val="11"/>
        <rFont val="Arial Narrow"/>
        <family val="2"/>
      </rPr>
      <t>, total ($ millions)</t>
    </r>
  </si>
  <si>
    <r>
      <t>Average passenger revenue per passenger-mile</t>
    </r>
    <r>
      <rPr>
        <b/>
        <vertAlign val="superscript"/>
        <sz val="11"/>
        <rFont val="Arial Narrow"/>
        <family val="2"/>
      </rPr>
      <t>3</t>
    </r>
    <r>
      <rPr>
        <b/>
        <sz val="11"/>
        <rFont val="Arial Narrow"/>
        <family val="2"/>
      </rPr>
      <t>, all modes ($)</t>
    </r>
  </si>
  <si>
    <r>
      <t>Average passenger fare, per unlinked trip</t>
    </r>
    <r>
      <rPr>
        <b/>
        <vertAlign val="superscript"/>
        <sz val="11"/>
        <rFont val="Arial Narrow"/>
        <family val="2"/>
      </rPr>
      <t>4</t>
    </r>
    <r>
      <rPr>
        <b/>
        <sz val="11"/>
        <rFont val="Arial Narrow"/>
        <family val="2"/>
      </rPr>
      <t>, all modes ($)</t>
    </r>
  </si>
  <si>
    <r>
      <t>Vehicle-miles</t>
    </r>
    <r>
      <rPr>
        <b/>
        <vertAlign val="superscript"/>
        <sz val="11"/>
        <rFont val="Arial Narrow"/>
        <family val="2"/>
      </rPr>
      <t>8</t>
    </r>
    <r>
      <rPr>
        <b/>
        <sz val="11"/>
        <rFont val="Arial Narrow"/>
        <family val="2"/>
      </rPr>
      <t>, total (millions)</t>
    </r>
  </si>
  <si>
    <r>
      <t>Unlinked passenger trips</t>
    </r>
    <r>
      <rPr>
        <b/>
        <vertAlign val="superscript"/>
        <sz val="11"/>
        <rFont val="Arial Narrow"/>
        <family val="2"/>
      </rPr>
      <t>9</t>
    </r>
    <r>
      <rPr>
        <b/>
        <sz val="11"/>
        <rFont val="Arial Narrow"/>
        <family val="2"/>
      </rPr>
      <t>, total (millions)</t>
    </r>
  </si>
  <si>
    <r>
      <t>Passenger-miles</t>
    </r>
    <r>
      <rPr>
        <b/>
        <vertAlign val="superscript"/>
        <sz val="11"/>
        <rFont val="Arial Narrow"/>
        <family val="2"/>
      </rPr>
      <t>10</t>
    </r>
    <r>
      <rPr>
        <b/>
        <sz val="11"/>
        <rFont val="Arial Narrow"/>
        <family val="2"/>
      </rPr>
      <t>, total (millions)</t>
    </r>
  </si>
  <si>
    <r>
      <t>Average trip length</t>
    </r>
    <r>
      <rPr>
        <b/>
        <vertAlign val="superscript"/>
        <sz val="11"/>
        <rFont val="Arial Narrow"/>
        <family val="2"/>
      </rPr>
      <t>11</t>
    </r>
    <r>
      <rPr>
        <b/>
        <sz val="11"/>
        <rFont val="Arial Narrow"/>
        <family val="2"/>
      </rPr>
      <t>, all modes (miles)</t>
    </r>
  </si>
  <si>
    <r>
      <t>Average vehicle speed</t>
    </r>
    <r>
      <rPr>
        <b/>
        <vertAlign val="superscript"/>
        <sz val="11"/>
        <rFont val="Arial Narrow"/>
        <family val="2"/>
      </rPr>
      <t>12</t>
    </r>
    <r>
      <rPr>
        <b/>
        <sz val="11"/>
        <rFont val="Arial Narrow"/>
        <family val="2"/>
      </rPr>
      <t>, all modes (miles per hour)</t>
    </r>
  </si>
  <si>
    <r>
      <t>Energy consumption, diesel</t>
    </r>
    <r>
      <rPr>
        <b/>
        <vertAlign val="superscript"/>
        <sz val="11"/>
        <rFont val="Arial Narrow"/>
        <family val="2"/>
      </rPr>
      <t>13</t>
    </r>
    <r>
      <rPr>
        <b/>
        <sz val="11"/>
        <rFont val="Arial Narrow"/>
        <family val="2"/>
      </rPr>
      <t>, total (million gallons)</t>
    </r>
  </si>
  <si>
    <r>
      <t>Energy consumption, other</t>
    </r>
    <r>
      <rPr>
        <b/>
        <vertAlign val="superscript"/>
        <sz val="11"/>
        <rFont val="Arial Narrow"/>
        <family val="2"/>
      </rPr>
      <t>14</t>
    </r>
    <r>
      <rPr>
        <b/>
        <sz val="11"/>
        <rFont val="Arial Narrow"/>
        <family val="2"/>
      </rPr>
      <t>, total (million gallons)</t>
    </r>
  </si>
  <si>
    <r>
      <t>Energy consumption, electric power</t>
    </r>
    <r>
      <rPr>
        <b/>
        <vertAlign val="superscript"/>
        <sz val="11"/>
        <rFont val="Arial Narrow"/>
        <family val="2"/>
      </rPr>
      <t>15</t>
    </r>
    <r>
      <rPr>
        <b/>
        <sz val="11"/>
        <rFont val="Arial Narrow"/>
        <family val="2"/>
      </rPr>
      <t>, total (million kWh)</t>
    </r>
  </si>
  <si>
    <t>Passenger fares, total</t>
  </si>
  <si>
    <r>
      <t>Fatalities, all modes</t>
    </r>
    <r>
      <rPr>
        <b/>
        <vertAlign val="superscript"/>
        <sz val="11"/>
        <rFont val="Arial Narrow"/>
        <family val="2"/>
      </rPr>
      <t>16</t>
    </r>
  </si>
  <si>
    <r>
      <t>Incidents, all modes</t>
    </r>
    <r>
      <rPr>
        <b/>
        <vertAlign val="superscript"/>
        <sz val="11"/>
        <rFont val="Arial Narrow"/>
        <family val="2"/>
      </rPr>
      <t>16</t>
    </r>
  </si>
  <si>
    <r>
      <t>Number of vehicles</t>
    </r>
    <r>
      <rPr>
        <b/>
        <vertAlign val="superscript"/>
        <sz val="11"/>
        <rFont val="Arial Narrow"/>
        <family val="2"/>
      </rPr>
      <t xml:space="preserve"> 6</t>
    </r>
    <r>
      <rPr>
        <b/>
        <sz val="11"/>
        <rFont val="Arial Narrow"/>
        <family val="2"/>
      </rPr>
      <t>, total</t>
    </r>
  </si>
  <si>
    <r>
      <t>Number of systems</t>
    </r>
    <r>
      <rPr>
        <b/>
        <vertAlign val="superscript"/>
        <sz val="11"/>
        <rFont val="Arial Narrow"/>
        <family val="2"/>
      </rPr>
      <t>d, 5</t>
    </r>
    <r>
      <rPr>
        <b/>
        <sz val="11"/>
        <rFont val="Arial Narrow"/>
        <family val="2"/>
      </rPr>
      <t>, total</t>
    </r>
  </si>
  <si>
    <r>
      <t>Commuter rail</t>
    </r>
    <r>
      <rPr>
        <vertAlign val="superscript"/>
        <sz val="11"/>
        <rFont val="Arial Narrow"/>
        <family val="2"/>
      </rPr>
      <t>e</t>
    </r>
  </si>
  <si>
    <r>
      <t>Number of employees</t>
    </r>
    <r>
      <rPr>
        <b/>
        <vertAlign val="superscript"/>
        <sz val="11"/>
        <rFont val="Arial Narrow"/>
        <family val="2"/>
      </rPr>
      <t>f, 7</t>
    </r>
    <r>
      <rPr>
        <b/>
        <sz val="11"/>
        <rFont val="Arial Narrow"/>
        <family val="2"/>
      </rPr>
      <t>, total</t>
    </r>
  </si>
  <si>
    <r>
      <t>Other</t>
    </r>
    <r>
      <rPr>
        <vertAlign val="superscript"/>
        <sz val="11"/>
        <rFont val="Arial Narrow"/>
        <family val="2"/>
      </rPr>
      <t>g</t>
    </r>
  </si>
  <si>
    <r>
      <t>Gasoline and other nondiesel fuels</t>
    </r>
    <r>
      <rPr>
        <vertAlign val="superscript"/>
        <sz val="11"/>
        <rFont val="Arial Narrow"/>
        <family val="2"/>
      </rPr>
      <t>h</t>
    </r>
  </si>
  <si>
    <t>Other transit fatalities</t>
  </si>
  <si>
    <t>Other transit injuries</t>
  </si>
  <si>
    <t>Other transit incidents</t>
  </si>
  <si>
    <r>
      <t>a</t>
    </r>
    <r>
      <rPr>
        <sz val="9"/>
        <rFont val="Arial"/>
        <family val="2"/>
      </rPr>
      <t xml:space="preserve"> Excludes international, rural, rural interstate, island and urban park ferries.</t>
    </r>
  </si>
  <si>
    <t xml:space="preserve">U </t>
  </si>
  <si>
    <t>Z</t>
  </si>
  <si>
    <t>NOTES</t>
  </si>
  <si>
    <t>Data may not add to total due to independent rounding.</t>
  </si>
  <si>
    <r>
      <t>KEY:</t>
    </r>
    <r>
      <rPr>
        <sz val="9"/>
        <rFont val="Arial"/>
        <family val="2"/>
      </rPr>
      <t xml:space="preserve">  ~ = included in heavy rail figure; + = included in motor bus figure; kWh = kilowatt hours; NA = not applicable; P = preliminary; R = revised; U = data are unavailable; Z = a value too small to report.</t>
    </r>
  </si>
  <si>
    <r>
      <t>b</t>
    </r>
    <r>
      <rPr>
        <sz val="9"/>
        <rFont val="Arial"/>
        <family val="2"/>
      </rPr>
      <t xml:space="preserve"> Includes aerial tramway, automated guideway transit, cable car, inclined plane, monorail, publico, </t>
    </r>
    <r>
      <rPr>
        <i/>
        <sz val="9"/>
        <rFont val="Arial"/>
        <family val="2"/>
      </rPr>
      <t>vanpool</t>
    </r>
    <r>
      <rPr>
        <sz val="9"/>
        <rFont val="Arial"/>
        <family val="2"/>
      </rPr>
      <t>, jitney and Alaska railroad.</t>
    </r>
  </si>
  <si>
    <r>
      <t xml:space="preserve">g </t>
    </r>
    <r>
      <rPr>
        <sz val="9"/>
        <rFont val="Arial"/>
        <family val="2"/>
      </rPr>
      <t>Includes cable car, inclined plane, aerial tramway, monorail, automated guideway, publico, jitney and Alaska railroad.</t>
    </r>
  </si>
  <si>
    <r>
      <rPr>
        <i/>
        <sz val="9"/>
        <rFont val="Arial"/>
        <family val="2"/>
      </rPr>
      <t>Other operating revenue</t>
    </r>
    <r>
      <rPr>
        <sz val="9"/>
        <rFont val="Arial"/>
        <family val="2"/>
      </rPr>
      <t xml:space="preserve"> includes </t>
    </r>
    <r>
      <rPr>
        <i/>
        <sz val="9"/>
        <rFont val="Arial"/>
        <family val="2"/>
      </rPr>
      <t>other revenue</t>
    </r>
    <r>
      <rPr>
        <sz val="9"/>
        <rFont val="Arial"/>
        <family val="2"/>
      </rPr>
      <t xml:space="preserve">, </t>
    </r>
    <r>
      <rPr>
        <i/>
        <sz val="9"/>
        <rFont val="Arial"/>
        <family val="2"/>
      </rPr>
      <t>non-transported funds</t>
    </r>
    <r>
      <rPr>
        <sz val="9"/>
        <rFont val="Arial"/>
        <family val="2"/>
      </rPr>
      <t xml:space="preserve"> and </t>
    </r>
    <r>
      <rPr>
        <i/>
        <sz val="9"/>
        <rFont val="Arial"/>
        <family val="2"/>
      </rPr>
      <t>dedicated and other directly generated funds</t>
    </r>
    <r>
      <rPr>
        <sz val="9"/>
        <rFont val="Arial"/>
        <family val="2"/>
      </rPr>
      <t>.</t>
    </r>
  </si>
  <si>
    <r>
      <t>c</t>
    </r>
    <r>
      <rPr>
        <sz val="9"/>
        <rFont val="Arial"/>
        <family val="2"/>
      </rPr>
      <t xml:space="preserve"> Beginning in 1992, </t>
    </r>
    <r>
      <rPr>
        <i/>
        <sz val="9"/>
        <rFont val="Arial"/>
        <family val="2"/>
      </rPr>
      <t>local operating assistance</t>
    </r>
    <r>
      <rPr>
        <sz val="9"/>
        <rFont val="Arial"/>
        <family val="2"/>
      </rPr>
      <t xml:space="preserve"> and </t>
    </r>
    <r>
      <rPr>
        <i/>
        <sz val="9"/>
        <rFont val="Arial"/>
        <family val="2"/>
      </rPr>
      <t>other revenue</t>
    </r>
    <r>
      <rPr>
        <sz val="9"/>
        <rFont val="Arial"/>
        <family val="2"/>
      </rPr>
      <t xml:space="preserve"> declined by about $500 million due to a change in accounting procedures at the New York City Transit Authority. Beginning in 1992, </t>
    </r>
    <r>
      <rPr>
        <i/>
        <sz val="9"/>
        <rFont val="Arial"/>
        <family val="2"/>
      </rPr>
      <t>total operating expense</t>
    </r>
    <r>
      <rPr>
        <sz val="9"/>
        <rFont val="Arial"/>
        <family val="2"/>
      </rPr>
      <t xml:space="preserve"> declined by about $400 million due to a change in accounting procedures at the New York City Transit Authority.</t>
    </r>
  </si>
  <si>
    <r>
      <t>17</t>
    </r>
    <r>
      <rPr>
        <sz val="9"/>
        <rFont val="Arial"/>
        <family val="2"/>
      </rPr>
      <t xml:space="preserve"> U.S. Department of Transportation, Federal Transit Administration, Office of Program Management, personal communications, Sept. 5, 2007; Jan. 8, 2010; Mar. 8, 2010; Sept. 17, 2010 and Feb. 25, 2011. </t>
    </r>
  </si>
  <si>
    <r>
      <t>d</t>
    </r>
    <r>
      <rPr>
        <sz val="9"/>
        <rFont val="Arial"/>
        <family val="2"/>
      </rPr>
      <t xml:space="preserve"> </t>
    </r>
    <r>
      <rPr>
        <i/>
        <sz val="9"/>
        <rFont val="Arial"/>
        <family val="2"/>
      </rPr>
      <t>Total</t>
    </r>
    <r>
      <rPr>
        <sz val="9"/>
        <rFont val="Arial"/>
        <family val="2"/>
      </rPr>
      <t xml:space="preserve"> is not the sum of all modes since many providers operate more than one mode. </t>
    </r>
  </si>
  <si>
    <r>
      <t xml:space="preserve">Beginning in 1996, </t>
    </r>
    <r>
      <rPr>
        <i/>
        <sz val="9"/>
        <rFont val="Arial"/>
        <family val="2"/>
      </rPr>
      <t>Operating expenses</t>
    </r>
    <r>
      <rPr>
        <sz val="9"/>
        <rFont val="Arial"/>
        <family val="2"/>
      </rPr>
      <t xml:space="preserve">, </t>
    </r>
    <r>
      <rPr>
        <i/>
        <sz val="9"/>
        <rFont val="Arial"/>
        <family val="2"/>
      </rPr>
      <t>Number of vehicles</t>
    </r>
    <r>
      <rPr>
        <sz val="9"/>
        <rFont val="Arial"/>
        <family val="2"/>
      </rPr>
      <t xml:space="preserve">, </t>
    </r>
    <r>
      <rPr>
        <i/>
        <sz val="9"/>
        <rFont val="Arial"/>
        <family val="2"/>
      </rPr>
      <t>Vehicle miles</t>
    </r>
    <r>
      <rPr>
        <sz val="9"/>
        <rFont val="Arial"/>
        <family val="2"/>
      </rPr>
      <t xml:space="preserve">, </t>
    </r>
    <r>
      <rPr>
        <i/>
        <sz val="9"/>
        <rFont val="Arial"/>
        <family val="2"/>
      </rPr>
      <t>Unlinked passenger trips</t>
    </r>
    <r>
      <rPr>
        <sz val="9"/>
        <rFont val="Arial"/>
        <family val="2"/>
      </rPr>
      <t xml:space="preserve">, </t>
    </r>
    <r>
      <rPr>
        <i/>
        <sz val="9"/>
        <rFont val="Arial"/>
        <family val="2"/>
      </rPr>
      <t>Passenger miles</t>
    </r>
    <r>
      <rPr>
        <sz val="9"/>
        <rFont val="Arial"/>
        <family val="2"/>
      </rPr>
      <t xml:space="preserve">, </t>
    </r>
    <r>
      <rPr>
        <i/>
        <sz val="9"/>
        <rFont val="Arial"/>
        <family val="2"/>
      </rPr>
      <t>Average trip length</t>
    </r>
    <r>
      <rPr>
        <sz val="9"/>
        <rFont val="Arial"/>
        <family val="2"/>
      </rPr>
      <t xml:space="preserve"> and </t>
    </r>
    <r>
      <rPr>
        <i/>
        <sz val="9"/>
        <rFont val="Arial"/>
        <family val="2"/>
      </rPr>
      <t>Energy consumption</t>
    </r>
    <r>
      <rPr>
        <sz val="9"/>
        <rFont val="Arial"/>
        <family val="2"/>
      </rPr>
      <t xml:space="preserve"> data are obtained from Federal Transit Administration and are not comparable with earlier years. </t>
    </r>
  </si>
  <si>
    <r>
      <t>1</t>
    </r>
    <r>
      <rPr>
        <sz val="9"/>
        <rFont val="Arial"/>
        <family val="2"/>
      </rPr>
      <t xml:space="preserve"> 1960-95: American Public Transportation Association, </t>
    </r>
    <r>
      <rPr>
        <i/>
        <sz val="9"/>
        <rFont val="Arial"/>
        <family val="2"/>
      </rPr>
      <t xml:space="preserve">Public Transportation Fact Book Historical Tables </t>
    </r>
    <r>
      <rPr>
        <sz val="9"/>
        <rFont val="Arial"/>
        <family val="2"/>
      </rPr>
      <t>(Washington, DC:  Annual Issues), tables 41, 42 and similar tables in earlier years.</t>
    </r>
  </si>
  <si>
    <r>
      <t>2</t>
    </r>
    <r>
      <rPr>
        <sz val="9"/>
        <rFont val="Arial"/>
        <family val="2"/>
      </rPr>
      <t xml:space="preserve"> 1960-95: American Public Transportation Association, </t>
    </r>
    <r>
      <rPr>
        <i/>
        <sz val="9"/>
        <rFont val="Arial"/>
        <family val="2"/>
      </rPr>
      <t>Public Transportation Fact Book Historical Tables</t>
    </r>
    <r>
      <rPr>
        <sz val="9"/>
        <rFont val="Arial"/>
        <family val="2"/>
      </rPr>
      <t xml:space="preserve"> (Washington, DC:  Annual Issues), table 38 and similar tables in earlier years. </t>
    </r>
  </si>
  <si>
    <r>
      <t>6</t>
    </r>
    <r>
      <rPr>
        <sz val="9"/>
        <rFont val="Arial"/>
        <family val="2"/>
      </rPr>
      <t xml:space="preserve"> 1960-95: American Public Transportation Association, </t>
    </r>
    <r>
      <rPr>
        <i/>
        <sz val="9"/>
        <rFont val="Arial"/>
        <family val="2"/>
      </rPr>
      <t>Public Transportation Fact Book Historical Tables</t>
    </r>
    <r>
      <rPr>
        <sz val="9"/>
        <rFont val="Arial"/>
        <family val="2"/>
      </rPr>
      <t xml:space="preserve"> (Washington, DC: Annual Issues), table 17 and similar tables in earlier years.</t>
    </r>
  </si>
  <si>
    <r>
      <t>7</t>
    </r>
    <r>
      <rPr>
        <sz val="9"/>
        <rFont val="Arial"/>
        <family val="2"/>
      </rPr>
      <t xml:space="preserve"> American Public Transportation Association, </t>
    </r>
    <r>
      <rPr>
        <i/>
        <sz val="9"/>
        <rFont val="Arial"/>
        <family val="2"/>
      </rPr>
      <t>Public Transportation Fact Book</t>
    </r>
    <r>
      <rPr>
        <sz val="9"/>
        <rFont val="Arial"/>
        <family val="2"/>
      </rPr>
      <t xml:space="preserve"> (Washington, DC: Annual Issues), tables 13, 27 and similar tables in earlier years; and </t>
    </r>
    <r>
      <rPr>
        <i/>
        <sz val="9"/>
        <rFont val="Arial"/>
        <family val="2"/>
      </rPr>
      <t>Public Transportation Fact Book Historical Tables</t>
    </r>
    <r>
      <rPr>
        <sz val="9"/>
        <rFont val="Arial"/>
        <family val="2"/>
      </rPr>
      <t xml:space="preserve"> (Washington, DC: Annual Issues), table 12 and similar tables in earlier years.</t>
    </r>
  </si>
  <si>
    <r>
      <t xml:space="preserve">f  </t>
    </r>
    <r>
      <rPr>
        <sz val="9"/>
        <rFont val="Arial"/>
        <family val="2"/>
      </rPr>
      <t>Based on employee equivalents of 2,080 hours equals one employee; beginning in 1993, based on number of actual employees. Number of employees are operating employees.</t>
    </r>
  </si>
  <si>
    <r>
      <t xml:space="preserve">Beginning in 2002 passenger fare by mode, </t>
    </r>
    <r>
      <rPr>
        <i/>
        <sz val="9"/>
        <rFont val="Arial"/>
        <family val="2"/>
      </rPr>
      <t>Other operating revenue</t>
    </r>
    <r>
      <rPr>
        <sz val="9"/>
        <rFont val="Arial"/>
        <family val="2"/>
      </rPr>
      <t xml:space="preserve"> and </t>
    </r>
    <r>
      <rPr>
        <i/>
        <sz val="9"/>
        <rFont val="Arial"/>
        <family val="2"/>
      </rPr>
      <t>Operating assistance</t>
    </r>
    <r>
      <rPr>
        <sz val="9"/>
        <rFont val="Arial"/>
        <family val="2"/>
      </rPr>
      <t xml:space="preserve"> data are obtained from Federal Transit Administration and are not comparable with earlier years.</t>
    </r>
  </si>
  <si>
    <r>
      <t>8</t>
    </r>
    <r>
      <rPr>
        <sz val="9"/>
        <rFont val="Arial"/>
        <family val="2"/>
      </rPr>
      <t xml:space="preserve"> 1960-95: Ibid., American Public Transportation Association, </t>
    </r>
    <r>
      <rPr>
        <i/>
        <sz val="9"/>
        <rFont val="Arial"/>
        <family val="2"/>
      </rPr>
      <t>Public Transportation Fact Book</t>
    </r>
    <r>
      <rPr>
        <sz val="9"/>
        <rFont val="Arial"/>
        <family val="2"/>
      </rPr>
      <t xml:space="preserve"> (Washington, DC: Annual Issues), table 8 and similar tables in earlier years; and </t>
    </r>
    <r>
      <rPr>
        <i/>
        <sz val="9"/>
        <rFont val="Arial"/>
        <family val="2"/>
      </rPr>
      <t>Public Transportation Fact Book Historical Tables</t>
    </r>
    <r>
      <rPr>
        <sz val="9"/>
        <rFont val="Arial"/>
        <family val="2"/>
      </rPr>
      <t xml:space="preserve"> (Washington, DC: Annual Issues), tables 45 to 52 and similar tables in earlier years.</t>
    </r>
  </si>
  <si>
    <r>
      <t>10</t>
    </r>
    <r>
      <rPr>
        <sz val="9"/>
        <rFont val="Arial"/>
        <family val="2"/>
      </rPr>
      <t xml:space="preserve"> 1960-95: American Public Transportation Association, </t>
    </r>
    <r>
      <rPr>
        <i/>
        <sz val="9"/>
        <rFont val="Arial"/>
        <family val="2"/>
      </rPr>
      <t xml:space="preserve">Public Transportation Fact Book </t>
    </r>
    <r>
      <rPr>
        <sz val="9"/>
        <rFont val="Arial"/>
        <family val="2"/>
      </rPr>
      <t xml:space="preserve">(Washington, DC:  Annual Issues), table 6 and similar tables in earlier years; and </t>
    </r>
    <r>
      <rPr>
        <i/>
        <sz val="9"/>
        <rFont val="Arial"/>
        <family val="2"/>
      </rPr>
      <t>2011</t>
    </r>
    <r>
      <rPr>
        <sz val="9"/>
        <rFont val="Arial"/>
        <family val="2"/>
      </rPr>
      <t xml:space="preserve"> </t>
    </r>
    <r>
      <rPr>
        <i/>
        <sz val="9"/>
        <rFont val="Arial"/>
        <family val="2"/>
      </rPr>
      <t xml:space="preserve">Public Transportation Fact Book Historical Tables, </t>
    </r>
    <r>
      <rPr>
        <sz val="9"/>
        <rFont val="Arial"/>
        <family val="2"/>
      </rPr>
      <t>tables 45 to 52.</t>
    </r>
  </si>
  <si>
    <r>
      <t>9</t>
    </r>
    <r>
      <rPr>
        <sz val="9"/>
        <rFont val="Arial"/>
        <family val="2"/>
      </rPr>
      <t xml:space="preserve"> 1960-95: American Public Transportation Association, </t>
    </r>
    <r>
      <rPr>
        <i/>
        <sz val="9"/>
        <rFont val="Arial"/>
        <family val="2"/>
      </rPr>
      <t xml:space="preserve">Public Transportation Fact Book </t>
    </r>
    <r>
      <rPr>
        <sz val="9"/>
        <rFont val="Arial"/>
        <family val="2"/>
      </rPr>
      <t>(Washington, DC:  Annual Issues), table 5 and similar tables in earlier years; and</t>
    </r>
    <r>
      <rPr>
        <i/>
        <sz val="9"/>
        <rFont val="Arial"/>
        <family val="2"/>
      </rPr>
      <t xml:space="preserve"> 2011 Public Transportation Fact Book Historical Tables, </t>
    </r>
    <r>
      <rPr>
        <sz val="9"/>
        <rFont val="Arial"/>
        <family val="2"/>
      </rPr>
      <t>tables 45 to 52.</t>
    </r>
  </si>
  <si>
    <r>
      <t>11</t>
    </r>
    <r>
      <rPr>
        <sz val="9"/>
        <rFont val="Arial"/>
        <family val="2"/>
      </rPr>
      <t xml:space="preserve"> 1960-95: American Public Transportation Association, </t>
    </r>
    <r>
      <rPr>
        <i/>
        <sz val="9"/>
        <rFont val="Arial"/>
        <family val="2"/>
      </rPr>
      <t>Public Transportation Fact Book</t>
    </r>
    <r>
      <rPr>
        <sz val="9"/>
        <rFont val="Arial"/>
        <family val="2"/>
      </rPr>
      <t xml:space="preserve"> (Washington, DC:  Annual Issues), table 7 and similar tables in earlier years; and </t>
    </r>
    <r>
      <rPr>
        <i/>
        <sz val="9"/>
        <rFont val="Arial"/>
        <family val="2"/>
      </rPr>
      <t>2011 Public Transportation Fact Book Historical Tables</t>
    </r>
    <r>
      <rPr>
        <sz val="9"/>
        <rFont val="Arial"/>
        <family val="2"/>
      </rPr>
      <t xml:space="preserve">, table 3. </t>
    </r>
  </si>
  <si>
    <r>
      <t xml:space="preserve">12 </t>
    </r>
    <r>
      <rPr>
        <sz val="9"/>
        <rFont val="Arial"/>
        <family val="2"/>
      </rPr>
      <t xml:space="preserve">American Public Transportation Association, </t>
    </r>
    <r>
      <rPr>
        <i/>
        <sz val="9"/>
        <rFont val="Arial"/>
        <family val="2"/>
      </rPr>
      <t xml:space="preserve">Public Transportation Fact Book </t>
    </r>
    <r>
      <rPr>
        <sz val="9"/>
        <rFont val="Arial"/>
        <family val="2"/>
      </rPr>
      <t xml:space="preserve">(Washington, DC:  Annual Issues), table 8 and similar tables in earlier years; and </t>
    </r>
    <r>
      <rPr>
        <i/>
        <sz val="9"/>
        <rFont val="Arial"/>
        <family val="2"/>
      </rPr>
      <t xml:space="preserve">Public Transportation Fact Book Historical Tables </t>
    </r>
    <r>
      <rPr>
        <sz val="9"/>
        <rFont val="Arial"/>
        <family val="2"/>
      </rPr>
      <t>(Washington, DC: Annual Issues), table 10 and similar tables in earlier years.</t>
    </r>
  </si>
  <si>
    <r>
      <t>13</t>
    </r>
    <r>
      <rPr>
        <sz val="9"/>
        <rFont val="Arial"/>
        <family val="2"/>
      </rPr>
      <t xml:space="preserve"> 1960-95: American Public Transportation Association, </t>
    </r>
    <r>
      <rPr>
        <i/>
        <sz val="9"/>
        <rFont val="Arial"/>
        <family val="2"/>
      </rPr>
      <t>2011</t>
    </r>
    <r>
      <rPr>
        <sz val="9"/>
        <rFont val="Arial"/>
        <family val="2"/>
      </rPr>
      <t xml:space="preserve"> </t>
    </r>
    <r>
      <rPr>
        <i/>
        <sz val="9"/>
        <rFont val="Arial"/>
        <family val="2"/>
      </rPr>
      <t>Public Transportation Fact Book</t>
    </r>
    <r>
      <rPr>
        <sz val="9"/>
        <rFont val="Arial"/>
        <family val="2"/>
      </rPr>
      <t xml:space="preserve"> </t>
    </r>
    <r>
      <rPr>
        <i/>
        <sz val="9"/>
        <rFont val="Arial"/>
        <family val="2"/>
      </rPr>
      <t>Historical Tables</t>
    </r>
    <r>
      <rPr>
        <sz val="9"/>
        <rFont val="Arial"/>
        <family val="2"/>
      </rPr>
      <t>, table 30.</t>
    </r>
  </si>
  <si>
    <r>
      <t>14</t>
    </r>
    <r>
      <rPr>
        <sz val="9"/>
        <rFont val="Arial"/>
        <family val="2"/>
      </rPr>
      <t xml:space="preserve"> 1960-95: American Public Transportation Association, </t>
    </r>
    <r>
      <rPr>
        <i/>
        <sz val="9"/>
        <rFont val="Arial"/>
        <family val="2"/>
      </rPr>
      <t>2011</t>
    </r>
    <r>
      <rPr>
        <sz val="9"/>
        <rFont val="Arial"/>
        <family val="2"/>
      </rPr>
      <t xml:space="preserve"> </t>
    </r>
    <r>
      <rPr>
        <i/>
        <sz val="9"/>
        <rFont val="Arial"/>
        <family val="2"/>
      </rPr>
      <t xml:space="preserve">Public Transportation Fact Book Historical Tables, </t>
    </r>
    <r>
      <rPr>
        <sz val="9"/>
        <rFont val="Arial"/>
        <family val="2"/>
      </rPr>
      <t>table 31.</t>
    </r>
  </si>
  <si>
    <r>
      <t>15</t>
    </r>
    <r>
      <rPr>
        <sz val="9"/>
        <rFont val="Arial"/>
        <family val="2"/>
      </rPr>
      <t xml:space="preserve"> 1960-95: American Public Transportation Association, </t>
    </r>
    <r>
      <rPr>
        <i/>
        <sz val="9"/>
        <rFont val="Arial"/>
        <family val="2"/>
      </rPr>
      <t>2011</t>
    </r>
    <r>
      <rPr>
        <sz val="9"/>
        <rFont val="Arial"/>
        <family val="2"/>
      </rPr>
      <t xml:space="preserve"> </t>
    </r>
    <r>
      <rPr>
        <i/>
        <sz val="9"/>
        <rFont val="Arial"/>
        <family val="2"/>
      </rPr>
      <t>Public Transportation Fact Book</t>
    </r>
    <r>
      <rPr>
        <sz val="9"/>
        <rFont val="Arial"/>
        <family val="2"/>
      </rPr>
      <t xml:space="preserve"> </t>
    </r>
    <r>
      <rPr>
        <i/>
        <sz val="9"/>
        <rFont val="Arial"/>
        <family val="2"/>
      </rPr>
      <t xml:space="preserve">Historical Tables, </t>
    </r>
    <r>
      <rPr>
        <sz val="9"/>
        <rFont val="Arial"/>
        <family val="2"/>
      </rPr>
      <t>table 29.</t>
    </r>
  </si>
  <si>
    <t xml:space="preserve">As of 2007, Federal Transit Authority (FTA) collected and made available data for rural agencies. Based on this survey, American Public Transportation Association reassess the distribution of motor bus and paratransit service. Due to this redistribution, number of motor buses, paratransit (demand responsive), other categories and number of employees for these modes are not continuous from 2006 to 2007.  </t>
  </si>
  <si>
    <r>
      <t>3</t>
    </r>
    <r>
      <rPr>
        <sz val="9"/>
        <rFont val="Arial"/>
        <family val="2"/>
      </rPr>
      <t xml:space="preserve"> 1960-2001: American Public Transportation Association,</t>
    </r>
    <r>
      <rPr>
        <i/>
        <sz val="9"/>
        <rFont val="Arial"/>
        <family val="2"/>
      </rPr>
      <t xml:space="preserve"> Public Transportation Fact Book Historical Tables</t>
    </r>
    <r>
      <rPr>
        <sz val="9"/>
        <rFont val="Arial"/>
        <family val="2"/>
      </rPr>
      <t xml:space="preserve"> (Washington, DC:  Annual Issues), tables 45 to 52 and similar tables in earlier years. </t>
    </r>
  </si>
  <si>
    <r>
      <t>4</t>
    </r>
    <r>
      <rPr>
        <sz val="9"/>
        <rFont val="Arial"/>
        <family val="2"/>
      </rPr>
      <t xml:space="preserve"> 1960-2001: American Public Transportation Association, </t>
    </r>
    <r>
      <rPr>
        <i/>
        <sz val="9"/>
        <rFont val="Arial"/>
        <family val="2"/>
      </rPr>
      <t>Public Transportation Fact Book Historical Tables</t>
    </r>
    <r>
      <rPr>
        <sz val="9"/>
        <rFont val="Arial"/>
        <family val="2"/>
      </rPr>
      <t xml:space="preserve"> (Washington, DC:  Annual Issues), tables 45 to 52 and similar tables in earlier years. </t>
    </r>
  </si>
  <si>
    <r>
      <t>5</t>
    </r>
    <r>
      <rPr>
        <sz val="9"/>
        <rFont val="Arial"/>
        <family val="2"/>
      </rPr>
      <t xml:space="preserve"> American Public Transportation Association, </t>
    </r>
    <r>
      <rPr>
        <i/>
        <sz val="9"/>
        <rFont val="Arial"/>
        <family val="2"/>
      </rPr>
      <t>Public Transportation Fact Book Historical Tables</t>
    </r>
    <r>
      <rPr>
        <sz val="9"/>
        <rFont val="Arial"/>
        <family val="2"/>
      </rPr>
      <t xml:space="preserve"> (Washington, DC:  Annual Issues), table 15 and similar tables in earlier years.  </t>
    </r>
  </si>
  <si>
    <r>
      <rPr>
        <i/>
        <sz val="9"/>
        <rFont val="Arial"/>
        <family val="2"/>
      </rPr>
      <t>Energy consumption</t>
    </r>
    <r>
      <rPr>
        <sz val="9"/>
        <rFont val="Arial"/>
        <family val="2"/>
      </rPr>
      <t xml:space="preserve"> for purchased transport is not included.</t>
    </r>
  </si>
  <si>
    <r>
      <t>h</t>
    </r>
    <r>
      <rPr>
        <sz val="9"/>
        <rFont val="Arial"/>
        <family val="2"/>
      </rPr>
      <t xml:space="preserve"> Liquefied natural gas, liquefied petroleum gas, methanol, propane, and other nondiesel fuels, except compressed natural gas and bio-diesel fuels.</t>
    </r>
  </si>
  <si>
    <r>
      <rPr>
        <i/>
        <sz val="9"/>
        <rFont val="Arial"/>
        <family val="2"/>
      </rPr>
      <t>Energy consumption, diesel</t>
    </r>
    <r>
      <rPr>
        <sz val="9"/>
        <rFont val="Arial"/>
        <family val="2"/>
      </rPr>
      <t xml:space="preserve"> includes bio-diesel.</t>
    </r>
  </si>
  <si>
    <r>
      <t xml:space="preserve">Incident figures include collisions with vehicles, objects, and people, derailments / vehicles going off the road. Accident figures do not include fires and personal casualties. The drop in the number of </t>
    </r>
    <r>
      <rPr>
        <i/>
        <sz val="9"/>
        <rFont val="Arial"/>
        <family val="2"/>
      </rPr>
      <t>injuries</t>
    </r>
    <r>
      <rPr>
        <sz val="9"/>
        <rFont val="Arial"/>
        <family val="2"/>
      </rPr>
      <t xml:space="preserve"> and </t>
    </r>
    <r>
      <rPr>
        <i/>
        <sz val="9"/>
        <rFont val="Arial"/>
        <family val="2"/>
      </rPr>
      <t>incidents</t>
    </r>
    <r>
      <rPr>
        <sz val="9"/>
        <rFont val="Arial"/>
        <family val="2"/>
      </rPr>
      <t xml:space="preserve"> in 2002 is largely due to a change in definitions by the Federal Transit Administration, particularly the definition of </t>
    </r>
    <r>
      <rPr>
        <i/>
        <sz val="9"/>
        <rFont val="Arial"/>
        <family val="2"/>
      </rPr>
      <t>injuries</t>
    </r>
    <r>
      <rPr>
        <sz val="9"/>
        <rFont val="Arial"/>
        <family val="2"/>
      </rPr>
      <t xml:space="preserve">. Beginning in 2002, only </t>
    </r>
    <r>
      <rPr>
        <i/>
        <sz val="9"/>
        <rFont val="Arial"/>
        <family val="2"/>
      </rPr>
      <t>injuries</t>
    </r>
    <r>
      <rPr>
        <sz val="9"/>
        <rFont val="Arial"/>
        <family val="2"/>
      </rPr>
      <t xml:space="preserve"> requiring immediate medical treatment away from the scene qualified as reportable.  </t>
    </r>
  </si>
  <si>
    <r>
      <t xml:space="preserve">16 </t>
    </r>
    <r>
      <rPr>
        <sz val="9"/>
        <rFont val="Arial"/>
        <family val="2"/>
      </rPr>
      <t xml:space="preserve">1960-2006: </t>
    </r>
    <r>
      <rPr>
        <i/>
        <sz val="9"/>
        <rFont val="Arial"/>
        <family val="2"/>
      </rPr>
      <t>Fatalities and Injured persons:</t>
    </r>
    <r>
      <rPr>
        <sz val="9"/>
        <rFont val="Arial"/>
        <family val="2"/>
      </rPr>
      <t xml:space="preserve"> U.S. Department of Transportation, Federal Transit Administration, </t>
    </r>
    <r>
      <rPr>
        <i/>
        <sz val="9"/>
        <rFont val="Arial"/>
        <family val="2"/>
      </rPr>
      <t>Transit Safety and Security Statistics and Analysis Annual Report</t>
    </r>
    <r>
      <rPr>
        <sz val="9"/>
        <rFont val="Arial"/>
        <family val="2"/>
      </rPr>
      <t xml:space="preserve"> (previously Safety Management Information Statistics - SAMIS), available at http://transit-safety.volpe.dot.gov/Data/samis/default.asp as of Feb. 22, 2010. 2007-09: U.S. Department of Transportation, Federal Transit Administration, Office of Program Management, personal communications, Jan. 08, 2010; Sept. 17, 2010 and Feb. 25, 2011.</t>
    </r>
  </si>
  <si>
    <r>
      <t xml:space="preserve">16 </t>
    </r>
    <r>
      <rPr>
        <sz val="9"/>
        <rFont val="Arial"/>
        <family val="2"/>
      </rPr>
      <t>1960-2005:</t>
    </r>
    <r>
      <rPr>
        <i/>
        <sz val="9"/>
        <rFont val="Arial"/>
        <family val="2"/>
      </rPr>
      <t xml:space="preserve"> Incidents: </t>
    </r>
    <r>
      <rPr>
        <sz val="9"/>
        <rFont val="Arial"/>
        <family val="2"/>
      </rPr>
      <t xml:space="preserve">U.S. Department of Transportation, Federal Transit Administration, </t>
    </r>
    <r>
      <rPr>
        <i/>
        <sz val="9"/>
        <rFont val="Arial"/>
        <family val="2"/>
      </rPr>
      <t>Transit Safety and Security Statistics and Analysis Annual Report</t>
    </r>
    <r>
      <rPr>
        <sz val="9"/>
        <rFont val="Arial"/>
        <family val="2"/>
      </rPr>
      <t xml:space="preserve"> (previously Safety Management Information Statistics - SAMIS), available at http://transit-safety.volpe.dot.gov/Data/samis/default.asp as of Feb. 22, 2010. 2006-09: U.S. Department of Transportation, Federal Transit Administration, Office of Program Management, personal communications, Mar. 08, 2010; Sept. 17, 2010 and Feb. 25, 2011.</t>
    </r>
  </si>
  <si>
    <r>
      <t xml:space="preserve">i </t>
    </r>
    <r>
      <rPr>
        <sz val="9"/>
        <rFont val="Arial"/>
        <family val="2"/>
      </rPr>
      <t xml:space="preserve">These data are for </t>
    </r>
    <r>
      <rPr>
        <i/>
        <sz val="9"/>
        <rFont val="Arial"/>
        <family val="2"/>
      </rPr>
      <t>motor bus</t>
    </r>
    <r>
      <rPr>
        <sz val="9"/>
        <rFont val="Arial"/>
        <family val="2"/>
      </rPr>
      <t xml:space="preserve">, </t>
    </r>
    <r>
      <rPr>
        <i/>
        <sz val="9"/>
        <rFont val="Arial"/>
        <family val="2"/>
      </rPr>
      <t>commuter rail</t>
    </r>
    <r>
      <rPr>
        <sz val="9"/>
        <rFont val="Arial"/>
        <family val="2"/>
      </rPr>
      <t xml:space="preserve">, </t>
    </r>
    <r>
      <rPr>
        <i/>
        <sz val="9"/>
        <rFont val="Arial"/>
        <family val="2"/>
      </rPr>
      <t>heavy rail</t>
    </r>
    <r>
      <rPr>
        <sz val="9"/>
        <rFont val="Arial"/>
        <family val="2"/>
      </rPr>
      <t xml:space="preserve">, </t>
    </r>
    <r>
      <rPr>
        <i/>
        <sz val="9"/>
        <rFont val="Arial"/>
        <family val="2"/>
      </rPr>
      <t>light rail</t>
    </r>
    <r>
      <rPr>
        <sz val="9"/>
        <rFont val="Arial"/>
        <family val="2"/>
      </rPr>
      <t xml:space="preserve">, </t>
    </r>
    <r>
      <rPr>
        <i/>
        <sz val="9"/>
        <rFont val="Arial"/>
        <family val="2"/>
      </rPr>
      <t>automated guideway</t>
    </r>
    <r>
      <rPr>
        <sz val="9"/>
        <rFont val="Arial"/>
        <family val="2"/>
      </rPr>
      <t xml:space="preserve">, </t>
    </r>
    <r>
      <rPr>
        <i/>
        <sz val="9"/>
        <rFont val="Arial"/>
        <family val="2"/>
      </rPr>
      <t>demand response</t>
    </r>
    <r>
      <rPr>
        <sz val="9"/>
        <rFont val="Arial"/>
        <family val="2"/>
      </rPr>
      <t xml:space="preserve">, and </t>
    </r>
    <r>
      <rPr>
        <i/>
        <sz val="9"/>
        <rFont val="Arial"/>
        <family val="2"/>
      </rPr>
      <t>vanpool</t>
    </r>
    <r>
      <rPr>
        <sz val="9"/>
        <rFont val="Arial"/>
        <family val="2"/>
      </rPr>
      <t>.</t>
    </r>
  </si>
  <si>
    <r>
      <t>SAFETY</t>
    </r>
    <r>
      <rPr>
        <b/>
        <vertAlign val="superscript"/>
        <sz val="11"/>
        <rFont val="Arial Narrow"/>
        <family val="2"/>
      </rPr>
      <t>i</t>
    </r>
  </si>
  <si>
    <r>
      <t>Transit highway-rail grade crossing fatalities</t>
    </r>
    <r>
      <rPr>
        <vertAlign val="superscript"/>
        <sz val="11"/>
        <rFont val="Arial Narrow"/>
        <family val="2"/>
      </rPr>
      <t>j, 17</t>
    </r>
  </si>
  <si>
    <r>
      <t>Transit highway-rail grade crossing injuries</t>
    </r>
    <r>
      <rPr>
        <vertAlign val="superscript"/>
        <sz val="11"/>
        <rFont val="Arial Narrow"/>
        <family val="2"/>
      </rPr>
      <t>j, 17</t>
    </r>
  </si>
  <si>
    <r>
      <t>Transit highway-rail grade crossing incidents</t>
    </r>
    <r>
      <rPr>
        <vertAlign val="superscript"/>
        <sz val="11"/>
        <rFont val="Arial Narrow"/>
        <family val="2"/>
      </rPr>
      <t>j, 17</t>
    </r>
  </si>
  <si>
    <r>
      <t>Injured persons, all modes</t>
    </r>
    <r>
      <rPr>
        <b/>
        <vertAlign val="superscript"/>
        <sz val="11"/>
        <rFont val="Arial Narrow"/>
        <family val="2"/>
      </rPr>
      <t>k, 16</t>
    </r>
  </si>
  <si>
    <r>
      <t xml:space="preserve">l </t>
    </r>
    <r>
      <rPr>
        <sz val="9"/>
        <rFont val="Arial"/>
        <family val="2"/>
      </rPr>
      <t xml:space="preserve">From 2002 through 2007, the Federal Transit Administration defined major incidents as safety and/or security incidents resulting in: a fatality, two or more injuries transported for immediate medical treatment away from the scene, grade crossing collisions with injury or $7500 in total damage, rail transit vehicle collisions resulting in one or more injuries, main-line derailments and evacuations due to life safety reasons. Since 2008, reported property damages were equal to or greater than $25,000 and major incidents were reclassified as reportable incidents requiring one or more injuries transported for immediate medical treatment away from the scene.    </t>
    </r>
  </si>
  <si>
    <r>
      <t>Major incidents</t>
    </r>
    <r>
      <rPr>
        <vertAlign val="superscript"/>
        <sz val="11"/>
        <rFont val="Arial Narrow"/>
        <family val="2"/>
      </rPr>
      <t>l</t>
    </r>
  </si>
  <si>
    <r>
      <t xml:space="preserve">k </t>
    </r>
    <r>
      <rPr>
        <sz val="9"/>
        <rFont val="Arial"/>
        <family val="2"/>
      </rPr>
      <t xml:space="preserve">Beginning in 2002, the Federal Transit Administration changed the reporting threshold for injuries. Before 2002, essentially all injuries had to be reported to the National Transit Database. Beginning in 2002, only those injuries requiring immediate medical attention away from the scene of the incident are required to be reported.  </t>
    </r>
  </si>
  <si>
    <r>
      <t xml:space="preserve">j </t>
    </r>
    <r>
      <rPr>
        <i/>
        <sz val="9"/>
        <rFont val="Arial"/>
        <family val="2"/>
      </rPr>
      <t>Transit highway-rail grade crossing fatalities</t>
    </r>
    <r>
      <rPr>
        <sz val="9"/>
        <rFont val="Arial"/>
        <family val="2"/>
      </rPr>
      <t xml:space="preserve">, </t>
    </r>
    <r>
      <rPr>
        <i/>
        <sz val="9"/>
        <rFont val="Arial"/>
        <family val="2"/>
      </rPr>
      <t>injuries</t>
    </r>
    <r>
      <rPr>
        <sz val="9"/>
        <rFont val="Arial"/>
        <family val="2"/>
      </rPr>
      <t xml:space="preserve">, and </t>
    </r>
    <r>
      <rPr>
        <i/>
        <sz val="9"/>
        <rFont val="Arial"/>
        <family val="2"/>
      </rPr>
      <t>incidents</t>
    </r>
    <r>
      <rPr>
        <sz val="9"/>
        <rFont val="Arial"/>
        <family val="2"/>
      </rPr>
      <t xml:space="preserve"> are the result of public transit rail mode operations excluding </t>
    </r>
    <r>
      <rPr>
        <i/>
        <sz val="9"/>
        <rFont val="Arial"/>
        <family val="2"/>
      </rPr>
      <t>commuter rail</t>
    </r>
    <r>
      <rPr>
        <sz val="9"/>
        <rFont val="Arial"/>
        <family val="2"/>
      </rPr>
      <t>. Almost all transit highway-rail crossings are light rail crossings. The heavy rail system in Chicago has 5 crossings. For the most part heavy rail operates on rights-of-way that do not include crossings.</t>
    </r>
  </si>
  <si>
    <r>
      <t xml:space="preserve">e </t>
    </r>
    <r>
      <rPr>
        <sz val="9"/>
        <rFont val="Arial"/>
        <family val="2"/>
      </rPr>
      <t xml:space="preserve">Includes locomotives which make up roughly 10 percent of </t>
    </r>
    <r>
      <rPr>
        <i/>
        <sz val="9"/>
        <rFont val="Arial"/>
        <family val="2"/>
      </rPr>
      <t>commuter rail</t>
    </r>
    <r>
      <rPr>
        <sz val="9"/>
        <rFont val="Arial"/>
        <family val="2"/>
      </rPr>
      <t xml:space="preserve"> vehicles.</t>
    </r>
  </si>
  <si>
    <r>
      <rPr>
        <vertAlign val="superscript"/>
        <sz val="9"/>
        <rFont val="Arial"/>
        <family val="2"/>
      </rPr>
      <t xml:space="preserve">6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</si>
  <si>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1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</si>
  <si>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2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Mar. 7, 2011. </t>
    </r>
  </si>
  <si>
    <r>
      <rPr>
        <vertAlign val="superscript"/>
        <sz val="9"/>
        <rFont val="Arial"/>
        <family val="2"/>
      </rPr>
      <t xml:space="preserve">3 </t>
    </r>
    <r>
      <rPr>
        <sz val="9"/>
        <rFont val="Arial"/>
        <family val="2"/>
      </rPr>
      <t xml:space="preserve">2002-09: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</si>
  <si>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4 </t>
    </r>
    <r>
      <rPr>
        <sz val="9"/>
        <rFont val="Arial"/>
        <family val="2"/>
      </rPr>
      <t xml:space="preserve">2002-09: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</si>
  <si>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8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</si>
  <si>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9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</si>
  <si>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10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</si>
  <si>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t xml:space="preserve">11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t>
    </r>
  </si>
  <si>
    <r>
      <rPr>
        <vertAlign val="superscript"/>
        <sz val="9"/>
        <rFont val="Arial"/>
        <family val="2"/>
      </rPr>
      <t xml:space="preserve">13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</si>
  <si>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14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</si>
  <si>
    <r>
      <rPr>
        <vertAlign val="superscript"/>
        <sz val="9"/>
        <rFont val="Arial"/>
        <family val="2"/>
      </rPr>
      <t xml:space="preserve">15 </t>
    </r>
    <r>
      <rPr>
        <sz val="9"/>
        <rFont val="Arial"/>
        <family val="2"/>
      </rPr>
      <t xml:space="preserve">1996-2009: U.S. Department of Transportation, Federal Transit Administration, </t>
    </r>
    <r>
      <rPr>
        <i/>
        <sz val="9"/>
        <rFont val="Arial"/>
        <family val="2"/>
      </rPr>
      <t>National Transit Database</t>
    </r>
    <r>
      <rPr>
        <sz val="9"/>
        <rFont val="Arial"/>
        <family val="2"/>
      </rPr>
      <t xml:space="preserve"> (Washington, DC.: Annual Reports), available at http://www.ntdprogram.gov/ntdprogram/data.htm as of Jan. 20, 2011.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</si>
</sst>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quot;(R)&quot;\ #,##0;&quot;(R) -&quot;#,##0;&quot;(R) &quot;\ 0"/>
    <numFmt numFmtId="168" formatCode="&quot;(P)&quot;\ ###0;&quot;(P) -&quot;###0;&quot;(P) &quot;\ 0"/>
    <numFmt numFmtId="169" formatCode="&quot;(R) &quot;#,##0;&quot;(R) &quot;\-#,##0;&quot;(R) &quot;0"/>
    <numFmt numFmtId="170" formatCode="#,##0.0,;\-#,##0.0,;0.0\ ;"/>
    <numFmt numFmtId="171" formatCode="&quot;(P)&quot;\ ###0.0;&quot;(P) -&quot;###0.0;&quot;(P) &quot;\ 0.0"/>
    <numFmt numFmtId="172" formatCode="#,##0.000000"/>
    <numFmt numFmtId="173" formatCode="0.000000"/>
    <numFmt numFmtId="174" formatCode="0.00000"/>
  </numFmts>
  <fonts count="61">
    <font>
      <sz val="10"/>
      <name val="Arial"/>
      <family val="0"/>
    </font>
    <font>
      <sz val="11"/>
      <color indexed="8"/>
      <name val="Calibri"/>
      <family val="2"/>
    </font>
    <font>
      <sz val="8"/>
      <name val="Helv"/>
      <family val="0"/>
    </font>
    <font>
      <vertAlign val="superscript"/>
      <sz val="12"/>
      <name val="Helv"/>
      <family val="0"/>
    </font>
    <font>
      <sz val="9"/>
      <name val="Helv"/>
      <family val="0"/>
    </font>
    <font>
      <b/>
      <sz val="9"/>
      <name val="Helv"/>
      <family val="0"/>
    </font>
    <font>
      <b/>
      <sz val="14"/>
      <name val="Helv"/>
      <family val="0"/>
    </font>
    <font>
      <b/>
      <sz val="10"/>
      <name val="Helv"/>
      <family val="0"/>
    </font>
    <font>
      <b/>
      <sz val="12"/>
      <name val="Helv"/>
      <family val="0"/>
    </font>
    <font>
      <sz val="10"/>
      <name val="Helv"/>
      <family val="0"/>
    </font>
    <font>
      <vertAlign val="superscript"/>
      <sz val="10"/>
      <name val="Helv"/>
      <family val="0"/>
    </font>
    <font>
      <b/>
      <sz val="8"/>
      <name val="Helv"/>
      <family val="0"/>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11"/>
      <name val="Arial"/>
      <family val="2"/>
    </font>
    <font>
      <sz val="11"/>
      <name val="Arial"/>
      <family val="2"/>
    </font>
    <font>
      <vertAlign val="superscript"/>
      <sz val="11"/>
      <name val="Arial"/>
      <family val="2"/>
    </font>
    <font>
      <sz val="11"/>
      <name val="Times New Roman"/>
      <family val="1"/>
    </font>
    <font>
      <b/>
      <sz val="9"/>
      <name val="Arial"/>
      <family val="2"/>
    </font>
    <font>
      <sz val="9"/>
      <name val="Arial"/>
      <family val="2"/>
    </font>
    <font>
      <vertAlign val="superscript"/>
      <sz val="9"/>
      <name val="Arial"/>
      <family val="2"/>
    </font>
    <font>
      <i/>
      <sz val="9"/>
      <name val="Arial"/>
      <family val="2"/>
    </font>
    <font>
      <b/>
      <sz val="12"/>
      <name val="Arial"/>
      <family val="2"/>
    </font>
    <font>
      <b/>
      <sz val="10"/>
      <name val="Arial"/>
      <family val="2"/>
    </font>
    <font>
      <sz val="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lignment horizontal="right"/>
      <protection/>
    </xf>
    <xf numFmtId="0" fontId="49" fillId="0" borderId="0" applyNumberFormat="0" applyFill="0" applyBorder="0" applyAlignment="0" applyProtection="0"/>
    <xf numFmtId="0" fontId="50" fillId="29"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7" fillId="0" borderId="7">
      <alignment horizontal="left" vertical="center"/>
      <protection/>
    </xf>
    <xf numFmtId="0" fontId="7" fillId="30" borderId="0">
      <alignment horizontal="centerContinuous" wrapText="1"/>
      <protection/>
    </xf>
    <xf numFmtId="49" fontId="5" fillId="30" borderId="8">
      <alignment horizontal="left" vertical="center"/>
      <protection/>
    </xf>
    <xf numFmtId="0" fontId="54" fillId="31" borderId="1" applyNumberFormat="0" applyAlignment="0" applyProtection="0"/>
    <xf numFmtId="0" fontId="55" fillId="0" borderId="9" applyNumberFormat="0" applyFill="0" applyAlignment="0" applyProtection="0"/>
    <xf numFmtId="0" fontId="56" fillId="32" borderId="0" applyNumberFormat="0" applyBorder="0" applyAlignment="0" applyProtection="0"/>
    <xf numFmtId="0" fontId="0" fillId="33" borderId="10" applyNumberFormat="0" applyFont="0" applyAlignment="0" applyProtection="0"/>
    <xf numFmtId="0" fontId="57" fillId="27" borderId="11" applyNumberFormat="0" applyAlignment="0" applyProtection="0"/>
    <xf numFmtId="9" fontId="0" fillId="0" borderId="0" applyFont="0" applyFill="0" applyBorder="0" applyAlignment="0" applyProtection="0"/>
    <xf numFmtId="0" fontId="2" fillId="0" borderId="0">
      <alignment horizontal="right"/>
      <protection/>
    </xf>
    <xf numFmtId="49" fontId="2" fillId="0" borderId="0">
      <alignment horizontal="center"/>
      <protection/>
    </xf>
    <xf numFmtId="0" fontId="3" fillId="0" borderId="0">
      <alignment horizontal="right"/>
      <protection/>
    </xf>
    <xf numFmtId="0" fontId="2" fillId="0" borderId="0">
      <alignment horizontal="left"/>
      <protection/>
    </xf>
    <xf numFmtId="49" fontId="10" fillId="0" borderId="3" applyFill="0">
      <alignment horizontal="left"/>
      <protection/>
    </xf>
    <xf numFmtId="164" fontId="4" fillId="0" borderId="0" applyNumberFormat="0">
      <alignment horizontal="right"/>
      <protection/>
    </xf>
    <xf numFmtId="4" fontId="4" fillId="0" borderId="7">
      <alignment horizontal="right"/>
      <protection/>
    </xf>
    <xf numFmtId="0" fontId="5" fillId="34" borderId="0">
      <alignment horizontal="centerContinuous" vertical="center" wrapText="1"/>
      <protection/>
    </xf>
    <xf numFmtId="0" fontId="5" fillId="0" borderId="12">
      <alignment horizontal="left" vertical="center"/>
      <protection/>
    </xf>
    <xf numFmtId="0" fontId="6" fillId="0" borderId="0">
      <alignment horizontal="left" vertical="top"/>
      <protection/>
    </xf>
    <xf numFmtId="0" fontId="58" fillId="0" borderId="0" applyNumberFormat="0" applyFill="0" applyBorder="0" applyAlignment="0" applyProtection="0"/>
    <xf numFmtId="0" fontId="7" fillId="0" borderId="0">
      <alignment horizontal="left"/>
      <protection/>
    </xf>
    <xf numFmtId="0" fontId="8" fillId="0" borderId="0">
      <alignment horizontal="left"/>
      <protection/>
    </xf>
    <xf numFmtId="0" fontId="9" fillId="0" borderId="0">
      <alignment horizontal="left"/>
      <protection/>
    </xf>
    <xf numFmtId="0" fontId="6" fillId="0" borderId="0">
      <alignment horizontal="left" vertical="top"/>
      <protection/>
    </xf>
    <xf numFmtId="0" fontId="8" fillId="0" borderId="0">
      <alignment horizontal="left"/>
      <protection/>
    </xf>
    <xf numFmtId="0" fontId="9" fillId="0" borderId="0">
      <alignment horizontal="left"/>
      <protection/>
    </xf>
    <xf numFmtId="0" fontId="59" fillId="0" borderId="13" applyNumberFormat="0" applyFill="0" applyAlignment="0" applyProtection="0"/>
    <xf numFmtId="0" fontId="60" fillId="0" borderId="0" applyNumberFormat="0" applyFill="0" applyBorder="0" applyAlignment="0" applyProtection="0"/>
    <xf numFmtId="49" fontId="2" fillId="0" borderId="3">
      <alignment horizontal="left"/>
      <protection/>
    </xf>
    <xf numFmtId="0" fontId="11" fillId="0" borderId="3">
      <alignment horizontal="left"/>
      <protection/>
    </xf>
    <xf numFmtId="0" fontId="7" fillId="0" borderId="0">
      <alignment horizontal="left" vertical="center"/>
      <protection/>
    </xf>
  </cellStyleXfs>
  <cellXfs count="123">
    <xf numFmtId="0" fontId="0" fillId="0" borderId="0" xfId="0" applyAlignment="1">
      <alignment/>
    </xf>
    <xf numFmtId="3" fontId="14" fillId="0" borderId="0" xfId="46" applyFont="1" applyFill="1" applyBorder="1">
      <alignment horizontal="right"/>
      <protection/>
    </xf>
    <xf numFmtId="3" fontId="14" fillId="0" borderId="0" xfId="46" applyNumberFormat="1" applyFont="1" applyFill="1" applyBorder="1">
      <alignment horizontal="right"/>
      <protection/>
    </xf>
    <xf numFmtId="3" fontId="14" fillId="0" borderId="0" xfId="0" applyNumberFormat="1" applyFont="1" applyFill="1" applyBorder="1" applyAlignment="1">
      <alignment horizontal="right"/>
    </xf>
    <xf numFmtId="49" fontId="12" fillId="0" borderId="8" xfId="81" applyFont="1" applyFill="1" applyBorder="1" applyAlignment="1">
      <alignment horizontal="left" vertical="center"/>
      <protection/>
    </xf>
    <xf numFmtId="49" fontId="14" fillId="0" borderId="0" xfId="81" applyFont="1" applyFill="1" applyBorder="1" applyAlignment="1">
      <alignment horizontal="left" indent="1"/>
      <protection/>
    </xf>
    <xf numFmtId="49" fontId="12" fillId="0" borderId="14" xfId="81" applyFont="1" applyFill="1" applyBorder="1">
      <alignment horizontal="left"/>
      <protection/>
    </xf>
    <xf numFmtId="49" fontId="14" fillId="0" borderId="0" xfId="81" applyFont="1" applyFill="1" applyBorder="1" applyAlignment="1">
      <alignment horizontal="left" indent="2"/>
      <protection/>
    </xf>
    <xf numFmtId="49" fontId="14" fillId="0" borderId="0" xfId="81" applyFont="1" applyFill="1" applyBorder="1" applyAlignment="1">
      <alignment horizontal="left" indent="3"/>
      <protection/>
    </xf>
    <xf numFmtId="49" fontId="12" fillId="0" borderId="0" xfId="81" applyFont="1" applyFill="1" applyBorder="1">
      <alignment horizontal="left"/>
      <protection/>
    </xf>
    <xf numFmtId="49" fontId="14" fillId="0" borderId="0" xfId="81" applyFont="1" applyFill="1" applyBorder="1" applyAlignment="1">
      <alignment horizontal="left" vertical="top" indent="2"/>
      <protection/>
    </xf>
    <xf numFmtId="49" fontId="14" fillId="0" borderId="0" xfId="81" applyFont="1" applyFill="1" applyBorder="1" applyAlignment="1">
      <alignment horizontal="left" vertical="top" indent="1"/>
      <protection/>
    </xf>
    <xf numFmtId="2" fontId="14" fillId="0" borderId="0" xfId="81" applyNumberFormat="1" applyFont="1" applyFill="1" applyBorder="1" applyAlignment="1">
      <alignment horizontal="left" vertical="top" indent="2"/>
      <protection/>
    </xf>
    <xf numFmtId="49" fontId="14" fillId="0" borderId="0" xfId="81" applyFont="1" applyFill="1" applyBorder="1" applyAlignment="1">
      <alignment horizontal="left" vertical="top" indent="3"/>
      <protection/>
    </xf>
    <xf numFmtId="49" fontId="12" fillId="0" borderId="15" xfId="81" applyFont="1" applyFill="1" applyBorder="1" applyAlignment="1">
      <alignment horizontal="left" vertical="top"/>
      <protection/>
    </xf>
    <xf numFmtId="49" fontId="12" fillId="0" borderId="0" xfId="81" applyFont="1" applyFill="1" applyBorder="1" applyAlignment="1">
      <alignment horizontal="left"/>
      <protection/>
    </xf>
    <xf numFmtId="2" fontId="14" fillId="0" borderId="0" xfId="81" applyNumberFormat="1" applyFont="1" applyFill="1" applyBorder="1" applyAlignment="1">
      <alignment horizontal="left" vertical="top" indent="1"/>
      <protection/>
    </xf>
    <xf numFmtId="49" fontId="14" fillId="0" borderId="8" xfId="81" applyFont="1" applyFill="1" applyBorder="1" applyAlignment="1">
      <alignment horizontal="left" vertical="top" indent="1"/>
      <protection/>
    </xf>
    <xf numFmtId="2" fontId="14" fillId="0" borderId="0" xfId="81" applyNumberFormat="1" applyFont="1" applyFill="1" applyBorder="1" applyAlignment="1">
      <alignment horizontal="left" indent="1"/>
      <protection/>
    </xf>
    <xf numFmtId="2" fontId="14" fillId="0" borderId="8" xfId="81" applyNumberFormat="1" applyFont="1" applyFill="1" applyBorder="1" applyAlignment="1">
      <alignment horizontal="left" vertical="top" indent="1"/>
      <protection/>
    </xf>
    <xf numFmtId="2" fontId="12" fillId="0" borderId="14" xfId="81" applyNumberFormat="1" applyFont="1" applyFill="1" applyBorder="1">
      <alignment horizontal="left"/>
      <protection/>
    </xf>
    <xf numFmtId="2" fontId="12" fillId="0" borderId="0" xfId="81" applyNumberFormat="1" applyFont="1" applyFill="1" applyBorder="1">
      <alignment horizontal="left"/>
      <protection/>
    </xf>
    <xf numFmtId="0" fontId="14"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pplyProtection="1">
      <alignment/>
      <protection/>
    </xf>
    <xf numFmtId="0" fontId="16" fillId="0" borderId="0" xfId="0" applyFont="1" applyFill="1" applyBorder="1" applyAlignment="1">
      <alignment/>
    </xf>
    <xf numFmtId="0" fontId="17" fillId="0" borderId="0" xfId="0" applyFont="1" applyFill="1" applyBorder="1" applyAlignment="1">
      <alignment horizontal="left"/>
    </xf>
    <xf numFmtId="2" fontId="17" fillId="0" borderId="0" xfId="0" applyNumberFormat="1" applyFont="1" applyFill="1" applyBorder="1" applyAlignment="1">
      <alignment/>
    </xf>
    <xf numFmtId="0" fontId="17" fillId="0" borderId="3"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xf>
    <xf numFmtId="3" fontId="19" fillId="0" borderId="0" xfId="0" applyNumberFormat="1" applyFont="1" applyFill="1" applyBorder="1" applyAlignment="1">
      <alignment/>
    </xf>
    <xf numFmtId="0" fontId="18" fillId="0" borderId="0" xfId="0" applyFont="1" applyFill="1" applyBorder="1" applyAlignment="1">
      <alignment horizontal="left"/>
    </xf>
    <xf numFmtId="49" fontId="12" fillId="0" borderId="8" xfId="55" applyFont="1" applyFill="1" applyBorder="1" applyAlignment="1" applyProtection="1">
      <alignment horizontal="left"/>
      <protection/>
    </xf>
    <xf numFmtId="0" fontId="14" fillId="0" borderId="0" xfId="0" applyFont="1" applyFill="1" applyBorder="1" applyAlignment="1">
      <alignment horizontal="left"/>
    </xf>
    <xf numFmtId="1" fontId="14" fillId="0" borderId="0" xfId="46" applyNumberFormat="1" applyFont="1" applyFill="1" applyBorder="1">
      <alignment horizontal="right"/>
      <protection/>
    </xf>
    <xf numFmtId="1" fontId="14" fillId="0" borderId="0" xfId="46" applyNumberFormat="1" applyFont="1" applyFill="1" applyBorder="1" applyAlignment="1">
      <alignment horizontal="right"/>
      <protection/>
    </xf>
    <xf numFmtId="1" fontId="14" fillId="0" borderId="0" xfId="0" applyNumberFormat="1" applyFont="1" applyFill="1" applyBorder="1" applyAlignment="1">
      <alignment horizontal="right"/>
    </xf>
    <xf numFmtId="2" fontId="14" fillId="0" borderId="0" xfId="46" applyNumberFormat="1" applyFont="1" applyFill="1" applyBorder="1">
      <alignment horizontal="right"/>
      <protection/>
    </xf>
    <xf numFmtId="3" fontId="14" fillId="0" borderId="0" xfId="46" applyNumberFormat="1" applyFont="1" applyFill="1" applyBorder="1" applyAlignment="1">
      <alignment horizontal="right"/>
      <protection/>
    </xf>
    <xf numFmtId="3" fontId="14" fillId="0" borderId="0" xfId="0" applyNumberFormat="1" applyFont="1" applyFill="1" applyBorder="1" applyAlignment="1">
      <alignment/>
    </xf>
    <xf numFmtId="3" fontId="14" fillId="0" borderId="8" xfId="46" applyNumberFormat="1" applyFont="1" applyFill="1" applyBorder="1">
      <alignment horizontal="right"/>
      <protection/>
    </xf>
    <xf numFmtId="3" fontId="14" fillId="0" borderId="8" xfId="46" applyNumberFormat="1" applyFont="1" applyFill="1" applyBorder="1" applyAlignment="1">
      <alignment horizontal="right"/>
      <protection/>
    </xf>
    <xf numFmtId="3" fontId="14" fillId="0" borderId="8" xfId="0" applyNumberFormat="1" applyFont="1" applyFill="1" applyBorder="1" applyAlignment="1">
      <alignment horizontal="right"/>
    </xf>
    <xf numFmtId="49" fontId="12" fillId="0" borderId="0" xfId="81" applyFont="1" applyFill="1" applyBorder="1" applyAlignment="1">
      <alignment horizontal="left" vertical="top"/>
      <protection/>
    </xf>
    <xf numFmtId="0" fontId="14" fillId="0" borderId="0" xfId="0" applyFont="1" applyFill="1" applyBorder="1" applyAlignment="1">
      <alignment horizontal="right"/>
    </xf>
    <xf numFmtId="3" fontId="14" fillId="0" borderId="0" xfId="0" applyNumberFormat="1" applyFont="1" applyFill="1" applyBorder="1" applyAlignment="1">
      <alignment/>
    </xf>
    <xf numFmtId="0" fontId="12" fillId="0" borderId="8" xfId="54" applyNumberFormat="1" applyFont="1" applyFill="1" applyBorder="1" applyAlignment="1" applyProtection="1">
      <alignment horizontal="center"/>
      <protection/>
    </xf>
    <xf numFmtId="166" fontId="14" fillId="0" borderId="0" xfId="46" applyNumberFormat="1" applyFont="1" applyFill="1" applyBorder="1">
      <alignment horizontal="right"/>
      <protection/>
    </xf>
    <xf numFmtId="165" fontId="14" fillId="0" borderId="0" xfId="46" applyNumberFormat="1" applyFont="1" applyFill="1" applyBorder="1">
      <alignment horizontal="right"/>
      <protection/>
    </xf>
    <xf numFmtId="0" fontId="12" fillId="0" borderId="8" xfId="0" applyNumberFormat="1" applyFont="1" applyFill="1" applyBorder="1" applyAlignment="1" applyProtection="1">
      <alignment horizontal="center"/>
      <protection/>
    </xf>
    <xf numFmtId="1" fontId="12" fillId="0" borderId="8" xfId="0" applyNumberFormat="1" applyFont="1" applyFill="1" applyBorder="1" applyAlignment="1" applyProtection="1">
      <alignment horizontal="center"/>
      <protection/>
    </xf>
    <xf numFmtId="3" fontId="17" fillId="0" borderId="0" xfId="0" applyNumberFormat="1" applyFont="1" applyFill="1" applyBorder="1" applyAlignment="1">
      <alignment horizontal="left"/>
    </xf>
    <xf numFmtId="2" fontId="14" fillId="0" borderId="8" xfId="46" applyNumberFormat="1" applyFont="1" applyFill="1" applyBorder="1">
      <alignment horizontal="right"/>
      <protection/>
    </xf>
    <xf numFmtId="166" fontId="14" fillId="0" borderId="0" xfId="0" applyNumberFormat="1" applyFont="1" applyFill="1" applyBorder="1" applyAlignment="1">
      <alignment horizontal="right"/>
    </xf>
    <xf numFmtId="1" fontId="14" fillId="0" borderId="0" xfId="0" applyNumberFormat="1" applyFont="1" applyFill="1" applyBorder="1" applyAlignment="1">
      <alignment/>
    </xf>
    <xf numFmtId="3" fontId="14" fillId="0" borderId="8" xfId="0" applyNumberFormat="1" applyFont="1" applyFill="1" applyBorder="1" applyAlignment="1">
      <alignment/>
    </xf>
    <xf numFmtId="3" fontId="12" fillId="0" borderId="0" xfId="46" applyNumberFormat="1" applyFont="1" applyFill="1" applyBorder="1">
      <alignment horizontal="right"/>
      <protection/>
    </xf>
    <xf numFmtId="3" fontId="12" fillId="0" borderId="0" xfId="0" applyNumberFormat="1" applyFont="1" applyFill="1" applyBorder="1" applyAlignment="1">
      <alignment/>
    </xf>
    <xf numFmtId="3" fontId="12" fillId="0" borderId="0" xfId="0" applyNumberFormat="1" applyFont="1" applyFill="1" applyBorder="1" applyAlignment="1">
      <alignment horizontal="right"/>
    </xf>
    <xf numFmtId="2" fontId="12" fillId="0" borderId="0" xfId="46" applyNumberFormat="1" applyFont="1" applyFill="1" applyBorder="1">
      <alignment horizontal="right"/>
      <protection/>
    </xf>
    <xf numFmtId="3" fontId="12" fillId="0" borderId="0" xfId="46" applyNumberFormat="1" applyFont="1" applyFill="1" applyBorder="1" applyAlignment="1">
      <alignment horizontal="right"/>
      <protection/>
    </xf>
    <xf numFmtId="166" fontId="12" fillId="0" borderId="0" xfId="46" applyNumberFormat="1" applyFont="1" applyFill="1" applyBorder="1">
      <alignment horizontal="right"/>
      <protection/>
    </xf>
    <xf numFmtId="165" fontId="12" fillId="0" borderId="0" xfId="46" applyNumberFormat="1" applyFont="1" applyFill="1" applyBorder="1">
      <alignment horizontal="right"/>
      <protection/>
    </xf>
    <xf numFmtId="1" fontId="12" fillId="0" borderId="0" xfId="46" applyNumberFormat="1" applyFont="1" applyFill="1" applyBorder="1" applyAlignment="1">
      <alignment horizontal="right"/>
      <protection/>
    </xf>
    <xf numFmtId="1" fontId="12" fillId="0" borderId="0" xfId="0" applyNumberFormat="1" applyFont="1" applyFill="1" applyBorder="1" applyAlignment="1">
      <alignment horizontal="right"/>
    </xf>
    <xf numFmtId="1" fontId="14" fillId="0" borderId="8" xfId="0" applyNumberFormat="1" applyFont="1" applyFill="1" applyBorder="1" applyAlignment="1">
      <alignment horizontal="right"/>
    </xf>
    <xf numFmtId="3" fontId="12" fillId="0" borderId="0" xfId="46" applyFont="1" applyFill="1" applyBorder="1" applyAlignment="1">
      <alignment horizontal="right"/>
      <protection/>
    </xf>
    <xf numFmtId="0" fontId="12" fillId="0" borderId="0" xfId="0" applyFont="1" applyFill="1" applyBorder="1" applyAlignment="1">
      <alignment horizontal="right"/>
    </xf>
    <xf numFmtId="0" fontId="0" fillId="0" borderId="0" xfId="0" applyFont="1" applyFill="1" applyBorder="1" applyAlignment="1">
      <alignment/>
    </xf>
    <xf numFmtId="4" fontId="14" fillId="0" borderId="8" xfId="81" applyNumberFormat="1" applyFont="1" applyFill="1" applyBorder="1" applyAlignment="1">
      <alignment horizontal="left" indent="1"/>
      <protection/>
    </xf>
    <xf numFmtId="3" fontId="17" fillId="0" borderId="0" xfId="0" applyNumberFormat="1" applyFont="1" applyFill="1" applyBorder="1" applyAlignment="1">
      <alignment/>
    </xf>
    <xf numFmtId="0" fontId="27" fillId="0" borderId="0" xfId="0" applyFont="1" applyFill="1" applyBorder="1" applyAlignment="1">
      <alignment vertical="center"/>
    </xf>
    <xf numFmtId="4" fontId="19" fillId="0" borderId="0" xfId="0" applyNumberFormat="1" applyFont="1" applyFill="1" applyBorder="1" applyAlignment="1">
      <alignment/>
    </xf>
    <xf numFmtId="165" fontId="12" fillId="0" borderId="0" xfId="0" applyNumberFormat="1" applyFont="1" applyFill="1" applyBorder="1" applyAlignment="1">
      <alignment/>
    </xf>
    <xf numFmtId="165" fontId="14" fillId="0" borderId="0" xfId="0" applyNumberFormat="1" applyFont="1" applyFill="1" applyBorder="1" applyAlignment="1">
      <alignment/>
    </xf>
    <xf numFmtId="0" fontId="12" fillId="0" borderId="15" xfId="0" applyFont="1" applyFill="1" applyBorder="1" applyAlignment="1">
      <alignment horizontal="center"/>
    </xf>
    <xf numFmtId="166" fontId="17" fillId="0" borderId="0" xfId="0" applyNumberFormat="1" applyFont="1" applyFill="1" applyBorder="1" applyAlignment="1">
      <alignment/>
    </xf>
    <xf numFmtId="165" fontId="17" fillId="0" borderId="0" xfId="0" applyNumberFormat="1" applyFont="1" applyFill="1" applyBorder="1" applyAlignment="1">
      <alignment/>
    </xf>
    <xf numFmtId="0" fontId="17" fillId="0" borderId="0" xfId="0" applyFont="1" applyFill="1" applyBorder="1" applyAlignment="1">
      <alignment vertical="justify"/>
    </xf>
    <xf numFmtId="0" fontId="14" fillId="0" borderId="0" xfId="0" applyFont="1" applyFill="1" applyBorder="1" applyAlignment="1">
      <alignment vertical="justify"/>
    </xf>
    <xf numFmtId="0" fontId="14" fillId="0" borderId="0" xfId="0" applyFont="1" applyFill="1" applyBorder="1" applyAlignment="1">
      <alignment horizontal="right" vertical="justify"/>
    </xf>
    <xf numFmtId="0" fontId="19" fillId="0" borderId="0" xfId="0" applyFont="1" applyFill="1" applyBorder="1" applyAlignment="1">
      <alignment vertical="justify"/>
    </xf>
    <xf numFmtId="0" fontId="18" fillId="0" borderId="0" xfId="0" applyFont="1" applyFill="1" applyBorder="1" applyAlignment="1">
      <alignment horizontal="left" vertical="justify"/>
    </xf>
    <xf numFmtId="0" fontId="17" fillId="0" borderId="0" xfId="0" applyFont="1" applyFill="1" applyBorder="1" applyAlignment="1">
      <alignment horizontal="left" vertical="justify"/>
    </xf>
    <xf numFmtId="0" fontId="14" fillId="0" borderId="0" xfId="0" applyFont="1" applyFill="1" applyBorder="1" applyAlignment="1">
      <alignment horizontal="left" vertical="justify"/>
    </xf>
    <xf numFmtId="172" fontId="17" fillId="0" borderId="0" xfId="0" applyNumberFormat="1" applyFont="1" applyFill="1" applyBorder="1" applyAlignment="1">
      <alignment/>
    </xf>
    <xf numFmtId="173" fontId="17" fillId="0" borderId="0" xfId="0" applyNumberFormat="1" applyFont="1" applyFill="1" applyBorder="1" applyAlignment="1">
      <alignment/>
    </xf>
    <xf numFmtId="174" fontId="17" fillId="0" borderId="0" xfId="0" applyNumberFormat="1" applyFont="1" applyFill="1" applyBorder="1" applyAlignment="1">
      <alignment/>
    </xf>
    <xf numFmtId="167" fontId="12" fillId="0" borderId="0" xfId="46" applyNumberFormat="1" applyFont="1" applyFill="1" applyBorder="1">
      <alignment horizontal="right"/>
      <protection/>
    </xf>
    <xf numFmtId="168" fontId="12" fillId="0" borderId="8" xfId="0" applyNumberFormat="1" applyFont="1" applyFill="1" applyBorder="1" applyAlignment="1" applyProtection="1">
      <alignment horizontal="center"/>
      <protection/>
    </xf>
    <xf numFmtId="167" fontId="14" fillId="0" borderId="0" xfId="0" applyNumberFormat="1" applyFont="1" applyFill="1" applyBorder="1" applyAlignment="1">
      <alignment horizontal="right"/>
    </xf>
    <xf numFmtId="167" fontId="14" fillId="0" borderId="8" xfId="0" applyNumberFormat="1" applyFont="1" applyFill="1" applyBorder="1" applyAlignment="1">
      <alignment horizontal="right"/>
    </xf>
    <xf numFmtId="171" fontId="12" fillId="0" borderId="0" xfId="0" applyNumberFormat="1" applyFont="1" applyFill="1" applyBorder="1" applyAlignment="1">
      <alignment/>
    </xf>
    <xf numFmtId="171" fontId="14" fillId="0" borderId="0" xfId="0" applyNumberFormat="1" applyFont="1" applyFill="1" applyBorder="1" applyAlignment="1">
      <alignment/>
    </xf>
    <xf numFmtId="170" fontId="26" fillId="0" borderId="0" xfId="0" applyNumberFormat="1" applyFont="1" applyFill="1" applyBorder="1" applyAlignment="1">
      <alignment horizontal="right" wrapText="1"/>
    </xf>
    <xf numFmtId="171" fontId="14" fillId="0" borderId="0" xfId="0" applyNumberFormat="1" applyFont="1" applyFill="1" applyBorder="1" applyAlignment="1">
      <alignment horizontal="right"/>
    </xf>
    <xf numFmtId="1" fontId="12" fillId="0" borderId="0" xfId="0" applyNumberFormat="1" applyFont="1" applyFill="1" applyBorder="1" applyAlignment="1">
      <alignment/>
    </xf>
    <xf numFmtId="169" fontId="12" fillId="0" borderId="0" xfId="46" applyNumberFormat="1" applyFont="1" applyFill="1" applyBorder="1" applyAlignment="1">
      <alignment horizontal="right"/>
      <protection/>
    </xf>
    <xf numFmtId="169" fontId="12" fillId="0" borderId="0" xfId="0" applyNumberFormat="1" applyFont="1" applyFill="1" applyBorder="1" applyAlignment="1">
      <alignment/>
    </xf>
    <xf numFmtId="169" fontId="14" fillId="0" borderId="0" xfId="0" applyNumberFormat="1" applyFont="1" applyFill="1" applyBorder="1" applyAlignment="1">
      <alignment/>
    </xf>
    <xf numFmtId="169" fontId="14" fillId="0" borderId="0" xfId="0" applyNumberFormat="1" applyFont="1" applyFill="1" applyBorder="1" applyAlignment="1">
      <alignment horizontal="right"/>
    </xf>
    <xf numFmtId="0" fontId="24" fillId="0" borderId="16" xfId="76" applyFont="1" applyFill="1" applyBorder="1" applyAlignment="1">
      <alignment/>
      <protection/>
    </xf>
    <xf numFmtId="0" fontId="22" fillId="0" borderId="0" xfId="0" applyFont="1" applyFill="1" applyBorder="1" applyAlignment="1">
      <alignment vertical="justify" wrapText="1"/>
    </xf>
    <xf numFmtId="0" fontId="0" fillId="0" borderId="0" xfId="0" applyFont="1" applyFill="1" applyAlignment="1">
      <alignment vertical="justify" wrapText="1"/>
    </xf>
    <xf numFmtId="0" fontId="21" fillId="0" borderId="0" xfId="0" applyFont="1" applyFill="1" applyAlignment="1">
      <alignment vertical="justify" wrapText="1"/>
    </xf>
    <xf numFmtId="0" fontId="21" fillId="0" borderId="0" xfId="0" applyFont="1" applyFill="1" applyBorder="1" applyAlignment="1">
      <alignment horizontal="left" vertical="justify" wrapText="1"/>
    </xf>
    <xf numFmtId="0" fontId="22" fillId="0" borderId="0" xfId="0" applyFont="1" applyFill="1" applyBorder="1" applyAlignment="1">
      <alignment wrapText="1"/>
    </xf>
    <xf numFmtId="0" fontId="0" fillId="0" borderId="0" xfId="0" applyFont="1" applyFill="1" applyAlignment="1">
      <alignment wrapText="1"/>
    </xf>
    <xf numFmtId="0" fontId="21" fillId="0" borderId="0" xfId="0" applyFont="1" applyFill="1" applyBorder="1" applyAlignment="1">
      <alignment wrapText="1"/>
    </xf>
    <xf numFmtId="0" fontId="0" fillId="0" borderId="0" xfId="0" applyFill="1" applyAlignment="1">
      <alignment wrapText="1"/>
    </xf>
    <xf numFmtId="0" fontId="20" fillId="0" borderId="0" xfId="0" applyFont="1" applyFill="1" applyBorder="1" applyAlignment="1">
      <alignment wrapText="1"/>
    </xf>
    <xf numFmtId="0" fontId="21" fillId="0" borderId="0" xfId="0" applyFont="1" applyFill="1" applyBorder="1" applyAlignment="1">
      <alignment/>
    </xf>
    <xf numFmtId="0" fontId="0" fillId="0" borderId="0" xfId="0" applyFill="1" applyAlignment="1">
      <alignment/>
    </xf>
    <xf numFmtId="2" fontId="20" fillId="0" borderId="0" xfId="81" applyNumberFormat="1" applyFont="1" applyFill="1" applyBorder="1" applyAlignment="1">
      <alignment wrapText="1"/>
      <protection/>
    </xf>
    <xf numFmtId="0" fontId="0" fillId="0" borderId="0" xfId="0" applyFont="1" applyFill="1" applyBorder="1" applyAlignment="1">
      <alignment/>
    </xf>
    <xf numFmtId="0" fontId="0" fillId="0" borderId="0" xfId="0" applyFont="1" applyFill="1" applyAlignment="1">
      <alignment/>
    </xf>
    <xf numFmtId="0" fontId="21" fillId="0" borderId="0" xfId="0" applyFont="1" applyFill="1" applyAlignment="1">
      <alignment wrapText="1"/>
    </xf>
    <xf numFmtId="3" fontId="22" fillId="0" borderId="0" xfId="0" applyNumberFormat="1" applyFont="1" applyFill="1" applyBorder="1" applyAlignment="1">
      <alignment wrapText="1"/>
    </xf>
    <xf numFmtId="3" fontId="20" fillId="0" borderId="0" xfId="0" applyNumberFormat="1" applyFont="1" applyFill="1" applyBorder="1" applyAlignment="1">
      <alignment vertical="justify" wrapText="1"/>
    </xf>
    <xf numFmtId="0" fontId="25" fillId="0" borderId="0" xfId="0" applyFont="1" applyFill="1" applyAlignment="1">
      <alignment vertical="justify" wrapText="1"/>
    </xf>
    <xf numFmtId="0" fontId="21" fillId="0" borderId="0" xfId="0" applyFont="1" applyFill="1" applyBorder="1" applyAlignment="1">
      <alignment vertical="justify" wrapText="1"/>
    </xf>
    <xf numFmtId="3" fontId="22" fillId="0" borderId="0" xfId="0" applyNumberFormat="1" applyFont="1" applyFill="1" applyBorder="1" applyAlignment="1">
      <alignment vertical="justify"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Hed Top - SECTION" xfId="55"/>
    <cellStyle name="Input" xfId="56"/>
    <cellStyle name="Linked Cell" xfId="57"/>
    <cellStyle name="Neutral" xfId="58"/>
    <cellStyle name="Note" xfId="59"/>
    <cellStyle name="Output" xfId="60"/>
    <cellStyle name="Percent" xfId="61"/>
    <cellStyle name="Source Hed" xfId="62"/>
    <cellStyle name="Source Letter" xfId="63"/>
    <cellStyle name="Source Superscript" xfId="64"/>
    <cellStyle name="Source Text" xfId="65"/>
    <cellStyle name="Superscript" xfId="66"/>
    <cellStyle name="Table Data" xfId="67"/>
    <cellStyle name="Table Data Decimal" xfId="68"/>
    <cellStyle name="Table Head Top" xfId="69"/>
    <cellStyle name="Table Hed Side" xfId="70"/>
    <cellStyle name="Table Title" xfId="71"/>
    <cellStyle name="Title" xfId="72"/>
    <cellStyle name="Title Text" xfId="73"/>
    <cellStyle name="Title Text 1" xfId="74"/>
    <cellStyle name="Title Text 2" xfId="75"/>
    <cellStyle name="Title-1" xfId="76"/>
    <cellStyle name="Title-2" xfId="77"/>
    <cellStyle name="Title-3" xfId="78"/>
    <cellStyle name="Total" xfId="79"/>
    <cellStyle name="Warning Text" xfId="80"/>
    <cellStyle name="Wrap" xfId="81"/>
    <cellStyle name="Wrap Bold" xfId="82"/>
    <cellStyle name="Wrap Title"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H465"/>
  <sheetViews>
    <sheetView tabSelected="1" zoomScaleSheetLayoutView="90" zoomScalePageLayoutView="0" workbookViewId="0" topLeftCell="A1">
      <selection activeCell="A1" sqref="A1:U1"/>
    </sheetView>
  </sheetViews>
  <sheetFormatPr defaultColWidth="9.140625" defaultRowHeight="12" customHeight="1"/>
  <cols>
    <col min="1" max="1" width="53.140625" style="29" customWidth="1"/>
    <col min="2" max="3" width="10.140625" style="29" customWidth="1"/>
    <col min="4" max="4" width="10.140625" style="30" customWidth="1"/>
    <col min="5" max="5" width="10.140625" style="31" customWidth="1"/>
    <col min="6" max="14" width="10.140625" style="29" customWidth="1"/>
    <col min="15" max="17" width="10.140625" style="22" customWidth="1"/>
    <col min="18" max="18" width="10.140625" style="45" customWidth="1"/>
    <col min="19" max="21" width="10.140625" style="29" customWidth="1"/>
    <col min="22" max="22" width="16.140625" style="29" customWidth="1"/>
    <col min="23" max="25" width="10.28125" style="29" customWidth="1"/>
    <col min="26" max="26" width="10.57421875" style="29" customWidth="1"/>
    <col min="27" max="35" width="8.8515625" style="29" customWidth="1"/>
    <col min="36" max="36" width="12.140625" style="29" bestFit="1" customWidth="1"/>
    <col min="37" max="37" width="8.8515625" style="29" customWidth="1"/>
    <col min="38" max="38" width="11.421875" style="29" customWidth="1"/>
    <col min="39" max="138" width="8.8515625" style="29" customWidth="1"/>
    <col min="139" max="16384" width="9.140625" style="29" customWidth="1"/>
  </cols>
  <sheetData>
    <row r="1" spans="1:21" s="23" customFormat="1" ht="16.5" customHeight="1" thickBot="1">
      <c r="A1" s="102" t="s">
        <v>14</v>
      </c>
      <c r="B1" s="102"/>
      <c r="C1" s="102"/>
      <c r="D1" s="102"/>
      <c r="E1" s="102"/>
      <c r="F1" s="102"/>
      <c r="G1" s="102"/>
      <c r="H1" s="102"/>
      <c r="I1" s="102"/>
      <c r="J1" s="102"/>
      <c r="K1" s="102"/>
      <c r="L1" s="102"/>
      <c r="M1" s="102"/>
      <c r="N1" s="102"/>
      <c r="O1" s="102"/>
      <c r="P1" s="102"/>
      <c r="Q1" s="102"/>
      <c r="R1" s="102"/>
      <c r="S1" s="102"/>
      <c r="T1" s="102"/>
      <c r="U1" s="102"/>
    </row>
    <row r="2" spans="1:21" s="24" customFormat="1" ht="16.5" customHeight="1">
      <c r="A2" s="33" t="s">
        <v>21</v>
      </c>
      <c r="B2" s="47">
        <v>1960</v>
      </c>
      <c r="C2" s="47">
        <v>1970</v>
      </c>
      <c r="D2" s="47">
        <v>1980</v>
      </c>
      <c r="E2" s="47">
        <v>1990</v>
      </c>
      <c r="F2" s="47">
        <v>1994</v>
      </c>
      <c r="G2" s="47">
        <v>1995</v>
      </c>
      <c r="H2" s="47">
        <v>1996</v>
      </c>
      <c r="I2" s="47">
        <v>1997</v>
      </c>
      <c r="J2" s="47">
        <v>1998</v>
      </c>
      <c r="K2" s="47">
        <v>1999</v>
      </c>
      <c r="L2" s="47">
        <v>2000</v>
      </c>
      <c r="M2" s="47">
        <v>2001</v>
      </c>
      <c r="N2" s="47">
        <v>2002</v>
      </c>
      <c r="O2" s="47">
        <v>2003</v>
      </c>
      <c r="P2" s="47">
        <v>2004</v>
      </c>
      <c r="Q2" s="47">
        <v>2005</v>
      </c>
      <c r="R2" s="47">
        <v>2006</v>
      </c>
      <c r="S2" s="47">
        <v>2007</v>
      </c>
      <c r="T2" s="47">
        <v>2008</v>
      </c>
      <c r="U2" s="47">
        <v>2009</v>
      </c>
    </row>
    <row r="3" spans="1:21" s="23" customFormat="1" ht="16.5" customHeight="1">
      <c r="A3" s="6" t="s">
        <v>24</v>
      </c>
      <c r="B3" s="57">
        <f>SUM(B4,B15)</f>
        <v>1407.2</v>
      </c>
      <c r="C3" s="57">
        <f>SUM(C4,C15)</f>
        <v>1707.3999999999999</v>
      </c>
      <c r="D3" s="57">
        <f>+D15+D4</f>
        <v>6510.200000000001</v>
      </c>
      <c r="E3" s="57">
        <f>+E15+E4</f>
        <v>16053.2</v>
      </c>
      <c r="F3" s="57">
        <f>+F15+F4</f>
        <v>17967.800000000003</v>
      </c>
      <c r="G3" s="57">
        <f>+G15+G4</f>
        <v>18240.6</v>
      </c>
      <c r="H3" s="57">
        <f>H4+H15</f>
        <v>17964.199999999997</v>
      </c>
      <c r="I3" s="57">
        <f aca="true" t="shared" si="0" ref="I3:U3">I4+I15</f>
        <v>18357.04969300001</v>
      </c>
      <c r="J3" s="57">
        <f t="shared" si="0"/>
        <v>19124.323468000002</v>
      </c>
      <c r="K3" s="57">
        <f t="shared" si="0"/>
        <v>20575.633612</v>
      </c>
      <c r="L3" s="57">
        <f t="shared" si="0"/>
        <v>21978.583291</v>
      </c>
      <c r="M3" s="57">
        <f t="shared" si="0"/>
        <v>23724.633868999998</v>
      </c>
      <c r="N3" s="57">
        <f t="shared" si="0"/>
        <v>24186.375328</v>
      </c>
      <c r="O3" s="59">
        <f t="shared" si="0"/>
        <v>25826.238389000006</v>
      </c>
      <c r="P3" s="59">
        <f t="shared" si="0"/>
        <v>27089.229926</v>
      </c>
      <c r="Q3" s="59">
        <f t="shared" si="0"/>
        <v>28828.124319000002</v>
      </c>
      <c r="R3" s="59">
        <f t="shared" si="0"/>
        <v>32186.160292</v>
      </c>
      <c r="S3" s="59">
        <f t="shared" si="0"/>
        <v>33762.33423</v>
      </c>
      <c r="T3" s="59">
        <f t="shared" si="0"/>
        <v>36502.148882999994</v>
      </c>
      <c r="U3" s="57">
        <f t="shared" si="0"/>
        <v>37490.468837</v>
      </c>
    </row>
    <row r="4" spans="1:21" s="23" customFormat="1" ht="16.5" customHeight="1">
      <c r="A4" s="5" t="s">
        <v>20</v>
      </c>
      <c r="B4" s="2">
        <f>+B14+B5</f>
        <v>1407.2</v>
      </c>
      <c r="C4" s="2">
        <f>+C14+C5</f>
        <v>1707.3999999999999</v>
      </c>
      <c r="D4" s="2">
        <f>+D14+D5</f>
        <v>2805.1000000000004</v>
      </c>
      <c r="E4" s="2">
        <f aca="true" t="shared" si="1" ref="E4:U4">+E14+E5</f>
        <v>6785.8</v>
      </c>
      <c r="F4" s="2">
        <f t="shared" si="1"/>
        <v>7397.5</v>
      </c>
      <c r="G4" s="2">
        <f t="shared" si="1"/>
        <v>8068.9</v>
      </c>
      <c r="H4" s="2">
        <f t="shared" si="1"/>
        <v>9790.099999999999</v>
      </c>
      <c r="I4" s="2">
        <f t="shared" si="1"/>
        <v>10264.789976000011</v>
      </c>
      <c r="J4" s="2">
        <f t="shared" si="1"/>
        <v>10657.752032</v>
      </c>
      <c r="K4" s="2">
        <f t="shared" si="1"/>
        <v>11304.209418</v>
      </c>
      <c r="L4" s="2">
        <f t="shared" si="1"/>
        <v>11788.8306</v>
      </c>
      <c r="M4" s="2">
        <f t="shared" si="1"/>
        <v>12081.831259</v>
      </c>
      <c r="N4" s="2">
        <f t="shared" si="1"/>
        <v>11905.554091999998</v>
      </c>
      <c r="O4" s="3">
        <f t="shared" si="1"/>
        <v>13124.174742000003</v>
      </c>
      <c r="P4" s="3">
        <f t="shared" si="1"/>
        <v>13468.445921</v>
      </c>
      <c r="Q4" s="3">
        <f t="shared" si="1"/>
        <v>13927.290583000002</v>
      </c>
      <c r="R4" s="3">
        <f t="shared" si="1"/>
        <v>16427.499403</v>
      </c>
      <c r="S4" s="3">
        <f t="shared" si="1"/>
        <v>15391.30293</v>
      </c>
      <c r="T4" s="3">
        <f t="shared" si="1"/>
        <v>16123.900082999999</v>
      </c>
      <c r="U4" s="2">
        <f t="shared" si="1"/>
        <v>16482.898559</v>
      </c>
    </row>
    <row r="5" spans="1:21" s="23" customFormat="1" ht="16.5" customHeight="1">
      <c r="A5" s="10" t="s">
        <v>37</v>
      </c>
      <c r="B5" s="2">
        <v>1334.9</v>
      </c>
      <c r="C5" s="2">
        <v>1639.1</v>
      </c>
      <c r="D5" s="2">
        <v>2556.8</v>
      </c>
      <c r="E5" s="2">
        <v>5890.8</v>
      </c>
      <c r="F5" s="2">
        <v>6756</v>
      </c>
      <c r="G5" s="2">
        <v>6800.9</v>
      </c>
      <c r="H5" s="2">
        <v>6964.9</v>
      </c>
      <c r="I5" s="2">
        <v>7173.58456400001</v>
      </c>
      <c r="J5" s="3">
        <v>7369.30944</v>
      </c>
      <c r="K5" s="3">
        <v>7680.2317</v>
      </c>
      <c r="L5" s="3">
        <v>8007.8561</v>
      </c>
      <c r="M5" s="3">
        <v>8353.9359</v>
      </c>
      <c r="N5" s="2">
        <v>8144.013722</v>
      </c>
      <c r="O5" s="2">
        <v>8509.588842000003</v>
      </c>
      <c r="P5" s="2">
        <v>9008.564021</v>
      </c>
      <c r="Q5" s="2">
        <v>9470.455783000001</v>
      </c>
      <c r="R5" s="2">
        <v>11818.754303</v>
      </c>
      <c r="S5" s="3">
        <v>10625.13903</v>
      </c>
      <c r="T5" s="3">
        <v>11426.116483</v>
      </c>
      <c r="U5" s="2">
        <v>11845.481331</v>
      </c>
    </row>
    <row r="6" spans="1:22" s="23" customFormat="1" ht="16.5" customHeight="1">
      <c r="A6" s="8" t="s">
        <v>10</v>
      </c>
      <c r="B6" s="2">
        <v>910.3</v>
      </c>
      <c r="C6" s="2">
        <v>1193.6</v>
      </c>
      <c r="D6" s="2">
        <v>1791.1</v>
      </c>
      <c r="E6" s="2">
        <v>2966.8</v>
      </c>
      <c r="F6" s="2">
        <v>3249.5</v>
      </c>
      <c r="G6" s="2">
        <v>3287.2</v>
      </c>
      <c r="H6" s="2" t="s">
        <v>5</v>
      </c>
      <c r="I6" s="2" t="s">
        <v>5</v>
      </c>
      <c r="J6" s="2" t="s">
        <v>5</v>
      </c>
      <c r="K6" s="2" t="s">
        <v>5</v>
      </c>
      <c r="L6" s="2" t="s">
        <v>5</v>
      </c>
      <c r="M6" s="2" t="s">
        <v>5</v>
      </c>
      <c r="N6" s="39">
        <v>3603.443788</v>
      </c>
      <c r="O6" s="39">
        <v>3691.157815</v>
      </c>
      <c r="P6" s="39">
        <v>3834.881113</v>
      </c>
      <c r="Q6" s="39">
        <v>4044.32704</v>
      </c>
      <c r="R6" s="39">
        <v>5960.500412</v>
      </c>
      <c r="S6" s="39">
        <v>4468.719879</v>
      </c>
      <c r="T6" s="3">
        <v>4726.151999</v>
      </c>
      <c r="U6" s="3">
        <v>4886.106878</v>
      </c>
      <c r="V6" s="86"/>
    </row>
    <row r="7" spans="1:21" s="23" customFormat="1" ht="16.5" customHeight="1">
      <c r="A7" s="8" t="s">
        <v>7</v>
      </c>
      <c r="B7" s="2">
        <v>269.6</v>
      </c>
      <c r="C7" s="2">
        <v>368.5</v>
      </c>
      <c r="D7" s="2">
        <v>717.4</v>
      </c>
      <c r="E7" s="2">
        <v>1740.8</v>
      </c>
      <c r="F7" s="2">
        <v>1975.7</v>
      </c>
      <c r="G7" s="39">
        <v>2018.2</v>
      </c>
      <c r="H7" s="2" t="s">
        <v>5</v>
      </c>
      <c r="I7" s="2" t="s">
        <v>5</v>
      </c>
      <c r="J7" s="2" t="s">
        <v>5</v>
      </c>
      <c r="K7" s="2" t="s">
        <v>5</v>
      </c>
      <c r="L7" s="2" t="s">
        <v>5</v>
      </c>
      <c r="M7" s="2" t="s">
        <v>5</v>
      </c>
      <c r="N7" s="40">
        <v>2492.487178</v>
      </c>
      <c r="O7" s="40">
        <v>2654.280819</v>
      </c>
      <c r="P7" s="40">
        <v>2902.788861</v>
      </c>
      <c r="Q7" s="40">
        <v>3006.85082</v>
      </c>
      <c r="R7" s="3">
        <v>3217.831846</v>
      </c>
      <c r="S7" s="3">
        <v>3345.579472</v>
      </c>
      <c r="T7" s="3">
        <v>3639.469702</v>
      </c>
      <c r="U7" s="3">
        <v>3800.979272</v>
      </c>
    </row>
    <row r="8" spans="1:21" s="23" customFormat="1" ht="16.5" customHeight="1">
      <c r="A8" s="8" t="s">
        <v>8</v>
      </c>
      <c r="B8" s="2">
        <v>74</v>
      </c>
      <c r="C8" s="2">
        <v>46.6</v>
      </c>
      <c r="D8" s="2">
        <v>30.7</v>
      </c>
      <c r="E8" s="2">
        <v>82.6</v>
      </c>
      <c r="F8" s="2">
        <v>135.1</v>
      </c>
      <c r="G8" s="2">
        <v>126.5</v>
      </c>
      <c r="H8" s="2" t="s">
        <v>5</v>
      </c>
      <c r="I8" s="2" t="s">
        <v>5</v>
      </c>
      <c r="J8" s="2" t="s">
        <v>5</v>
      </c>
      <c r="K8" s="2" t="s">
        <v>5</v>
      </c>
      <c r="L8" s="2" t="s">
        <v>5</v>
      </c>
      <c r="M8" s="2" t="s">
        <v>5</v>
      </c>
      <c r="N8" s="40">
        <v>226.067549</v>
      </c>
      <c r="O8" s="40">
        <v>229.09905</v>
      </c>
      <c r="P8" s="40">
        <v>232.833279</v>
      </c>
      <c r="Q8" s="40">
        <v>248.673676</v>
      </c>
      <c r="R8" s="3">
        <v>293.177114</v>
      </c>
      <c r="S8" s="3">
        <v>309.252923</v>
      </c>
      <c r="T8" s="3">
        <v>368.40163</v>
      </c>
      <c r="U8" s="3">
        <v>390.160493</v>
      </c>
    </row>
    <row r="9" spans="1:21" s="25" customFormat="1" ht="16.5" customHeight="1">
      <c r="A9" s="8" t="s">
        <v>11</v>
      </c>
      <c r="B9" s="2">
        <v>81</v>
      </c>
      <c r="C9" s="2">
        <v>30.4</v>
      </c>
      <c r="D9" s="2">
        <v>26</v>
      </c>
      <c r="E9" s="2">
        <v>45.8</v>
      </c>
      <c r="F9" s="2">
        <v>54.5</v>
      </c>
      <c r="G9" s="2">
        <v>54</v>
      </c>
      <c r="H9" s="2" t="s">
        <v>5</v>
      </c>
      <c r="I9" s="2" t="s">
        <v>5</v>
      </c>
      <c r="J9" s="2" t="s">
        <v>5</v>
      </c>
      <c r="K9" s="2" t="s">
        <v>5</v>
      </c>
      <c r="L9" s="2" t="s">
        <v>5</v>
      </c>
      <c r="M9" s="2" t="s">
        <v>5</v>
      </c>
      <c r="N9" s="40">
        <v>59.469977</v>
      </c>
      <c r="O9" s="40">
        <v>53.474635</v>
      </c>
      <c r="P9" s="40">
        <v>55.341983</v>
      </c>
      <c r="Q9" s="40">
        <v>57.294819</v>
      </c>
      <c r="R9" s="3">
        <v>59.917752</v>
      </c>
      <c r="S9" s="3">
        <v>58.764198</v>
      </c>
      <c r="T9" s="3">
        <v>63.253429</v>
      </c>
      <c r="U9" s="3">
        <v>68.076361</v>
      </c>
    </row>
    <row r="10" spans="1:21" s="23" customFormat="1" ht="16.5" customHeight="1">
      <c r="A10" s="8" t="s">
        <v>15</v>
      </c>
      <c r="B10" s="2" t="s">
        <v>50</v>
      </c>
      <c r="C10" s="2" t="s">
        <v>5</v>
      </c>
      <c r="D10" s="2" t="s">
        <v>5</v>
      </c>
      <c r="E10" s="2">
        <v>40.9</v>
      </c>
      <c r="F10" s="2">
        <v>170.7</v>
      </c>
      <c r="G10" s="2">
        <v>146.3</v>
      </c>
      <c r="H10" s="2" t="s">
        <v>5</v>
      </c>
      <c r="I10" s="2" t="s">
        <v>5</v>
      </c>
      <c r="J10" s="2" t="s">
        <v>5</v>
      </c>
      <c r="K10" s="2" t="s">
        <v>5</v>
      </c>
      <c r="L10" s="2" t="s">
        <v>5</v>
      </c>
      <c r="M10" s="2" t="s">
        <v>5</v>
      </c>
      <c r="N10" s="39">
        <v>183.783521</v>
      </c>
      <c r="O10" s="40">
        <v>175.512716</v>
      </c>
      <c r="P10" s="40">
        <v>180.233109</v>
      </c>
      <c r="Q10" s="40">
        <v>192.887168</v>
      </c>
      <c r="R10" s="3">
        <v>208.637388</v>
      </c>
      <c r="S10" s="3">
        <v>207.050818</v>
      </c>
      <c r="T10" s="3">
        <v>215.849206</v>
      </c>
      <c r="U10" s="3">
        <v>237.923278</v>
      </c>
    </row>
    <row r="11" spans="1:21" s="23" customFormat="1" ht="16.5" customHeight="1">
      <c r="A11" s="13" t="s">
        <v>18</v>
      </c>
      <c r="B11" s="2" t="s">
        <v>50</v>
      </c>
      <c r="C11" s="2" t="s">
        <v>5</v>
      </c>
      <c r="D11" s="2" t="s">
        <v>5</v>
      </c>
      <c r="E11" s="2">
        <v>56</v>
      </c>
      <c r="F11" s="2">
        <v>41</v>
      </c>
      <c r="G11" s="2">
        <v>60</v>
      </c>
      <c r="H11" s="2" t="s">
        <v>5</v>
      </c>
      <c r="I11" s="2" t="s">
        <v>5</v>
      </c>
      <c r="J11" s="2" t="s">
        <v>5</v>
      </c>
      <c r="K11" s="2" t="s">
        <v>5</v>
      </c>
      <c r="L11" s="2" t="s">
        <v>5</v>
      </c>
      <c r="M11" s="2" t="s">
        <v>5</v>
      </c>
      <c r="N11" s="39">
        <v>63.110294</v>
      </c>
      <c r="O11" s="40">
        <v>86.312476</v>
      </c>
      <c r="P11" s="40">
        <v>90.843614</v>
      </c>
      <c r="Q11" s="40">
        <v>92.968299</v>
      </c>
      <c r="R11" s="3">
        <v>70.685888</v>
      </c>
      <c r="S11" s="3">
        <v>116.599114</v>
      </c>
      <c r="T11" s="3">
        <v>119.476468</v>
      </c>
      <c r="U11" s="3">
        <v>115.003215</v>
      </c>
    </row>
    <row r="12" spans="1:21" s="23" customFormat="1" ht="16.5" customHeight="1">
      <c r="A12" s="8" t="s">
        <v>9</v>
      </c>
      <c r="B12" s="2" t="s">
        <v>50</v>
      </c>
      <c r="C12" s="2" t="s">
        <v>5</v>
      </c>
      <c r="D12" s="2" t="s">
        <v>5</v>
      </c>
      <c r="E12" s="2">
        <v>952.2</v>
      </c>
      <c r="F12" s="2">
        <v>1083.1</v>
      </c>
      <c r="G12" s="2">
        <v>1077.5</v>
      </c>
      <c r="H12" s="2" t="s">
        <v>5</v>
      </c>
      <c r="I12" s="2" t="s">
        <v>5</v>
      </c>
      <c r="J12" s="2" t="s">
        <v>5</v>
      </c>
      <c r="K12" s="2" t="s">
        <v>5</v>
      </c>
      <c r="L12" s="2" t="s">
        <v>5</v>
      </c>
      <c r="M12" s="2" t="s">
        <v>5</v>
      </c>
      <c r="N12" s="39">
        <v>1446.548694</v>
      </c>
      <c r="O12" s="40">
        <v>1551.248036</v>
      </c>
      <c r="P12" s="40">
        <v>1613.724466</v>
      </c>
      <c r="Q12" s="40">
        <v>1726.709442</v>
      </c>
      <c r="R12" s="3">
        <v>1859.579366</v>
      </c>
      <c r="S12" s="3">
        <v>1978.640567</v>
      </c>
      <c r="T12" s="3">
        <v>2160.502949</v>
      </c>
      <c r="U12" s="3">
        <v>2173.22619</v>
      </c>
    </row>
    <row r="13" spans="1:22" s="23" customFormat="1" ht="16.5" customHeight="1">
      <c r="A13" s="13" t="s">
        <v>17</v>
      </c>
      <c r="B13" s="2" t="s">
        <v>50</v>
      </c>
      <c r="C13" s="2" t="s">
        <v>5</v>
      </c>
      <c r="D13" s="2">
        <v>3</v>
      </c>
      <c r="E13" s="2">
        <f>61.7-E11</f>
        <v>5.700000000000003</v>
      </c>
      <c r="F13" s="2">
        <f>87.4-F11</f>
        <v>46.400000000000006</v>
      </c>
      <c r="G13" s="2">
        <f>91.2-G11</f>
        <v>31.200000000000003</v>
      </c>
      <c r="H13" s="2" t="s">
        <v>5</v>
      </c>
      <c r="I13" s="2" t="s">
        <v>5</v>
      </c>
      <c r="J13" s="2" t="s">
        <v>5</v>
      </c>
      <c r="K13" s="2" t="s">
        <v>5</v>
      </c>
      <c r="L13" s="2" t="s">
        <v>5</v>
      </c>
      <c r="M13" s="2" t="s">
        <v>5</v>
      </c>
      <c r="N13" s="3">
        <v>69.10272099999906</v>
      </c>
      <c r="O13" s="40">
        <v>68.50329500000001</v>
      </c>
      <c r="P13" s="40">
        <v>97.91759600000002</v>
      </c>
      <c r="Q13" s="40">
        <v>100.744519</v>
      </c>
      <c r="R13" s="3">
        <v>148.42453700000002</v>
      </c>
      <c r="S13" s="3">
        <v>140.532059</v>
      </c>
      <c r="T13" s="3">
        <v>133.0111</v>
      </c>
      <c r="U13" s="3">
        <v>174.005644</v>
      </c>
      <c r="V13" s="86"/>
    </row>
    <row r="14" spans="1:21" s="23" customFormat="1" ht="16.5" customHeight="1">
      <c r="A14" s="7" t="s">
        <v>25</v>
      </c>
      <c r="B14" s="2">
        <v>72.3</v>
      </c>
      <c r="C14" s="2">
        <v>68.3</v>
      </c>
      <c r="D14" s="2">
        <v>248.3</v>
      </c>
      <c r="E14" s="2">
        <v>895</v>
      </c>
      <c r="F14" s="2">
        <v>641.5</v>
      </c>
      <c r="G14" s="2">
        <v>1268</v>
      </c>
      <c r="H14" s="2">
        <v>2825.2</v>
      </c>
      <c r="I14" s="2">
        <v>3091.2054120000003</v>
      </c>
      <c r="J14" s="2">
        <v>3288.4425919999994</v>
      </c>
      <c r="K14" s="2">
        <v>3623.977718</v>
      </c>
      <c r="L14" s="3">
        <v>3780.9745</v>
      </c>
      <c r="M14" s="2">
        <v>3727.895359</v>
      </c>
      <c r="N14" s="2">
        <v>3761.5403699999997</v>
      </c>
      <c r="O14" s="3">
        <v>4614.5859</v>
      </c>
      <c r="P14" s="3">
        <v>4459.8819</v>
      </c>
      <c r="Q14" s="3">
        <v>4456.8348</v>
      </c>
      <c r="R14" s="3">
        <v>4608.7451</v>
      </c>
      <c r="S14" s="3">
        <v>4766.1639</v>
      </c>
      <c r="T14" s="3">
        <v>4697.783599999999</v>
      </c>
      <c r="U14" s="3">
        <v>4637.417228</v>
      </c>
    </row>
    <row r="15" spans="1:21" s="23" customFormat="1" ht="16.5" customHeight="1">
      <c r="A15" s="11" t="s">
        <v>19</v>
      </c>
      <c r="B15" s="2" t="s">
        <v>50</v>
      </c>
      <c r="C15" s="2" t="s">
        <v>5</v>
      </c>
      <c r="D15" s="2">
        <f>D16+D17</f>
        <v>3705.1</v>
      </c>
      <c r="E15" s="2">
        <f aca="true" t="shared" si="2" ref="E15:U15">E16+E17</f>
        <v>9267.4</v>
      </c>
      <c r="F15" s="2">
        <f t="shared" si="2"/>
        <v>10570.300000000001</v>
      </c>
      <c r="G15" s="2">
        <f t="shared" si="2"/>
        <v>10171.7</v>
      </c>
      <c r="H15" s="2">
        <f t="shared" si="2"/>
        <v>8174.1</v>
      </c>
      <c r="I15" s="2">
        <f t="shared" si="2"/>
        <v>8092.259717000001</v>
      </c>
      <c r="J15" s="2">
        <f t="shared" si="2"/>
        <v>8466.571436</v>
      </c>
      <c r="K15" s="2">
        <f t="shared" si="2"/>
        <v>9271.424194000001</v>
      </c>
      <c r="L15" s="2">
        <f t="shared" si="2"/>
        <v>10189.752691</v>
      </c>
      <c r="M15" s="2">
        <f t="shared" si="2"/>
        <v>11642.802609999999</v>
      </c>
      <c r="N15" s="2">
        <f t="shared" si="2"/>
        <v>12280.821236</v>
      </c>
      <c r="O15" s="2">
        <f t="shared" si="2"/>
        <v>12702.063647000003</v>
      </c>
      <c r="P15" s="2">
        <f t="shared" si="2"/>
        <v>13620.784004999998</v>
      </c>
      <c r="Q15" s="2">
        <f t="shared" si="2"/>
        <v>14900.833735999999</v>
      </c>
      <c r="R15" s="2">
        <f t="shared" si="2"/>
        <v>15758.660889</v>
      </c>
      <c r="S15" s="3">
        <f t="shared" si="2"/>
        <v>18371.0313</v>
      </c>
      <c r="T15" s="3">
        <f t="shared" si="2"/>
        <v>20378.248799999998</v>
      </c>
      <c r="U15" s="3">
        <f t="shared" si="2"/>
        <v>21007.570278</v>
      </c>
    </row>
    <row r="16" spans="1:21" s="25" customFormat="1" ht="16.5" customHeight="1">
      <c r="A16" s="7" t="s">
        <v>12</v>
      </c>
      <c r="B16" s="2" t="s">
        <v>50</v>
      </c>
      <c r="C16" s="2" t="s">
        <v>5</v>
      </c>
      <c r="D16" s="2">
        <v>2611.2</v>
      </c>
      <c r="E16" s="2">
        <v>8297.4</v>
      </c>
      <c r="F16" s="2">
        <v>9654.7</v>
      </c>
      <c r="G16" s="2">
        <v>9354.7</v>
      </c>
      <c r="H16" s="2">
        <v>7620.5</v>
      </c>
      <c r="I16" s="2">
        <v>7487.7695220000005</v>
      </c>
      <c r="J16" s="2">
        <v>7725.284186000001</v>
      </c>
      <c r="K16" s="2">
        <v>8411.151267000001</v>
      </c>
      <c r="L16" s="2">
        <v>9205.359644</v>
      </c>
      <c r="M16" s="2">
        <v>10525.499117</v>
      </c>
      <c r="N16" s="3">
        <v>10978.624192</v>
      </c>
      <c r="O16" s="40">
        <v>11105.998791000002</v>
      </c>
      <c r="P16" s="40">
        <v>11596.567847999999</v>
      </c>
      <c r="Q16" s="40">
        <v>12657.687355999999</v>
      </c>
      <c r="R16" s="3">
        <v>13235.301337</v>
      </c>
      <c r="S16" s="3">
        <v>15830.6493</v>
      </c>
      <c r="T16" s="3">
        <v>17810.5804</v>
      </c>
      <c r="U16" s="3">
        <v>17921.140894</v>
      </c>
    </row>
    <row r="17" spans="1:21" s="23" customFormat="1" ht="16.5" customHeight="1">
      <c r="A17" s="7" t="s">
        <v>1</v>
      </c>
      <c r="B17" s="2" t="s">
        <v>50</v>
      </c>
      <c r="C17" s="2" t="s">
        <v>5</v>
      </c>
      <c r="D17" s="2">
        <v>1093.9</v>
      </c>
      <c r="E17" s="2">
        <v>970</v>
      </c>
      <c r="F17" s="2">
        <v>915.6</v>
      </c>
      <c r="G17" s="2">
        <v>817</v>
      </c>
      <c r="H17" s="2">
        <v>553.6</v>
      </c>
      <c r="I17" s="2">
        <v>604.490195</v>
      </c>
      <c r="J17" s="2">
        <v>741.28725</v>
      </c>
      <c r="K17" s="2">
        <v>860.272927</v>
      </c>
      <c r="L17" s="2">
        <v>984.393047</v>
      </c>
      <c r="M17" s="2">
        <v>1117.303493</v>
      </c>
      <c r="N17" s="3">
        <v>1302.197044</v>
      </c>
      <c r="O17" s="40">
        <v>1596.0648560000002</v>
      </c>
      <c r="P17" s="40">
        <v>2024.2161569999998</v>
      </c>
      <c r="Q17" s="40">
        <v>2243.14638</v>
      </c>
      <c r="R17" s="3">
        <v>2523.359552</v>
      </c>
      <c r="S17" s="3">
        <v>2540.382</v>
      </c>
      <c r="T17" s="3">
        <v>2567.6683999999987</v>
      </c>
      <c r="U17" s="3">
        <v>3086.429384</v>
      </c>
    </row>
    <row r="18" spans="1:21" s="26" customFormat="1" ht="16.5" customHeight="1">
      <c r="A18" s="15" t="s">
        <v>26</v>
      </c>
      <c r="B18" s="57">
        <v>1376.5</v>
      </c>
      <c r="C18" s="57">
        <v>1995.6</v>
      </c>
      <c r="D18" s="89">
        <v>6246.5</v>
      </c>
      <c r="E18" s="57">
        <v>15742.1</v>
      </c>
      <c r="F18" s="57">
        <v>17919.9</v>
      </c>
      <c r="G18" s="57">
        <v>17848.7</v>
      </c>
      <c r="H18" s="57">
        <v>16301.9</v>
      </c>
      <c r="I18" s="57">
        <v>16963.302712572266</v>
      </c>
      <c r="J18" s="57">
        <v>17579.93374275391</v>
      </c>
      <c r="K18" s="57">
        <v>18781.13020559375</v>
      </c>
      <c r="L18" s="57">
        <v>20008.749297</v>
      </c>
      <c r="M18" s="57">
        <v>21528.787384000003</v>
      </c>
      <c r="N18" s="57">
        <v>22932.596612999998</v>
      </c>
      <c r="O18" s="57">
        <v>24185.178116000003</v>
      </c>
      <c r="P18" s="57">
        <v>25426.791209</v>
      </c>
      <c r="Q18" s="57">
        <v>27237.758071</v>
      </c>
      <c r="R18" s="59">
        <v>29024.557183</v>
      </c>
      <c r="S18" s="58">
        <v>31303.6</v>
      </c>
      <c r="T18" s="59">
        <v>33479.4</v>
      </c>
      <c r="U18" s="59">
        <v>34638.097225</v>
      </c>
    </row>
    <row r="19" spans="1:21" s="23" customFormat="1" ht="16.5" customHeight="1">
      <c r="A19" s="7" t="s">
        <v>10</v>
      </c>
      <c r="B19" s="2" t="s">
        <v>50</v>
      </c>
      <c r="C19" s="2" t="s">
        <v>50</v>
      </c>
      <c r="D19" s="2" t="s">
        <v>50</v>
      </c>
      <c r="E19" s="2">
        <v>8903.1</v>
      </c>
      <c r="F19" s="2">
        <v>10144.1</v>
      </c>
      <c r="G19" s="2">
        <v>10320.5</v>
      </c>
      <c r="H19" s="2">
        <v>8995.6</v>
      </c>
      <c r="I19" s="2">
        <v>9421.659879195313</v>
      </c>
      <c r="J19" s="2">
        <v>9712.84926221289</v>
      </c>
      <c r="K19" s="2">
        <v>10342.040755031254</v>
      </c>
      <c r="L19" s="2">
        <v>11026.395922000002</v>
      </c>
      <c r="M19" s="2">
        <v>11813.950295999997</v>
      </c>
      <c r="N19" s="2">
        <v>12613.140561999999</v>
      </c>
      <c r="O19" s="2">
        <v>13315.839952</v>
      </c>
      <c r="P19" s="2">
        <v>13789.513246999999</v>
      </c>
      <c r="Q19" s="2">
        <v>14665.837307</v>
      </c>
      <c r="R19" s="3">
        <v>15796.461727999998</v>
      </c>
      <c r="S19" s="40">
        <v>16811.9</v>
      </c>
      <c r="T19" s="3">
        <v>17963.2</v>
      </c>
      <c r="U19" s="3">
        <v>18312.826009</v>
      </c>
    </row>
    <row r="20" spans="1:21" s="23" customFormat="1" ht="16.5" customHeight="1">
      <c r="A20" s="7" t="s">
        <v>7</v>
      </c>
      <c r="B20" s="2" t="s">
        <v>50</v>
      </c>
      <c r="C20" s="2" t="s">
        <v>50</v>
      </c>
      <c r="D20" s="2" t="s">
        <v>50</v>
      </c>
      <c r="E20" s="2">
        <v>3825</v>
      </c>
      <c r="F20" s="2">
        <v>3786.2</v>
      </c>
      <c r="G20" s="2">
        <v>3522.9</v>
      </c>
      <c r="H20" s="2">
        <v>3401.9</v>
      </c>
      <c r="I20" s="2">
        <v>3473.7072650000005</v>
      </c>
      <c r="J20" s="2">
        <v>3529.621992</v>
      </c>
      <c r="K20" s="2">
        <v>3693.3871360000003</v>
      </c>
      <c r="L20" s="2">
        <v>3930.783385</v>
      </c>
      <c r="M20" s="2">
        <v>4180.104707</v>
      </c>
      <c r="N20" s="2">
        <v>4267.460343</v>
      </c>
      <c r="O20" s="2">
        <v>4446.177587</v>
      </c>
      <c r="P20" s="2">
        <v>4734.150697</v>
      </c>
      <c r="Q20" s="2">
        <v>5144.754458</v>
      </c>
      <c r="R20" s="3">
        <v>5287.480374000001</v>
      </c>
      <c r="S20" s="40">
        <v>5888.299999999999</v>
      </c>
      <c r="T20" s="3">
        <v>6128.5</v>
      </c>
      <c r="U20" s="3">
        <v>6310.532712</v>
      </c>
    </row>
    <row r="21" spans="1:21" s="23" customFormat="1" ht="16.5" customHeight="1">
      <c r="A21" s="7" t="s">
        <v>8</v>
      </c>
      <c r="B21" s="2" t="s">
        <v>50</v>
      </c>
      <c r="C21" s="2" t="s">
        <v>50</v>
      </c>
      <c r="D21" s="2" t="s">
        <v>50</v>
      </c>
      <c r="E21" s="2">
        <v>237.1</v>
      </c>
      <c r="F21" s="2">
        <v>412.8</v>
      </c>
      <c r="G21" s="2">
        <v>376.1</v>
      </c>
      <c r="H21" s="2">
        <v>440.3</v>
      </c>
      <c r="I21" s="2">
        <v>471.407275</v>
      </c>
      <c r="J21" s="2">
        <v>493.030097</v>
      </c>
      <c r="K21" s="2">
        <v>536.2097429999999</v>
      </c>
      <c r="L21" s="2">
        <v>596.61833</v>
      </c>
      <c r="M21" s="2">
        <v>676.4521729999999</v>
      </c>
      <c r="N21" s="2">
        <v>778.2745419999999</v>
      </c>
      <c r="O21" s="2">
        <v>815.207909</v>
      </c>
      <c r="P21" s="2">
        <v>887.378518</v>
      </c>
      <c r="Q21" s="2">
        <v>978.0749229999999</v>
      </c>
      <c r="R21" s="3">
        <v>1070.078778</v>
      </c>
      <c r="S21" s="40">
        <v>1162.8</v>
      </c>
      <c r="T21" s="3">
        <v>1258.5</v>
      </c>
      <c r="U21" s="3">
        <v>1393.292398</v>
      </c>
    </row>
    <row r="22" spans="1:21" s="23" customFormat="1" ht="16.5" customHeight="1">
      <c r="A22" s="7" t="s">
        <v>11</v>
      </c>
      <c r="B22" s="2" t="s">
        <v>50</v>
      </c>
      <c r="C22" s="2" t="s">
        <v>50</v>
      </c>
      <c r="D22" s="2" t="s">
        <v>50</v>
      </c>
      <c r="E22" s="2">
        <v>108.6</v>
      </c>
      <c r="F22" s="2">
        <v>132.9</v>
      </c>
      <c r="G22" s="2">
        <v>138.9</v>
      </c>
      <c r="H22" s="2">
        <v>134.6</v>
      </c>
      <c r="I22" s="2">
        <v>140.188847</v>
      </c>
      <c r="J22" s="2">
        <v>146.49112700000003</v>
      </c>
      <c r="K22" s="2">
        <v>166.82072199937792</v>
      </c>
      <c r="L22" s="2">
        <v>177.461561</v>
      </c>
      <c r="M22" s="2">
        <v>172.23500099999998</v>
      </c>
      <c r="N22" s="2">
        <v>186.576799</v>
      </c>
      <c r="O22" s="2">
        <v>182.552772</v>
      </c>
      <c r="P22" s="2">
        <v>184.875874</v>
      </c>
      <c r="Q22" s="2">
        <v>195.735539</v>
      </c>
      <c r="R22" s="3">
        <v>196.88407800000002</v>
      </c>
      <c r="S22" s="40">
        <v>198.7</v>
      </c>
      <c r="T22" s="3">
        <v>214.3</v>
      </c>
      <c r="U22" s="3">
        <v>232.523769</v>
      </c>
    </row>
    <row r="23" spans="1:21" s="23" customFormat="1" ht="16.5" customHeight="1">
      <c r="A23" s="7" t="s">
        <v>15</v>
      </c>
      <c r="B23" s="2" t="s">
        <v>50</v>
      </c>
      <c r="C23" s="2" t="s">
        <v>50</v>
      </c>
      <c r="D23" s="2" t="s">
        <v>50</v>
      </c>
      <c r="E23" s="2">
        <v>517.8</v>
      </c>
      <c r="F23" s="2">
        <v>942.7</v>
      </c>
      <c r="G23" s="2">
        <v>1000.4</v>
      </c>
      <c r="H23" s="2">
        <v>749.8</v>
      </c>
      <c r="I23" s="2">
        <v>872.5254402812499</v>
      </c>
      <c r="J23" s="2">
        <v>995.2297631347656</v>
      </c>
      <c r="K23" s="2">
        <v>1103.824974419922</v>
      </c>
      <c r="L23" s="2">
        <v>1225.438582</v>
      </c>
      <c r="M23" s="2">
        <v>1409.8615119999997</v>
      </c>
      <c r="N23" s="2">
        <v>1635.657652</v>
      </c>
      <c r="O23" s="2">
        <v>1778.694751</v>
      </c>
      <c r="P23" s="2">
        <v>1902.0370730000002</v>
      </c>
      <c r="Q23" s="2">
        <v>2071.222289</v>
      </c>
      <c r="R23" s="3">
        <v>2285.90907</v>
      </c>
      <c r="S23" s="40">
        <v>2538.6000000000004</v>
      </c>
      <c r="T23" s="3">
        <v>2860.7999999999997</v>
      </c>
      <c r="U23" s="3">
        <v>3053.38251</v>
      </c>
    </row>
    <row r="24" spans="1:21" s="23" customFormat="1" ht="16.5" customHeight="1">
      <c r="A24" s="12" t="s">
        <v>18</v>
      </c>
      <c r="B24" s="2" t="s">
        <v>50</v>
      </c>
      <c r="C24" s="2" t="s">
        <v>50</v>
      </c>
      <c r="D24" s="2" t="s">
        <v>50</v>
      </c>
      <c r="E24" s="2">
        <v>171</v>
      </c>
      <c r="F24" s="2">
        <v>200</v>
      </c>
      <c r="G24" s="2">
        <v>210</v>
      </c>
      <c r="H24" s="2">
        <v>187.9</v>
      </c>
      <c r="I24" s="2">
        <v>201.15541899194724</v>
      </c>
      <c r="J24" s="2">
        <v>210.151567</v>
      </c>
      <c r="K24" s="2">
        <v>225.750883</v>
      </c>
      <c r="L24" s="2">
        <v>241.71339200000003</v>
      </c>
      <c r="M24" s="2">
        <v>289.55386999999996</v>
      </c>
      <c r="N24" s="2">
        <v>314.100909</v>
      </c>
      <c r="O24" s="2">
        <v>317.594023</v>
      </c>
      <c r="P24" s="2">
        <v>304.049201</v>
      </c>
      <c r="Q24" s="2">
        <v>331.639228</v>
      </c>
      <c r="R24" s="3">
        <v>366.850461</v>
      </c>
      <c r="S24" s="40">
        <v>428.6</v>
      </c>
      <c r="T24" s="3">
        <v>507.4</v>
      </c>
      <c r="U24" s="3">
        <v>500.219567</v>
      </c>
    </row>
    <row r="25" spans="1:21" s="23" customFormat="1" ht="16.5" customHeight="1">
      <c r="A25" s="7" t="s">
        <v>9</v>
      </c>
      <c r="B25" s="2" t="s">
        <v>50</v>
      </c>
      <c r="C25" s="2" t="s">
        <v>50</v>
      </c>
      <c r="D25" s="2" t="s">
        <v>50</v>
      </c>
      <c r="E25" s="2">
        <v>1938.5</v>
      </c>
      <c r="F25" s="2">
        <v>2227.8</v>
      </c>
      <c r="G25" s="2">
        <v>2211.2</v>
      </c>
      <c r="H25" s="2">
        <v>2294</v>
      </c>
      <c r="I25" s="2">
        <v>2274.708933985595</v>
      </c>
      <c r="J25" s="2">
        <v>2355.2213431008304</v>
      </c>
      <c r="K25" s="2">
        <v>2569.49632377002</v>
      </c>
      <c r="L25" s="2">
        <v>2679.0139919999992</v>
      </c>
      <c r="M25" s="2">
        <v>2852.040181</v>
      </c>
      <c r="N25" s="2">
        <v>2994.667824</v>
      </c>
      <c r="O25" s="2">
        <v>3172.73603</v>
      </c>
      <c r="P25" s="2">
        <v>3436.3530189999997</v>
      </c>
      <c r="Q25" s="2">
        <v>3657.101883</v>
      </c>
      <c r="R25" s="3">
        <v>3764.947163</v>
      </c>
      <c r="S25" s="40">
        <v>4000.8999999999996</v>
      </c>
      <c r="T25" s="3">
        <v>4293.8</v>
      </c>
      <c r="U25" s="3">
        <v>4537.678204</v>
      </c>
    </row>
    <row r="26" spans="1:21" s="23" customFormat="1" ht="16.5" customHeight="1">
      <c r="A26" s="12" t="s">
        <v>17</v>
      </c>
      <c r="B26" s="2" t="s">
        <v>50</v>
      </c>
      <c r="C26" s="2" t="s">
        <v>50</v>
      </c>
      <c r="D26" s="2" t="s">
        <v>50</v>
      </c>
      <c r="E26" s="2">
        <f>212-E24</f>
        <v>41</v>
      </c>
      <c r="F26" s="2">
        <f>273.4-F24</f>
        <v>73.39999999999998</v>
      </c>
      <c r="G26" s="2">
        <f>278.7-G24</f>
        <v>68.69999999999999</v>
      </c>
      <c r="H26" s="2">
        <v>97.7</v>
      </c>
      <c r="I26" s="2">
        <v>107.94966295292662</v>
      </c>
      <c r="J26" s="2">
        <v>137.33859893481443</v>
      </c>
      <c r="K26" s="2">
        <v>143.59968181030274</v>
      </c>
      <c r="L26" s="2">
        <v>131.32413300000002</v>
      </c>
      <c r="M26" s="2">
        <v>132.72598499999998</v>
      </c>
      <c r="N26" s="2">
        <v>142.71798199999998</v>
      </c>
      <c r="O26" s="2">
        <v>156.37509200000002</v>
      </c>
      <c r="P26" s="2">
        <v>188.43357999999998</v>
      </c>
      <c r="Q26" s="2">
        <v>193.392444</v>
      </c>
      <c r="R26" s="40">
        <v>255.94553100000005</v>
      </c>
      <c r="S26" s="40">
        <v>273.7</v>
      </c>
      <c r="T26" s="40">
        <v>252.89999999999998</v>
      </c>
      <c r="U26" s="40">
        <v>297.642056</v>
      </c>
    </row>
    <row r="27" spans="1:21" s="23" customFormat="1" ht="16.5" customHeight="1">
      <c r="A27" s="9" t="s">
        <v>27</v>
      </c>
      <c r="B27" s="57" t="s">
        <v>50</v>
      </c>
      <c r="C27" s="57" t="s">
        <v>50</v>
      </c>
      <c r="D27" s="60">
        <f>D5/D92</f>
        <v>0.06415416269383249</v>
      </c>
      <c r="E27" s="60">
        <f aca="true" t="shared" si="3" ref="E27:U27">E5/E92</f>
        <v>0.14317866951850863</v>
      </c>
      <c r="F27" s="60">
        <f t="shared" si="3"/>
        <v>0.17067070860174308</v>
      </c>
      <c r="G27" s="60">
        <f t="shared" si="3"/>
        <v>0.17084254421221864</v>
      </c>
      <c r="H27" s="60">
        <f t="shared" si="3"/>
        <v>0.1786599068961513</v>
      </c>
      <c r="I27" s="60">
        <f t="shared" si="3"/>
        <v>0.17853522830648832</v>
      </c>
      <c r="J27" s="60">
        <f t="shared" si="3"/>
        <v>0.17712540770032997</v>
      </c>
      <c r="K27" s="60">
        <f t="shared" si="3"/>
        <v>0.17745918584093387</v>
      </c>
      <c r="L27" s="60">
        <f t="shared" si="3"/>
        <v>0.1775568326075433</v>
      </c>
      <c r="M27" s="60">
        <f t="shared" si="3"/>
        <v>0.1796254360589308</v>
      </c>
      <c r="N27" s="60">
        <f t="shared" si="3"/>
        <v>0.1766747227379234</v>
      </c>
      <c r="O27" s="60">
        <f t="shared" si="3"/>
        <v>0.18629989498453198</v>
      </c>
      <c r="P27" s="60">
        <f t="shared" si="3"/>
        <v>0.19354200154967077</v>
      </c>
      <c r="Q27" s="60">
        <f t="shared" si="3"/>
        <v>0.20096605850756857</v>
      </c>
      <c r="R27" s="60">
        <f t="shared" si="3"/>
        <v>0.23874258695068512</v>
      </c>
      <c r="S27" s="60">
        <f t="shared" si="3"/>
        <v>0.20482882879249634</v>
      </c>
      <c r="T27" s="60">
        <f t="shared" si="3"/>
        <v>0.2127289966649047</v>
      </c>
      <c r="U27" s="60">
        <f t="shared" si="3"/>
        <v>0.21977433779592603</v>
      </c>
    </row>
    <row r="28" spans="1:21" s="23" customFormat="1" ht="16.5" customHeight="1">
      <c r="A28" s="5" t="s">
        <v>10</v>
      </c>
      <c r="B28" s="2" t="s">
        <v>50</v>
      </c>
      <c r="C28" s="2" t="s">
        <v>50</v>
      </c>
      <c r="D28" s="38">
        <f>+D6/D93</f>
        <v>0.082198256080771</v>
      </c>
      <c r="E28" s="38">
        <f aca="true" t="shared" si="4" ref="E28:S35">+E6/E93</f>
        <v>0.14140412754396836</v>
      </c>
      <c r="F28" s="38">
        <f t="shared" si="4"/>
        <v>0.17255203908241293</v>
      </c>
      <c r="G28" s="38">
        <f t="shared" si="4"/>
        <v>0.1746838133701775</v>
      </c>
      <c r="H28" s="38" t="s">
        <v>5</v>
      </c>
      <c r="I28" s="38" t="s">
        <v>5</v>
      </c>
      <c r="J28" s="38" t="s">
        <v>5</v>
      </c>
      <c r="K28" s="38" t="s">
        <v>5</v>
      </c>
      <c r="L28" s="38" t="s">
        <v>5</v>
      </c>
      <c r="M28" s="38" t="s">
        <v>5</v>
      </c>
      <c r="N28" s="38">
        <f t="shared" si="4"/>
        <v>0.18311401570377275</v>
      </c>
      <c r="O28" s="38">
        <f t="shared" si="4"/>
        <v>0.19245979577591862</v>
      </c>
      <c r="P28" s="38">
        <f t="shared" si="4"/>
        <v>0.20268012959495266</v>
      </c>
      <c r="Q28" s="38">
        <f>+Q6/Q93</f>
        <v>0.2082029943108931</v>
      </c>
      <c r="R28" s="38">
        <f>+R6/R93</f>
        <v>0.29232202352570874</v>
      </c>
      <c r="S28" s="38">
        <f>+S6/S93</f>
        <v>0.21918325791089519</v>
      </c>
      <c r="T28" s="38">
        <f>+T6/T93</f>
        <v>0.2229516764292317</v>
      </c>
      <c r="U28" s="38">
        <f>+U6/U93</f>
        <v>0.23156917114564193</v>
      </c>
    </row>
    <row r="29" spans="1:21" s="23" customFormat="1" ht="16.5" customHeight="1">
      <c r="A29" s="5" t="s">
        <v>7</v>
      </c>
      <c r="B29" s="2" t="s">
        <v>50</v>
      </c>
      <c r="C29" s="2" t="s">
        <v>50</v>
      </c>
      <c r="D29" s="38">
        <f>+D7/D94</f>
        <v>0.06794847508997916</v>
      </c>
      <c r="E29" s="38">
        <f t="shared" si="4"/>
        <v>0.1517037037037037</v>
      </c>
      <c r="F29" s="38">
        <f t="shared" si="4"/>
        <v>0.1851987251593551</v>
      </c>
      <c r="G29" s="38">
        <f t="shared" si="4"/>
        <v>0.19113552419736718</v>
      </c>
      <c r="H29" s="38" t="s">
        <v>5</v>
      </c>
      <c r="I29" s="38" t="s">
        <v>5</v>
      </c>
      <c r="J29" s="38" t="s">
        <v>5</v>
      </c>
      <c r="K29" s="38" t="s">
        <v>5</v>
      </c>
      <c r="L29" s="38" t="s">
        <v>5</v>
      </c>
      <c r="M29" s="38" t="s">
        <v>5</v>
      </c>
      <c r="N29" s="38">
        <f t="shared" si="4"/>
        <v>0.18242305904741682</v>
      </c>
      <c r="O29" s="38">
        <f t="shared" si="4"/>
        <v>0.19507883747977817</v>
      </c>
      <c r="P29" s="38">
        <f t="shared" si="4"/>
        <v>0.20222460765582473</v>
      </c>
      <c r="Q29" s="38">
        <f t="shared" si="4"/>
        <v>0.2085527565698319</v>
      </c>
      <c r="R29" s="38">
        <f t="shared" si="4"/>
        <v>0.21858094511736653</v>
      </c>
      <c r="S29" s="38">
        <f t="shared" si="4"/>
        <v>0.20731127658191972</v>
      </c>
      <c r="T29" s="38">
        <f aca="true" t="shared" si="5" ref="T29:U35">+T7/T94</f>
        <v>0.21599329523218264</v>
      </c>
      <c r="U29" s="38">
        <f t="shared" si="5"/>
        <v>0.2261799701867705</v>
      </c>
    </row>
    <row r="30" spans="1:21" s="23" customFormat="1" ht="16.5" customHeight="1">
      <c r="A30" s="5" t="s">
        <v>8</v>
      </c>
      <c r="B30" s="2" t="s">
        <v>50</v>
      </c>
      <c r="C30" s="2" t="s">
        <v>50</v>
      </c>
      <c r="D30" s="38">
        <f>+D8/D95</f>
        <v>0.0805774278215223</v>
      </c>
      <c r="E30" s="38">
        <f t="shared" si="4"/>
        <v>0.1446584938704028</v>
      </c>
      <c r="F30" s="38">
        <f t="shared" si="4"/>
        <v>0.16218487394957984</v>
      </c>
      <c r="G30" s="38">
        <f t="shared" si="4"/>
        <v>0.14709302325581394</v>
      </c>
      <c r="H30" s="38" t="s">
        <v>5</v>
      </c>
      <c r="I30" s="38" t="s">
        <v>5</v>
      </c>
      <c r="J30" s="38" t="s">
        <v>5</v>
      </c>
      <c r="K30" s="38" t="s">
        <v>5</v>
      </c>
      <c r="L30" s="38" t="s">
        <v>5</v>
      </c>
      <c r="M30" s="38" t="s">
        <v>5</v>
      </c>
      <c r="N30" s="38">
        <f t="shared" si="4"/>
        <v>0.1579045089973672</v>
      </c>
      <c r="O30" s="38">
        <f t="shared" si="4"/>
        <v>0.15521272703136285</v>
      </c>
      <c r="P30" s="38">
        <f t="shared" si="4"/>
        <v>0.14771832569237328</v>
      </c>
      <c r="Q30" s="38">
        <f t="shared" si="4"/>
        <v>0.14631444994391685</v>
      </c>
      <c r="R30" s="38">
        <f t="shared" si="4"/>
        <v>0.15713884321989977</v>
      </c>
      <c r="S30" s="38">
        <f t="shared" si="4"/>
        <v>0.16021023684262878</v>
      </c>
      <c r="T30" s="38">
        <f t="shared" si="5"/>
        <v>0.17702573195059104</v>
      </c>
      <c r="U30" s="38">
        <f t="shared" si="5"/>
        <v>0.1776592053030561</v>
      </c>
    </row>
    <row r="31" spans="1:21" s="23" customFormat="1" ht="16.5" customHeight="1">
      <c r="A31" s="5" t="s">
        <v>11</v>
      </c>
      <c r="B31" s="2" t="s">
        <v>50</v>
      </c>
      <c r="C31" s="2" t="s">
        <v>50</v>
      </c>
      <c r="D31" s="38">
        <f>+D9/D96</f>
        <v>0.1187214611872146</v>
      </c>
      <c r="E31" s="38">
        <f t="shared" si="4"/>
        <v>0.23730569948186528</v>
      </c>
      <c r="F31" s="38">
        <f t="shared" si="4"/>
        <v>0.2914438502673797</v>
      </c>
      <c r="G31" s="38">
        <f t="shared" si="4"/>
        <v>0.2887700534759358</v>
      </c>
      <c r="H31" s="38" t="s">
        <v>5</v>
      </c>
      <c r="I31" s="38" t="s">
        <v>5</v>
      </c>
      <c r="J31" s="38" t="s">
        <v>5</v>
      </c>
      <c r="K31" s="38" t="s">
        <v>5</v>
      </c>
      <c r="L31" s="38" t="s">
        <v>5</v>
      </c>
      <c r="M31" s="38" t="s">
        <v>5</v>
      </c>
      <c r="N31" s="38">
        <f t="shared" si="4"/>
        <v>0.3166774154382179</v>
      </c>
      <c r="O31" s="38">
        <f t="shared" si="4"/>
        <v>0.3035836335359295</v>
      </c>
      <c r="P31" s="38">
        <f t="shared" si="4"/>
        <v>0.3194993272771079</v>
      </c>
      <c r="Q31" s="38">
        <f t="shared" si="4"/>
        <v>0.3312188713182553</v>
      </c>
      <c r="R31" s="38">
        <f t="shared" si="4"/>
        <v>0.3655993070778965</v>
      </c>
      <c r="S31" s="38">
        <f t="shared" si="4"/>
        <v>0.3778647153195963</v>
      </c>
      <c r="T31" s="38">
        <f t="shared" si="5"/>
        <v>0.39364788813911417</v>
      </c>
      <c r="U31" s="38">
        <f t="shared" si="5"/>
        <v>0.40505504660919717</v>
      </c>
    </row>
    <row r="32" spans="1:21" s="23" customFormat="1" ht="16.5" customHeight="1">
      <c r="A32" s="5" t="s">
        <v>15</v>
      </c>
      <c r="B32" s="2" t="s">
        <v>50</v>
      </c>
      <c r="C32" s="2" t="s">
        <v>50</v>
      </c>
      <c r="D32" s="2" t="s">
        <v>50</v>
      </c>
      <c r="E32" s="38">
        <f t="shared" si="4"/>
        <v>0.09489559164733179</v>
      </c>
      <c r="F32" s="38">
        <f t="shared" si="4"/>
        <v>0.29584055459272096</v>
      </c>
      <c r="G32" s="38">
        <f t="shared" si="4"/>
        <v>0.2410214168039539</v>
      </c>
      <c r="H32" s="38" t="s">
        <v>5</v>
      </c>
      <c r="I32" s="38" t="s">
        <v>5</v>
      </c>
      <c r="J32" s="38" t="s">
        <v>5</v>
      </c>
      <c r="K32" s="38" t="s">
        <v>5</v>
      </c>
      <c r="L32" s="38" t="s">
        <v>5</v>
      </c>
      <c r="M32" s="38" t="s">
        <v>5</v>
      </c>
      <c r="N32" s="38">
        <f t="shared" si="4"/>
        <v>0.2823140292921846</v>
      </c>
      <c r="O32" s="38">
        <f t="shared" si="4"/>
        <v>0.2548896806361889</v>
      </c>
      <c r="P32" s="38">
        <f t="shared" si="4"/>
        <v>0.2560697645840646</v>
      </c>
      <c r="Q32" s="38">
        <f t="shared" si="4"/>
        <v>0.2611951872518173</v>
      </c>
      <c r="R32" s="38">
        <f t="shared" si="4"/>
        <v>0.2769629219251037</v>
      </c>
      <c r="S32" s="38">
        <f t="shared" si="4"/>
        <v>0.2662247879821424</v>
      </c>
      <c r="T32" s="38">
        <f t="shared" si="5"/>
        <v>0.25576792988958746</v>
      </c>
      <c r="U32" s="38">
        <f t="shared" si="5"/>
        <v>0.27004560356134305</v>
      </c>
    </row>
    <row r="33" spans="1:21" s="23" customFormat="1" ht="16.5" customHeight="1">
      <c r="A33" s="16" t="s">
        <v>18</v>
      </c>
      <c r="B33" s="2" t="s">
        <v>50</v>
      </c>
      <c r="C33" s="2" t="s">
        <v>50</v>
      </c>
      <c r="D33" s="2" t="s">
        <v>50</v>
      </c>
      <c r="E33" s="38">
        <f t="shared" si="4"/>
        <v>0.1958041958041958</v>
      </c>
      <c r="F33" s="38">
        <f t="shared" si="4"/>
        <v>0.1576923076923077</v>
      </c>
      <c r="G33" s="38">
        <f t="shared" si="4"/>
        <v>0.23076923076923078</v>
      </c>
      <c r="H33" s="38" t="s">
        <v>5</v>
      </c>
      <c r="I33" s="38" t="s">
        <v>5</v>
      </c>
      <c r="J33" s="38" t="s">
        <v>5</v>
      </c>
      <c r="K33" s="38" t="s">
        <v>5</v>
      </c>
      <c r="L33" s="38" t="s">
        <v>5</v>
      </c>
      <c r="M33" s="38" t="s">
        <v>5</v>
      </c>
      <c r="N33" s="38">
        <f t="shared" si="4"/>
        <v>0.20941580784270195</v>
      </c>
      <c r="O33" s="38">
        <f t="shared" si="4"/>
        <v>0.23528410857391258</v>
      </c>
      <c r="P33" s="38">
        <f t="shared" si="4"/>
        <v>0.2544750916865236</v>
      </c>
      <c r="Q33" s="38">
        <f t="shared" si="4"/>
        <v>0.2588215238681241</v>
      </c>
      <c r="R33" s="38">
        <f t="shared" si="4"/>
        <v>0.19642778584837853</v>
      </c>
      <c r="S33" s="38">
        <f t="shared" si="4"/>
        <v>0.3062097069214687</v>
      </c>
      <c r="T33" s="38">
        <f t="shared" si="5"/>
        <v>0.3059904968036263</v>
      </c>
      <c r="U33" s="38">
        <f t="shared" si="5"/>
        <v>0.3153609283487945</v>
      </c>
    </row>
    <row r="34" spans="1:21" s="23" customFormat="1" ht="16.5" customHeight="1">
      <c r="A34" s="5" t="s">
        <v>9</v>
      </c>
      <c r="B34" s="2" t="s">
        <v>50</v>
      </c>
      <c r="C34" s="2" t="s">
        <v>50</v>
      </c>
      <c r="D34" s="2" t="s">
        <v>50</v>
      </c>
      <c r="E34" s="38">
        <f t="shared" si="4"/>
        <v>0.13445354419655464</v>
      </c>
      <c r="F34" s="38">
        <f t="shared" si="4"/>
        <v>0.1354552276138069</v>
      </c>
      <c r="G34" s="38">
        <f t="shared" si="4"/>
        <v>0.1307011159631247</v>
      </c>
      <c r="H34" s="38" t="s">
        <v>5</v>
      </c>
      <c r="I34" s="38" t="s">
        <v>5</v>
      </c>
      <c r="J34" s="38" t="s">
        <v>5</v>
      </c>
      <c r="K34" s="38" t="s">
        <v>5</v>
      </c>
      <c r="L34" s="38" t="s">
        <v>5</v>
      </c>
      <c r="M34" s="38" t="s">
        <v>5</v>
      </c>
      <c r="N34" s="38">
        <f t="shared" si="4"/>
        <v>0.15227102921794655</v>
      </c>
      <c r="O34" s="38">
        <f t="shared" si="4"/>
        <v>0.16234284024716622</v>
      </c>
      <c r="P34" s="38">
        <f t="shared" si="4"/>
        <v>0.16610171302721105</v>
      </c>
      <c r="Q34" s="38">
        <f t="shared" si="4"/>
        <v>0.18233211687353992</v>
      </c>
      <c r="R34" s="38">
        <f t="shared" si="4"/>
        <v>0.17951467928010598</v>
      </c>
      <c r="S34" s="38">
        <f t="shared" si="4"/>
        <v>0.17766653581844566</v>
      </c>
      <c r="T34" s="38">
        <f t="shared" si="5"/>
        <v>0.1958396525489328</v>
      </c>
      <c r="U34" s="38">
        <f t="shared" si="5"/>
        <v>0.19526861188150293</v>
      </c>
    </row>
    <row r="35" spans="1:21" s="23" customFormat="1" ht="16.5" customHeight="1">
      <c r="A35" s="16" t="s">
        <v>17</v>
      </c>
      <c r="B35" s="2" t="s">
        <v>50</v>
      </c>
      <c r="C35" s="2" t="s">
        <v>50</v>
      </c>
      <c r="D35" s="38">
        <f>+D13/D100</f>
        <v>0.007692307692307693</v>
      </c>
      <c r="E35" s="38">
        <f t="shared" si="4"/>
        <v>0.04596774193548389</v>
      </c>
      <c r="F35" s="38">
        <f t="shared" si="4"/>
        <v>0.2</v>
      </c>
      <c r="G35" s="38">
        <f t="shared" si="4"/>
        <v>0.1142857142857143</v>
      </c>
      <c r="H35" s="38" t="s">
        <v>5</v>
      </c>
      <c r="I35" s="38" t="s">
        <v>5</v>
      </c>
      <c r="J35" s="38" t="s">
        <v>5</v>
      </c>
      <c r="K35" s="38" t="s">
        <v>5</v>
      </c>
      <c r="L35" s="38" t="s">
        <v>5</v>
      </c>
      <c r="M35" s="38" t="s">
        <v>5</v>
      </c>
      <c r="N35" s="38">
        <f t="shared" si="4"/>
        <v>0.10124534415208208</v>
      </c>
      <c r="O35" s="38">
        <f t="shared" si="4"/>
        <v>0.10894340560046847</v>
      </c>
      <c r="P35" s="38">
        <f t="shared" si="4"/>
        <v>0.13141029648248895</v>
      </c>
      <c r="Q35" s="38">
        <f>+Q13/Q100</f>
        <v>0.11969806264591297</v>
      </c>
      <c r="R35" s="38">
        <f>+R13/R100</f>
        <v>0.166614814694876</v>
      </c>
      <c r="S35" s="38">
        <f>+S13/S100</f>
        <v>0.1454616224700498</v>
      </c>
      <c r="T35" s="38">
        <f t="shared" si="5"/>
        <v>0.11506875173453832</v>
      </c>
      <c r="U35" s="38">
        <f t="shared" si="5"/>
        <v>0.138764875990423</v>
      </c>
    </row>
    <row r="36" spans="1:21" s="23" customFormat="1" ht="16.5" customHeight="1">
      <c r="A36" s="9" t="s">
        <v>28</v>
      </c>
      <c r="B36" s="60">
        <f>B5/B83</f>
        <v>0.14208621607237892</v>
      </c>
      <c r="C36" s="60">
        <f>C5/C83</f>
        <v>0.22355428259683577</v>
      </c>
      <c r="D36" s="60">
        <f>D5/D83</f>
        <v>0.298447531224466</v>
      </c>
      <c r="E36" s="60">
        <f>E5/E83</f>
        <v>0.6694851687691783</v>
      </c>
      <c r="F36" s="60">
        <f aca="true" t="shared" si="6" ref="F36:U36">F5/F83</f>
        <v>0.8499182287080136</v>
      </c>
      <c r="G36" s="60">
        <f t="shared" si="6"/>
        <v>0.8760659538838078</v>
      </c>
      <c r="H36" s="60">
        <f t="shared" si="6"/>
        <v>0.9207263946819032</v>
      </c>
      <c r="I36" s="60">
        <f t="shared" si="6"/>
        <v>0.8986784612647364</v>
      </c>
      <c r="J36" s="60">
        <f t="shared" si="6"/>
        <v>0.9080963571959505</v>
      </c>
      <c r="K36" s="60">
        <f t="shared" si="6"/>
        <v>0.9011211968656558</v>
      </c>
      <c r="L36" s="60">
        <f t="shared" si="6"/>
        <v>0.9183436103330792</v>
      </c>
      <c r="M36" s="60">
        <f t="shared" si="6"/>
        <v>0.9274127545229469</v>
      </c>
      <c r="N36" s="60">
        <f t="shared" si="6"/>
        <v>0.9031051343538568</v>
      </c>
      <c r="O36" s="60">
        <f t="shared" si="6"/>
        <v>0.9587149899283969</v>
      </c>
      <c r="P36" s="60">
        <f t="shared" si="6"/>
        <v>1.007999480061484</v>
      </c>
      <c r="Q36" s="60">
        <f t="shared" si="6"/>
        <v>1.032091403824213</v>
      </c>
      <c r="R36" s="60">
        <f t="shared" si="6"/>
        <v>1.2600770735623532</v>
      </c>
      <c r="S36" s="60">
        <f t="shared" si="6"/>
        <v>1.0680452559784497</v>
      </c>
      <c r="T36" s="60">
        <f t="shared" si="6"/>
        <v>1.114016873800422</v>
      </c>
      <c r="U36" s="60">
        <f t="shared" si="6"/>
        <v>1.16885484690755</v>
      </c>
    </row>
    <row r="37" spans="1:21" s="27" customFormat="1" ht="16.5" customHeight="1">
      <c r="A37" s="5" t="s">
        <v>10</v>
      </c>
      <c r="B37" s="2" t="s">
        <v>50</v>
      </c>
      <c r="C37" s="2" t="s">
        <v>50</v>
      </c>
      <c r="D37" s="38">
        <f aca="true" t="shared" si="7" ref="D37:E44">D6/D84</f>
        <v>0.30685283536063046</v>
      </c>
      <c r="E37" s="38">
        <f t="shared" si="7"/>
        <v>0.522599964770125</v>
      </c>
      <c r="F37" s="38">
        <f aca="true" t="shared" si="8" ref="F37:T37">F6/F84</f>
        <v>0.6671114760829399</v>
      </c>
      <c r="G37" s="38">
        <f t="shared" si="8"/>
        <v>0.678052805280528</v>
      </c>
      <c r="H37" s="38" t="s">
        <v>5</v>
      </c>
      <c r="I37" s="38" t="s">
        <v>5</v>
      </c>
      <c r="J37" s="38" t="s">
        <v>5</v>
      </c>
      <c r="K37" s="38" t="s">
        <v>5</v>
      </c>
      <c r="L37" s="38" t="s">
        <v>5</v>
      </c>
      <c r="M37" s="38" t="s">
        <v>5</v>
      </c>
      <c r="N37" s="38">
        <f t="shared" si="8"/>
        <v>0.6839413084164296</v>
      </c>
      <c r="O37" s="38">
        <f t="shared" si="8"/>
        <v>0.7172189715748027</v>
      </c>
      <c r="P37" s="38">
        <f t="shared" si="8"/>
        <v>0.7527586529761948</v>
      </c>
      <c r="Q37" s="38">
        <f t="shared" si="8"/>
        <v>0.7737958104962138</v>
      </c>
      <c r="R37" s="38">
        <f t="shared" si="8"/>
        <v>1.1301330235473563</v>
      </c>
      <c r="S37" s="38">
        <f t="shared" si="8"/>
        <v>0.8466605557650919</v>
      </c>
      <c r="T37" s="38">
        <f t="shared" si="8"/>
        <v>0.8675778607271716</v>
      </c>
      <c r="U37" s="38">
        <f aca="true" t="shared" si="9" ref="U37:U44">U6/U84</f>
        <v>0.9117104321611883</v>
      </c>
    </row>
    <row r="38" spans="1:21" s="27" customFormat="1" ht="16.5" customHeight="1">
      <c r="A38" s="5" t="s">
        <v>7</v>
      </c>
      <c r="B38" s="2" t="s">
        <v>50</v>
      </c>
      <c r="C38" s="2" t="s">
        <v>50</v>
      </c>
      <c r="D38" s="38">
        <f t="shared" si="7"/>
        <v>0.3403225806451613</v>
      </c>
      <c r="E38" s="38">
        <f t="shared" si="7"/>
        <v>0.7420289855072464</v>
      </c>
      <c r="F38" s="38">
        <f aca="true" t="shared" si="10" ref="F38:T38">F7/F85</f>
        <v>0.9108805901337022</v>
      </c>
      <c r="G38" s="38">
        <f t="shared" si="10"/>
        <v>0.9927201180521397</v>
      </c>
      <c r="H38" s="38" t="s">
        <v>5</v>
      </c>
      <c r="I38" s="38" t="s">
        <v>5</v>
      </c>
      <c r="J38" s="38" t="s">
        <v>5</v>
      </c>
      <c r="K38" s="38" t="s">
        <v>5</v>
      </c>
      <c r="L38" s="38" t="s">
        <v>5</v>
      </c>
      <c r="M38" s="38" t="s">
        <v>5</v>
      </c>
      <c r="N38" s="38">
        <f t="shared" si="10"/>
        <v>0.927273877899801</v>
      </c>
      <c r="O38" s="38">
        <f t="shared" si="10"/>
        <v>0.994860621510342</v>
      </c>
      <c r="P38" s="38">
        <f t="shared" si="10"/>
        <v>1.0564752102166812</v>
      </c>
      <c r="Q38" s="38">
        <f t="shared" si="10"/>
        <v>1.0706691721093522</v>
      </c>
      <c r="R38" s="38">
        <f t="shared" si="10"/>
        <v>1.0993834621326484</v>
      </c>
      <c r="S38" s="38">
        <f t="shared" si="10"/>
        <v>0.9668759637281724</v>
      </c>
      <c r="T38" s="38">
        <f t="shared" si="10"/>
        <v>1.0259699272588454</v>
      </c>
      <c r="U38" s="38">
        <f t="shared" si="9"/>
        <v>1.0892607432963042</v>
      </c>
    </row>
    <row r="39" spans="1:21" s="27" customFormat="1" ht="16.5" customHeight="1">
      <c r="A39" s="5" t="s">
        <v>8</v>
      </c>
      <c r="B39" s="2" t="s">
        <v>50</v>
      </c>
      <c r="C39" s="2" t="s">
        <v>50</v>
      </c>
      <c r="D39" s="38">
        <f t="shared" si="7"/>
        <v>0.23082706766917294</v>
      </c>
      <c r="E39" s="38">
        <f t="shared" si="7"/>
        <v>0.472</v>
      </c>
      <c r="F39" s="38">
        <f aca="true" t="shared" si="11" ref="F39:T39">F8/F86</f>
        <v>0.47570422535211265</v>
      </c>
      <c r="G39" s="38">
        <f t="shared" si="11"/>
        <v>0.5039840637450199</v>
      </c>
      <c r="H39" s="38" t="s">
        <v>5</v>
      </c>
      <c r="I39" s="38" t="s">
        <v>5</v>
      </c>
      <c r="J39" s="38" t="s">
        <v>5</v>
      </c>
      <c r="K39" s="38" t="s">
        <v>5</v>
      </c>
      <c r="L39" s="38" t="s">
        <v>5</v>
      </c>
      <c r="M39" s="38" t="s">
        <v>5</v>
      </c>
      <c r="N39" s="38">
        <f t="shared" si="11"/>
        <v>0.6717585638304081</v>
      </c>
      <c r="O39" s="38">
        <f t="shared" si="11"/>
        <v>0.678408356073581</v>
      </c>
      <c r="P39" s="38">
        <f t="shared" si="11"/>
        <v>0.6653985805253105</v>
      </c>
      <c r="Q39" s="38">
        <f t="shared" si="11"/>
        <v>0.6534840521856919</v>
      </c>
      <c r="R39" s="38">
        <f t="shared" si="11"/>
        <v>0.7211829220559753</v>
      </c>
      <c r="S39" s="38">
        <f t="shared" si="11"/>
        <v>0.7393101614083505</v>
      </c>
      <c r="T39" s="38">
        <f t="shared" si="11"/>
        <v>0.8162216240168384</v>
      </c>
      <c r="U39" s="38">
        <f t="shared" si="9"/>
        <v>0.8402211590402953</v>
      </c>
    </row>
    <row r="40" spans="1:21" s="27" customFormat="1" ht="16.5" customHeight="1">
      <c r="A40" s="5" t="s">
        <v>11</v>
      </c>
      <c r="B40" s="2" t="s">
        <v>50</v>
      </c>
      <c r="C40" s="2" t="s">
        <v>50</v>
      </c>
      <c r="D40" s="38">
        <f t="shared" si="7"/>
        <v>0.18309859154929578</v>
      </c>
      <c r="E40" s="38">
        <f t="shared" si="7"/>
        <v>0.3634920634920635</v>
      </c>
      <c r="F40" s="38">
        <f aca="true" t="shared" si="12" ref="F40:T40">F9/F87</f>
        <v>0.461864406779661</v>
      </c>
      <c r="G40" s="38">
        <f t="shared" si="12"/>
        <v>0.453781512605042</v>
      </c>
      <c r="H40" s="38" t="s">
        <v>5</v>
      </c>
      <c r="I40" s="38" t="s">
        <v>5</v>
      </c>
      <c r="J40" s="38" t="s">
        <v>5</v>
      </c>
      <c r="K40" s="38" t="s">
        <v>5</v>
      </c>
      <c r="L40" s="38" t="s">
        <v>5</v>
      </c>
      <c r="M40" s="38" t="s">
        <v>5</v>
      </c>
      <c r="N40" s="38">
        <f t="shared" si="12"/>
        <v>0.5128152113864439</v>
      </c>
      <c r="O40" s="38">
        <f t="shared" si="12"/>
        <v>0.4925387310555393</v>
      </c>
      <c r="P40" s="38">
        <f t="shared" si="12"/>
        <v>0.5224519701265605</v>
      </c>
      <c r="Q40" s="38">
        <f t="shared" si="12"/>
        <v>0.5357581922029866</v>
      </c>
      <c r="R40" s="38">
        <f t="shared" si="12"/>
        <v>0.5984282638764961</v>
      </c>
      <c r="S40" s="38">
        <f t="shared" si="12"/>
        <v>0.6057852481830833</v>
      </c>
      <c r="T40" s="38">
        <f t="shared" si="12"/>
        <v>0.6278100196024913</v>
      </c>
      <c r="U40" s="38">
        <f t="shared" si="9"/>
        <v>0.6555013168548749</v>
      </c>
    </row>
    <row r="41" spans="1:21" s="27" customFormat="1" ht="16.5" customHeight="1">
      <c r="A41" s="5" t="s">
        <v>15</v>
      </c>
      <c r="B41" s="2" t="s">
        <v>50</v>
      </c>
      <c r="C41" s="2" t="s">
        <v>50</v>
      </c>
      <c r="D41" s="38" t="s">
        <v>5</v>
      </c>
      <c r="E41" s="38">
        <f aca="true" t="shared" si="13" ref="E41:T44">E10/E88</f>
        <v>0.6014705882352941</v>
      </c>
      <c r="F41" s="38">
        <f t="shared" si="13"/>
        <v>1.9397727272727272</v>
      </c>
      <c r="G41" s="38">
        <f t="shared" si="13"/>
        <v>1.6625</v>
      </c>
      <c r="H41" s="38" t="s">
        <v>5</v>
      </c>
      <c r="I41" s="38" t="s">
        <v>5</v>
      </c>
      <c r="J41" s="38" t="s">
        <v>5</v>
      </c>
      <c r="K41" s="38" t="s">
        <v>5</v>
      </c>
      <c r="L41" s="38" t="s">
        <v>5</v>
      </c>
      <c r="M41" s="38" t="s">
        <v>5</v>
      </c>
      <c r="N41" s="38">
        <f t="shared" si="13"/>
        <v>2.3331722817689418</v>
      </c>
      <c r="O41" s="38">
        <f t="shared" si="13"/>
        <v>2.1460854477519553</v>
      </c>
      <c r="P41" s="38">
        <f t="shared" si="13"/>
        <v>2.1712808671230355</v>
      </c>
      <c r="Q41" s="38">
        <f t="shared" si="13"/>
        <v>2.224727256705738</v>
      </c>
      <c r="R41" s="38">
        <f t="shared" si="13"/>
        <v>2.3633876314393123</v>
      </c>
      <c r="S41" s="38">
        <f t="shared" si="13"/>
        <v>2.2759615006227127</v>
      </c>
      <c r="T41" s="38">
        <f t="shared" si="13"/>
        <v>2.259784647017932</v>
      </c>
      <c r="U41" s="38">
        <f t="shared" si="9"/>
        <v>2.3745780371484604</v>
      </c>
    </row>
    <row r="42" spans="1:21" s="27" customFormat="1" ht="16.5" customHeight="1">
      <c r="A42" s="11" t="s">
        <v>18</v>
      </c>
      <c r="B42" s="2" t="s">
        <v>50</v>
      </c>
      <c r="C42" s="2" t="s">
        <v>50</v>
      </c>
      <c r="D42" s="38" t="s">
        <v>5</v>
      </c>
      <c r="E42" s="38">
        <f t="shared" si="13"/>
        <v>1.12</v>
      </c>
      <c r="F42" s="38">
        <f t="shared" si="13"/>
        <v>0.8723404255319149</v>
      </c>
      <c r="G42" s="38">
        <f t="shared" si="13"/>
        <v>1.2765957446808511</v>
      </c>
      <c r="H42" s="38" t="s">
        <v>5</v>
      </c>
      <c r="I42" s="38" t="s">
        <v>5</v>
      </c>
      <c r="J42" s="38" t="s">
        <v>5</v>
      </c>
      <c r="K42" s="38" t="s">
        <v>5</v>
      </c>
      <c r="L42" s="38" t="s">
        <v>5</v>
      </c>
      <c r="M42" s="38" t="s">
        <v>5</v>
      </c>
      <c r="N42" s="38">
        <f t="shared" si="13"/>
        <v>1.2515967203995335</v>
      </c>
      <c r="O42" s="38">
        <f t="shared" si="13"/>
        <v>1.431262865616149</v>
      </c>
      <c r="P42" s="38">
        <f t="shared" si="13"/>
        <v>1.5814484673468516</v>
      </c>
      <c r="Q42" s="38">
        <f t="shared" si="13"/>
        <v>1.5877499731527522</v>
      </c>
      <c r="R42" s="38">
        <f t="shared" si="13"/>
        <v>1.256687360397851</v>
      </c>
      <c r="S42" s="38">
        <f t="shared" si="13"/>
        <v>1.9024755866146938</v>
      </c>
      <c r="T42" s="38">
        <f t="shared" si="13"/>
        <v>1.9406872198037814</v>
      </c>
      <c r="U42" s="38">
        <f t="shared" si="9"/>
        <v>1.9329390259160548</v>
      </c>
    </row>
    <row r="43" spans="1:21" s="27" customFormat="1" ht="16.5" customHeight="1">
      <c r="A43" s="5" t="s">
        <v>9</v>
      </c>
      <c r="B43" s="2" t="s">
        <v>50</v>
      </c>
      <c r="C43" s="2" t="s">
        <v>50</v>
      </c>
      <c r="D43" s="38" t="s">
        <v>5</v>
      </c>
      <c r="E43" s="38">
        <f t="shared" si="13"/>
        <v>2.903048780487805</v>
      </c>
      <c r="F43" s="38">
        <f t="shared" si="13"/>
        <v>3.1949852507374628</v>
      </c>
      <c r="G43" s="38">
        <f t="shared" si="13"/>
        <v>3.1322674418604652</v>
      </c>
      <c r="H43" s="38" t="s">
        <v>5</v>
      </c>
      <c r="I43" s="38" t="s">
        <v>5</v>
      </c>
      <c r="J43" s="38" t="s">
        <v>5</v>
      </c>
      <c r="K43" s="38" t="s">
        <v>5</v>
      </c>
      <c r="L43" s="38" t="s">
        <v>5</v>
      </c>
      <c r="M43" s="38" t="s">
        <v>5</v>
      </c>
      <c r="N43" s="38">
        <f t="shared" si="13"/>
        <v>3.4934107085481556</v>
      </c>
      <c r="O43" s="38">
        <f t="shared" si="13"/>
        <v>3.7865910559207325</v>
      </c>
      <c r="P43" s="38">
        <f t="shared" si="13"/>
        <v>3.8988423493716495</v>
      </c>
      <c r="Q43" s="38">
        <f t="shared" si="13"/>
        <v>4.0828623194425075</v>
      </c>
      <c r="R43" s="38">
        <f t="shared" si="13"/>
        <v>4.2153574820807345</v>
      </c>
      <c r="S43" s="38">
        <f t="shared" si="13"/>
        <v>4.319760911615478</v>
      </c>
      <c r="T43" s="38">
        <f t="shared" si="13"/>
        <v>4.584572026912813</v>
      </c>
      <c r="U43" s="38">
        <f t="shared" si="9"/>
        <v>4.684020530875859</v>
      </c>
    </row>
    <row r="44" spans="1:21" s="27" customFormat="1" ht="16.5" customHeight="1">
      <c r="A44" s="17" t="s">
        <v>17</v>
      </c>
      <c r="B44" s="41" t="s">
        <v>50</v>
      </c>
      <c r="C44" s="41" t="s">
        <v>50</v>
      </c>
      <c r="D44" s="53">
        <f t="shared" si="7"/>
        <v>0.75</v>
      </c>
      <c r="E44" s="53">
        <f t="shared" si="13"/>
        <v>0.19655172413793112</v>
      </c>
      <c r="F44" s="53">
        <f t="shared" si="13"/>
        <v>1.4060606060606062</v>
      </c>
      <c r="G44" s="53">
        <f t="shared" si="13"/>
        <v>0.9454545454545455</v>
      </c>
      <c r="H44" s="53" t="s">
        <v>5</v>
      </c>
      <c r="I44" s="53" t="s">
        <v>5</v>
      </c>
      <c r="J44" s="53" t="s">
        <v>5</v>
      </c>
      <c r="K44" s="53" t="s">
        <v>5</v>
      </c>
      <c r="L44" s="53" t="s">
        <v>5</v>
      </c>
      <c r="M44" s="53" t="s">
        <v>5</v>
      </c>
      <c r="N44" s="53">
        <f t="shared" si="13"/>
        <v>1.056581131968485</v>
      </c>
      <c r="O44" s="53">
        <f t="shared" si="13"/>
        <v>1.0577357434425236</v>
      </c>
      <c r="P44" s="53">
        <f t="shared" si="13"/>
        <v>1.1543250605183804</v>
      </c>
      <c r="Q44" s="53">
        <f t="shared" si="13"/>
        <v>1.1804353872374413</v>
      </c>
      <c r="R44" s="53">
        <f t="shared" si="13"/>
        <v>1.7264459921575546</v>
      </c>
      <c r="S44" s="53">
        <f t="shared" si="13"/>
        <v>1.6660054627771255</v>
      </c>
      <c r="T44" s="53">
        <f t="shared" si="13"/>
        <v>1.6346012520246473</v>
      </c>
      <c r="U44" s="53">
        <f t="shared" si="9"/>
        <v>1.8587059094409102</v>
      </c>
    </row>
    <row r="45" spans="1:21" s="23" customFormat="1" ht="16.5" customHeight="1">
      <c r="A45" s="4" t="s">
        <v>22</v>
      </c>
      <c r="B45" s="47">
        <v>1960</v>
      </c>
      <c r="C45" s="47">
        <v>1970</v>
      </c>
      <c r="D45" s="47">
        <v>1980</v>
      </c>
      <c r="E45" s="47">
        <v>1990</v>
      </c>
      <c r="F45" s="47">
        <v>1994</v>
      </c>
      <c r="G45" s="47">
        <v>1995</v>
      </c>
      <c r="H45" s="47">
        <v>1996</v>
      </c>
      <c r="I45" s="47">
        <v>1997</v>
      </c>
      <c r="J45" s="47">
        <v>1998</v>
      </c>
      <c r="K45" s="50">
        <v>1999</v>
      </c>
      <c r="L45" s="50">
        <v>2000</v>
      </c>
      <c r="M45" s="50">
        <v>2001</v>
      </c>
      <c r="N45" s="51">
        <v>2002</v>
      </c>
      <c r="O45" s="51">
        <v>2003</v>
      </c>
      <c r="P45" s="51">
        <v>2004</v>
      </c>
      <c r="Q45" s="51">
        <v>2005</v>
      </c>
      <c r="R45" s="51">
        <v>2006</v>
      </c>
      <c r="S45" s="51">
        <v>2007</v>
      </c>
      <c r="T45" s="51">
        <v>2008</v>
      </c>
      <c r="U45" s="90">
        <v>2009</v>
      </c>
    </row>
    <row r="46" spans="1:21" s="23" customFormat="1" ht="16.5" customHeight="1">
      <c r="A46" s="6" t="s">
        <v>41</v>
      </c>
      <c r="B46" s="57">
        <v>1286</v>
      </c>
      <c r="C46" s="57">
        <v>1096</v>
      </c>
      <c r="D46" s="57">
        <v>1055</v>
      </c>
      <c r="E46" s="57">
        <v>5078</v>
      </c>
      <c r="F46" s="57">
        <v>5973</v>
      </c>
      <c r="G46" s="57">
        <v>5973</v>
      </c>
      <c r="H46" s="57">
        <v>5973</v>
      </c>
      <c r="I46" s="57">
        <v>5973</v>
      </c>
      <c r="J46" s="59">
        <v>5975</v>
      </c>
      <c r="K46" s="59">
        <v>6000</v>
      </c>
      <c r="L46" s="61">
        <v>6000</v>
      </c>
      <c r="M46" s="61">
        <v>6000</v>
      </c>
      <c r="N46" s="61">
        <v>6000</v>
      </c>
      <c r="O46" s="58">
        <v>5804</v>
      </c>
      <c r="P46" s="58">
        <v>6429</v>
      </c>
      <c r="Q46" s="58">
        <v>6429</v>
      </c>
      <c r="R46" s="59">
        <v>6435</v>
      </c>
      <c r="S46" s="58">
        <v>7700</v>
      </c>
      <c r="T46" s="58">
        <v>7700</v>
      </c>
      <c r="U46" s="59">
        <v>7200</v>
      </c>
    </row>
    <row r="47" spans="1:21" s="23" customFormat="1" ht="16.5" customHeight="1">
      <c r="A47" s="18" t="s">
        <v>10</v>
      </c>
      <c r="B47" s="2">
        <v>1236</v>
      </c>
      <c r="C47" s="2">
        <v>1075</v>
      </c>
      <c r="D47" s="2">
        <v>1022</v>
      </c>
      <c r="E47" s="2">
        <v>2688</v>
      </c>
      <c r="F47" s="2">
        <v>2250</v>
      </c>
      <c r="G47" s="2">
        <v>2250</v>
      </c>
      <c r="H47" s="2">
        <v>2250</v>
      </c>
      <c r="I47" s="39">
        <v>2250</v>
      </c>
      <c r="J47" s="3">
        <v>2250</v>
      </c>
      <c r="K47" s="3">
        <v>2262</v>
      </c>
      <c r="L47" s="39">
        <v>2262</v>
      </c>
      <c r="M47" s="39">
        <v>2264</v>
      </c>
      <c r="N47" s="39">
        <v>2264</v>
      </c>
      <c r="O47" s="40">
        <v>1982</v>
      </c>
      <c r="P47" s="40">
        <v>1500</v>
      </c>
      <c r="Q47" s="40">
        <v>1500</v>
      </c>
      <c r="R47" s="3">
        <v>1500</v>
      </c>
      <c r="S47" s="40">
        <v>1200</v>
      </c>
      <c r="T47" s="40">
        <v>1086</v>
      </c>
      <c r="U47" s="3">
        <v>1088</v>
      </c>
    </row>
    <row r="48" spans="1:21" s="23" customFormat="1" ht="16.5" customHeight="1">
      <c r="A48" s="18" t="s">
        <v>7</v>
      </c>
      <c r="B48" s="2">
        <v>31</v>
      </c>
      <c r="C48" s="2">
        <v>15</v>
      </c>
      <c r="D48" s="2">
        <v>11</v>
      </c>
      <c r="E48" s="2">
        <v>12</v>
      </c>
      <c r="F48" s="2">
        <v>14</v>
      </c>
      <c r="G48" s="2">
        <v>14</v>
      </c>
      <c r="H48" s="2">
        <v>14</v>
      </c>
      <c r="I48" s="39">
        <v>14</v>
      </c>
      <c r="J48" s="3">
        <v>14</v>
      </c>
      <c r="K48" s="3">
        <v>14</v>
      </c>
      <c r="L48" s="39">
        <v>14</v>
      </c>
      <c r="M48" s="39">
        <v>14</v>
      </c>
      <c r="N48" s="39">
        <v>14</v>
      </c>
      <c r="O48" s="40">
        <v>14</v>
      </c>
      <c r="P48" s="40">
        <v>14</v>
      </c>
      <c r="Q48" s="40">
        <v>15</v>
      </c>
      <c r="R48" s="3">
        <v>15</v>
      </c>
      <c r="S48" s="40">
        <v>15</v>
      </c>
      <c r="T48" s="40">
        <v>15</v>
      </c>
      <c r="U48" s="3">
        <v>15</v>
      </c>
    </row>
    <row r="49" spans="1:21" s="23" customFormat="1" ht="16.5" customHeight="1">
      <c r="A49" s="18" t="s">
        <v>8</v>
      </c>
      <c r="B49" s="2" t="s">
        <v>2</v>
      </c>
      <c r="C49" s="2" t="s">
        <v>2</v>
      </c>
      <c r="D49" s="2">
        <v>9</v>
      </c>
      <c r="E49" s="2">
        <v>17</v>
      </c>
      <c r="F49" s="2">
        <v>22</v>
      </c>
      <c r="G49" s="2">
        <v>22</v>
      </c>
      <c r="H49" s="2">
        <v>22</v>
      </c>
      <c r="I49" s="39">
        <v>22</v>
      </c>
      <c r="J49" s="3">
        <v>22</v>
      </c>
      <c r="K49" s="3">
        <v>24</v>
      </c>
      <c r="L49" s="39">
        <v>25</v>
      </c>
      <c r="M49" s="39">
        <v>26</v>
      </c>
      <c r="N49" s="39">
        <v>27</v>
      </c>
      <c r="O49" s="40">
        <v>27</v>
      </c>
      <c r="P49" s="40">
        <v>29</v>
      </c>
      <c r="Q49" s="40">
        <v>29</v>
      </c>
      <c r="R49" s="3">
        <v>33</v>
      </c>
      <c r="S49" s="40">
        <v>33</v>
      </c>
      <c r="T49" s="40">
        <v>33</v>
      </c>
      <c r="U49" s="3">
        <v>35</v>
      </c>
    </row>
    <row r="50" spans="1:21" s="23" customFormat="1" ht="16.5" customHeight="1">
      <c r="A50" s="18" t="s">
        <v>11</v>
      </c>
      <c r="B50" s="2">
        <v>19</v>
      </c>
      <c r="C50" s="2">
        <v>6</v>
      </c>
      <c r="D50" s="2">
        <v>5</v>
      </c>
      <c r="E50" s="2">
        <v>5</v>
      </c>
      <c r="F50" s="2">
        <v>5</v>
      </c>
      <c r="G50" s="2">
        <v>5</v>
      </c>
      <c r="H50" s="2">
        <v>5</v>
      </c>
      <c r="I50" s="39">
        <v>5</v>
      </c>
      <c r="J50" s="3">
        <v>5</v>
      </c>
      <c r="K50" s="3">
        <v>5</v>
      </c>
      <c r="L50" s="39">
        <v>5</v>
      </c>
      <c r="M50" s="39">
        <v>5</v>
      </c>
      <c r="N50" s="39">
        <v>5</v>
      </c>
      <c r="O50" s="40">
        <v>4</v>
      </c>
      <c r="P50" s="40">
        <v>4</v>
      </c>
      <c r="Q50" s="40">
        <v>4</v>
      </c>
      <c r="R50" s="3">
        <v>4</v>
      </c>
      <c r="S50" s="40">
        <v>4</v>
      </c>
      <c r="T50" s="40">
        <v>5</v>
      </c>
      <c r="U50" s="3">
        <v>5</v>
      </c>
    </row>
    <row r="51" spans="1:21" s="23" customFormat="1" ht="16.5" customHeight="1">
      <c r="A51" s="18" t="s">
        <v>15</v>
      </c>
      <c r="B51" s="2" t="s">
        <v>50</v>
      </c>
      <c r="C51" s="2" t="s">
        <v>50</v>
      </c>
      <c r="D51" s="2" t="s">
        <v>50</v>
      </c>
      <c r="E51" s="2">
        <v>3893</v>
      </c>
      <c r="F51" s="2">
        <v>5214</v>
      </c>
      <c r="G51" s="2">
        <v>5214</v>
      </c>
      <c r="H51" s="2">
        <v>5214</v>
      </c>
      <c r="I51" s="39">
        <v>5214</v>
      </c>
      <c r="J51" s="3">
        <v>5214</v>
      </c>
      <c r="K51" s="3">
        <v>5252</v>
      </c>
      <c r="L51" s="39">
        <v>5252</v>
      </c>
      <c r="M51" s="39">
        <v>5251</v>
      </c>
      <c r="N51" s="39">
        <v>5251</v>
      </c>
      <c r="O51" s="40">
        <v>5346</v>
      </c>
      <c r="P51" s="40">
        <v>5960</v>
      </c>
      <c r="Q51" s="40">
        <v>5960</v>
      </c>
      <c r="R51" s="3">
        <v>5960</v>
      </c>
      <c r="S51" s="40">
        <v>7300</v>
      </c>
      <c r="T51" s="40">
        <v>7200</v>
      </c>
      <c r="U51" s="3">
        <v>6700</v>
      </c>
    </row>
    <row r="52" spans="1:21" s="23" customFormat="1" ht="16.5" customHeight="1">
      <c r="A52" s="16" t="s">
        <v>18</v>
      </c>
      <c r="B52" s="2" t="s">
        <v>50</v>
      </c>
      <c r="C52" s="2" t="s">
        <v>50</v>
      </c>
      <c r="D52" s="2">
        <v>16</v>
      </c>
      <c r="E52" s="2">
        <v>27</v>
      </c>
      <c r="F52" s="2">
        <v>25</v>
      </c>
      <c r="G52" s="2">
        <v>25</v>
      </c>
      <c r="H52" s="2">
        <v>25</v>
      </c>
      <c r="I52" s="39">
        <v>25</v>
      </c>
      <c r="J52" s="39">
        <v>25</v>
      </c>
      <c r="K52" s="3">
        <v>30</v>
      </c>
      <c r="L52" s="39">
        <v>33</v>
      </c>
      <c r="M52" s="39">
        <v>42</v>
      </c>
      <c r="N52" s="39">
        <v>42</v>
      </c>
      <c r="O52" s="40">
        <v>46</v>
      </c>
      <c r="P52" s="40">
        <v>47</v>
      </c>
      <c r="Q52" s="40">
        <v>47</v>
      </c>
      <c r="R52" s="3">
        <v>47</v>
      </c>
      <c r="S52" s="40">
        <v>39</v>
      </c>
      <c r="T52" s="40">
        <v>32</v>
      </c>
      <c r="U52" s="3">
        <v>32</v>
      </c>
    </row>
    <row r="53" spans="1:21" s="23" customFormat="1" ht="16.5" customHeight="1">
      <c r="A53" s="18" t="s">
        <v>9</v>
      </c>
      <c r="B53" s="2" t="s">
        <v>50</v>
      </c>
      <c r="C53" s="2" t="s">
        <v>50</v>
      </c>
      <c r="D53" s="2">
        <v>18</v>
      </c>
      <c r="E53" s="2">
        <v>14</v>
      </c>
      <c r="F53" s="2">
        <v>16</v>
      </c>
      <c r="G53" s="2">
        <v>16</v>
      </c>
      <c r="H53" s="2">
        <v>16</v>
      </c>
      <c r="I53" s="39">
        <v>16</v>
      </c>
      <c r="J53" s="3">
        <v>18</v>
      </c>
      <c r="K53" s="3">
        <v>20</v>
      </c>
      <c r="L53" s="39">
        <v>19</v>
      </c>
      <c r="M53" s="39">
        <v>21</v>
      </c>
      <c r="N53" s="39">
        <v>20</v>
      </c>
      <c r="O53" s="40">
        <v>21</v>
      </c>
      <c r="P53" s="40">
        <v>21</v>
      </c>
      <c r="Q53" s="40">
        <v>22</v>
      </c>
      <c r="R53" s="3">
        <v>22</v>
      </c>
      <c r="S53" s="40">
        <v>22</v>
      </c>
      <c r="T53" s="40">
        <v>23</v>
      </c>
      <c r="U53" s="3">
        <v>27</v>
      </c>
    </row>
    <row r="54" spans="1:21" s="23" customFormat="1" ht="16.5" customHeight="1">
      <c r="A54" s="16" t="s">
        <v>17</v>
      </c>
      <c r="B54" s="2" t="s">
        <v>50</v>
      </c>
      <c r="C54" s="2" t="s">
        <v>50</v>
      </c>
      <c r="D54" s="2">
        <v>5</v>
      </c>
      <c r="E54" s="2">
        <v>35</v>
      </c>
      <c r="F54" s="2">
        <v>68</v>
      </c>
      <c r="G54" s="2">
        <v>69</v>
      </c>
      <c r="H54" s="2">
        <v>73</v>
      </c>
      <c r="I54" s="2">
        <v>69</v>
      </c>
      <c r="J54" s="2">
        <v>70</v>
      </c>
      <c r="K54" s="3">
        <v>81</v>
      </c>
      <c r="L54" s="39">
        <v>81</v>
      </c>
      <c r="M54" s="39">
        <v>82</v>
      </c>
      <c r="N54" s="39">
        <f>2+6+1+4+1+68</f>
        <v>82</v>
      </c>
      <c r="O54" s="40">
        <f>2+7+1+4+2+70</f>
        <v>86</v>
      </c>
      <c r="P54" s="40">
        <v>85</v>
      </c>
      <c r="Q54" s="40">
        <v>87</v>
      </c>
      <c r="R54" s="3">
        <v>87</v>
      </c>
      <c r="S54" s="40">
        <v>97</v>
      </c>
      <c r="T54" s="40">
        <v>100</v>
      </c>
      <c r="U54" s="3">
        <v>94</v>
      </c>
    </row>
    <row r="55" spans="1:21" s="22" customFormat="1" ht="16.5" customHeight="1">
      <c r="A55" s="9" t="s">
        <v>40</v>
      </c>
      <c r="B55" s="58">
        <f aca="true" t="shared" si="14" ref="B55:U55">SUM(B56:B63)</f>
        <v>65292</v>
      </c>
      <c r="C55" s="58">
        <f>SUM(C56:C63)</f>
        <v>61350</v>
      </c>
      <c r="D55" s="58">
        <f t="shared" si="14"/>
        <v>75388</v>
      </c>
      <c r="E55" s="58">
        <f>SUM(E56:E63)</f>
        <v>93430</v>
      </c>
      <c r="F55" s="58">
        <f t="shared" si="14"/>
        <v>116416</v>
      </c>
      <c r="G55" s="58">
        <f t="shared" si="14"/>
        <v>116341</v>
      </c>
      <c r="H55" s="58">
        <f>SUM(H56:H63)</f>
        <v>93675</v>
      </c>
      <c r="I55" s="58">
        <f>SUM(I56:I63)</f>
        <v>98381</v>
      </c>
      <c r="J55" s="58">
        <f t="shared" si="14"/>
        <v>100346</v>
      </c>
      <c r="K55" s="58">
        <f t="shared" si="14"/>
        <v>103308</v>
      </c>
      <c r="L55" s="58">
        <f t="shared" si="14"/>
        <v>106136</v>
      </c>
      <c r="M55" s="58">
        <f t="shared" si="14"/>
        <v>111266</v>
      </c>
      <c r="N55" s="58">
        <f t="shared" si="14"/>
        <v>112104</v>
      </c>
      <c r="O55" s="58">
        <f t="shared" si="14"/>
        <v>114932</v>
      </c>
      <c r="P55" s="58">
        <f t="shared" si="14"/>
        <v>117402</v>
      </c>
      <c r="Q55" s="58">
        <f t="shared" si="14"/>
        <v>121912</v>
      </c>
      <c r="R55" s="58">
        <f t="shared" si="14"/>
        <v>125647</v>
      </c>
      <c r="S55" s="58">
        <f t="shared" si="14"/>
        <v>125607</v>
      </c>
      <c r="T55" s="58">
        <f t="shared" si="14"/>
        <v>129286</v>
      </c>
      <c r="U55" s="58">
        <f t="shared" si="14"/>
        <v>136117</v>
      </c>
    </row>
    <row r="56" spans="1:21" s="23" customFormat="1" ht="16.5" customHeight="1">
      <c r="A56" s="18" t="s">
        <v>10</v>
      </c>
      <c r="B56" s="2">
        <v>49600</v>
      </c>
      <c r="C56" s="2">
        <v>49700</v>
      </c>
      <c r="D56" s="2">
        <v>59411</v>
      </c>
      <c r="E56" s="2">
        <v>58714</v>
      </c>
      <c r="F56" s="39">
        <v>68123</v>
      </c>
      <c r="G56" s="39">
        <v>67107</v>
      </c>
      <c r="H56" s="39">
        <v>53339</v>
      </c>
      <c r="I56" s="39">
        <v>54946</v>
      </c>
      <c r="J56" s="39">
        <v>55661</v>
      </c>
      <c r="K56" s="39">
        <v>57352</v>
      </c>
      <c r="L56" s="39">
        <v>58578</v>
      </c>
      <c r="M56" s="39">
        <v>60256</v>
      </c>
      <c r="N56" s="39">
        <v>60719</v>
      </c>
      <c r="O56" s="39">
        <v>61659</v>
      </c>
      <c r="P56" s="39">
        <v>61318</v>
      </c>
      <c r="Q56" s="39">
        <v>62284</v>
      </c>
      <c r="R56" s="39">
        <v>64025</v>
      </c>
      <c r="S56" s="39">
        <v>63359</v>
      </c>
      <c r="T56" s="40">
        <v>63151</v>
      </c>
      <c r="U56" s="40">
        <v>63343</v>
      </c>
    </row>
    <row r="57" spans="1:21" s="23" customFormat="1" ht="16.5" customHeight="1">
      <c r="A57" s="18" t="s">
        <v>7</v>
      </c>
      <c r="B57" s="2">
        <v>9010</v>
      </c>
      <c r="C57" s="2">
        <v>9338</v>
      </c>
      <c r="D57" s="2">
        <v>9641</v>
      </c>
      <c r="E57" s="40">
        <v>10567</v>
      </c>
      <c r="F57" s="40">
        <v>10282</v>
      </c>
      <c r="G57" s="40">
        <v>10166</v>
      </c>
      <c r="H57" s="40">
        <v>10243</v>
      </c>
      <c r="I57" s="40">
        <v>10228</v>
      </c>
      <c r="J57" s="40">
        <v>10296</v>
      </c>
      <c r="K57" s="40">
        <v>10362</v>
      </c>
      <c r="L57" s="40">
        <v>10311</v>
      </c>
      <c r="M57" s="40">
        <v>10718</v>
      </c>
      <c r="N57" s="40">
        <v>10849</v>
      </c>
      <c r="O57" s="40">
        <v>10754</v>
      </c>
      <c r="P57" s="40">
        <v>10858</v>
      </c>
      <c r="Q57" s="40">
        <v>11110</v>
      </c>
      <c r="R57" s="40">
        <v>11052</v>
      </c>
      <c r="S57" s="40">
        <v>11222</v>
      </c>
      <c r="T57" s="40">
        <v>11377</v>
      </c>
      <c r="U57" s="40">
        <v>11461</v>
      </c>
    </row>
    <row r="58" spans="1:21" s="23" customFormat="1" ht="16.5" customHeight="1">
      <c r="A58" s="18" t="s">
        <v>8</v>
      </c>
      <c r="B58" s="2">
        <v>2856</v>
      </c>
      <c r="C58" s="2">
        <v>1262</v>
      </c>
      <c r="D58" s="2">
        <v>1013</v>
      </c>
      <c r="E58" s="40">
        <v>910</v>
      </c>
      <c r="F58" s="40">
        <v>1051</v>
      </c>
      <c r="G58" s="40">
        <v>1048</v>
      </c>
      <c r="H58" s="40">
        <v>1097</v>
      </c>
      <c r="I58" s="40">
        <v>1062</v>
      </c>
      <c r="J58" s="40">
        <v>1061</v>
      </c>
      <c r="K58" s="40">
        <v>1160</v>
      </c>
      <c r="L58" s="40">
        <v>1306</v>
      </c>
      <c r="M58" s="40">
        <v>1359</v>
      </c>
      <c r="N58" s="40">
        <v>1448</v>
      </c>
      <c r="O58" s="40">
        <v>1482</v>
      </c>
      <c r="P58" s="40">
        <v>1622</v>
      </c>
      <c r="Q58" s="40">
        <v>1645</v>
      </c>
      <c r="R58" s="40">
        <v>1801</v>
      </c>
      <c r="S58" s="40">
        <v>1802</v>
      </c>
      <c r="T58" s="40">
        <v>1948</v>
      </c>
      <c r="U58" s="40">
        <v>2059</v>
      </c>
    </row>
    <row r="59" spans="1:21" s="23" customFormat="1" ht="16.5" customHeight="1">
      <c r="A59" s="18" t="s">
        <v>11</v>
      </c>
      <c r="B59" s="2">
        <v>3826</v>
      </c>
      <c r="C59" s="2">
        <v>1050</v>
      </c>
      <c r="D59" s="2">
        <v>823</v>
      </c>
      <c r="E59" s="40">
        <v>610</v>
      </c>
      <c r="F59" s="40">
        <v>643</v>
      </c>
      <c r="G59" s="40">
        <v>695</v>
      </c>
      <c r="H59" s="40">
        <v>675</v>
      </c>
      <c r="I59" s="40">
        <v>655</v>
      </c>
      <c r="J59" s="40">
        <v>646</v>
      </c>
      <c r="K59" s="40">
        <v>657</v>
      </c>
      <c r="L59" s="40">
        <v>652</v>
      </c>
      <c r="M59" s="40">
        <v>600</v>
      </c>
      <c r="N59" s="40">
        <v>616</v>
      </c>
      <c r="O59" s="40">
        <v>672</v>
      </c>
      <c r="P59" s="40">
        <v>597</v>
      </c>
      <c r="Q59" s="40">
        <v>615</v>
      </c>
      <c r="R59" s="40">
        <v>609</v>
      </c>
      <c r="S59" s="40">
        <v>559</v>
      </c>
      <c r="T59" s="40">
        <v>590</v>
      </c>
      <c r="U59" s="40">
        <v>531</v>
      </c>
    </row>
    <row r="60" spans="1:21" s="23" customFormat="1" ht="16.5" customHeight="1">
      <c r="A60" s="18" t="s">
        <v>15</v>
      </c>
      <c r="B60" s="2" t="s">
        <v>50</v>
      </c>
      <c r="C60" s="2" t="s">
        <v>50</v>
      </c>
      <c r="D60" s="2" t="s">
        <v>50</v>
      </c>
      <c r="E60" s="40">
        <v>16471</v>
      </c>
      <c r="F60" s="40">
        <v>28729</v>
      </c>
      <c r="G60" s="40">
        <v>29352</v>
      </c>
      <c r="H60" s="40">
        <v>17738</v>
      </c>
      <c r="I60" s="40">
        <v>19820</v>
      </c>
      <c r="J60" s="40">
        <v>20042</v>
      </c>
      <c r="K60" s="40">
        <v>20761</v>
      </c>
      <c r="L60" s="40">
        <v>22087</v>
      </c>
      <c r="M60" s="40">
        <v>24668</v>
      </c>
      <c r="N60" s="40">
        <v>24808</v>
      </c>
      <c r="O60" s="40">
        <v>25873</v>
      </c>
      <c r="P60" s="40">
        <v>26333</v>
      </c>
      <c r="Q60" s="40">
        <v>28346</v>
      </c>
      <c r="R60" s="40">
        <v>29406</v>
      </c>
      <c r="S60" s="40">
        <v>29433</v>
      </c>
      <c r="T60" s="40">
        <v>30773</v>
      </c>
      <c r="U60" s="40">
        <v>34235</v>
      </c>
    </row>
    <row r="61" spans="1:21" s="23" customFormat="1" ht="16.5" customHeight="1">
      <c r="A61" s="16" t="s">
        <v>18</v>
      </c>
      <c r="B61" s="2" t="s">
        <v>50</v>
      </c>
      <c r="C61" s="2" t="s">
        <v>50</v>
      </c>
      <c r="D61" s="2" t="s">
        <v>50</v>
      </c>
      <c r="E61" s="40">
        <v>108</v>
      </c>
      <c r="F61" s="40">
        <v>110</v>
      </c>
      <c r="G61" s="40">
        <v>112</v>
      </c>
      <c r="H61" s="40">
        <v>84</v>
      </c>
      <c r="I61" s="40">
        <v>87</v>
      </c>
      <c r="J61" s="40">
        <v>97</v>
      </c>
      <c r="K61" s="40">
        <v>101</v>
      </c>
      <c r="L61" s="40">
        <v>98</v>
      </c>
      <c r="M61" s="40">
        <v>109</v>
      </c>
      <c r="N61" s="40">
        <v>106</v>
      </c>
      <c r="O61" s="40">
        <v>108</v>
      </c>
      <c r="P61" s="40">
        <v>115</v>
      </c>
      <c r="Q61" s="40">
        <v>126</v>
      </c>
      <c r="R61" s="40">
        <v>116</v>
      </c>
      <c r="S61" s="40">
        <v>130</v>
      </c>
      <c r="T61" s="40">
        <v>131</v>
      </c>
      <c r="U61" s="40">
        <v>143</v>
      </c>
    </row>
    <row r="62" spans="1:21" s="23" customFormat="1" ht="16.5" customHeight="1">
      <c r="A62" s="18" t="s">
        <v>42</v>
      </c>
      <c r="B62" s="2" t="s">
        <v>50</v>
      </c>
      <c r="C62" s="2" t="s">
        <v>50</v>
      </c>
      <c r="D62" s="2">
        <v>4500</v>
      </c>
      <c r="E62" s="40">
        <v>4982</v>
      </c>
      <c r="F62" s="40">
        <v>5126</v>
      </c>
      <c r="G62" s="40">
        <v>5164</v>
      </c>
      <c r="H62" s="40">
        <v>5239</v>
      </c>
      <c r="I62" s="40">
        <v>5425</v>
      </c>
      <c r="J62" s="40">
        <v>5535</v>
      </c>
      <c r="K62" s="40">
        <v>5549</v>
      </c>
      <c r="L62" s="40">
        <v>5497</v>
      </c>
      <c r="M62" s="40">
        <v>5528</v>
      </c>
      <c r="N62" s="40">
        <v>5631</v>
      </c>
      <c r="O62" s="40">
        <v>5866</v>
      </c>
      <c r="P62" s="40">
        <v>6130</v>
      </c>
      <c r="Q62" s="40">
        <v>6290</v>
      </c>
      <c r="R62" s="40">
        <v>6300</v>
      </c>
      <c r="S62" s="40">
        <v>6279</v>
      </c>
      <c r="T62" s="40">
        <v>6494</v>
      </c>
      <c r="U62" s="40">
        <v>6722</v>
      </c>
    </row>
    <row r="63" spans="1:38" s="23" customFormat="1" ht="16.5" customHeight="1">
      <c r="A63" s="16" t="s">
        <v>17</v>
      </c>
      <c r="B63" s="2" t="s">
        <v>50</v>
      </c>
      <c r="C63" s="2" t="s">
        <v>50</v>
      </c>
      <c r="D63" s="2" t="s">
        <v>50</v>
      </c>
      <c r="E63" s="40">
        <f>1176-E61</f>
        <v>1068</v>
      </c>
      <c r="F63" s="40">
        <f>2462-F61</f>
        <v>2352</v>
      </c>
      <c r="G63" s="40">
        <f>2809-G61</f>
        <v>2697</v>
      </c>
      <c r="H63" s="40">
        <v>5260</v>
      </c>
      <c r="I63" s="40">
        <v>6158</v>
      </c>
      <c r="J63" s="40">
        <v>7008</v>
      </c>
      <c r="K63" s="40">
        <v>7366</v>
      </c>
      <c r="L63" s="40">
        <v>7607</v>
      </c>
      <c r="M63" s="40">
        <v>8028</v>
      </c>
      <c r="N63" s="40">
        <v>7927</v>
      </c>
      <c r="O63" s="40">
        <v>8518</v>
      </c>
      <c r="P63" s="40">
        <v>10429</v>
      </c>
      <c r="Q63" s="40">
        <v>11496</v>
      </c>
      <c r="R63" s="40">
        <v>12338</v>
      </c>
      <c r="S63" s="40">
        <v>12823</v>
      </c>
      <c r="T63" s="40">
        <v>14822</v>
      </c>
      <c r="U63" s="40">
        <v>17623</v>
      </c>
      <c r="W63" s="22"/>
      <c r="X63" s="22"/>
      <c r="Y63" s="22"/>
      <c r="Z63" s="22"/>
      <c r="AA63" s="22"/>
      <c r="AB63" s="22"/>
      <c r="AC63" s="22"/>
      <c r="AD63" s="22"/>
      <c r="AE63" s="22"/>
      <c r="AF63" s="22"/>
      <c r="AG63" s="22"/>
      <c r="AH63" s="22"/>
      <c r="AI63" s="22"/>
      <c r="AJ63" s="22"/>
      <c r="AK63" s="22"/>
      <c r="AL63" s="22"/>
    </row>
    <row r="64" spans="1:21" s="22" customFormat="1" ht="16.5" customHeight="1">
      <c r="A64" s="44" t="s">
        <v>43</v>
      </c>
      <c r="B64" s="58">
        <v>156400</v>
      </c>
      <c r="C64" s="58">
        <v>138040</v>
      </c>
      <c r="D64" s="89">
        <v>187000</v>
      </c>
      <c r="E64" s="58">
        <v>262176</v>
      </c>
      <c r="F64" s="58">
        <v>294087</v>
      </c>
      <c r="G64" s="58">
        <v>300491</v>
      </c>
      <c r="H64" s="58">
        <v>314944</v>
      </c>
      <c r="I64" s="58">
        <v>320759</v>
      </c>
      <c r="J64" s="58">
        <v>327752</v>
      </c>
      <c r="K64" s="58">
        <v>337885</v>
      </c>
      <c r="L64" s="58">
        <v>347841</v>
      </c>
      <c r="M64" s="58">
        <v>357266</v>
      </c>
      <c r="N64" s="58">
        <v>360722</v>
      </c>
      <c r="O64" s="58">
        <v>337982</v>
      </c>
      <c r="P64" s="58">
        <v>345871</v>
      </c>
      <c r="Q64" s="58">
        <v>354458</v>
      </c>
      <c r="R64" s="59">
        <v>357484</v>
      </c>
      <c r="S64" s="89">
        <v>370784</v>
      </c>
      <c r="T64" s="58">
        <v>387155</v>
      </c>
      <c r="U64" s="59">
        <v>390326</v>
      </c>
    </row>
    <row r="65" spans="1:38" s="23" customFormat="1" ht="16.5" customHeight="1">
      <c r="A65" s="18" t="s">
        <v>10</v>
      </c>
      <c r="B65" s="2">
        <v>121300</v>
      </c>
      <c r="C65" s="2">
        <v>101598</v>
      </c>
      <c r="D65" s="2" t="s">
        <v>50</v>
      </c>
      <c r="E65" s="2">
        <v>162189</v>
      </c>
      <c r="F65" s="39">
        <v>174373</v>
      </c>
      <c r="G65" s="39">
        <v>181973</v>
      </c>
      <c r="H65" s="39">
        <v>190152</v>
      </c>
      <c r="I65" s="39">
        <v>196861</v>
      </c>
      <c r="J65" s="39">
        <v>198644</v>
      </c>
      <c r="K65" s="3">
        <v>204179</v>
      </c>
      <c r="L65" s="39">
        <v>211095</v>
      </c>
      <c r="M65" s="39">
        <v>214674</v>
      </c>
      <c r="N65" s="39">
        <v>214825</v>
      </c>
      <c r="O65" s="40">
        <v>205478</v>
      </c>
      <c r="P65" s="40">
        <v>212122</v>
      </c>
      <c r="Q65" s="40">
        <v>217332</v>
      </c>
      <c r="R65" s="3">
        <v>221302</v>
      </c>
      <c r="S65" s="91">
        <v>186329</v>
      </c>
      <c r="T65" s="40">
        <v>192213</v>
      </c>
      <c r="U65" s="3">
        <v>192510</v>
      </c>
      <c r="X65" s="71"/>
      <c r="Y65" s="71"/>
      <c r="Z65" s="71"/>
      <c r="AA65" s="71"/>
      <c r="AB65" s="71"/>
      <c r="AC65" s="71"/>
      <c r="AD65" s="71"/>
      <c r="AE65" s="71"/>
      <c r="AF65" s="71"/>
      <c r="AG65" s="71"/>
      <c r="AH65" s="71"/>
      <c r="AI65" s="71"/>
      <c r="AJ65" s="71"/>
      <c r="AK65" s="71"/>
      <c r="AL65" s="71"/>
    </row>
    <row r="66" spans="1:39" s="23" customFormat="1" ht="16.5" customHeight="1">
      <c r="A66" s="18" t="s">
        <v>7</v>
      </c>
      <c r="B66" s="2">
        <v>35100</v>
      </c>
      <c r="C66" s="2">
        <v>36442</v>
      </c>
      <c r="D66" s="2" t="s">
        <v>50</v>
      </c>
      <c r="E66" s="2">
        <v>46102</v>
      </c>
      <c r="F66" s="39">
        <v>51062</v>
      </c>
      <c r="G66" s="39">
        <v>45644</v>
      </c>
      <c r="H66" s="39">
        <v>45793</v>
      </c>
      <c r="I66" s="39">
        <v>45935</v>
      </c>
      <c r="J66" s="39">
        <v>45163</v>
      </c>
      <c r="K66" s="3">
        <v>46311</v>
      </c>
      <c r="L66" s="39">
        <v>47087</v>
      </c>
      <c r="M66" s="39">
        <v>47865</v>
      </c>
      <c r="N66" s="39">
        <v>48464</v>
      </c>
      <c r="O66" s="40">
        <v>48327</v>
      </c>
      <c r="P66" s="40">
        <v>47211</v>
      </c>
      <c r="Q66" s="40">
        <v>47806</v>
      </c>
      <c r="R66" s="3">
        <v>48323</v>
      </c>
      <c r="S66" s="91">
        <v>49369</v>
      </c>
      <c r="T66" s="40">
        <v>49982</v>
      </c>
      <c r="U66" s="3">
        <v>49741</v>
      </c>
      <c r="AM66" s="71"/>
    </row>
    <row r="67" spans="1:21" s="23" customFormat="1" ht="16.5" customHeight="1">
      <c r="A67" s="18" t="s">
        <v>8</v>
      </c>
      <c r="B67" s="2" t="s">
        <v>3</v>
      </c>
      <c r="C67" s="2" t="s">
        <v>3</v>
      </c>
      <c r="D67" s="2" t="s">
        <v>50</v>
      </c>
      <c r="E67" s="2">
        <v>4066</v>
      </c>
      <c r="F67" s="39">
        <v>5140</v>
      </c>
      <c r="G67" s="39">
        <v>4935</v>
      </c>
      <c r="H67" s="39">
        <v>5728</v>
      </c>
      <c r="I67" s="39">
        <v>5940</v>
      </c>
      <c r="J67" s="39">
        <v>6024</v>
      </c>
      <c r="K67" s="3">
        <v>6058</v>
      </c>
      <c r="L67" s="39">
        <v>6572</v>
      </c>
      <c r="M67" s="39">
        <v>7021</v>
      </c>
      <c r="N67" s="39">
        <v>7598</v>
      </c>
      <c r="O67" s="40">
        <v>7619</v>
      </c>
      <c r="P67" s="40">
        <v>8184</v>
      </c>
      <c r="Q67" s="40">
        <v>8181</v>
      </c>
      <c r="R67" s="3">
        <v>8448</v>
      </c>
      <c r="S67" s="91">
        <v>9250</v>
      </c>
      <c r="T67" s="40">
        <v>9939</v>
      </c>
      <c r="U67" s="3">
        <v>10558</v>
      </c>
    </row>
    <row r="68" spans="1:21" s="23" customFormat="1" ht="16.5" customHeight="1">
      <c r="A68" s="18" t="s">
        <v>11</v>
      </c>
      <c r="B68" s="2" t="s">
        <v>3</v>
      </c>
      <c r="C68" s="2" t="s">
        <v>3</v>
      </c>
      <c r="D68" s="2" t="s">
        <v>50</v>
      </c>
      <c r="E68" s="2">
        <v>1925</v>
      </c>
      <c r="F68" s="39">
        <v>1848</v>
      </c>
      <c r="G68" s="39">
        <v>1871</v>
      </c>
      <c r="H68" s="39">
        <v>2084</v>
      </c>
      <c r="I68" s="39">
        <v>2037</v>
      </c>
      <c r="J68" s="39">
        <v>2053</v>
      </c>
      <c r="K68" s="3">
        <v>2140</v>
      </c>
      <c r="L68" s="39">
        <v>2223</v>
      </c>
      <c r="M68" s="39">
        <v>2008</v>
      </c>
      <c r="N68" s="39">
        <v>2027</v>
      </c>
      <c r="O68" s="40">
        <v>1964</v>
      </c>
      <c r="P68" s="40">
        <v>1928</v>
      </c>
      <c r="Q68" s="40">
        <v>1942</v>
      </c>
      <c r="R68" s="3">
        <v>1845</v>
      </c>
      <c r="S68" s="91">
        <v>1769</v>
      </c>
      <c r="T68" s="40">
        <v>1832</v>
      </c>
      <c r="U68" s="3">
        <v>1986</v>
      </c>
    </row>
    <row r="69" spans="1:21" s="23" customFormat="1" ht="16.5" customHeight="1">
      <c r="A69" s="18" t="s">
        <v>15</v>
      </c>
      <c r="B69" s="2" t="s">
        <v>50</v>
      </c>
      <c r="C69" s="2" t="s">
        <v>50</v>
      </c>
      <c r="D69" s="2" t="s">
        <v>50</v>
      </c>
      <c r="E69" s="2">
        <v>22740</v>
      </c>
      <c r="F69" s="39">
        <v>35450</v>
      </c>
      <c r="G69" s="39">
        <v>39882</v>
      </c>
      <c r="H69" s="39">
        <v>44667</v>
      </c>
      <c r="I69" s="39">
        <v>44029</v>
      </c>
      <c r="J69" s="39">
        <v>48406</v>
      </c>
      <c r="K69" s="3">
        <v>51186</v>
      </c>
      <c r="L69" s="39">
        <v>52021</v>
      </c>
      <c r="M69" s="39">
        <v>55846</v>
      </c>
      <c r="N69" s="39">
        <v>56746</v>
      </c>
      <c r="O69" s="40">
        <v>42935</v>
      </c>
      <c r="P69" s="40">
        <v>43642</v>
      </c>
      <c r="Q69" s="40">
        <v>46624</v>
      </c>
      <c r="R69" s="3">
        <v>46178</v>
      </c>
      <c r="S69" s="91">
        <v>91183</v>
      </c>
      <c r="T69" s="40">
        <v>99323</v>
      </c>
      <c r="U69" s="3">
        <v>100242</v>
      </c>
    </row>
    <row r="70" spans="1:21" s="23" customFormat="1" ht="16.5" customHeight="1">
      <c r="A70" s="16" t="s">
        <v>18</v>
      </c>
      <c r="B70" s="2" t="s">
        <v>50</v>
      </c>
      <c r="C70" s="2" t="s">
        <v>50</v>
      </c>
      <c r="D70" s="2" t="s">
        <v>50</v>
      </c>
      <c r="E70" s="2">
        <v>2813</v>
      </c>
      <c r="F70" s="39">
        <v>2764</v>
      </c>
      <c r="G70" s="3">
        <v>2829</v>
      </c>
      <c r="H70" s="3">
        <v>2932</v>
      </c>
      <c r="I70" s="3">
        <v>3586</v>
      </c>
      <c r="J70" s="3">
        <v>3632</v>
      </c>
      <c r="K70" s="3">
        <v>4125</v>
      </c>
      <c r="L70" s="3">
        <v>2682</v>
      </c>
      <c r="M70" s="3">
        <v>4820</v>
      </c>
      <c r="N70" s="3">
        <v>5441</v>
      </c>
      <c r="O70" s="3">
        <v>5536</v>
      </c>
      <c r="P70" s="3">
        <v>5970</v>
      </c>
      <c r="Q70" s="3">
        <v>5871</v>
      </c>
      <c r="R70" s="3">
        <v>4539</v>
      </c>
      <c r="S70" s="3">
        <v>4079</v>
      </c>
      <c r="T70" s="3">
        <v>4165</v>
      </c>
      <c r="U70" s="3">
        <v>4596</v>
      </c>
    </row>
    <row r="71" spans="1:38" s="23" customFormat="1" ht="16.5" customHeight="1">
      <c r="A71" s="18" t="s">
        <v>9</v>
      </c>
      <c r="B71" s="2" t="s">
        <v>50</v>
      </c>
      <c r="C71" s="2" t="s">
        <v>50</v>
      </c>
      <c r="D71" s="2" t="s">
        <v>50</v>
      </c>
      <c r="E71" s="2">
        <v>21443</v>
      </c>
      <c r="F71" s="39">
        <v>22596</v>
      </c>
      <c r="G71" s="39">
        <v>22320</v>
      </c>
      <c r="H71" s="39">
        <v>22604</v>
      </c>
      <c r="I71" s="39">
        <v>21651</v>
      </c>
      <c r="J71" s="39">
        <v>22488</v>
      </c>
      <c r="K71" s="3">
        <v>22896</v>
      </c>
      <c r="L71" s="39">
        <v>23518</v>
      </c>
      <c r="M71" s="39">
        <v>23851</v>
      </c>
      <c r="N71" s="39">
        <v>24391</v>
      </c>
      <c r="O71" s="40">
        <v>24813</v>
      </c>
      <c r="P71" s="40">
        <v>25296</v>
      </c>
      <c r="Q71" s="40">
        <v>25321</v>
      </c>
      <c r="R71" s="3">
        <v>25314</v>
      </c>
      <c r="S71" s="91">
        <v>26272</v>
      </c>
      <c r="T71" s="40">
        <v>27144</v>
      </c>
      <c r="U71" s="3">
        <v>28278</v>
      </c>
      <c r="V71" s="22"/>
      <c r="X71" s="71"/>
      <c r="Y71" s="71"/>
      <c r="Z71" s="71"/>
      <c r="AA71" s="71"/>
      <c r="AB71" s="71"/>
      <c r="AC71" s="71"/>
      <c r="AD71" s="71"/>
      <c r="AE71" s="71"/>
      <c r="AF71" s="71"/>
      <c r="AG71" s="71"/>
      <c r="AH71" s="71"/>
      <c r="AI71" s="71"/>
      <c r="AJ71" s="71"/>
      <c r="AK71" s="71"/>
      <c r="AL71" s="71"/>
    </row>
    <row r="72" spans="1:38" s="22" customFormat="1" ht="16.5" customHeight="1">
      <c r="A72" s="19" t="s">
        <v>17</v>
      </c>
      <c r="B72" s="41" t="s">
        <v>50</v>
      </c>
      <c r="C72" s="41" t="s">
        <v>50</v>
      </c>
      <c r="D72" s="41" t="s">
        <v>50</v>
      </c>
      <c r="E72" s="41">
        <f>3711-E70</f>
        <v>898</v>
      </c>
      <c r="F72" s="42">
        <f>3618-F70</f>
        <v>854</v>
      </c>
      <c r="G72" s="43">
        <f>3866-G70</f>
        <v>1037</v>
      </c>
      <c r="H72" s="43">
        <f>3916-H70</f>
        <v>984</v>
      </c>
      <c r="I72" s="43">
        <f>4306-I70</f>
        <v>720</v>
      </c>
      <c r="J72" s="43">
        <f>4974-J70</f>
        <v>1342</v>
      </c>
      <c r="K72" s="43">
        <f>5115-K70</f>
        <v>990</v>
      </c>
      <c r="L72" s="43">
        <f>5325-L70</f>
        <v>2643</v>
      </c>
      <c r="M72" s="43">
        <f>6001-M70</f>
        <v>1181</v>
      </c>
      <c r="N72" s="43">
        <f>6671-N70</f>
        <v>1230</v>
      </c>
      <c r="O72" s="43">
        <f>6848-O70</f>
        <v>1312</v>
      </c>
      <c r="P72" s="43">
        <f>7488-P70</f>
        <v>1518</v>
      </c>
      <c r="Q72" s="43">
        <f>7253-(Q70)</f>
        <v>1382</v>
      </c>
      <c r="R72" s="43">
        <f>6074-R70</f>
        <v>1535</v>
      </c>
      <c r="S72" s="92">
        <f>6612-S70</f>
        <v>2533</v>
      </c>
      <c r="T72" s="43">
        <f>6722-T70</f>
        <v>2557</v>
      </c>
      <c r="U72" s="43">
        <f>7187-U70</f>
        <v>2591</v>
      </c>
      <c r="V72" s="23"/>
      <c r="W72" s="23"/>
      <c r="X72" s="23"/>
      <c r="Y72" s="23"/>
      <c r="Z72" s="23"/>
      <c r="AA72" s="23"/>
      <c r="AB72" s="23"/>
      <c r="AC72" s="23"/>
      <c r="AD72" s="23"/>
      <c r="AE72" s="23"/>
      <c r="AF72" s="23"/>
      <c r="AG72" s="23"/>
      <c r="AH72" s="23"/>
      <c r="AI72" s="23"/>
      <c r="AJ72" s="23"/>
      <c r="AK72" s="23"/>
      <c r="AL72" s="23"/>
    </row>
    <row r="73" spans="1:38" s="23" customFormat="1" ht="16.5" customHeight="1">
      <c r="A73" s="4" t="s">
        <v>23</v>
      </c>
      <c r="B73" s="47">
        <v>1960</v>
      </c>
      <c r="C73" s="47">
        <v>1970</v>
      </c>
      <c r="D73" s="47">
        <v>1980</v>
      </c>
      <c r="E73" s="47">
        <v>1990</v>
      </c>
      <c r="F73" s="47">
        <v>1994</v>
      </c>
      <c r="G73" s="47">
        <v>1995</v>
      </c>
      <c r="H73" s="47">
        <v>1996</v>
      </c>
      <c r="I73" s="47">
        <v>1997</v>
      </c>
      <c r="J73" s="47">
        <v>1998</v>
      </c>
      <c r="K73" s="47">
        <v>1999</v>
      </c>
      <c r="L73" s="47">
        <v>2000</v>
      </c>
      <c r="M73" s="47">
        <v>2001</v>
      </c>
      <c r="N73" s="47">
        <v>2002</v>
      </c>
      <c r="O73" s="47">
        <v>2003</v>
      </c>
      <c r="P73" s="47">
        <v>2004</v>
      </c>
      <c r="Q73" s="47">
        <v>2005</v>
      </c>
      <c r="R73" s="51">
        <v>2006</v>
      </c>
      <c r="S73" s="51">
        <v>2007</v>
      </c>
      <c r="T73" s="51">
        <v>2008</v>
      </c>
      <c r="U73" s="51">
        <v>2009</v>
      </c>
      <c r="W73" s="71"/>
      <c r="X73" s="71"/>
      <c r="Y73" s="71"/>
      <c r="Z73" s="71"/>
      <c r="AA73" s="71"/>
      <c r="AB73" s="71"/>
      <c r="AC73" s="71"/>
      <c r="AD73" s="71"/>
      <c r="AE73" s="71"/>
      <c r="AF73" s="71"/>
      <c r="AG73" s="71"/>
      <c r="AH73" s="71"/>
      <c r="AI73" s="71"/>
      <c r="AJ73" s="71"/>
      <c r="AK73" s="71"/>
      <c r="AL73" s="71"/>
    </row>
    <row r="74" spans="1:38" s="23" customFormat="1" ht="16.5" customHeight="1">
      <c r="A74" s="6" t="s">
        <v>29</v>
      </c>
      <c r="B74" s="57">
        <v>2143</v>
      </c>
      <c r="C74" s="57">
        <v>1883</v>
      </c>
      <c r="D74" s="57">
        <v>2287</v>
      </c>
      <c r="E74" s="57">
        <v>3241.5</v>
      </c>
      <c r="F74" s="57">
        <v>3467.5</v>
      </c>
      <c r="G74" s="57">
        <v>3550.2</v>
      </c>
      <c r="H74" s="57">
        <v>3081.5624</v>
      </c>
      <c r="I74" s="57">
        <v>3200.9209389999996</v>
      </c>
      <c r="J74" s="57">
        <v>3346.954078</v>
      </c>
      <c r="K74" s="57">
        <v>3499.7134610000003</v>
      </c>
      <c r="L74" s="57">
        <v>3604.538556</v>
      </c>
      <c r="M74" s="57">
        <v>3735.398142</v>
      </c>
      <c r="N74" s="57">
        <v>3854.6011409999996</v>
      </c>
      <c r="O74" s="57">
        <v>3914.7703210000004</v>
      </c>
      <c r="P74" s="57">
        <v>3971.623938</v>
      </c>
      <c r="Q74" s="57">
        <v>4054.2636860000002</v>
      </c>
      <c r="R74" s="59">
        <v>4126.8361</v>
      </c>
      <c r="S74" s="59">
        <v>4237.7375</v>
      </c>
      <c r="T74" s="59">
        <v>4375.2062000000005</v>
      </c>
      <c r="U74" s="59">
        <v>4474.55228</v>
      </c>
      <c r="W74" s="71"/>
      <c r="X74" s="71"/>
      <c r="Y74" s="71"/>
      <c r="Z74" s="71"/>
      <c r="AA74" s="71"/>
      <c r="AB74" s="71"/>
      <c r="AC74" s="71"/>
      <c r="AD74" s="71"/>
      <c r="AE74" s="71"/>
      <c r="AF74" s="71"/>
      <c r="AG74" s="71"/>
      <c r="AH74" s="71"/>
      <c r="AI74" s="71"/>
      <c r="AJ74" s="71"/>
      <c r="AK74" s="71"/>
      <c r="AL74" s="71"/>
    </row>
    <row r="75" spans="1:38" s="23" customFormat="1" ht="16.5" customHeight="1">
      <c r="A75" s="18" t="s">
        <v>10</v>
      </c>
      <c r="B75" s="2">
        <v>1576.4</v>
      </c>
      <c r="C75" s="2">
        <v>1409.3</v>
      </c>
      <c r="D75" s="2">
        <v>1677.2</v>
      </c>
      <c r="E75" s="2">
        <v>2129.9</v>
      </c>
      <c r="F75" s="2">
        <v>2162</v>
      </c>
      <c r="G75" s="2">
        <v>2183.7</v>
      </c>
      <c r="H75" s="2">
        <v>1812.5531</v>
      </c>
      <c r="I75" s="2">
        <v>1849.0709029999998</v>
      </c>
      <c r="J75" s="2">
        <v>1903.8102990000002</v>
      </c>
      <c r="K75" s="2">
        <v>1985.0200580000003</v>
      </c>
      <c r="L75" s="2">
        <v>2040.788781</v>
      </c>
      <c r="M75" s="2">
        <v>2103.8762420000003</v>
      </c>
      <c r="N75" s="2">
        <v>2156.059389</v>
      </c>
      <c r="O75" s="2">
        <v>2177.1945690000002</v>
      </c>
      <c r="P75" s="2">
        <v>2169.4052269999997</v>
      </c>
      <c r="Q75" s="2">
        <v>2192.181237</v>
      </c>
      <c r="R75" s="3">
        <v>2214.041933</v>
      </c>
      <c r="S75" s="3">
        <v>2241.0642</v>
      </c>
      <c r="T75" s="3">
        <v>2271.6938000000005</v>
      </c>
      <c r="U75" s="3">
        <v>2285.149383</v>
      </c>
      <c r="W75" s="71"/>
      <c r="X75" s="71"/>
      <c r="Y75" s="71"/>
      <c r="Z75" s="71"/>
      <c r="AA75" s="71"/>
      <c r="AB75" s="71"/>
      <c r="AC75" s="71"/>
      <c r="AD75" s="71"/>
      <c r="AE75" s="71"/>
      <c r="AF75" s="71"/>
      <c r="AG75" s="71"/>
      <c r="AH75" s="71"/>
      <c r="AI75" s="71"/>
      <c r="AJ75" s="71"/>
      <c r="AK75" s="71"/>
      <c r="AL75" s="71"/>
    </row>
    <row r="76" spans="1:38" s="23" customFormat="1" ht="16.5" customHeight="1">
      <c r="A76" s="18" t="s">
        <v>7</v>
      </c>
      <c r="B76" s="2">
        <v>390.9</v>
      </c>
      <c r="C76" s="2">
        <v>407.1</v>
      </c>
      <c r="D76" s="2">
        <v>384.7</v>
      </c>
      <c r="E76" s="2">
        <v>536.7</v>
      </c>
      <c r="F76" s="2">
        <v>531.8</v>
      </c>
      <c r="G76" s="2">
        <v>537.2</v>
      </c>
      <c r="H76" s="2">
        <v>543.1116999999999</v>
      </c>
      <c r="I76" s="2">
        <v>557.671749</v>
      </c>
      <c r="J76" s="2">
        <v>565.677634</v>
      </c>
      <c r="K76" s="2">
        <v>577.6755870000001</v>
      </c>
      <c r="L76" s="2">
        <v>595.242992</v>
      </c>
      <c r="M76" s="2">
        <v>608.089661</v>
      </c>
      <c r="N76" s="2">
        <v>620.8539129999999</v>
      </c>
      <c r="O76" s="2">
        <v>629.9092659999999</v>
      </c>
      <c r="P76" s="2">
        <v>642.424319</v>
      </c>
      <c r="Q76" s="2">
        <v>646.221586</v>
      </c>
      <c r="R76" s="3">
        <v>652.0633060000001</v>
      </c>
      <c r="S76" s="3">
        <v>657.2762</v>
      </c>
      <c r="T76" s="3">
        <v>674.268</v>
      </c>
      <c r="U76" s="3">
        <v>684.581747</v>
      </c>
      <c r="W76" s="71"/>
      <c r="X76" s="71"/>
      <c r="Y76" s="71"/>
      <c r="Z76" s="71"/>
      <c r="AA76" s="71"/>
      <c r="AB76" s="71"/>
      <c r="AC76" s="71"/>
      <c r="AD76" s="71"/>
      <c r="AE76" s="71"/>
      <c r="AF76" s="71"/>
      <c r="AG76" s="71"/>
      <c r="AH76" s="71"/>
      <c r="AI76" s="71"/>
      <c r="AJ76" s="71"/>
      <c r="AK76" s="71"/>
      <c r="AL76" s="71"/>
    </row>
    <row r="77" spans="1:38" s="23" customFormat="1" ht="16.5" customHeight="1">
      <c r="A77" s="18" t="s">
        <v>8</v>
      </c>
      <c r="B77" s="2">
        <v>74.8</v>
      </c>
      <c r="C77" s="2">
        <v>33.7</v>
      </c>
      <c r="D77" s="2">
        <v>17.5</v>
      </c>
      <c r="E77" s="2">
        <v>24.2</v>
      </c>
      <c r="F77" s="2">
        <v>34</v>
      </c>
      <c r="G77" s="2">
        <v>34.6</v>
      </c>
      <c r="H77" s="2">
        <v>37.467800000000004</v>
      </c>
      <c r="I77" s="2">
        <v>40.747527000000005</v>
      </c>
      <c r="J77" s="2">
        <v>43.282733</v>
      </c>
      <c r="K77" s="2">
        <v>48.057755</v>
      </c>
      <c r="L77" s="2">
        <v>52.104104</v>
      </c>
      <c r="M77" s="2">
        <v>53.893865999999996</v>
      </c>
      <c r="N77" s="2">
        <v>61.050862</v>
      </c>
      <c r="O77" s="2">
        <v>64.335697</v>
      </c>
      <c r="P77" s="2">
        <v>67.362496</v>
      </c>
      <c r="Q77" s="2">
        <v>69.23226600000001</v>
      </c>
      <c r="R77" s="3">
        <v>74.335503</v>
      </c>
      <c r="S77" s="3">
        <v>83.5438</v>
      </c>
      <c r="T77" s="3">
        <v>87.58619999999999</v>
      </c>
      <c r="U77" s="3">
        <v>90.301124</v>
      </c>
      <c r="W77" s="71"/>
      <c r="X77" s="71"/>
      <c r="Y77" s="71"/>
      <c r="Z77" s="71"/>
      <c r="AA77" s="71"/>
      <c r="AB77" s="71"/>
      <c r="AC77" s="71"/>
      <c r="AD77" s="71"/>
      <c r="AE77" s="71"/>
      <c r="AF77" s="71"/>
      <c r="AG77" s="71"/>
      <c r="AH77" s="71"/>
      <c r="AI77" s="71"/>
      <c r="AJ77" s="71"/>
      <c r="AK77" s="71"/>
      <c r="AL77" s="71"/>
    </row>
    <row r="78" spans="1:38" s="23" customFormat="1" ht="16.5" customHeight="1">
      <c r="A78" s="18" t="s">
        <v>11</v>
      </c>
      <c r="B78" s="2">
        <v>100.7</v>
      </c>
      <c r="C78" s="2">
        <v>33</v>
      </c>
      <c r="D78" s="2">
        <v>13</v>
      </c>
      <c r="E78" s="2">
        <v>13.8</v>
      </c>
      <c r="F78" s="2">
        <v>13.7</v>
      </c>
      <c r="G78" s="2">
        <v>13.8</v>
      </c>
      <c r="H78" s="2">
        <v>13.6938</v>
      </c>
      <c r="I78" s="2">
        <v>13.955208</v>
      </c>
      <c r="J78" s="2">
        <v>13.615451</v>
      </c>
      <c r="K78" s="2">
        <v>14.199110000000001</v>
      </c>
      <c r="L78" s="2">
        <v>14.524903</v>
      </c>
      <c r="M78" s="2">
        <v>12.848810999999998</v>
      </c>
      <c r="N78" s="2">
        <v>13.899353999999999</v>
      </c>
      <c r="O78" s="2">
        <v>13.791274999999999</v>
      </c>
      <c r="P78" s="2">
        <v>13.423213</v>
      </c>
      <c r="Q78" s="2">
        <v>12.945122999999999</v>
      </c>
      <c r="R78" s="3">
        <v>12.210835</v>
      </c>
      <c r="S78" s="3">
        <v>11.4299</v>
      </c>
      <c r="T78" s="3">
        <v>11.632700000000002</v>
      </c>
      <c r="U78" s="3">
        <v>13.147833</v>
      </c>
      <c r="W78" s="71"/>
      <c r="X78" s="71"/>
      <c r="Y78" s="71"/>
      <c r="Z78" s="71"/>
      <c r="AA78" s="71"/>
      <c r="AB78" s="71"/>
      <c r="AC78" s="71"/>
      <c r="AD78" s="71"/>
      <c r="AE78" s="71"/>
      <c r="AF78" s="71"/>
      <c r="AG78" s="71"/>
      <c r="AH78" s="71"/>
      <c r="AI78" s="71"/>
      <c r="AJ78" s="71"/>
      <c r="AK78" s="71"/>
      <c r="AL78" s="71"/>
    </row>
    <row r="79" spans="1:138" s="28" customFormat="1" ht="16.5" customHeight="1">
      <c r="A79" s="18" t="s">
        <v>15</v>
      </c>
      <c r="B79" s="2" t="s">
        <v>50</v>
      </c>
      <c r="C79" s="2" t="s">
        <v>50</v>
      </c>
      <c r="D79" s="2" t="s">
        <v>50</v>
      </c>
      <c r="E79" s="2">
        <v>305.9</v>
      </c>
      <c r="F79" s="2">
        <v>463.7</v>
      </c>
      <c r="G79" s="2">
        <v>506.5</v>
      </c>
      <c r="H79" s="2">
        <v>363.0803</v>
      </c>
      <c r="I79" s="2">
        <v>409.70596599999993</v>
      </c>
      <c r="J79" s="2">
        <v>469.062485</v>
      </c>
      <c r="K79" s="2">
        <v>494.148301</v>
      </c>
      <c r="L79" s="2">
        <v>531.669623</v>
      </c>
      <c r="M79" s="2">
        <v>577.574489</v>
      </c>
      <c r="N79" s="2">
        <v>612.616054</v>
      </c>
      <c r="O79" s="2">
        <v>639.923421</v>
      </c>
      <c r="P79" s="2">
        <v>650.800969</v>
      </c>
      <c r="Q79" s="2">
        <v>683.281067</v>
      </c>
      <c r="R79" s="3">
        <v>707.560243</v>
      </c>
      <c r="S79" s="3">
        <v>752.4364</v>
      </c>
      <c r="T79" s="3">
        <v>802.5623999999999</v>
      </c>
      <c r="U79" s="3">
        <v>846.960347</v>
      </c>
      <c r="V79" s="23"/>
      <c r="W79" s="71"/>
      <c r="X79" s="71"/>
      <c r="Y79" s="71"/>
      <c r="Z79" s="71"/>
      <c r="AA79" s="71"/>
      <c r="AB79" s="71"/>
      <c r="AC79" s="71"/>
      <c r="AD79" s="71"/>
      <c r="AE79" s="71"/>
      <c r="AF79" s="71"/>
      <c r="AG79" s="71"/>
      <c r="AH79" s="71"/>
      <c r="AI79" s="71"/>
      <c r="AJ79" s="71"/>
      <c r="AK79" s="71"/>
      <c r="AL79" s="71"/>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row>
    <row r="80" spans="1:21" s="23" customFormat="1" ht="16.5" customHeight="1">
      <c r="A80" s="16" t="s">
        <v>18</v>
      </c>
      <c r="B80" s="2" t="s">
        <v>50</v>
      </c>
      <c r="C80" s="2" t="s">
        <v>50</v>
      </c>
      <c r="D80" s="2">
        <v>2</v>
      </c>
      <c r="E80" s="2">
        <v>2</v>
      </c>
      <c r="F80" s="2">
        <v>2</v>
      </c>
      <c r="G80" s="40">
        <v>2.5</v>
      </c>
      <c r="H80" s="2">
        <v>2.092</v>
      </c>
      <c r="I80" s="2">
        <v>2.0264960000000003</v>
      </c>
      <c r="J80" s="2">
        <v>2.303179</v>
      </c>
      <c r="K80" s="2">
        <v>2.512536</v>
      </c>
      <c r="L80" s="2">
        <v>2.5111350000000003</v>
      </c>
      <c r="M80" s="2">
        <v>2.4652730000000003</v>
      </c>
      <c r="N80" s="2">
        <v>2.718895</v>
      </c>
      <c r="O80" s="2">
        <v>2.9700649999999995</v>
      </c>
      <c r="P80" s="2">
        <v>3.0463500000000003</v>
      </c>
      <c r="Q80" s="2">
        <v>2.828583</v>
      </c>
      <c r="R80" s="3">
        <v>2.782926</v>
      </c>
      <c r="S80" s="3">
        <v>3.432</v>
      </c>
      <c r="T80" s="3">
        <v>3.4141000000000004</v>
      </c>
      <c r="U80" s="3">
        <v>3.382926</v>
      </c>
    </row>
    <row r="81" spans="1:21" s="23" customFormat="1" ht="16.5" customHeight="1">
      <c r="A81" s="18" t="s">
        <v>9</v>
      </c>
      <c r="B81" s="2" t="s">
        <v>50</v>
      </c>
      <c r="C81" s="2" t="s">
        <v>50</v>
      </c>
      <c r="D81" s="2">
        <v>179</v>
      </c>
      <c r="E81" s="2">
        <v>212.7</v>
      </c>
      <c r="F81" s="2">
        <v>230.8</v>
      </c>
      <c r="G81" s="2">
        <v>237.7</v>
      </c>
      <c r="H81" s="2">
        <v>241.86749999999998</v>
      </c>
      <c r="I81" s="2">
        <v>250.697055</v>
      </c>
      <c r="J81" s="2">
        <v>259.40017</v>
      </c>
      <c r="K81" s="2">
        <v>265.850568</v>
      </c>
      <c r="L81" s="2">
        <v>270.885386</v>
      </c>
      <c r="M81" s="2">
        <v>277.108326</v>
      </c>
      <c r="N81" s="2">
        <v>283.549863</v>
      </c>
      <c r="O81" s="2">
        <v>285.88436700000005</v>
      </c>
      <c r="P81" s="2">
        <v>294.510439</v>
      </c>
      <c r="Q81" s="2">
        <v>303.242439</v>
      </c>
      <c r="R81" s="3">
        <v>314.58863499999995</v>
      </c>
      <c r="S81" s="3">
        <v>325.08610000000004</v>
      </c>
      <c r="T81" s="3">
        <v>337.44069999999994</v>
      </c>
      <c r="U81" s="3">
        <v>337.365913</v>
      </c>
    </row>
    <row r="82" spans="1:21" s="23" customFormat="1" ht="16.5" customHeight="1">
      <c r="A82" s="16" t="s">
        <v>17</v>
      </c>
      <c r="B82" s="2" t="s">
        <v>50</v>
      </c>
      <c r="C82" s="2" t="s">
        <v>50</v>
      </c>
      <c r="D82" s="48">
        <f>15.4-D80</f>
        <v>13.4</v>
      </c>
      <c r="E82" s="48">
        <f>18.3-E80</f>
        <v>16.3</v>
      </c>
      <c r="F82" s="48">
        <f>31.5-F80</f>
        <v>29.5</v>
      </c>
      <c r="G82" s="48">
        <f>36.7-G80</f>
        <v>34.2</v>
      </c>
      <c r="H82" s="48">
        <v>67.69619999999999</v>
      </c>
      <c r="I82" s="48">
        <v>77.046035</v>
      </c>
      <c r="J82" s="48">
        <v>89.802127</v>
      </c>
      <c r="K82" s="48">
        <v>112.249546</v>
      </c>
      <c r="L82" s="48">
        <v>96.81163199999999</v>
      </c>
      <c r="M82" s="48">
        <v>99.541474</v>
      </c>
      <c r="N82" s="48">
        <v>103.852811</v>
      </c>
      <c r="O82" s="48">
        <v>100.79924599999998</v>
      </c>
      <c r="P82" s="48">
        <v>130.65092499999997</v>
      </c>
      <c r="Q82" s="48">
        <v>144.331385</v>
      </c>
      <c r="R82" s="54">
        <v>149.252709</v>
      </c>
      <c r="S82" s="3">
        <v>163.4692</v>
      </c>
      <c r="T82" s="3">
        <v>186.60829999999999</v>
      </c>
      <c r="U82" s="3">
        <v>213.663007</v>
      </c>
    </row>
    <row r="83" spans="1:21" s="23" customFormat="1" ht="16.5" customHeight="1">
      <c r="A83" s="9" t="s">
        <v>30</v>
      </c>
      <c r="B83" s="57">
        <v>9395</v>
      </c>
      <c r="C83" s="57">
        <v>7332</v>
      </c>
      <c r="D83" s="57">
        <v>8567</v>
      </c>
      <c r="E83" s="57">
        <v>8799</v>
      </c>
      <c r="F83" s="57">
        <v>7949</v>
      </c>
      <c r="G83" s="57">
        <v>7763</v>
      </c>
      <c r="H83" s="57">
        <v>7564.5707999999995</v>
      </c>
      <c r="I83" s="57">
        <v>7982.370640000001</v>
      </c>
      <c r="J83" s="57">
        <v>8115.118381</v>
      </c>
      <c r="K83" s="57">
        <v>8522.973076999999</v>
      </c>
      <c r="L83" s="57">
        <v>8719.89091</v>
      </c>
      <c r="M83" s="57">
        <v>9007.786295</v>
      </c>
      <c r="N83" s="57">
        <v>9017.791409</v>
      </c>
      <c r="O83" s="57">
        <v>8876.036081</v>
      </c>
      <c r="P83" s="57">
        <v>8937.072091</v>
      </c>
      <c r="Q83" s="57">
        <v>9175.985526</v>
      </c>
      <c r="R83" s="59">
        <v>9379.39</v>
      </c>
      <c r="S83" s="59">
        <v>9948.2105</v>
      </c>
      <c r="T83" s="59">
        <v>10256.681700000003</v>
      </c>
      <c r="U83" s="59">
        <v>10134.262062</v>
      </c>
    </row>
    <row r="84" spans="1:21" s="23" customFormat="1" ht="16.5" customHeight="1">
      <c r="A84" s="18" t="s">
        <v>10</v>
      </c>
      <c r="B84" s="2">
        <v>6425</v>
      </c>
      <c r="C84" s="2">
        <v>5034</v>
      </c>
      <c r="D84" s="2">
        <v>5837</v>
      </c>
      <c r="E84" s="2">
        <v>5677</v>
      </c>
      <c r="F84" s="2">
        <v>4871</v>
      </c>
      <c r="G84" s="2">
        <v>4848</v>
      </c>
      <c r="H84" s="2">
        <v>4505.614799999999</v>
      </c>
      <c r="I84" s="2">
        <v>4602.030504</v>
      </c>
      <c r="J84" s="2">
        <v>4753.721698999999</v>
      </c>
      <c r="K84" s="2">
        <v>4991.710099</v>
      </c>
      <c r="L84" s="2">
        <v>5040.188459000001</v>
      </c>
      <c r="M84" s="2">
        <v>5215.135973</v>
      </c>
      <c r="N84" s="2">
        <v>5268.644755999999</v>
      </c>
      <c r="O84" s="2">
        <v>5146.486584</v>
      </c>
      <c r="P84" s="2">
        <v>5094.436441</v>
      </c>
      <c r="Q84" s="2">
        <v>5226.607568999999</v>
      </c>
      <c r="R84" s="3">
        <v>5274.158252</v>
      </c>
      <c r="S84" s="3">
        <v>5278.0537</v>
      </c>
      <c r="T84" s="3">
        <v>5447.5249</v>
      </c>
      <c r="U84" s="3">
        <v>5359.274947</v>
      </c>
    </row>
    <row r="85" spans="1:21" s="23" customFormat="1" ht="16.5" customHeight="1">
      <c r="A85" s="18" t="s">
        <v>7</v>
      </c>
      <c r="B85" s="2">
        <v>1850</v>
      </c>
      <c r="C85" s="2">
        <v>1881</v>
      </c>
      <c r="D85" s="2">
        <v>2108</v>
      </c>
      <c r="E85" s="2">
        <v>2346</v>
      </c>
      <c r="F85" s="2">
        <v>2169</v>
      </c>
      <c r="G85" s="2">
        <v>2033</v>
      </c>
      <c r="H85" s="2">
        <v>2156.8937</v>
      </c>
      <c r="I85" s="2">
        <v>2429.454599</v>
      </c>
      <c r="J85" s="2">
        <v>2392.834927</v>
      </c>
      <c r="K85" s="2">
        <v>2521.38752</v>
      </c>
      <c r="L85" s="2">
        <v>2632.186685</v>
      </c>
      <c r="M85" s="2">
        <v>2728.28811</v>
      </c>
      <c r="N85" s="2">
        <v>2687.973033</v>
      </c>
      <c r="O85" s="2">
        <v>2667.992643</v>
      </c>
      <c r="P85" s="2">
        <v>2747.616634</v>
      </c>
      <c r="Q85" s="2">
        <v>2808.3846049999997</v>
      </c>
      <c r="R85" s="3">
        <v>2926.942197</v>
      </c>
      <c r="S85" s="3">
        <v>3460.1951</v>
      </c>
      <c r="T85" s="3">
        <v>3547.3453999999997</v>
      </c>
      <c r="U85" s="3">
        <v>3489.503588</v>
      </c>
    </row>
    <row r="86" spans="1:21" s="23" customFormat="1" ht="16.5" customHeight="1">
      <c r="A86" s="18" t="s">
        <v>8</v>
      </c>
      <c r="B86" s="2">
        <v>463</v>
      </c>
      <c r="C86" s="2">
        <v>235</v>
      </c>
      <c r="D86" s="2">
        <v>133</v>
      </c>
      <c r="E86" s="2">
        <v>175</v>
      </c>
      <c r="F86" s="2">
        <v>284</v>
      </c>
      <c r="G86" s="2">
        <v>251</v>
      </c>
      <c r="H86" s="2">
        <v>258.7317</v>
      </c>
      <c r="I86" s="2">
        <v>259.404303</v>
      </c>
      <c r="J86" s="2">
        <v>272.9442889999999</v>
      </c>
      <c r="K86" s="2">
        <v>288.58562299999994</v>
      </c>
      <c r="L86" s="2">
        <v>316.237134</v>
      </c>
      <c r="M86" s="2">
        <v>333.93294000000003</v>
      </c>
      <c r="N86" s="2">
        <v>336.530952</v>
      </c>
      <c r="O86" s="2">
        <v>337.700808</v>
      </c>
      <c r="P86" s="2">
        <v>349.91550299999994</v>
      </c>
      <c r="Q86" s="2">
        <v>380.53518699999995</v>
      </c>
      <c r="R86" s="3">
        <v>406.522541</v>
      </c>
      <c r="S86" s="3">
        <v>418.29929999999996</v>
      </c>
      <c r="T86" s="3">
        <v>451.35</v>
      </c>
      <c r="U86" s="3">
        <v>464.35452</v>
      </c>
    </row>
    <row r="87" spans="1:21" s="23" customFormat="1" ht="16.5" customHeight="1">
      <c r="A87" s="18" t="s">
        <v>11</v>
      </c>
      <c r="B87" s="2">
        <v>657</v>
      </c>
      <c r="C87" s="2">
        <v>182</v>
      </c>
      <c r="D87" s="2">
        <v>142</v>
      </c>
      <c r="E87" s="2">
        <v>126</v>
      </c>
      <c r="F87" s="2">
        <v>118</v>
      </c>
      <c r="G87" s="2">
        <v>119</v>
      </c>
      <c r="H87" s="2">
        <v>117.1895</v>
      </c>
      <c r="I87" s="2">
        <v>120.75238</v>
      </c>
      <c r="J87" s="2">
        <v>116.94018500000003</v>
      </c>
      <c r="K87" s="2">
        <v>119.78164699999999</v>
      </c>
      <c r="L87" s="2">
        <v>122.39785499999999</v>
      </c>
      <c r="M87" s="2">
        <v>119.08392800000001</v>
      </c>
      <c r="N87" s="2">
        <v>115.96765400000001</v>
      </c>
      <c r="O87" s="2">
        <v>108.569401</v>
      </c>
      <c r="P87" s="2">
        <v>105.92740800000001</v>
      </c>
      <c r="Q87" s="2">
        <v>106.941564</v>
      </c>
      <c r="R87" s="3">
        <v>100.125204</v>
      </c>
      <c r="S87" s="3">
        <v>97.005</v>
      </c>
      <c r="T87" s="3">
        <v>100.7525</v>
      </c>
      <c r="U87" s="3">
        <v>103.853889</v>
      </c>
    </row>
    <row r="88" spans="1:21" s="23" customFormat="1" ht="16.5" customHeight="1">
      <c r="A88" s="18" t="s">
        <v>15</v>
      </c>
      <c r="B88" s="2" t="s">
        <v>50</v>
      </c>
      <c r="C88" s="2" t="s">
        <v>50</v>
      </c>
      <c r="D88" s="2" t="s">
        <v>50</v>
      </c>
      <c r="E88" s="2">
        <v>68</v>
      </c>
      <c r="F88" s="2">
        <v>88</v>
      </c>
      <c r="G88" s="2">
        <v>88</v>
      </c>
      <c r="H88" s="2">
        <v>54.500699999999995</v>
      </c>
      <c r="I88" s="2">
        <v>88.20291399999999</v>
      </c>
      <c r="J88" s="2">
        <v>66.093515</v>
      </c>
      <c r="K88" s="2">
        <v>68.64504600000001</v>
      </c>
      <c r="L88" s="2">
        <v>73.185906</v>
      </c>
      <c r="M88" s="2">
        <v>76.652586</v>
      </c>
      <c r="N88" s="2">
        <v>78.769803</v>
      </c>
      <c r="O88" s="2">
        <v>81.782725</v>
      </c>
      <c r="P88" s="2">
        <v>83.007736</v>
      </c>
      <c r="Q88" s="2">
        <v>86.70149</v>
      </c>
      <c r="R88" s="3">
        <v>88.278954</v>
      </c>
      <c r="S88" s="3">
        <v>90.9729</v>
      </c>
      <c r="T88" s="3">
        <v>95.5176</v>
      </c>
      <c r="U88" s="3">
        <v>100.196024</v>
      </c>
    </row>
    <row r="89" spans="1:21" s="23" customFormat="1" ht="16.5" customHeight="1">
      <c r="A89" s="16" t="s">
        <v>18</v>
      </c>
      <c r="B89" s="2" t="s">
        <v>50</v>
      </c>
      <c r="C89" s="2" t="s">
        <v>50</v>
      </c>
      <c r="D89" s="2">
        <v>63</v>
      </c>
      <c r="E89" s="2">
        <v>50</v>
      </c>
      <c r="F89" s="2">
        <v>47</v>
      </c>
      <c r="G89" s="2">
        <v>47</v>
      </c>
      <c r="H89" s="2">
        <v>43.4001</v>
      </c>
      <c r="I89" s="2">
        <v>42.04768000000001</v>
      </c>
      <c r="J89" s="2">
        <v>48.024165</v>
      </c>
      <c r="K89" s="2">
        <v>49.513603</v>
      </c>
      <c r="L89" s="2">
        <v>47.22806</v>
      </c>
      <c r="M89" s="2">
        <v>48.047016</v>
      </c>
      <c r="N89" s="2">
        <v>50.423824999999994</v>
      </c>
      <c r="O89" s="2">
        <v>60.305118</v>
      </c>
      <c r="P89" s="2">
        <v>57.443297</v>
      </c>
      <c r="Q89" s="2">
        <v>58.553488</v>
      </c>
      <c r="R89" s="3">
        <v>56.247791</v>
      </c>
      <c r="S89" s="3">
        <v>61.28809999999999</v>
      </c>
      <c r="T89" s="3">
        <v>61.564</v>
      </c>
      <c r="U89" s="3">
        <v>59.496556</v>
      </c>
    </row>
    <row r="90" spans="1:21" s="23" customFormat="1" ht="16.5" customHeight="1">
      <c r="A90" s="18" t="s">
        <v>9</v>
      </c>
      <c r="B90" s="2" t="s">
        <v>50</v>
      </c>
      <c r="C90" s="2" t="s">
        <v>50</v>
      </c>
      <c r="D90" s="2">
        <v>280</v>
      </c>
      <c r="E90" s="2">
        <v>328</v>
      </c>
      <c r="F90" s="2">
        <v>339</v>
      </c>
      <c r="G90" s="2">
        <v>344</v>
      </c>
      <c r="H90" s="2">
        <v>352.2335</v>
      </c>
      <c r="I90" s="2">
        <v>357.198801</v>
      </c>
      <c r="J90" s="2">
        <v>380.647637</v>
      </c>
      <c r="K90" s="2">
        <v>395.70268699999997</v>
      </c>
      <c r="L90" s="2">
        <v>412.7701370000001</v>
      </c>
      <c r="M90" s="2">
        <v>418.131766</v>
      </c>
      <c r="N90" s="2">
        <v>414.079195</v>
      </c>
      <c r="O90" s="2">
        <v>409.66875300000004</v>
      </c>
      <c r="P90" s="2">
        <v>413.898363</v>
      </c>
      <c r="Q90" s="2">
        <v>422.91640200000006</v>
      </c>
      <c r="R90" s="3">
        <v>441.14393000000007</v>
      </c>
      <c r="S90" s="3">
        <v>458.044</v>
      </c>
      <c r="T90" s="3">
        <v>471.25509999999997</v>
      </c>
      <c r="U90" s="3">
        <v>463.965983</v>
      </c>
    </row>
    <row r="91" spans="1:21" s="23" customFormat="1" ht="16.5" customHeight="1">
      <c r="A91" s="16" t="s">
        <v>17</v>
      </c>
      <c r="B91" s="2" t="s">
        <v>50</v>
      </c>
      <c r="C91" s="2" t="s">
        <v>50</v>
      </c>
      <c r="D91" s="2">
        <v>4</v>
      </c>
      <c r="E91" s="2">
        <f>79-E89</f>
        <v>29</v>
      </c>
      <c r="F91" s="2">
        <f>80-F89</f>
        <v>33</v>
      </c>
      <c r="G91" s="2">
        <f>80-G89</f>
        <v>33</v>
      </c>
      <c r="H91" s="2">
        <v>76.0067</v>
      </c>
      <c r="I91" s="2">
        <v>83.279459</v>
      </c>
      <c r="J91" s="2">
        <v>83.91196399999998</v>
      </c>
      <c r="K91" s="2">
        <v>87.646852</v>
      </c>
      <c r="L91" s="2">
        <v>75.69667400000002</v>
      </c>
      <c r="M91" s="2">
        <v>68.513976</v>
      </c>
      <c r="N91" s="2">
        <v>65.402191</v>
      </c>
      <c r="O91" s="2">
        <v>64.764092</v>
      </c>
      <c r="P91" s="2">
        <v>84.82670899999998</v>
      </c>
      <c r="Q91" s="2">
        <v>85.345221</v>
      </c>
      <c r="R91" s="3">
        <v>85.97114400000001</v>
      </c>
      <c r="S91" s="3">
        <v>84.35269999999998</v>
      </c>
      <c r="T91" s="3">
        <v>81.37219999999999</v>
      </c>
      <c r="U91" s="3">
        <v>93.616555</v>
      </c>
    </row>
    <row r="92" spans="1:21" s="23" customFormat="1" ht="16.5" customHeight="1">
      <c r="A92" s="9" t="s">
        <v>31</v>
      </c>
      <c r="B92" s="57" t="s">
        <v>50</v>
      </c>
      <c r="C92" s="57" t="s">
        <v>50</v>
      </c>
      <c r="D92" s="57">
        <v>39854</v>
      </c>
      <c r="E92" s="57">
        <v>41143</v>
      </c>
      <c r="F92" s="57">
        <v>39585</v>
      </c>
      <c r="G92" s="57">
        <v>39808</v>
      </c>
      <c r="H92" s="57">
        <v>38984.124200000006</v>
      </c>
      <c r="I92" s="57">
        <v>40180.218952</v>
      </c>
      <c r="J92" s="57">
        <v>41605.03868799999</v>
      </c>
      <c r="K92" s="57">
        <v>43278.862481000004</v>
      </c>
      <c r="L92" s="57">
        <v>45100.241891000005</v>
      </c>
      <c r="M92" s="57">
        <v>46507.533027</v>
      </c>
      <c r="N92" s="57">
        <v>46096.088879</v>
      </c>
      <c r="O92" s="57">
        <v>45676.831126000005</v>
      </c>
      <c r="P92" s="57">
        <v>46545.78308</v>
      </c>
      <c r="Q92" s="57">
        <v>47124.653055</v>
      </c>
      <c r="R92" s="59">
        <v>49504.1729</v>
      </c>
      <c r="S92" s="59">
        <v>51873.2597</v>
      </c>
      <c r="T92" s="59">
        <v>53712.0781</v>
      </c>
      <c r="U92" s="59">
        <v>53898.38254</v>
      </c>
    </row>
    <row r="93" spans="1:21" s="23" customFormat="1" ht="16.5" customHeight="1">
      <c r="A93" s="18" t="s">
        <v>10</v>
      </c>
      <c r="B93" s="2" t="s">
        <v>50</v>
      </c>
      <c r="C93" s="2" t="s">
        <v>50</v>
      </c>
      <c r="D93" s="2">
        <v>21790</v>
      </c>
      <c r="E93" s="2">
        <v>20981</v>
      </c>
      <c r="F93" s="2">
        <v>18832</v>
      </c>
      <c r="G93" s="2">
        <v>18818</v>
      </c>
      <c r="H93" s="2">
        <v>16802.168100000003</v>
      </c>
      <c r="I93" s="2">
        <v>17509.219211999996</v>
      </c>
      <c r="J93" s="2">
        <v>17873.721649</v>
      </c>
      <c r="K93" s="2">
        <v>18683.797939</v>
      </c>
      <c r="L93" s="2">
        <v>18807.334753</v>
      </c>
      <c r="M93" s="2">
        <v>19582.868182</v>
      </c>
      <c r="N93" s="2">
        <v>19678.689117</v>
      </c>
      <c r="O93" s="2">
        <v>19178.851355</v>
      </c>
      <c r="P93" s="2">
        <v>18920.853862999997</v>
      </c>
      <c r="Q93" s="2">
        <v>19424.922553999997</v>
      </c>
      <c r="R93" s="3">
        <v>20390.185932999997</v>
      </c>
      <c r="S93" s="3">
        <v>20388.053</v>
      </c>
      <c r="T93" s="3">
        <v>21198.100300000002</v>
      </c>
      <c r="U93" s="3">
        <v>21099.988629</v>
      </c>
    </row>
    <row r="94" spans="1:21" s="23" customFormat="1" ht="16.5" customHeight="1">
      <c r="A94" s="18" t="s">
        <v>7</v>
      </c>
      <c r="B94" s="2" t="s">
        <v>50</v>
      </c>
      <c r="C94" s="2" t="s">
        <v>50</v>
      </c>
      <c r="D94" s="2">
        <v>10558</v>
      </c>
      <c r="E94" s="2">
        <v>11475</v>
      </c>
      <c r="F94" s="2">
        <v>10668</v>
      </c>
      <c r="G94" s="2">
        <v>10559</v>
      </c>
      <c r="H94" s="2">
        <v>11530.2203</v>
      </c>
      <c r="I94" s="2">
        <v>12056.0676</v>
      </c>
      <c r="J94" s="2">
        <v>12284.382322</v>
      </c>
      <c r="K94" s="2">
        <v>12902.056581</v>
      </c>
      <c r="L94" s="2">
        <v>13843.512074999999</v>
      </c>
      <c r="M94" s="2">
        <v>14178.091572000001</v>
      </c>
      <c r="N94" s="2">
        <v>13663.224326</v>
      </c>
      <c r="O94" s="2">
        <v>13606.195594</v>
      </c>
      <c r="P94" s="2">
        <v>14354.281087</v>
      </c>
      <c r="Q94" s="2">
        <v>14417.698761</v>
      </c>
      <c r="R94" s="3">
        <v>14721.465516</v>
      </c>
      <c r="S94" s="3">
        <v>16137.9522</v>
      </c>
      <c r="T94" s="3">
        <v>16849.9198</v>
      </c>
      <c r="U94" s="3">
        <v>16805.10997</v>
      </c>
    </row>
    <row r="95" spans="1:21" s="23" customFormat="1" ht="16.5" customHeight="1">
      <c r="A95" s="18" t="s">
        <v>8</v>
      </c>
      <c r="B95" s="2" t="s">
        <v>50</v>
      </c>
      <c r="C95" s="2" t="s">
        <v>50</v>
      </c>
      <c r="D95" s="2">
        <v>381</v>
      </c>
      <c r="E95" s="2">
        <v>571</v>
      </c>
      <c r="F95" s="2">
        <v>833</v>
      </c>
      <c r="G95" s="2">
        <v>860</v>
      </c>
      <c r="H95" s="2">
        <v>955.2451</v>
      </c>
      <c r="I95" s="2">
        <v>1023.7081319999999</v>
      </c>
      <c r="J95" s="2">
        <v>1115.35194</v>
      </c>
      <c r="K95" s="2">
        <v>1190.168551</v>
      </c>
      <c r="L95" s="2">
        <v>1339.431795</v>
      </c>
      <c r="M95" s="2">
        <v>1427.305259</v>
      </c>
      <c r="N95" s="2">
        <v>1431.672537</v>
      </c>
      <c r="O95" s="2">
        <v>1476.0326319999997</v>
      </c>
      <c r="P95" s="2">
        <v>1576.197658</v>
      </c>
      <c r="Q95" s="2">
        <v>1699.5838489999999</v>
      </c>
      <c r="R95" s="3">
        <v>1865.7202</v>
      </c>
      <c r="S95" s="3">
        <v>1930.2944</v>
      </c>
      <c r="T95" s="3">
        <v>2081.0625999999997</v>
      </c>
      <c r="U95" s="3">
        <v>2196.117518</v>
      </c>
    </row>
    <row r="96" spans="1:21" s="23" customFormat="1" ht="16.5" customHeight="1">
      <c r="A96" s="18" t="s">
        <v>11</v>
      </c>
      <c r="B96" s="2" t="s">
        <v>50</v>
      </c>
      <c r="C96" s="2" t="s">
        <v>50</v>
      </c>
      <c r="D96" s="2">
        <v>219</v>
      </c>
      <c r="E96" s="2">
        <v>193</v>
      </c>
      <c r="F96" s="2">
        <v>187</v>
      </c>
      <c r="G96" s="2">
        <v>187</v>
      </c>
      <c r="H96" s="2">
        <v>184.1637</v>
      </c>
      <c r="I96" s="2">
        <v>189.170345</v>
      </c>
      <c r="J96" s="2">
        <v>181.716698</v>
      </c>
      <c r="K96" s="2">
        <v>186.10567</v>
      </c>
      <c r="L96" s="2">
        <v>191.89107100000004</v>
      </c>
      <c r="M96" s="2">
        <v>186.99797199999998</v>
      </c>
      <c r="N96" s="2">
        <v>187.793553</v>
      </c>
      <c r="O96" s="2">
        <v>176.144657</v>
      </c>
      <c r="P96" s="2">
        <v>173.21470899999997</v>
      </c>
      <c r="Q96" s="2">
        <v>172.981747</v>
      </c>
      <c r="R96" s="3">
        <v>163.88912900000003</v>
      </c>
      <c r="S96" s="3">
        <v>155.5165</v>
      </c>
      <c r="T96" s="3">
        <v>160.68529999999998</v>
      </c>
      <c r="U96" s="3">
        <v>168.066937</v>
      </c>
    </row>
    <row r="97" spans="1:21" s="23" customFormat="1" ht="16.5" customHeight="1">
      <c r="A97" s="18" t="s">
        <v>15</v>
      </c>
      <c r="B97" s="2" t="s">
        <v>50</v>
      </c>
      <c r="C97" s="2" t="s">
        <v>50</v>
      </c>
      <c r="D97" s="2" t="s">
        <v>0</v>
      </c>
      <c r="E97" s="2">
        <v>431</v>
      </c>
      <c r="F97" s="2">
        <v>577</v>
      </c>
      <c r="G97" s="2">
        <v>607</v>
      </c>
      <c r="H97" s="2">
        <v>390.9409</v>
      </c>
      <c r="I97" s="2">
        <v>531.077571</v>
      </c>
      <c r="J97" s="2">
        <v>513.410981</v>
      </c>
      <c r="K97" s="2">
        <v>558.9862999999999</v>
      </c>
      <c r="L97" s="2">
        <v>587.656578</v>
      </c>
      <c r="M97" s="2">
        <v>625.7771240000001</v>
      </c>
      <c r="N97" s="2">
        <v>650.989685</v>
      </c>
      <c r="O97" s="2">
        <v>688.583059</v>
      </c>
      <c r="P97" s="2">
        <v>703.843772</v>
      </c>
      <c r="Q97" s="2">
        <v>738.479028</v>
      </c>
      <c r="R97" s="3">
        <v>753.304401</v>
      </c>
      <c r="S97" s="3">
        <v>777.7293</v>
      </c>
      <c r="T97" s="3">
        <v>843.926</v>
      </c>
      <c r="U97" s="3">
        <v>881.048515</v>
      </c>
    </row>
    <row r="98" spans="1:21" s="23" customFormat="1" ht="16.5" customHeight="1">
      <c r="A98" s="16" t="s">
        <v>18</v>
      </c>
      <c r="B98" s="2" t="s">
        <v>50</v>
      </c>
      <c r="C98" s="2" t="s">
        <v>50</v>
      </c>
      <c r="D98" s="2" t="s">
        <v>0</v>
      </c>
      <c r="E98" s="2">
        <v>286</v>
      </c>
      <c r="F98" s="2">
        <v>260</v>
      </c>
      <c r="G98" s="2">
        <v>260</v>
      </c>
      <c r="H98" s="2">
        <v>255.38840000000002</v>
      </c>
      <c r="I98" s="2">
        <v>254.21924200000004</v>
      </c>
      <c r="J98" s="2">
        <v>280.12587800000006</v>
      </c>
      <c r="K98" s="2">
        <v>294.714049</v>
      </c>
      <c r="L98" s="2">
        <v>298.132858</v>
      </c>
      <c r="M98" s="2">
        <v>295.33117599999997</v>
      </c>
      <c r="N98" s="2">
        <v>301.363563</v>
      </c>
      <c r="O98" s="2">
        <v>366.843628</v>
      </c>
      <c r="P98" s="2">
        <v>356.984306</v>
      </c>
      <c r="Q98" s="2">
        <v>359.198484</v>
      </c>
      <c r="R98" s="3">
        <v>359.856869</v>
      </c>
      <c r="S98" s="3">
        <v>380.7819</v>
      </c>
      <c r="T98" s="3">
        <v>390.4581</v>
      </c>
      <c r="U98" s="3">
        <v>364.671729</v>
      </c>
    </row>
    <row r="99" spans="1:21" s="23" customFormat="1" ht="16.5" customHeight="1">
      <c r="A99" s="18" t="s">
        <v>9</v>
      </c>
      <c r="B99" s="2" t="s">
        <v>50</v>
      </c>
      <c r="C99" s="2" t="s">
        <v>50</v>
      </c>
      <c r="D99" s="2">
        <v>6516</v>
      </c>
      <c r="E99" s="2">
        <v>7082</v>
      </c>
      <c r="F99" s="2">
        <v>7996</v>
      </c>
      <c r="G99" s="2">
        <v>8244</v>
      </c>
      <c r="H99" s="2">
        <v>8350.4013</v>
      </c>
      <c r="I99" s="2">
        <v>8037.485898000001</v>
      </c>
      <c r="J99" s="2">
        <v>8702.258912</v>
      </c>
      <c r="K99" s="2">
        <v>8764.016989</v>
      </c>
      <c r="L99" s="2">
        <v>9399.872963</v>
      </c>
      <c r="M99" s="2">
        <v>9543.564255000001</v>
      </c>
      <c r="N99" s="2">
        <v>9499.828703</v>
      </c>
      <c r="O99" s="2">
        <v>9555.383124</v>
      </c>
      <c r="P99" s="2">
        <v>9715.278889000001</v>
      </c>
      <c r="Q99" s="2">
        <v>9470.133247</v>
      </c>
      <c r="R99" s="3">
        <v>10358.926487</v>
      </c>
      <c r="S99" s="3">
        <v>11136.821899999999</v>
      </c>
      <c r="T99" s="3">
        <v>11031.9995</v>
      </c>
      <c r="U99" s="3">
        <v>11129.418953</v>
      </c>
    </row>
    <row r="100" spans="1:21" s="23" customFormat="1" ht="16.5" customHeight="1">
      <c r="A100" s="16" t="s">
        <v>17</v>
      </c>
      <c r="B100" s="2" t="s">
        <v>50</v>
      </c>
      <c r="C100" s="2" t="s">
        <v>50</v>
      </c>
      <c r="D100" s="2">
        <v>390</v>
      </c>
      <c r="E100" s="39">
        <f>410-E98</f>
        <v>124</v>
      </c>
      <c r="F100" s="39">
        <f>492-F98</f>
        <v>232</v>
      </c>
      <c r="G100" s="39">
        <f>533-G98</f>
        <v>273</v>
      </c>
      <c r="H100" s="39">
        <v>515.5963</v>
      </c>
      <c r="I100" s="39">
        <v>579.2709520000001</v>
      </c>
      <c r="J100" s="39">
        <v>654.0703079999997</v>
      </c>
      <c r="K100" s="39">
        <v>699.0164020000001</v>
      </c>
      <c r="L100" s="39">
        <v>632.4097979999999</v>
      </c>
      <c r="M100" s="39">
        <v>667.597487</v>
      </c>
      <c r="N100" s="39">
        <v>682.527395</v>
      </c>
      <c r="O100" s="39">
        <v>628.7970770000001</v>
      </c>
      <c r="P100" s="39">
        <v>745.128796</v>
      </c>
      <c r="Q100" s="39">
        <v>841.655385</v>
      </c>
      <c r="R100" s="3">
        <v>890.824368</v>
      </c>
      <c r="S100" s="3">
        <v>966.1108999999999</v>
      </c>
      <c r="T100" s="3">
        <v>1155.9271999999999</v>
      </c>
      <c r="U100" s="3">
        <v>1253.960289</v>
      </c>
    </row>
    <row r="101" spans="1:21" s="23" customFormat="1" ht="16.5" customHeight="1">
      <c r="A101" s="9" t="s">
        <v>32</v>
      </c>
      <c r="B101" s="57" t="s">
        <v>50</v>
      </c>
      <c r="C101" s="57" t="s">
        <v>50</v>
      </c>
      <c r="D101" s="62">
        <v>4.7</v>
      </c>
      <c r="E101" s="62">
        <v>4.7</v>
      </c>
      <c r="F101" s="62">
        <v>5</v>
      </c>
      <c r="G101" s="62">
        <v>5.1</v>
      </c>
      <c r="H101" s="63">
        <v>5.15351435404637</v>
      </c>
      <c r="I101" s="63">
        <v>5.033619805957795</v>
      </c>
      <c r="J101" s="63">
        <v>5.126855423996062</v>
      </c>
      <c r="K101" s="63">
        <v>5.077906745686182</v>
      </c>
      <c r="L101" s="63">
        <v>5.172110793184224</v>
      </c>
      <c r="M101" s="63">
        <v>5.163036899844658</v>
      </c>
      <c r="N101" s="63">
        <v>5.111682760037548</v>
      </c>
      <c r="O101" s="63">
        <v>5.14608443557092</v>
      </c>
      <c r="P101" s="63">
        <v>5.2081691415327755</v>
      </c>
      <c r="Q101" s="63">
        <v>5.135650325675982</v>
      </c>
      <c r="R101" s="63">
        <v>5.2779736102241195</v>
      </c>
      <c r="S101" s="63">
        <v>5.214330728124421</v>
      </c>
      <c r="T101" s="63">
        <v>5.236789019201013</v>
      </c>
      <c r="U101" s="63">
        <v>5.318431890773815</v>
      </c>
    </row>
    <row r="102" spans="1:21" s="23" customFormat="1" ht="16.5" customHeight="1">
      <c r="A102" s="18" t="s">
        <v>10</v>
      </c>
      <c r="B102" s="2" t="s">
        <v>50</v>
      </c>
      <c r="C102" s="2" t="s">
        <v>50</v>
      </c>
      <c r="D102" s="49">
        <v>3.7</v>
      </c>
      <c r="E102" s="49">
        <v>3.7</v>
      </c>
      <c r="F102" s="49">
        <v>3.9</v>
      </c>
      <c r="G102" s="49">
        <v>3.9</v>
      </c>
      <c r="H102" s="49">
        <v>3.7291621334340443</v>
      </c>
      <c r="I102" s="49">
        <v>3.804672567202956</v>
      </c>
      <c r="J102" s="49">
        <v>3.7599427944551205</v>
      </c>
      <c r="K102" s="49">
        <v>3.742965350239984</v>
      </c>
      <c r="L102" s="49">
        <v>3.7314745085407917</v>
      </c>
      <c r="M102" s="49">
        <v>3.7550062516845517</v>
      </c>
      <c r="N102" s="49">
        <v>3.735057121585141</v>
      </c>
      <c r="O102" s="49">
        <v>3.7265911495087654</v>
      </c>
      <c r="P102" s="49">
        <v>3.714022950747811</v>
      </c>
      <c r="Q102" s="49">
        <v>3.71654506246325</v>
      </c>
      <c r="R102" s="49">
        <v>3.8660550098715536</v>
      </c>
      <c r="S102" s="49">
        <v>3.86279756873258</v>
      </c>
      <c r="T102" s="49">
        <v>3.891326921699798</v>
      </c>
      <c r="U102" s="49">
        <v>3.937097618178984</v>
      </c>
    </row>
    <row r="103" spans="1:21" s="23" customFormat="1" ht="16.5" customHeight="1">
      <c r="A103" s="18" t="s">
        <v>7</v>
      </c>
      <c r="B103" s="2" t="s">
        <v>50</v>
      </c>
      <c r="C103" s="2" t="s">
        <v>50</v>
      </c>
      <c r="D103" s="49">
        <v>5</v>
      </c>
      <c r="E103" s="49">
        <v>4.9</v>
      </c>
      <c r="F103" s="49">
        <v>4.9</v>
      </c>
      <c r="G103" s="49">
        <v>5.2</v>
      </c>
      <c r="H103" s="49">
        <v>5.345752690547522</v>
      </c>
      <c r="I103" s="49">
        <v>4.9624584896389745</v>
      </c>
      <c r="J103" s="49">
        <v>5.13381938026183</v>
      </c>
      <c r="K103" s="49">
        <v>5.1170462607033125</v>
      </c>
      <c r="L103" s="49">
        <v>5.259319999561504</v>
      </c>
      <c r="M103" s="49">
        <v>5.196698809056497</v>
      </c>
      <c r="N103" s="49">
        <v>5.0830957596143405</v>
      </c>
      <c r="O103" s="49">
        <v>5.099969780913673</v>
      </c>
      <c r="P103" s="49">
        <v>5.224266336640616</v>
      </c>
      <c r="Q103" s="49">
        <v>5.133804940865641</v>
      </c>
      <c r="R103" s="49">
        <v>5.029639987796452</v>
      </c>
      <c r="S103" s="49">
        <v>4.6638850508747325</v>
      </c>
      <c r="T103" s="49">
        <v>4.750008217412379</v>
      </c>
      <c r="U103" s="49">
        <v>4.815902762728439</v>
      </c>
    </row>
    <row r="104" spans="1:21" s="23" customFormat="1" ht="16.5" customHeight="1">
      <c r="A104" s="18" t="s">
        <v>8</v>
      </c>
      <c r="B104" s="2" t="s">
        <v>50</v>
      </c>
      <c r="C104" s="2" t="s">
        <v>50</v>
      </c>
      <c r="D104" s="49">
        <v>2.9</v>
      </c>
      <c r="E104" s="49">
        <v>3.3</v>
      </c>
      <c r="F104" s="49">
        <v>2.9</v>
      </c>
      <c r="G104" s="49">
        <v>3.4</v>
      </c>
      <c r="H104" s="49">
        <v>3.6920296198726326</v>
      </c>
      <c r="I104" s="49">
        <v>3.946380688989572</v>
      </c>
      <c r="J104" s="49">
        <v>4.086372146075569</v>
      </c>
      <c r="K104" s="49">
        <v>4.1241436029541925</v>
      </c>
      <c r="L104" s="49">
        <v>4.235529768619772</v>
      </c>
      <c r="M104" s="49">
        <v>4.274227211607216</v>
      </c>
      <c r="N104" s="49">
        <v>4.254207610003135</v>
      </c>
      <c r="O104" s="49">
        <v>4.370829435504341</v>
      </c>
      <c r="P104" s="49">
        <v>4.504509358649366</v>
      </c>
      <c r="Q104" s="49">
        <v>4.466298799853166</v>
      </c>
      <c r="R104" s="49">
        <v>4.589463096955305</v>
      </c>
      <c r="S104" s="49">
        <v>4.614624982638031</v>
      </c>
      <c r="T104" s="49">
        <v>4.610751301650603</v>
      </c>
      <c r="U104" s="49">
        <v>4.729398387249466</v>
      </c>
    </row>
    <row r="105" spans="1:21" s="23" customFormat="1" ht="16.5" customHeight="1">
      <c r="A105" s="18" t="s">
        <v>11</v>
      </c>
      <c r="B105" s="2" t="s">
        <v>50</v>
      </c>
      <c r="C105" s="2" t="s">
        <v>50</v>
      </c>
      <c r="D105" s="49">
        <v>1.5</v>
      </c>
      <c r="E105" s="49">
        <v>1.5</v>
      </c>
      <c r="F105" s="49">
        <v>1.6</v>
      </c>
      <c r="G105" s="49">
        <v>1.6</v>
      </c>
      <c r="H105" s="49">
        <v>1.571503419674971</v>
      </c>
      <c r="I105" s="49">
        <v>1.5665972380834232</v>
      </c>
      <c r="J105" s="49">
        <v>1.5539286003352908</v>
      </c>
      <c r="K105" s="49">
        <v>1.553707722853402</v>
      </c>
      <c r="L105" s="49">
        <v>1.5677649824827409</v>
      </c>
      <c r="M105" s="49">
        <v>1.5703040296084283</v>
      </c>
      <c r="N105" s="49">
        <v>1.6193614902307154</v>
      </c>
      <c r="O105" s="49">
        <v>1.6224152972898873</v>
      </c>
      <c r="P105" s="49">
        <v>1.635220876923562</v>
      </c>
      <c r="Q105" s="49">
        <v>1.6175352269955583</v>
      </c>
      <c r="R105" s="49">
        <v>1.6368418984694406</v>
      </c>
      <c r="S105" s="49">
        <v>1.6031802484408022</v>
      </c>
      <c r="T105" s="49">
        <v>1.5948517406515965</v>
      </c>
      <c r="U105" s="49">
        <v>1.618301814388482</v>
      </c>
    </row>
    <row r="106" spans="1:21" s="23" customFormat="1" ht="16.5" customHeight="1">
      <c r="A106" s="18" t="s">
        <v>15</v>
      </c>
      <c r="B106" s="2" t="s">
        <v>50</v>
      </c>
      <c r="C106" s="2" t="s">
        <v>50</v>
      </c>
      <c r="D106" s="49" t="s">
        <v>50</v>
      </c>
      <c r="E106" s="49">
        <v>6.3</v>
      </c>
      <c r="F106" s="49">
        <v>6.6</v>
      </c>
      <c r="G106" s="49">
        <v>6.9</v>
      </c>
      <c r="H106" s="49">
        <v>7.173135390921585</v>
      </c>
      <c r="I106" s="49">
        <v>6.021088725027838</v>
      </c>
      <c r="J106" s="49">
        <v>7.767947899275746</v>
      </c>
      <c r="K106" s="49">
        <v>8.143141167098932</v>
      </c>
      <c r="L106" s="49">
        <v>8.029641362914875</v>
      </c>
      <c r="M106" s="49">
        <v>8.16380968542927</v>
      </c>
      <c r="N106" s="49">
        <v>8.264457446973685</v>
      </c>
      <c r="O106" s="49">
        <v>8.419663920467313</v>
      </c>
      <c r="P106" s="49">
        <v>8.47925513834036</v>
      </c>
      <c r="Q106" s="49">
        <v>8.517489468750767</v>
      </c>
      <c r="R106" s="49">
        <v>8.533227534617142</v>
      </c>
      <c r="S106" s="49">
        <v>8.549021741639542</v>
      </c>
      <c r="T106" s="49">
        <v>8.835293181570727</v>
      </c>
      <c r="U106" s="49">
        <v>8.793248273005323</v>
      </c>
    </row>
    <row r="107" spans="1:21" s="23" customFormat="1" ht="16.5" customHeight="1">
      <c r="A107" s="16" t="s">
        <v>18</v>
      </c>
      <c r="B107" s="2" t="s">
        <v>50</v>
      </c>
      <c r="C107" s="2" t="s">
        <v>50</v>
      </c>
      <c r="D107" s="49" t="s">
        <v>50</v>
      </c>
      <c r="E107" s="49" t="s">
        <v>50</v>
      </c>
      <c r="F107" s="49">
        <v>5.7</v>
      </c>
      <c r="G107" s="49">
        <v>6</v>
      </c>
      <c r="H107" s="49">
        <v>5.884511786839201</v>
      </c>
      <c r="I107" s="49">
        <v>6.045975473557637</v>
      </c>
      <c r="J107" s="49">
        <v>5.833019231047537</v>
      </c>
      <c r="K107" s="49">
        <v>5.952183463602921</v>
      </c>
      <c r="L107" s="49">
        <v>6.3126213102973106</v>
      </c>
      <c r="M107" s="49">
        <v>6.14671212880317</v>
      </c>
      <c r="N107" s="49">
        <v>5.976610520919428</v>
      </c>
      <c r="O107" s="49">
        <v>6.083125946291989</v>
      </c>
      <c r="P107" s="49">
        <v>6.214551125086013</v>
      </c>
      <c r="Q107" s="49">
        <v>6.1345360672621245</v>
      </c>
      <c r="R107" s="49">
        <v>6.397706693939323</v>
      </c>
      <c r="S107" s="49">
        <v>6.212982618159154</v>
      </c>
      <c r="T107" s="49">
        <v>6.342312065492821</v>
      </c>
      <c r="U107" s="49">
        <v>6.129291399656815</v>
      </c>
    </row>
    <row r="108" spans="1:21" s="23" customFormat="1" ht="16.5" customHeight="1">
      <c r="A108" s="18" t="s">
        <v>9</v>
      </c>
      <c r="B108" s="2" t="s">
        <v>50</v>
      </c>
      <c r="C108" s="2" t="s">
        <v>50</v>
      </c>
      <c r="D108" s="49">
        <v>23.3</v>
      </c>
      <c r="E108" s="49">
        <v>21.6</v>
      </c>
      <c r="F108" s="49">
        <v>23.6</v>
      </c>
      <c r="G108" s="49">
        <v>24</v>
      </c>
      <c r="H108" s="49">
        <v>23.707004870348786</v>
      </c>
      <c r="I108" s="49">
        <v>22.50143582648812</v>
      </c>
      <c r="J108" s="49">
        <v>22.86171794099434</v>
      </c>
      <c r="K108" s="49">
        <v>22.14798452708005</v>
      </c>
      <c r="L108" s="49">
        <v>22.772657516645875</v>
      </c>
      <c r="M108" s="49">
        <v>22.82429853703103</v>
      </c>
      <c r="N108" s="49">
        <v>22.942057504241426</v>
      </c>
      <c r="O108" s="49">
        <v>23.324656943020496</v>
      </c>
      <c r="P108" s="49">
        <v>23.472619747954887</v>
      </c>
      <c r="Q108" s="49">
        <v>22.392447306879337</v>
      </c>
      <c r="R108" s="49">
        <v>23.48196536898966</v>
      </c>
      <c r="S108" s="49">
        <v>24.313869191606045</v>
      </c>
      <c r="T108" s="49">
        <v>23.409825166878832</v>
      </c>
      <c r="U108" s="49">
        <v>23.987575298165773</v>
      </c>
    </row>
    <row r="109" spans="1:21" s="23" customFormat="1" ht="16.5" customHeight="1">
      <c r="A109" s="18" t="s">
        <v>4</v>
      </c>
      <c r="B109" s="2" t="s">
        <v>50</v>
      </c>
      <c r="C109" s="2" t="s">
        <v>50</v>
      </c>
      <c r="D109" s="49" t="s">
        <v>50</v>
      </c>
      <c r="E109" s="49" t="s">
        <v>50</v>
      </c>
      <c r="F109" s="49">
        <v>32.4</v>
      </c>
      <c r="G109" s="49">
        <v>35</v>
      </c>
      <c r="H109" s="49">
        <v>34.609784033495814</v>
      </c>
      <c r="I109" s="49">
        <v>33.23557648272168</v>
      </c>
      <c r="J109" s="49">
        <v>36.477277916484</v>
      </c>
      <c r="K109" s="49">
        <v>34.352870521871296</v>
      </c>
      <c r="L109" s="49">
        <v>34.6042885482153</v>
      </c>
      <c r="M109" s="49">
        <v>38.39113957258303</v>
      </c>
      <c r="N109" s="49">
        <v>37.18527040838172</v>
      </c>
      <c r="O109" s="49">
        <v>33.14846131512929</v>
      </c>
      <c r="P109" s="49">
        <v>30.848374117663834</v>
      </c>
      <c r="Q109" s="49">
        <v>33.87057911279095</v>
      </c>
      <c r="R109" s="49">
        <v>33.73784637304368</v>
      </c>
      <c r="S109" s="49">
        <v>34.57259575146467</v>
      </c>
      <c r="T109" s="49">
        <v>33.15085290696897</v>
      </c>
      <c r="U109" s="49">
        <v>33.23699691714095</v>
      </c>
    </row>
    <row r="110" spans="1:21" s="23" customFormat="1" ht="16.5" customHeight="1">
      <c r="A110" s="16" t="s">
        <v>44</v>
      </c>
      <c r="B110" s="2" t="s">
        <v>50</v>
      </c>
      <c r="C110" s="2" t="s">
        <v>50</v>
      </c>
      <c r="D110" s="49">
        <v>5.8</v>
      </c>
      <c r="E110" s="49">
        <v>5.2</v>
      </c>
      <c r="F110" s="49">
        <f>6.2-F107</f>
        <v>0.5</v>
      </c>
      <c r="G110" s="49">
        <f>6.7-G107</f>
        <v>0.7000000000000002</v>
      </c>
      <c r="H110" s="48">
        <v>3.575151506258346</v>
      </c>
      <c r="I110" s="48">
        <v>3.642589273012425</v>
      </c>
      <c r="J110" s="48">
        <v>3.6950671907295303</v>
      </c>
      <c r="K110" s="48">
        <v>3.777110395469481</v>
      </c>
      <c r="L110" s="48">
        <v>3.5216756130620737</v>
      </c>
      <c r="M110" s="48">
        <v>3.717441723984711</v>
      </c>
      <c r="N110" s="48">
        <v>4.278052151298086</v>
      </c>
      <c r="O110" s="48">
        <v>3.5592734986658656</v>
      </c>
      <c r="P110" s="48">
        <v>4.0952750716581</v>
      </c>
      <c r="Q110" s="48">
        <v>3.7557951219596797</v>
      </c>
      <c r="R110" s="48">
        <v>3.0780592775924998</v>
      </c>
      <c r="S110" s="49">
        <v>3.001353390275017</v>
      </c>
      <c r="T110" s="49">
        <v>3.1877689452100024</v>
      </c>
      <c r="U110" s="49">
        <v>3.2526733668361176</v>
      </c>
    </row>
    <row r="111" spans="1:21" s="23" customFormat="1" ht="16.5" customHeight="1">
      <c r="A111" s="9" t="s">
        <v>33</v>
      </c>
      <c r="B111" s="57" t="s">
        <v>50</v>
      </c>
      <c r="C111" s="57" t="s">
        <v>50</v>
      </c>
      <c r="D111" s="57" t="s">
        <v>50</v>
      </c>
      <c r="E111" s="57" t="s">
        <v>50</v>
      </c>
      <c r="F111" s="62">
        <v>14.7</v>
      </c>
      <c r="G111" s="62">
        <v>15</v>
      </c>
      <c r="H111" s="62">
        <v>14.9</v>
      </c>
      <c r="I111" s="62">
        <v>14.9</v>
      </c>
      <c r="J111" s="62">
        <v>15.2</v>
      </c>
      <c r="K111" s="62">
        <v>14.9</v>
      </c>
      <c r="L111" s="62">
        <v>14.7</v>
      </c>
      <c r="M111" s="62">
        <v>14.7</v>
      </c>
      <c r="N111" s="62">
        <v>14.8</v>
      </c>
      <c r="O111" s="62">
        <v>14.7</v>
      </c>
      <c r="P111" s="62">
        <v>14.6</v>
      </c>
      <c r="Q111" s="62">
        <v>14.8</v>
      </c>
      <c r="R111" s="62">
        <v>14.7</v>
      </c>
      <c r="S111" s="63">
        <v>14</v>
      </c>
      <c r="T111" s="74">
        <v>14.9</v>
      </c>
      <c r="U111" s="93">
        <v>14.9</v>
      </c>
    </row>
    <row r="112" spans="1:24" s="23" customFormat="1" ht="16.5" customHeight="1">
      <c r="A112" s="18" t="s">
        <v>10</v>
      </c>
      <c r="B112" s="2" t="s">
        <v>50</v>
      </c>
      <c r="C112" s="2" t="s">
        <v>50</v>
      </c>
      <c r="D112" s="2" t="s">
        <v>50</v>
      </c>
      <c r="E112" s="2" t="s">
        <v>50</v>
      </c>
      <c r="F112" s="48">
        <v>13</v>
      </c>
      <c r="G112" s="48">
        <v>13</v>
      </c>
      <c r="H112" s="48">
        <v>13.1</v>
      </c>
      <c r="I112" s="48">
        <v>13</v>
      </c>
      <c r="J112" s="48">
        <v>13</v>
      </c>
      <c r="K112" s="48">
        <v>12.9</v>
      </c>
      <c r="L112" s="48">
        <v>12.8</v>
      </c>
      <c r="M112" s="48">
        <v>12.8</v>
      </c>
      <c r="N112" s="48">
        <v>12.8</v>
      </c>
      <c r="O112" s="48">
        <v>12.7</v>
      </c>
      <c r="P112" s="48">
        <v>12.6</v>
      </c>
      <c r="Q112" s="48">
        <v>12.7</v>
      </c>
      <c r="R112" s="48">
        <v>12.6</v>
      </c>
      <c r="S112" s="49">
        <v>12.6</v>
      </c>
      <c r="T112" s="75">
        <v>12.6</v>
      </c>
      <c r="U112" s="94">
        <v>12.5</v>
      </c>
      <c r="X112" s="95"/>
    </row>
    <row r="113" spans="1:21" s="23" customFormat="1" ht="16.5" customHeight="1">
      <c r="A113" s="18" t="s">
        <v>7</v>
      </c>
      <c r="B113" s="2" t="s">
        <v>50</v>
      </c>
      <c r="C113" s="2" t="s">
        <v>50</v>
      </c>
      <c r="D113" s="2" t="s">
        <v>50</v>
      </c>
      <c r="E113" s="2" t="s">
        <v>50</v>
      </c>
      <c r="F113" s="48">
        <v>20.7</v>
      </c>
      <c r="G113" s="48">
        <v>21</v>
      </c>
      <c r="H113" s="48">
        <v>20.7</v>
      </c>
      <c r="I113" s="48">
        <v>20.7</v>
      </c>
      <c r="J113" s="48">
        <v>20.5</v>
      </c>
      <c r="K113" s="48">
        <v>20.5</v>
      </c>
      <c r="L113" s="48">
        <v>20.4</v>
      </c>
      <c r="M113" s="48">
        <v>20.4</v>
      </c>
      <c r="N113" s="48">
        <v>20.2</v>
      </c>
      <c r="O113" s="48">
        <v>20.6</v>
      </c>
      <c r="P113" s="48">
        <v>20.4</v>
      </c>
      <c r="Q113" s="48">
        <v>20</v>
      </c>
      <c r="R113" s="48">
        <v>20</v>
      </c>
      <c r="S113" s="49">
        <v>20.1</v>
      </c>
      <c r="T113" s="75">
        <v>20.2</v>
      </c>
      <c r="U113" s="94">
        <v>20.3</v>
      </c>
    </row>
    <row r="114" spans="1:21" s="23" customFormat="1" ht="16.5" customHeight="1">
      <c r="A114" s="18" t="s">
        <v>8</v>
      </c>
      <c r="B114" s="2" t="s">
        <v>50</v>
      </c>
      <c r="C114" s="2" t="s">
        <v>50</v>
      </c>
      <c r="D114" s="2" t="s">
        <v>50</v>
      </c>
      <c r="E114" s="2" t="s">
        <v>50</v>
      </c>
      <c r="F114" s="48">
        <v>14.4</v>
      </c>
      <c r="G114" s="48">
        <v>14</v>
      </c>
      <c r="H114" s="48">
        <v>14.1</v>
      </c>
      <c r="I114" s="48">
        <v>15.5</v>
      </c>
      <c r="J114" s="48">
        <v>15.7</v>
      </c>
      <c r="K114" s="48">
        <v>15.4</v>
      </c>
      <c r="L114" s="48">
        <v>15.3</v>
      </c>
      <c r="M114" s="48">
        <v>15.1</v>
      </c>
      <c r="N114" s="48">
        <v>15.3</v>
      </c>
      <c r="O114" s="48">
        <v>15.7</v>
      </c>
      <c r="P114" s="48">
        <v>15.5</v>
      </c>
      <c r="Q114" s="48">
        <v>14.9</v>
      </c>
      <c r="R114" s="48">
        <v>14.7</v>
      </c>
      <c r="S114" s="49">
        <v>15.1</v>
      </c>
      <c r="T114" s="75">
        <v>15</v>
      </c>
      <c r="U114" s="94">
        <v>15.1</v>
      </c>
    </row>
    <row r="115" spans="1:21" s="23" customFormat="1" ht="16.5" customHeight="1">
      <c r="A115" s="18" t="s">
        <v>11</v>
      </c>
      <c r="B115" s="2" t="s">
        <v>50</v>
      </c>
      <c r="C115" s="2" t="s">
        <v>50</v>
      </c>
      <c r="D115" s="2" t="s">
        <v>50</v>
      </c>
      <c r="E115" s="2" t="s">
        <v>50</v>
      </c>
      <c r="F115" s="48">
        <v>8.2</v>
      </c>
      <c r="G115" s="48">
        <v>8</v>
      </c>
      <c r="H115" s="48">
        <v>7.7</v>
      </c>
      <c r="I115" s="48">
        <v>7.4</v>
      </c>
      <c r="J115" s="48">
        <v>7.7</v>
      </c>
      <c r="K115" s="48">
        <v>7.6</v>
      </c>
      <c r="L115" s="48">
        <v>7.3</v>
      </c>
      <c r="M115" s="48">
        <v>7.1</v>
      </c>
      <c r="N115" s="48">
        <v>7.4</v>
      </c>
      <c r="O115" s="48">
        <v>7.4</v>
      </c>
      <c r="P115" s="48">
        <v>7.9</v>
      </c>
      <c r="Q115" s="48">
        <v>7.4</v>
      </c>
      <c r="R115" s="48">
        <v>7.4</v>
      </c>
      <c r="S115" s="49">
        <v>7.2</v>
      </c>
      <c r="T115" s="75">
        <v>7.2</v>
      </c>
      <c r="U115" s="94">
        <v>7.2</v>
      </c>
    </row>
    <row r="116" spans="1:41" s="23" customFormat="1" ht="16.5" customHeight="1">
      <c r="A116" s="18" t="s">
        <v>15</v>
      </c>
      <c r="B116" s="2" t="s">
        <v>50</v>
      </c>
      <c r="C116" s="2" t="s">
        <v>50</v>
      </c>
      <c r="D116" s="2" t="s">
        <v>50</v>
      </c>
      <c r="E116" s="2" t="s">
        <v>50</v>
      </c>
      <c r="F116" s="48">
        <v>14</v>
      </c>
      <c r="G116" s="48">
        <v>15</v>
      </c>
      <c r="H116" s="48">
        <v>14.7</v>
      </c>
      <c r="I116" s="48">
        <v>15.3</v>
      </c>
      <c r="J116" s="48">
        <v>16.5</v>
      </c>
      <c r="K116" s="48">
        <v>14.7</v>
      </c>
      <c r="L116" s="48">
        <v>14.7</v>
      </c>
      <c r="M116" s="48">
        <v>14.5</v>
      </c>
      <c r="N116" s="48">
        <v>14.7</v>
      </c>
      <c r="O116" s="48">
        <v>14.5</v>
      </c>
      <c r="P116" s="48">
        <v>14.4</v>
      </c>
      <c r="Q116" s="48">
        <v>14.7</v>
      </c>
      <c r="R116" s="48">
        <v>14.6</v>
      </c>
      <c r="S116" s="49">
        <v>12.1</v>
      </c>
      <c r="T116" s="75">
        <v>14.6</v>
      </c>
      <c r="U116" s="94">
        <v>14.3</v>
      </c>
      <c r="AN116" s="23">
        <v>8.4</v>
      </c>
      <c r="AO116" s="23">
        <v>6</v>
      </c>
    </row>
    <row r="117" spans="1:41" s="23" customFormat="1" ht="16.5" customHeight="1">
      <c r="A117" s="16" t="s">
        <v>18</v>
      </c>
      <c r="B117" s="2" t="s">
        <v>50</v>
      </c>
      <c r="C117" s="2" t="s">
        <v>50</v>
      </c>
      <c r="D117" s="2" t="s">
        <v>50</v>
      </c>
      <c r="E117" s="2" t="s">
        <v>50</v>
      </c>
      <c r="F117" s="48">
        <v>8.4</v>
      </c>
      <c r="G117" s="48">
        <v>6</v>
      </c>
      <c r="H117" s="48">
        <v>7</v>
      </c>
      <c r="I117" s="48">
        <v>7</v>
      </c>
      <c r="J117" s="48">
        <v>8</v>
      </c>
      <c r="K117" s="48">
        <v>8</v>
      </c>
      <c r="L117" s="48">
        <v>8</v>
      </c>
      <c r="M117" s="48">
        <v>8</v>
      </c>
      <c r="N117" s="48">
        <v>8.3</v>
      </c>
      <c r="O117" s="48">
        <v>8.7</v>
      </c>
      <c r="P117" s="48">
        <v>8.4</v>
      </c>
      <c r="Q117" s="48">
        <v>8.3</v>
      </c>
      <c r="R117" s="48">
        <v>9.1</v>
      </c>
      <c r="S117" s="49">
        <v>9.7</v>
      </c>
      <c r="T117" s="75">
        <v>9.8</v>
      </c>
      <c r="U117" s="96">
        <v>9.3</v>
      </c>
      <c r="AN117" s="23">
        <v>5.7</v>
      </c>
      <c r="AO117" s="23">
        <v>6</v>
      </c>
    </row>
    <row r="118" spans="1:41" s="23" customFormat="1" ht="16.5" customHeight="1">
      <c r="A118" s="18" t="s">
        <v>9</v>
      </c>
      <c r="B118" s="2" t="s">
        <v>50</v>
      </c>
      <c r="C118" s="2" t="s">
        <v>50</v>
      </c>
      <c r="D118" s="2" t="s">
        <v>50</v>
      </c>
      <c r="E118" s="2" t="s">
        <v>50</v>
      </c>
      <c r="F118" s="48">
        <v>33.8</v>
      </c>
      <c r="G118" s="48">
        <v>34</v>
      </c>
      <c r="H118" s="48">
        <v>33.1</v>
      </c>
      <c r="I118" s="48">
        <v>33.8</v>
      </c>
      <c r="J118" s="48">
        <v>31.8</v>
      </c>
      <c r="K118" s="48">
        <v>32.9</v>
      </c>
      <c r="L118" s="48">
        <v>28.5</v>
      </c>
      <c r="M118" s="48">
        <v>31.6</v>
      </c>
      <c r="N118" s="48">
        <v>31.7</v>
      </c>
      <c r="O118" s="48">
        <v>31.7</v>
      </c>
      <c r="P118" s="48">
        <v>31.5</v>
      </c>
      <c r="Q118" s="48">
        <v>31.6</v>
      </c>
      <c r="R118" s="48">
        <v>31.4</v>
      </c>
      <c r="S118" s="49">
        <v>31.4</v>
      </c>
      <c r="T118" s="75">
        <v>31.2</v>
      </c>
      <c r="U118" s="96">
        <v>31.2</v>
      </c>
      <c r="AN118" s="23">
        <f>AN116+AN117</f>
        <v>14.100000000000001</v>
      </c>
      <c r="AO118" s="23">
        <f>AO116+AO117</f>
        <v>12</v>
      </c>
    </row>
    <row r="119" spans="1:41" s="23" customFormat="1" ht="16.5" customHeight="1">
      <c r="A119" s="18" t="s">
        <v>4</v>
      </c>
      <c r="B119" s="2" t="s">
        <v>50</v>
      </c>
      <c r="C119" s="2" t="s">
        <v>50</v>
      </c>
      <c r="D119" s="2" t="s">
        <v>50</v>
      </c>
      <c r="E119" s="2" t="s">
        <v>50</v>
      </c>
      <c r="F119" s="48">
        <v>32.6</v>
      </c>
      <c r="G119" s="48">
        <v>35</v>
      </c>
      <c r="H119" s="48">
        <v>37</v>
      </c>
      <c r="I119" s="48">
        <v>36</v>
      </c>
      <c r="J119" s="48">
        <v>37</v>
      </c>
      <c r="K119" s="48">
        <v>38</v>
      </c>
      <c r="L119" s="48">
        <v>31</v>
      </c>
      <c r="M119" s="48">
        <v>38.8</v>
      </c>
      <c r="N119" s="48">
        <v>38.2</v>
      </c>
      <c r="O119" s="48">
        <v>32.7</v>
      </c>
      <c r="P119" s="48">
        <v>37.6</v>
      </c>
      <c r="Q119" s="48">
        <v>38.1</v>
      </c>
      <c r="R119" s="48">
        <v>38.3</v>
      </c>
      <c r="S119" s="49">
        <v>38.8</v>
      </c>
      <c r="T119" s="75">
        <v>39.5</v>
      </c>
      <c r="U119" s="96">
        <v>40.1</v>
      </c>
      <c r="AN119" s="23">
        <v>14.100000000000001</v>
      </c>
      <c r="AO119" s="23">
        <v>12</v>
      </c>
    </row>
    <row r="120" spans="1:21" s="23" customFormat="1" ht="16.5" customHeight="1">
      <c r="A120" s="16" t="s">
        <v>44</v>
      </c>
      <c r="B120" s="2" t="s">
        <v>50</v>
      </c>
      <c r="C120" s="2" t="s">
        <v>50</v>
      </c>
      <c r="D120" s="2" t="s">
        <v>50</v>
      </c>
      <c r="E120" s="2" t="s">
        <v>50</v>
      </c>
      <c r="F120" s="48">
        <f>14.1-F117</f>
        <v>5.699999999999999</v>
      </c>
      <c r="G120" s="48">
        <f>12-G117</f>
        <v>6</v>
      </c>
      <c r="H120" s="48">
        <f>24.6-H117</f>
        <v>17.6</v>
      </c>
      <c r="I120" s="48">
        <f>23.5-I117</f>
        <v>16.5</v>
      </c>
      <c r="J120" s="48">
        <f>26.5-J117</f>
        <v>18.5</v>
      </c>
      <c r="K120" s="48">
        <f>29.1-K117</f>
        <v>21.1</v>
      </c>
      <c r="L120" s="48">
        <f>24.9-L117</f>
        <v>16.9</v>
      </c>
      <c r="M120" s="48">
        <f>29.3-M117</f>
        <v>21.3</v>
      </c>
      <c r="N120" s="48">
        <f>29.1-N117</f>
        <v>20.8</v>
      </c>
      <c r="O120" s="48">
        <f>26.7-O117</f>
        <v>18</v>
      </c>
      <c r="P120" s="48">
        <f>28.4-P117</f>
        <v>20</v>
      </c>
      <c r="Q120" s="48">
        <f>30.1-Q117</f>
        <v>21.8</v>
      </c>
      <c r="R120" s="48">
        <f>31.6-R117</f>
        <v>22.5</v>
      </c>
      <c r="S120" s="49">
        <f>25.1-S117</f>
        <v>15.400000000000002</v>
      </c>
      <c r="T120" s="75">
        <f>26.3-T117</f>
        <v>16.5</v>
      </c>
      <c r="U120" s="94">
        <f>24-U117</f>
        <v>14.7</v>
      </c>
    </row>
    <row r="121" spans="1:37" s="23" customFormat="1" ht="16.5" customHeight="1">
      <c r="A121" s="9" t="s">
        <v>34</v>
      </c>
      <c r="B121" s="64">
        <v>208.1</v>
      </c>
      <c r="C121" s="64">
        <v>270.6</v>
      </c>
      <c r="D121" s="64">
        <v>431.4</v>
      </c>
      <c r="E121" s="64">
        <v>651.03</v>
      </c>
      <c r="F121" s="64">
        <v>678.226</v>
      </c>
      <c r="G121" s="64">
        <v>678.286</v>
      </c>
      <c r="H121" s="64">
        <v>534.9576999999999</v>
      </c>
      <c r="I121" s="64">
        <v>539.1690189</v>
      </c>
      <c r="J121" s="64">
        <v>560.4475100999999</v>
      </c>
      <c r="K121" s="65">
        <v>575.889474</v>
      </c>
      <c r="L121" s="65">
        <v>590.6097219999999</v>
      </c>
      <c r="M121" s="65">
        <v>595.918251</v>
      </c>
      <c r="N121" s="65">
        <v>673.831153</v>
      </c>
      <c r="O121" s="65">
        <v>555.245434</v>
      </c>
      <c r="P121" s="97">
        <v>544.399665</v>
      </c>
      <c r="Q121" s="97">
        <v>532.218664</v>
      </c>
      <c r="R121" s="65">
        <v>544.6261360000001</v>
      </c>
      <c r="S121" s="65">
        <v>536.7372</v>
      </c>
      <c r="T121" s="65">
        <v>535.6994</v>
      </c>
      <c r="U121" s="65">
        <v>658.116301</v>
      </c>
      <c r="AK121" s="78"/>
    </row>
    <row r="122" spans="1:23" s="23" customFormat="1" ht="16.5" customHeight="1">
      <c r="A122" s="18" t="s">
        <v>10</v>
      </c>
      <c r="B122" s="2" t="s">
        <v>50</v>
      </c>
      <c r="C122" s="2" t="s">
        <v>50</v>
      </c>
      <c r="D122" s="2" t="s">
        <v>50</v>
      </c>
      <c r="E122" s="36">
        <v>563.151</v>
      </c>
      <c r="F122" s="36">
        <v>565.064</v>
      </c>
      <c r="G122" s="36">
        <v>563.767</v>
      </c>
      <c r="H122" s="36">
        <v>465.7753</v>
      </c>
      <c r="I122" s="36">
        <v>463.31053090000006</v>
      </c>
      <c r="J122" s="36">
        <v>468.3802591</v>
      </c>
      <c r="K122" s="37">
        <v>476.6483340000001</v>
      </c>
      <c r="L122" s="37">
        <v>489.59750199999996</v>
      </c>
      <c r="M122" s="37">
        <v>491.83770799999996</v>
      </c>
      <c r="N122" s="37">
        <v>469.11444700000004</v>
      </c>
      <c r="O122" s="37">
        <v>442.589655</v>
      </c>
      <c r="P122" s="55">
        <v>442.6416280000001</v>
      </c>
      <c r="Q122" s="55">
        <v>426.70255799999995</v>
      </c>
      <c r="R122" s="37">
        <v>437.88704500000006</v>
      </c>
      <c r="S122" s="37">
        <v>426.1018</v>
      </c>
      <c r="T122" s="37">
        <v>435.94570000000004</v>
      </c>
      <c r="U122" s="37">
        <v>487.418031</v>
      </c>
      <c r="W122" s="87"/>
    </row>
    <row r="123" spans="1:38" s="23" customFormat="1" ht="16.5" customHeight="1">
      <c r="A123" s="18" t="s">
        <v>7</v>
      </c>
      <c r="B123" s="35" t="s">
        <v>6</v>
      </c>
      <c r="C123" s="36" t="s">
        <v>6</v>
      </c>
      <c r="D123" s="36" t="s">
        <v>6</v>
      </c>
      <c r="E123" s="36" t="s">
        <v>6</v>
      </c>
      <c r="F123" s="36" t="s">
        <v>6</v>
      </c>
      <c r="G123" s="36" t="s">
        <v>6</v>
      </c>
      <c r="H123" s="36" t="s">
        <v>6</v>
      </c>
      <c r="I123" s="36" t="s">
        <v>6</v>
      </c>
      <c r="J123" s="37" t="s">
        <v>6</v>
      </c>
      <c r="K123" s="37" t="s">
        <v>6</v>
      </c>
      <c r="L123" s="37" t="s">
        <v>6</v>
      </c>
      <c r="M123" s="37" t="s">
        <v>6</v>
      </c>
      <c r="N123" s="37" t="s">
        <v>6</v>
      </c>
      <c r="O123" s="37" t="s">
        <v>6</v>
      </c>
      <c r="P123" s="37" t="s">
        <v>6</v>
      </c>
      <c r="Q123" s="37" t="s">
        <v>6</v>
      </c>
      <c r="R123" s="37" t="s">
        <v>6</v>
      </c>
      <c r="S123" s="3" t="s">
        <v>6</v>
      </c>
      <c r="T123" s="3" t="s">
        <v>6</v>
      </c>
      <c r="U123" s="3" t="s">
        <v>6</v>
      </c>
      <c r="Y123" s="77"/>
      <c r="Z123" s="77"/>
      <c r="AA123" s="77"/>
      <c r="AB123" s="77"/>
      <c r="AC123" s="77"/>
      <c r="AD123" s="77"/>
      <c r="AE123" s="77"/>
      <c r="AF123" s="77"/>
      <c r="AG123" s="77"/>
      <c r="AH123" s="77"/>
      <c r="AI123" s="77"/>
      <c r="AJ123" s="77"/>
      <c r="AK123" s="77"/>
      <c r="AL123" s="77"/>
    </row>
    <row r="124" spans="1:38" s="23" customFormat="1" ht="16.5" customHeight="1">
      <c r="A124" s="18" t="s">
        <v>8</v>
      </c>
      <c r="B124" s="35" t="s">
        <v>6</v>
      </c>
      <c r="C124" s="36" t="s">
        <v>6</v>
      </c>
      <c r="D124" s="36" t="s">
        <v>6</v>
      </c>
      <c r="E124" s="36" t="s">
        <v>6</v>
      </c>
      <c r="F124" s="36" t="s">
        <v>6</v>
      </c>
      <c r="G124" s="36" t="s">
        <v>6</v>
      </c>
      <c r="H124" s="36" t="s">
        <v>51</v>
      </c>
      <c r="I124" s="36" t="s">
        <v>51</v>
      </c>
      <c r="J124" s="36" t="s">
        <v>51</v>
      </c>
      <c r="K124" s="36" t="s">
        <v>51</v>
      </c>
      <c r="L124" s="36" t="s">
        <v>51</v>
      </c>
      <c r="M124" s="36" t="s">
        <v>51</v>
      </c>
      <c r="N124" s="36" t="s">
        <v>51</v>
      </c>
      <c r="O124" s="36" t="s">
        <v>51</v>
      </c>
      <c r="P124" s="36" t="s">
        <v>51</v>
      </c>
      <c r="Q124" s="36" t="s">
        <v>51</v>
      </c>
      <c r="R124" s="36" t="s">
        <v>51</v>
      </c>
      <c r="S124" s="36" t="s">
        <v>51</v>
      </c>
      <c r="T124" s="36" t="s">
        <v>51</v>
      </c>
      <c r="U124" s="36" t="s">
        <v>51</v>
      </c>
      <c r="Y124" s="77"/>
      <c r="Z124" s="77"/>
      <c r="AA124" s="77"/>
      <c r="AB124" s="77"/>
      <c r="AC124" s="77"/>
      <c r="AD124" s="77"/>
      <c r="AE124" s="77"/>
      <c r="AF124" s="77"/>
      <c r="AG124" s="77"/>
      <c r="AH124" s="77"/>
      <c r="AI124" s="77"/>
      <c r="AJ124" s="77"/>
      <c r="AK124" s="77"/>
      <c r="AL124" s="77"/>
    </row>
    <row r="125" spans="1:38" s="23" customFormat="1" ht="16.5" customHeight="1">
      <c r="A125" s="18" t="s">
        <v>11</v>
      </c>
      <c r="B125" s="35" t="s">
        <v>6</v>
      </c>
      <c r="C125" s="36" t="s">
        <v>6</v>
      </c>
      <c r="D125" s="36" t="s">
        <v>6</v>
      </c>
      <c r="E125" s="36" t="s">
        <v>6</v>
      </c>
      <c r="F125" s="36" t="s">
        <v>6</v>
      </c>
      <c r="G125" s="36" t="s">
        <v>6</v>
      </c>
      <c r="H125" s="36" t="s">
        <v>6</v>
      </c>
      <c r="I125" s="36" t="s">
        <v>6</v>
      </c>
      <c r="J125" s="37" t="s">
        <v>6</v>
      </c>
      <c r="K125" s="37" t="s">
        <v>6</v>
      </c>
      <c r="L125" s="37" t="s">
        <v>6</v>
      </c>
      <c r="M125" s="37" t="s">
        <v>6</v>
      </c>
      <c r="N125" s="37" t="s">
        <v>6</v>
      </c>
      <c r="O125" s="37" t="s">
        <v>6</v>
      </c>
      <c r="P125" s="37" t="s">
        <v>6</v>
      </c>
      <c r="Q125" s="37" t="s">
        <v>6</v>
      </c>
      <c r="R125" s="37" t="s">
        <v>6</v>
      </c>
      <c r="S125" s="3" t="s">
        <v>6</v>
      </c>
      <c r="T125" s="3" t="s">
        <v>6</v>
      </c>
      <c r="U125" s="3" t="s">
        <v>6</v>
      </c>
      <c r="Y125" s="77"/>
      <c r="Z125" s="77"/>
      <c r="AA125" s="77"/>
      <c r="AB125" s="77"/>
      <c r="AC125" s="77"/>
      <c r="AD125" s="77"/>
      <c r="AE125" s="77"/>
      <c r="AF125" s="77"/>
      <c r="AG125" s="77"/>
      <c r="AH125" s="77"/>
      <c r="AI125" s="77"/>
      <c r="AJ125" s="77"/>
      <c r="AK125" s="77"/>
      <c r="AL125" s="77"/>
    </row>
    <row r="126" spans="1:38" s="23" customFormat="1" ht="16.5" customHeight="1">
      <c r="A126" s="18" t="s">
        <v>15</v>
      </c>
      <c r="B126" s="35" t="s">
        <v>5</v>
      </c>
      <c r="C126" s="35" t="s">
        <v>5</v>
      </c>
      <c r="D126" s="35" t="s">
        <v>5</v>
      </c>
      <c r="E126" s="36">
        <v>15.497</v>
      </c>
      <c r="F126" s="36">
        <v>29.949</v>
      </c>
      <c r="G126" s="36">
        <v>28.958</v>
      </c>
      <c r="H126" s="36">
        <v>5.5373</v>
      </c>
      <c r="I126" s="36">
        <v>7.097626999999999</v>
      </c>
      <c r="J126" s="36">
        <v>9.520514</v>
      </c>
      <c r="K126" s="37">
        <v>10.991149000000002</v>
      </c>
      <c r="L126" s="37">
        <v>13.046013</v>
      </c>
      <c r="M126" s="37">
        <v>15.212044</v>
      </c>
      <c r="N126" s="37">
        <v>14.496811999999998</v>
      </c>
      <c r="O126" s="37">
        <v>26.225642</v>
      </c>
      <c r="P126" s="55">
        <v>17.374335</v>
      </c>
      <c r="Q126" s="55">
        <v>17.869138</v>
      </c>
      <c r="R126" s="37">
        <v>18.117415</v>
      </c>
      <c r="S126" s="37">
        <v>16.9043</v>
      </c>
      <c r="T126" s="37">
        <v>17.930500000000002</v>
      </c>
      <c r="U126" s="37">
        <v>45.347424000000004</v>
      </c>
      <c r="W126" s="87"/>
      <c r="Y126" s="77"/>
      <c r="Z126" s="77"/>
      <c r="AA126" s="77"/>
      <c r="AB126" s="77"/>
      <c r="AC126" s="77"/>
      <c r="AD126" s="77"/>
      <c r="AE126" s="77"/>
      <c r="AF126" s="77"/>
      <c r="AG126" s="77"/>
      <c r="AH126" s="77"/>
      <c r="AI126" s="77"/>
      <c r="AJ126" s="77"/>
      <c r="AK126" s="77"/>
      <c r="AL126" s="77"/>
    </row>
    <row r="127" spans="1:38" s="23" customFormat="1" ht="16.5" customHeight="1">
      <c r="A127" s="16" t="s">
        <v>18</v>
      </c>
      <c r="B127" s="35" t="s">
        <v>5</v>
      </c>
      <c r="C127" s="35" t="s">
        <v>5</v>
      </c>
      <c r="D127" s="35" t="s">
        <v>5</v>
      </c>
      <c r="E127" s="36">
        <v>19.627</v>
      </c>
      <c r="F127" s="36">
        <v>21.146</v>
      </c>
      <c r="G127" s="36">
        <v>22.307</v>
      </c>
      <c r="H127" s="36">
        <v>20.1304</v>
      </c>
      <c r="I127" s="36">
        <v>20.644568</v>
      </c>
      <c r="J127" s="36">
        <v>20.500172</v>
      </c>
      <c r="K127" s="37">
        <v>23.084421000000003</v>
      </c>
      <c r="L127" s="37">
        <v>24.941205</v>
      </c>
      <c r="M127" s="37">
        <v>24.932356</v>
      </c>
      <c r="N127" s="37">
        <v>25.081231</v>
      </c>
      <c r="O127" s="55">
        <v>26.049951</v>
      </c>
      <c r="P127" s="55">
        <v>24.759071</v>
      </c>
      <c r="Q127" s="55">
        <v>25.069195</v>
      </c>
      <c r="R127" s="37">
        <v>24.308833999999997</v>
      </c>
      <c r="S127" s="37">
        <v>27.830299999999998</v>
      </c>
      <c r="T127" s="37">
        <v>26.312834</v>
      </c>
      <c r="U127" s="37">
        <v>32.781269</v>
      </c>
      <c r="W127" s="87"/>
      <c r="Y127" s="77"/>
      <c r="Z127" s="77"/>
      <c r="AA127" s="77"/>
      <c r="AB127" s="77"/>
      <c r="AC127" s="77"/>
      <c r="AD127" s="77"/>
      <c r="AE127" s="77"/>
      <c r="AF127" s="77"/>
      <c r="AG127" s="77"/>
      <c r="AH127" s="77"/>
      <c r="AI127" s="77"/>
      <c r="AJ127" s="77"/>
      <c r="AK127" s="77"/>
      <c r="AL127" s="77"/>
    </row>
    <row r="128" spans="1:38" s="23" customFormat="1" ht="16.5" customHeight="1">
      <c r="A128" s="18" t="s">
        <v>9</v>
      </c>
      <c r="B128" s="35" t="s">
        <v>5</v>
      </c>
      <c r="C128" s="35" t="s">
        <v>5</v>
      </c>
      <c r="D128" s="35" t="s">
        <v>5</v>
      </c>
      <c r="E128" s="36">
        <v>52.681</v>
      </c>
      <c r="F128" s="36">
        <v>61.9</v>
      </c>
      <c r="G128" s="36">
        <v>63.064</v>
      </c>
      <c r="H128" s="36">
        <v>43.3501</v>
      </c>
      <c r="I128" s="36">
        <v>47.953742000000005</v>
      </c>
      <c r="J128" s="36">
        <v>61.85815900000001</v>
      </c>
      <c r="K128" s="37">
        <v>64.981566</v>
      </c>
      <c r="L128" s="37">
        <v>62.87818600000001</v>
      </c>
      <c r="M128" s="37">
        <v>63.748414</v>
      </c>
      <c r="N128" s="37">
        <v>164.94820800000002</v>
      </c>
      <c r="O128" s="55">
        <v>60.118899000000006</v>
      </c>
      <c r="P128" s="55">
        <v>59.384963</v>
      </c>
      <c r="Q128" s="55">
        <v>62.25992299999999</v>
      </c>
      <c r="R128" s="37">
        <v>64.025324</v>
      </c>
      <c r="S128" s="37">
        <v>65.5782</v>
      </c>
      <c r="T128" s="37">
        <v>53.8804</v>
      </c>
      <c r="U128" s="37">
        <v>91.303122</v>
      </c>
      <c r="W128" s="87"/>
      <c r="Y128" s="77"/>
      <c r="Z128" s="77"/>
      <c r="AA128" s="77"/>
      <c r="AB128" s="77"/>
      <c r="AC128" s="77"/>
      <c r="AD128" s="77"/>
      <c r="AE128" s="77"/>
      <c r="AF128" s="77"/>
      <c r="AG128" s="77"/>
      <c r="AH128" s="77"/>
      <c r="AI128" s="77"/>
      <c r="AJ128" s="77"/>
      <c r="AK128" s="77"/>
      <c r="AL128" s="77"/>
    </row>
    <row r="129" spans="1:38" s="23" customFormat="1" ht="16.5" customHeight="1">
      <c r="A129" s="16" t="s">
        <v>17</v>
      </c>
      <c r="B129" s="35" t="s">
        <v>5</v>
      </c>
      <c r="C129" s="35" t="s">
        <v>5</v>
      </c>
      <c r="D129" s="35" t="s">
        <v>5</v>
      </c>
      <c r="E129" s="37" t="s">
        <v>51</v>
      </c>
      <c r="F129" s="37" t="s">
        <v>51</v>
      </c>
      <c r="G129" s="37" t="s">
        <v>51</v>
      </c>
      <c r="H129" s="37" t="s">
        <v>51</v>
      </c>
      <c r="I129" s="37" t="s">
        <v>51</v>
      </c>
      <c r="J129" s="37" t="s">
        <v>51</v>
      </c>
      <c r="K129" s="37" t="s">
        <v>51</v>
      </c>
      <c r="L129" s="37" t="s">
        <v>51</v>
      </c>
      <c r="M129" s="37" t="s">
        <v>51</v>
      </c>
      <c r="N129" s="37" t="s">
        <v>51</v>
      </c>
      <c r="O129" s="37" t="s">
        <v>51</v>
      </c>
      <c r="P129" s="37" t="s">
        <v>51</v>
      </c>
      <c r="Q129" s="37" t="s">
        <v>51</v>
      </c>
      <c r="R129" s="37" t="s">
        <v>51</v>
      </c>
      <c r="S129" s="37" t="s">
        <v>51</v>
      </c>
      <c r="T129" s="37" t="s">
        <v>51</v>
      </c>
      <c r="U129" s="37" t="s">
        <v>51</v>
      </c>
      <c r="Y129" s="77"/>
      <c r="Z129" s="77"/>
      <c r="AA129" s="77"/>
      <c r="AB129" s="77"/>
      <c r="AC129" s="77"/>
      <c r="AD129" s="77"/>
      <c r="AE129" s="77"/>
      <c r="AF129" s="77"/>
      <c r="AG129" s="77"/>
      <c r="AH129" s="77"/>
      <c r="AI129" s="77"/>
      <c r="AJ129" s="77"/>
      <c r="AK129" s="77"/>
      <c r="AL129" s="77"/>
    </row>
    <row r="130" spans="1:38" s="23" customFormat="1" ht="16.5" customHeight="1">
      <c r="A130" s="9" t="s">
        <v>35</v>
      </c>
      <c r="B130" s="64">
        <v>191.9</v>
      </c>
      <c r="C130" s="98">
        <v>68.2</v>
      </c>
      <c r="D130" s="98">
        <v>11.4</v>
      </c>
      <c r="E130" s="64">
        <v>33.1</v>
      </c>
      <c r="F130" s="64">
        <v>64.838</v>
      </c>
      <c r="G130" s="64">
        <v>71.47</v>
      </c>
      <c r="H130" s="64">
        <v>36.7432</v>
      </c>
      <c r="I130" s="64">
        <v>45.0641715</v>
      </c>
      <c r="J130" s="64">
        <v>50.9065273</v>
      </c>
      <c r="K130" s="65">
        <v>55.92209</v>
      </c>
      <c r="L130" s="65">
        <v>67.317773</v>
      </c>
      <c r="M130" s="65">
        <v>78.518562</v>
      </c>
      <c r="N130" s="65">
        <v>100.37654699999999</v>
      </c>
      <c r="O130" s="65">
        <v>105.186552</v>
      </c>
      <c r="P130" s="97">
        <v>115.067248</v>
      </c>
      <c r="Q130" s="97">
        <v>122.823315</v>
      </c>
      <c r="R130" s="65">
        <v>141.159972</v>
      </c>
      <c r="S130" s="65">
        <v>137.19209999999998</v>
      </c>
      <c r="T130" s="65">
        <v>144.21820000000002</v>
      </c>
      <c r="U130" s="65">
        <v>240.141445</v>
      </c>
      <c r="W130" s="87"/>
      <c r="Y130" s="77"/>
      <c r="Z130" s="77"/>
      <c r="AA130" s="77"/>
      <c r="AB130" s="77"/>
      <c r="AC130" s="77"/>
      <c r="AD130" s="77"/>
      <c r="AE130" s="77"/>
      <c r="AF130" s="77"/>
      <c r="AG130" s="77"/>
      <c r="AH130" s="77"/>
      <c r="AI130" s="77"/>
      <c r="AJ130" s="77"/>
      <c r="AK130" s="77"/>
      <c r="AL130" s="77"/>
    </row>
    <row r="131" spans="1:38" s="23" customFormat="1" ht="16.5" customHeight="1">
      <c r="A131" s="11" t="s">
        <v>45</v>
      </c>
      <c r="B131" s="36">
        <v>191.9</v>
      </c>
      <c r="C131" s="36">
        <v>68.2</v>
      </c>
      <c r="D131" s="36">
        <v>11.4</v>
      </c>
      <c r="E131" s="36">
        <v>33.1</v>
      </c>
      <c r="F131" s="36">
        <v>60.1</v>
      </c>
      <c r="G131" s="36">
        <v>60.7</v>
      </c>
      <c r="H131" s="36">
        <v>25.2669</v>
      </c>
      <c r="I131" s="36">
        <v>25.7255975</v>
      </c>
      <c r="J131" s="36">
        <v>22.1069973</v>
      </c>
      <c r="K131" s="36">
        <v>21.097408999999995</v>
      </c>
      <c r="L131" s="36">
        <v>23.641299</v>
      </c>
      <c r="M131" s="36">
        <v>26.008435000000002</v>
      </c>
      <c r="N131" s="36">
        <v>34.602979</v>
      </c>
      <c r="O131" s="36">
        <v>25.730601</v>
      </c>
      <c r="P131" s="36">
        <v>28.472080000000002</v>
      </c>
      <c r="Q131" s="36">
        <v>28.957154000000017</v>
      </c>
      <c r="R131" s="37">
        <v>30.516733</v>
      </c>
      <c r="S131" s="37">
        <v>29.4892</v>
      </c>
      <c r="T131" s="37">
        <v>31.4649</v>
      </c>
      <c r="U131" s="37">
        <v>97.98528400000001</v>
      </c>
      <c r="W131" s="87"/>
      <c r="Y131" s="77"/>
      <c r="Z131" s="77"/>
      <c r="AA131" s="77"/>
      <c r="AB131" s="77"/>
      <c r="AC131" s="77"/>
      <c r="AD131" s="77"/>
      <c r="AE131" s="77"/>
      <c r="AF131" s="77"/>
      <c r="AG131" s="77"/>
      <c r="AH131" s="77"/>
      <c r="AI131" s="77"/>
      <c r="AJ131" s="77"/>
      <c r="AK131" s="77"/>
      <c r="AL131" s="77"/>
    </row>
    <row r="132" spans="1:38" s="23" customFormat="1" ht="16.5" customHeight="1">
      <c r="A132" s="5" t="s">
        <v>13</v>
      </c>
      <c r="B132" s="36" t="s">
        <v>5</v>
      </c>
      <c r="C132" s="36" t="s">
        <v>5</v>
      </c>
      <c r="D132" s="36" t="s">
        <v>5</v>
      </c>
      <c r="E132" s="36" t="s">
        <v>5</v>
      </c>
      <c r="F132" s="36">
        <v>4.835</v>
      </c>
      <c r="G132" s="36">
        <v>10.74</v>
      </c>
      <c r="H132" s="36">
        <v>11.476299999999998</v>
      </c>
      <c r="I132" s="36">
        <v>19.338574000000005</v>
      </c>
      <c r="J132" s="36">
        <v>28.799529999999997</v>
      </c>
      <c r="K132" s="37">
        <v>34.824678</v>
      </c>
      <c r="L132" s="37">
        <v>43.676474</v>
      </c>
      <c r="M132" s="37">
        <v>52.510127</v>
      </c>
      <c r="N132" s="37">
        <v>65.773568</v>
      </c>
      <c r="O132" s="55">
        <v>79.49483</v>
      </c>
      <c r="P132" s="55">
        <v>86.626986</v>
      </c>
      <c r="Q132" s="55">
        <v>93.86616099999999</v>
      </c>
      <c r="R132" s="37">
        <v>110.64323900000001</v>
      </c>
      <c r="S132" s="37">
        <v>107.757</v>
      </c>
      <c r="T132" s="37">
        <v>112.75649999999999</v>
      </c>
      <c r="U132" s="37">
        <v>142.156164</v>
      </c>
      <c r="W132" s="88"/>
      <c r="Y132" s="77"/>
      <c r="Z132" s="77"/>
      <c r="AA132" s="77"/>
      <c r="AB132" s="77"/>
      <c r="AC132" s="77"/>
      <c r="AD132" s="77"/>
      <c r="AE132" s="77"/>
      <c r="AF132" s="77"/>
      <c r="AG132" s="77"/>
      <c r="AH132" s="77"/>
      <c r="AI132" s="77"/>
      <c r="AJ132" s="77"/>
      <c r="AK132" s="77"/>
      <c r="AL132" s="77"/>
    </row>
    <row r="133" spans="1:38" s="23" customFormat="1" ht="16.5" customHeight="1">
      <c r="A133" s="9" t="s">
        <v>36</v>
      </c>
      <c r="B133" s="61">
        <v>2908</v>
      </c>
      <c r="C133" s="61">
        <v>2561</v>
      </c>
      <c r="D133" s="61">
        <v>2446</v>
      </c>
      <c r="E133" s="57">
        <v>4837</v>
      </c>
      <c r="F133" s="57">
        <v>5081</v>
      </c>
      <c r="G133" s="57">
        <v>5068</v>
      </c>
      <c r="H133" s="57">
        <v>4922.794</v>
      </c>
      <c r="I133" s="57">
        <v>4907.725812</v>
      </c>
      <c r="J133" s="57">
        <v>4961.559584</v>
      </c>
      <c r="K133" s="57">
        <v>5125.706556</v>
      </c>
      <c r="L133" s="57">
        <v>5381.634102999999</v>
      </c>
      <c r="M133" s="57">
        <v>5484.6240530000005</v>
      </c>
      <c r="N133" s="59">
        <v>5529.285183</v>
      </c>
      <c r="O133" s="57">
        <v>5508.020548</v>
      </c>
      <c r="P133" s="59">
        <v>5657.240348</v>
      </c>
      <c r="Q133" s="59">
        <v>5765.078642</v>
      </c>
      <c r="R133" s="59">
        <v>5770.206520000001</v>
      </c>
      <c r="S133" s="59">
        <v>6215.5271</v>
      </c>
      <c r="T133" s="59">
        <v>6336.8083</v>
      </c>
      <c r="U133" s="58">
        <v>6492.449363</v>
      </c>
      <c r="Y133" s="77"/>
      <c r="Z133" s="77"/>
      <c r="AA133" s="77"/>
      <c r="AB133" s="77"/>
      <c r="AC133" s="77"/>
      <c r="AD133" s="77"/>
      <c r="AE133" s="77"/>
      <c r="AF133" s="77"/>
      <c r="AG133" s="77"/>
      <c r="AH133" s="77"/>
      <c r="AI133" s="77"/>
      <c r="AJ133" s="77"/>
      <c r="AK133" s="77"/>
      <c r="AL133" s="77"/>
    </row>
    <row r="134" spans="1:38" s="23" customFormat="1" ht="16.5" customHeight="1">
      <c r="A134" s="18" t="s">
        <v>10</v>
      </c>
      <c r="B134" s="2" t="s">
        <v>6</v>
      </c>
      <c r="C134" s="2" t="s">
        <v>6</v>
      </c>
      <c r="D134" s="2" t="s">
        <v>6</v>
      </c>
      <c r="E134" s="2" t="s">
        <v>6</v>
      </c>
      <c r="F134" s="2" t="s">
        <v>6</v>
      </c>
      <c r="G134" s="2" t="s">
        <v>6</v>
      </c>
      <c r="H134" s="37" t="s">
        <v>51</v>
      </c>
      <c r="I134" s="2" t="s">
        <v>51</v>
      </c>
      <c r="J134" s="2" t="s">
        <v>51</v>
      </c>
      <c r="K134" s="2" t="s">
        <v>51</v>
      </c>
      <c r="L134" s="2" t="s">
        <v>51</v>
      </c>
      <c r="M134" s="2" t="s">
        <v>51</v>
      </c>
      <c r="N134" s="2">
        <v>2.542744</v>
      </c>
      <c r="O134" s="2">
        <v>1.366218</v>
      </c>
      <c r="P134" s="2">
        <v>1.919933</v>
      </c>
      <c r="Q134" s="2">
        <v>1.205475</v>
      </c>
      <c r="R134" s="2">
        <v>1.200177</v>
      </c>
      <c r="S134" s="2">
        <v>1.037</v>
      </c>
      <c r="T134" s="37" t="s">
        <v>51</v>
      </c>
      <c r="U134" s="37" t="s">
        <v>51</v>
      </c>
      <c r="Y134" s="77"/>
      <c r="Z134" s="77"/>
      <c r="AA134" s="77"/>
      <c r="AB134" s="77"/>
      <c r="AC134" s="77"/>
      <c r="AD134" s="77"/>
      <c r="AE134" s="77"/>
      <c r="AF134" s="77"/>
      <c r="AG134" s="77"/>
      <c r="AH134" s="77"/>
      <c r="AI134" s="77"/>
      <c r="AJ134" s="77"/>
      <c r="AK134" s="77"/>
      <c r="AL134" s="77"/>
    </row>
    <row r="135" spans="1:21" s="23" customFormat="1" ht="16.5" customHeight="1">
      <c r="A135" s="18" t="s">
        <v>7</v>
      </c>
      <c r="B135" s="2">
        <v>2098</v>
      </c>
      <c r="C135" s="2">
        <v>2261</v>
      </c>
      <c r="D135" s="2" t="s">
        <v>50</v>
      </c>
      <c r="E135" s="2">
        <v>3284</v>
      </c>
      <c r="F135" s="2">
        <v>3431</v>
      </c>
      <c r="G135" s="2">
        <v>3401</v>
      </c>
      <c r="H135" s="2">
        <v>3332.286</v>
      </c>
      <c r="I135" s="39">
        <v>3252.510214</v>
      </c>
      <c r="J135" s="3">
        <v>3279.7058930000003</v>
      </c>
      <c r="K135" s="3">
        <v>3384.494377</v>
      </c>
      <c r="L135" s="3">
        <v>3548.941661</v>
      </c>
      <c r="M135" s="3">
        <v>3645.9430350000002</v>
      </c>
      <c r="N135" s="3">
        <v>3683.0650519999995</v>
      </c>
      <c r="O135" s="40">
        <v>3631.574058</v>
      </c>
      <c r="P135" s="40">
        <v>3683.673658</v>
      </c>
      <c r="Q135" s="40">
        <v>3751.8009530000004</v>
      </c>
      <c r="R135" s="40">
        <v>3692.273057</v>
      </c>
      <c r="S135" s="40">
        <v>3800.3307</v>
      </c>
      <c r="T135" s="40">
        <v>3880.6471</v>
      </c>
      <c r="U135" s="40">
        <v>3885.608599</v>
      </c>
    </row>
    <row r="136" spans="1:23" s="23" customFormat="1" ht="16.5" customHeight="1">
      <c r="A136" s="18" t="s">
        <v>8</v>
      </c>
      <c r="B136" s="2">
        <v>393</v>
      </c>
      <c r="C136" s="2">
        <v>157</v>
      </c>
      <c r="D136" s="2" t="s">
        <v>50</v>
      </c>
      <c r="E136" s="2">
        <v>239</v>
      </c>
      <c r="F136" s="2">
        <v>282</v>
      </c>
      <c r="G136" s="2">
        <v>288</v>
      </c>
      <c r="H136" s="2">
        <v>319.48220000000003</v>
      </c>
      <c r="I136" s="39">
        <v>359.527044</v>
      </c>
      <c r="J136" s="39">
        <v>375.995165</v>
      </c>
      <c r="K136" s="3">
        <v>408.436321</v>
      </c>
      <c r="L136" s="3">
        <v>450.138732</v>
      </c>
      <c r="M136" s="3">
        <v>475.75442499999997</v>
      </c>
      <c r="N136" s="3">
        <v>502.541458</v>
      </c>
      <c r="O136" s="40">
        <v>500.357002</v>
      </c>
      <c r="P136" s="40">
        <v>536.707184</v>
      </c>
      <c r="Q136" s="40">
        <v>554.141081</v>
      </c>
      <c r="R136" s="37">
        <v>605.198803</v>
      </c>
      <c r="S136" s="40">
        <v>654.3391</v>
      </c>
      <c r="T136" s="40">
        <v>681.6931</v>
      </c>
      <c r="U136" s="40">
        <v>735.067349</v>
      </c>
      <c r="W136" s="72"/>
    </row>
    <row r="137" spans="1:23" s="23" customFormat="1" ht="16.5" customHeight="1">
      <c r="A137" s="18" t="s">
        <v>11</v>
      </c>
      <c r="B137" s="2">
        <v>417</v>
      </c>
      <c r="C137" s="2">
        <v>143</v>
      </c>
      <c r="D137" s="2" t="s">
        <v>50</v>
      </c>
      <c r="E137" s="2">
        <v>69</v>
      </c>
      <c r="F137" s="2">
        <v>103</v>
      </c>
      <c r="G137" s="2">
        <v>100</v>
      </c>
      <c r="H137" s="2">
        <v>68.8129</v>
      </c>
      <c r="I137" s="39">
        <v>78.307988</v>
      </c>
      <c r="J137" s="3">
        <v>73.60003900000001</v>
      </c>
      <c r="K137" s="3">
        <v>74.955004</v>
      </c>
      <c r="L137" s="3">
        <v>76.933479</v>
      </c>
      <c r="M137" s="3">
        <v>73.923744</v>
      </c>
      <c r="N137" s="3">
        <v>72.857576</v>
      </c>
      <c r="O137" s="40">
        <v>69.46869099999999</v>
      </c>
      <c r="P137" s="40">
        <v>67.67936099999999</v>
      </c>
      <c r="Q137" s="40">
        <v>66.997164</v>
      </c>
      <c r="R137" s="37">
        <v>62.17846900000001</v>
      </c>
      <c r="S137" s="40">
        <v>60.8645</v>
      </c>
      <c r="T137" s="40">
        <v>62.243300000000005</v>
      </c>
      <c r="U137" s="40">
        <v>68.707427</v>
      </c>
      <c r="W137" s="72"/>
    </row>
    <row r="138" spans="1:23" s="23" customFormat="1" ht="16.5" customHeight="1">
      <c r="A138" s="18" t="s">
        <v>15</v>
      </c>
      <c r="B138" s="2" t="s">
        <v>6</v>
      </c>
      <c r="C138" s="2" t="s">
        <v>6</v>
      </c>
      <c r="D138" s="2" t="s">
        <v>6</v>
      </c>
      <c r="E138" s="2" t="s">
        <v>6</v>
      </c>
      <c r="F138" s="2" t="s">
        <v>6</v>
      </c>
      <c r="G138" s="2" t="s">
        <v>6</v>
      </c>
      <c r="H138" s="2" t="s">
        <v>6</v>
      </c>
      <c r="I138" s="2" t="s">
        <v>6</v>
      </c>
      <c r="J138" s="3" t="s">
        <v>6</v>
      </c>
      <c r="K138" s="3" t="s">
        <v>6</v>
      </c>
      <c r="L138" s="3" t="s">
        <v>6</v>
      </c>
      <c r="M138" s="3" t="s">
        <v>6</v>
      </c>
      <c r="N138" s="3" t="s">
        <v>6</v>
      </c>
      <c r="O138" s="3" t="s">
        <v>6</v>
      </c>
      <c r="P138" s="3" t="s">
        <v>6</v>
      </c>
      <c r="Q138" s="3" t="s">
        <v>6</v>
      </c>
      <c r="R138" s="3" t="s">
        <v>6</v>
      </c>
      <c r="S138" s="3" t="s">
        <v>51</v>
      </c>
      <c r="T138" s="37" t="s">
        <v>51</v>
      </c>
      <c r="U138" s="37" t="s">
        <v>51</v>
      </c>
      <c r="W138" s="72"/>
    </row>
    <row r="139" spans="1:23" s="23" customFormat="1" ht="16.5" customHeight="1">
      <c r="A139" s="16" t="s">
        <v>18</v>
      </c>
      <c r="B139" s="2" t="s">
        <v>6</v>
      </c>
      <c r="C139" s="2" t="s">
        <v>6</v>
      </c>
      <c r="D139" s="2" t="s">
        <v>6</v>
      </c>
      <c r="E139" s="2" t="s">
        <v>6</v>
      </c>
      <c r="F139" s="2" t="s">
        <v>6</v>
      </c>
      <c r="G139" s="2" t="s">
        <v>6</v>
      </c>
      <c r="H139" s="2" t="s">
        <v>6</v>
      </c>
      <c r="I139" s="2" t="s">
        <v>6</v>
      </c>
      <c r="J139" s="3" t="s">
        <v>6</v>
      </c>
      <c r="K139" s="3" t="s">
        <v>6</v>
      </c>
      <c r="L139" s="3" t="s">
        <v>6</v>
      </c>
      <c r="M139" s="3" t="s">
        <v>6</v>
      </c>
      <c r="N139" s="3" t="s">
        <v>6</v>
      </c>
      <c r="O139" s="3" t="s">
        <v>6</v>
      </c>
      <c r="P139" s="3" t="s">
        <v>6</v>
      </c>
      <c r="Q139" s="3" t="s">
        <v>6</v>
      </c>
      <c r="R139" s="3" t="s">
        <v>6</v>
      </c>
      <c r="S139" s="3" t="s">
        <v>6</v>
      </c>
      <c r="T139" s="3" t="s">
        <v>6</v>
      </c>
      <c r="U139" s="3" t="s">
        <v>6</v>
      </c>
      <c r="W139" s="72"/>
    </row>
    <row r="140" spans="1:23" s="23" customFormat="1" ht="16.5" customHeight="1">
      <c r="A140" s="18" t="s">
        <v>9</v>
      </c>
      <c r="B140" s="2" t="s">
        <v>50</v>
      </c>
      <c r="C140" s="2" t="s">
        <v>50</v>
      </c>
      <c r="D140" s="2" t="s">
        <v>50</v>
      </c>
      <c r="E140" s="2">
        <v>1226</v>
      </c>
      <c r="F140" s="2">
        <v>1244</v>
      </c>
      <c r="G140" s="2">
        <v>1253</v>
      </c>
      <c r="H140" s="2">
        <v>1185.6203</v>
      </c>
      <c r="I140" s="39">
        <v>1201.741122</v>
      </c>
      <c r="J140" s="39">
        <v>1216.3367890000002</v>
      </c>
      <c r="K140" s="3">
        <v>1241.312175</v>
      </c>
      <c r="L140" s="3">
        <v>1288.297293</v>
      </c>
      <c r="M140" s="3">
        <v>1271.618212</v>
      </c>
      <c r="N140" s="3">
        <v>1252.283135</v>
      </c>
      <c r="O140" s="40">
        <v>1288.4285149999998</v>
      </c>
      <c r="P140" s="40">
        <v>1350.302506</v>
      </c>
      <c r="Q140" s="40">
        <v>1374.8869809999999</v>
      </c>
      <c r="R140" s="40">
        <v>1393.046557</v>
      </c>
      <c r="S140" s="40">
        <v>1682.5875</v>
      </c>
      <c r="T140" s="40">
        <v>1694.3624</v>
      </c>
      <c r="U140" s="40">
        <v>1779.699164</v>
      </c>
      <c r="W140" s="72"/>
    </row>
    <row r="141" spans="1:23" s="23" customFormat="1" ht="16.5" customHeight="1">
      <c r="A141" s="16" t="s">
        <v>17</v>
      </c>
      <c r="B141" s="41" t="s">
        <v>50</v>
      </c>
      <c r="C141" s="41" t="s">
        <v>50</v>
      </c>
      <c r="D141" s="41" t="s">
        <v>50</v>
      </c>
      <c r="E141" s="41">
        <v>19</v>
      </c>
      <c r="F141" s="41">
        <v>21</v>
      </c>
      <c r="G141" s="41">
        <v>26</v>
      </c>
      <c r="H141" s="41">
        <v>16.2997</v>
      </c>
      <c r="I141" s="42">
        <v>15.402301</v>
      </c>
      <c r="J141" s="42">
        <v>15.293178000000001</v>
      </c>
      <c r="K141" s="43">
        <v>15.703386</v>
      </c>
      <c r="L141" s="43">
        <v>16.381113</v>
      </c>
      <c r="M141" s="43">
        <v>16.393047999999997</v>
      </c>
      <c r="N141" s="43">
        <v>15.995417999999999</v>
      </c>
      <c r="O141" s="56">
        <v>16.826064</v>
      </c>
      <c r="P141" s="56">
        <v>16.957706</v>
      </c>
      <c r="Q141" s="56">
        <v>16.046988</v>
      </c>
      <c r="R141" s="66">
        <v>16.309457000000002</v>
      </c>
      <c r="S141" s="56">
        <v>16.367299999999997</v>
      </c>
      <c r="T141" s="56">
        <v>16.9341</v>
      </c>
      <c r="U141" s="56">
        <v>22.511081</v>
      </c>
      <c r="W141" s="72"/>
    </row>
    <row r="142" spans="1:23" s="23" customFormat="1" ht="16.5" customHeight="1">
      <c r="A142" s="14" t="s">
        <v>87</v>
      </c>
      <c r="B142" s="47">
        <v>1960</v>
      </c>
      <c r="C142" s="47">
        <v>1970</v>
      </c>
      <c r="D142" s="47">
        <v>1980</v>
      </c>
      <c r="E142" s="47">
        <v>1990</v>
      </c>
      <c r="F142" s="47">
        <v>1994</v>
      </c>
      <c r="G142" s="47">
        <v>1995</v>
      </c>
      <c r="H142" s="47">
        <v>1996</v>
      </c>
      <c r="I142" s="47">
        <v>1997</v>
      </c>
      <c r="J142" s="47">
        <v>1998</v>
      </c>
      <c r="K142" s="50">
        <v>1999</v>
      </c>
      <c r="L142" s="50">
        <v>2000</v>
      </c>
      <c r="M142" s="50">
        <v>2001</v>
      </c>
      <c r="N142" s="51">
        <v>2002</v>
      </c>
      <c r="O142" s="51">
        <v>2003</v>
      </c>
      <c r="P142" s="51">
        <v>2004</v>
      </c>
      <c r="Q142" s="51">
        <v>2005</v>
      </c>
      <c r="R142" s="51">
        <v>2006</v>
      </c>
      <c r="S142" s="51">
        <v>2007</v>
      </c>
      <c r="T142" s="76">
        <v>2008</v>
      </c>
      <c r="U142" s="76">
        <v>2009</v>
      </c>
      <c r="W142" s="72"/>
    </row>
    <row r="143" spans="1:23" s="23" customFormat="1" ht="16.5" customHeight="1">
      <c r="A143" s="20" t="s">
        <v>38</v>
      </c>
      <c r="B143" s="57" t="s">
        <v>50</v>
      </c>
      <c r="C143" s="57" t="s">
        <v>50</v>
      </c>
      <c r="D143" s="57" t="s">
        <v>50</v>
      </c>
      <c r="E143" s="67">
        <v>339</v>
      </c>
      <c r="F143" s="67">
        <v>320</v>
      </c>
      <c r="G143" s="67">
        <v>274</v>
      </c>
      <c r="H143" s="67">
        <v>264</v>
      </c>
      <c r="I143" s="67">
        <v>275</v>
      </c>
      <c r="J143" s="59">
        <v>286</v>
      </c>
      <c r="K143" s="59">
        <v>299</v>
      </c>
      <c r="L143" s="59">
        <v>295</v>
      </c>
      <c r="M143" s="59">
        <v>267</v>
      </c>
      <c r="N143" s="59">
        <v>280</v>
      </c>
      <c r="O143" s="68">
        <v>234</v>
      </c>
      <c r="P143" s="68">
        <v>248</v>
      </c>
      <c r="Q143" s="68">
        <v>236</v>
      </c>
      <c r="R143" s="58">
        <v>227</v>
      </c>
      <c r="S143" s="99">
        <v>288</v>
      </c>
      <c r="T143" s="99">
        <v>240</v>
      </c>
      <c r="U143" s="58">
        <v>291</v>
      </c>
      <c r="W143" s="72"/>
    </row>
    <row r="144" spans="1:23" s="23" customFormat="1" ht="16.5" customHeight="1">
      <c r="A144" s="18" t="s">
        <v>88</v>
      </c>
      <c r="B144" s="2" t="s">
        <v>50</v>
      </c>
      <c r="C144" s="2" t="s">
        <v>50</v>
      </c>
      <c r="D144" s="2" t="s">
        <v>50</v>
      </c>
      <c r="E144" s="2" t="s">
        <v>50</v>
      </c>
      <c r="F144" s="2" t="s">
        <v>50</v>
      </c>
      <c r="G144" s="1">
        <v>17</v>
      </c>
      <c r="H144" s="1">
        <v>7</v>
      </c>
      <c r="I144" s="1">
        <v>12</v>
      </c>
      <c r="J144" s="1">
        <v>26</v>
      </c>
      <c r="K144" s="1">
        <v>21</v>
      </c>
      <c r="L144" s="45">
        <v>20</v>
      </c>
      <c r="M144" s="45">
        <v>13</v>
      </c>
      <c r="N144" s="45">
        <v>24</v>
      </c>
      <c r="O144" s="45">
        <v>21</v>
      </c>
      <c r="P144" s="22">
        <v>29</v>
      </c>
      <c r="Q144" s="22">
        <v>23</v>
      </c>
      <c r="R144" s="22">
        <v>21</v>
      </c>
      <c r="S144" s="100">
        <v>27</v>
      </c>
      <c r="T144" s="100">
        <v>26</v>
      </c>
      <c r="U144" s="40">
        <v>37</v>
      </c>
      <c r="W144" s="72"/>
    </row>
    <row r="145" spans="1:23" s="23" customFormat="1" ht="16.5" customHeight="1">
      <c r="A145" s="18" t="s">
        <v>46</v>
      </c>
      <c r="B145" s="2" t="s">
        <v>50</v>
      </c>
      <c r="C145" s="2" t="s">
        <v>50</v>
      </c>
      <c r="D145" s="2" t="s">
        <v>50</v>
      </c>
      <c r="E145" s="2" t="s">
        <v>50</v>
      </c>
      <c r="F145" s="2" t="s">
        <v>50</v>
      </c>
      <c r="G145" s="3">
        <f aca="true" t="shared" si="15" ref="G145:N145">G143-G144</f>
        <v>257</v>
      </c>
      <c r="H145" s="3">
        <f t="shared" si="15"/>
        <v>257</v>
      </c>
      <c r="I145" s="3">
        <f t="shared" si="15"/>
        <v>263</v>
      </c>
      <c r="J145" s="3">
        <f t="shared" si="15"/>
        <v>260</v>
      </c>
      <c r="K145" s="3">
        <f t="shared" si="15"/>
        <v>278</v>
      </c>
      <c r="L145" s="3">
        <f t="shared" si="15"/>
        <v>275</v>
      </c>
      <c r="M145" s="3">
        <f t="shared" si="15"/>
        <v>254</v>
      </c>
      <c r="N145" s="3">
        <f t="shared" si="15"/>
        <v>256</v>
      </c>
      <c r="O145" s="3">
        <f>O143-O144</f>
        <v>213</v>
      </c>
      <c r="P145" s="3">
        <f>P143-P144</f>
        <v>219</v>
      </c>
      <c r="Q145" s="3">
        <f>Q143-Q144</f>
        <v>213</v>
      </c>
      <c r="R145" s="3">
        <f>R143-R144</f>
        <v>206</v>
      </c>
      <c r="S145" s="101">
        <v>261</v>
      </c>
      <c r="T145" s="101">
        <v>214</v>
      </c>
      <c r="U145" s="3">
        <v>254</v>
      </c>
      <c r="W145" s="72"/>
    </row>
    <row r="146" spans="1:23" s="23" customFormat="1" ht="16.5" customHeight="1">
      <c r="A146" s="21" t="s">
        <v>91</v>
      </c>
      <c r="B146" s="57" t="s">
        <v>50</v>
      </c>
      <c r="C146" s="57" t="s">
        <v>50</v>
      </c>
      <c r="D146" s="57" t="s">
        <v>50</v>
      </c>
      <c r="E146" s="67">
        <v>54556</v>
      </c>
      <c r="F146" s="67">
        <v>58193</v>
      </c>
      <c r="G146" s="67">
        <v>57196</v>
      </c>
      <c r="H146" s="67">
        <v>55288</v>
      </c>
      <c r="I146" s="67">
        <v>56132</v>
      </c>
      <c r="J146" s="59">
        <v>55990</v>
      </c>
      <c r="K146" s="59">
        <v>55325</v>
      </c>
      <c r="L146" s="59">
        <v>56697</v>
      </c>
      <c r="M146" s="59">
        <v>53945</v>
      </c>
      <c r="N146" s="59">
        <v>19260</v>
      </c>
      <c r="O146" s="59">
        <v>18235</v>
      </c>
      <c r="P146" s="59">
        <v>18982</v>
      </c>
      <c r="Q146" s="59">
        <v>18131</v>
      </c>
      <c r="R146" s="58">
        <v>19238</v>
      </c>
      <c r="S146" s="58">
        <v>20944</v>
      </c>
      <c r="T146" s="58">
        <v>25584</v>
      </c>
      <c r="U146" s="58">
        <v>24686</v>
      </c>
      <c r="W146" s="72"/>
    </row>
    <row r="147" spans="1:39" s="23" customFormat="1" ht="16.5" customHeight="1">
      <c r="A147" s="18" t="s">
        <v>89</v>
      </c>
      <c r="B147" s="2" t="s">
        <v>50</v>
      </c>
      <c r="C147" s="2" t="s">
        <v>50</v>
      </c>
      <c r="D147" s="2" t="s">
        <v>50</v>
      </c>
      <c r="E147" s="2" t="s">
        <v>50</v>
      </c>
      <c r="F147" s="2" t="s">
        <v>50</v>
      </c>
      <c r="G147" s="1">
        <v>195</v>
      </c>
      <c r="H147" s="1">
        <v>184</v>
      </c>
      <c r="I147" s="1">
        <v>126</v>
      </c>
      <c r="J147" s="1">
        <v>58</v>
      </c>
      <c r="K147" s="1">
        <v>159</v>
      </c>
      <c r="L147" s="45">
        <v>123</v>
      </c>
      <c r="M147" s="45">
        <v>74</v>
      </c>
      <c r="N147" s="45">
        <v>108</v>
      </c>
      <c r="O147" s="45">
        <v>117</v>
      </c>
      <c r="P147" s="45">
        <v>153</v>
      </c>
      <c r="Q147" s="45">
        <v>194</v>
      </c>
      <c r="R147" s="3">
        <v>172</v>
      </c>
      <c r="S147" s="40">
        <v>224</v>
      </c>
      <c r="T147" s="40">
        <v>308</v>
      </c>
      <c r="U147" s="40">
        <v>295</v>
      </c>
      <c r="AC147" s="71"/>
      <c r="AD147" s="71"/>
      <c r="AE147" s="71"/>
      <c r="AF147" s="71"/>
      <c r="AG147" s="71"/>
      <c r="AH147" s="71"/>
      <c r="AI147" s="71"/>
      <c r="AJ147" s="71"/>
      <c r="AK147" s="71"/>
      <c r="AL147" s="71"/>
      <c r="AM147" s="71"/>
    </row>
    <row r="148" spans="1:39" s="23" customFormat="1" ht="16.5" customHeight="1">
      <c r="A148" s="18" t="s">
        <v>47</v>
      </c>
      <c r="B148" s="2" t="s">
        <v>50</v>
      </c>
      <c r="C148" s="2" t="s">
        <v>50</v>
      </c>
      <c r="D148" s="2" t="s">
        <v>50</v>
      </c>
      <c r="E148" s="2" t="s">
        <v>50</v>
      </c>
      <c r="F148" s="2" t="s">
        <v>50</v>
      </c>
      <c r="G148" s="3">
        <f aca="true" t="shared" si="16" ref="G148:S148">G146-G147</f>
        <v>57001</v>
      </c>
      <c r="H148" s="3">
        <f t="shared" si="16"/>
        <v>55104</v>
      </c>
      <c r="I148" s="3">
        <f t="shared" si="16"/>
        <v>56006</v>
      </c>
      <c r="J148" s="3">
        <f t="shared" si="16"/>
        <v>55932</v>
      </c>
      <c r="K148" s="3">
        <f t="shared" si="16"/>
        <v>55166</v>
      </c>
      <c r="L148" s="45">
        <f t="shared" si="16"/>
        <v>56574</v>
      </c>
      <c r="M148" s="45">
        <f t="shared" si="16"/>
        <v>53871</v>
      </c>
      <c r="N148" s="45">
        <f t="shared" si="16"/>
        <v>19152</v>
      </c>
      <c r="O148" s="45">
        <f t="shared" si="16"/>
        <v>18118</v>
      </c>
      <c r="P148" s="3">
        <f t="shared" si="16"/>
        <v>18829</v>
      </c>
      <c r="Q148" s="3">
        <f t="shared" si="16"/>
        <v>17937</v>
      </c>
      <c r="R148" s="3">
        <f t="shared" si="16"/>
        <v>19066</v>
      </c>
      <c r="S148" s="3">
        <f t="shared" si="16"/>
        <v>20720</v>
      </c>
      <c r="T148" s="3">
        <v>25276</v>
      </c>
      <c r="U148" s="3">
        <v>24391</v>
      </c>
      <c r="Y148" s="71"/>
      <c r="AA148" s="71"/>
      <c r="AB148" s="71"/>
      <c r="AC148" s="71"/>
      <c r="AD148" s="71"/>
      <c r="AE148" s="71"/>
      <c r="AF148" s="71"/>
      <c r="AG148" s="71"/>
      <c r="AH148" s="71"/>
      <c r="AI148" s="71"/>
      <c r="AJ148" s="71"/>
      <c r="AK148" s="71"/>
      <c r="AL148" s="71"/>
      <c r="AM148" s="71"/>
    </row>
    <row r="149" spans="1:39" s="23" customFormat="1" ht="16.5" customHeight="1">
      <c r="A149" s="21" t="s">
        <v>39</v>
      </c>
      <c r="B149" s="57" t="s">
        <v>50</v>
      </c>
      <c r="C149" s="57" t="s">
        <v>50</v>
      </c>
      <c r="D149" s="57" t="s">
        <v>50</v>
      </c>
      <c r="E149" s="67">
        <v>90163</v>
      </c>
      <c r="F149" s="67">
        <v>70693</v>
      </c>
      <c r="G149" s="67">
        <v>62471</v>
      </c>
      <c r="H149" s="67">
        <v>59392</v>
      </c>
      <c r="I149" s="67">
        <v>61561</v>
      </c>
      <c r="J149" s="59">
        <v>60094</v>
      </c>
      <c r="K149" s="59">
        <v>58703</v>
      </c>
      <c r="L149" s="59">
        <v>59898</v>
      </c>
      <c r="M149" s="59">
        <v>58149</v>
      </c>
      <c r="N149" s="59">
        <v>30331</v>
      </c>
      <c r="O149" s="59">
        <v>19797</v>
      </c>
      <c r="P149" s="59">
        <v>20939</v>
      </c>
      <c r="Q149" s="59">
        <v>21016</v>
      </c>
      <c r="R149" s="59">
        <v>22275</v>
      </c>
      <c r="S149" s="58">
        <v>22718</v>
      </c>
      <c r="T149" s="58">
        <v>22261</v>
      </c>
      <c r="U149" s="58">
        <v>23115</v>
      </c>
      <c r="X149" s="71"/>
      <c r="Y149" s="71"/>
      <c r="Z149" s="71"/>
      <c r="AA149" s="71"/>
      <c r="AB149" s="71"/>
      <c r="AC149" s="71"/>
      <c r="AD149" s="71"/>
      <c r="AE149" s="71"/>
      <c r="AF149" s="71"/>
      <c r="AG149" s="71"/>
      <c r="AH149" s="71"/>
      <c r="AI149" s="71"/>
      <c r="AJ149" s="71"/>
      <c r="AK149" s="71"/>
      <c r="AL149" s="71"/>
      <c r="AM149" s="71"/>
    </row>
    <row r="150" spans="1:38" s="23" customFormat="1" ht="16.5" customHeight="1">
      <c r="A150" s="18" t="s">
        <v>90</v>
      </c>
      <c r="B150" s="2" t="s">
        <v>50</v>
      </c>
      <c r="C150" s="2" t="s">
        <v>50</v>
      </c>
      <c r="D150" s="2" t="s">
        <v>50</v>
      </c>
      <c r="E150" s="2" t="s">
        <v>50</v>
      </c>
      <c r="F150" s="2" t="s">
        <v>50</v>
      </c>
      <c r="G150" s="46">
        <v>127</v>
      </c>
      <c r="H150" s="46">
        <v>134</v>
      </c>
      <c r="I150" s="46">
        <v>119</v>
      </c>
      <c r="J150" s="46">
        <v>106</v>
      </c>
      <c r="K150" s="46">
        <v>140</v>
      </c>
      <c r="L150" s="3">
        <v>148</v>
      </c>
      <c r="M150" s="3">
        <v>101</v>
      </c>
      <c r="N150" s="3">
        <v>398</v>
      </c>
      <c r="O150" s="3">
        <v>276</v>
      </c>
      <c r="P150" s="46">
        <v>311</v>
      </c>
      <c r="Q150" s="46">
        <v>504</v>
      </c>
      <c r="R150" s="46">
        <v>131</v>
      </c>
      <c r="S150" s="40">
        <v>134</v>
      </c>
      <c r="T150" s="40">
        <v>245</v>
      </c>
      <c r="U150" s="40">
        <v>206</v>
      </c>
      <c r="X150" s="71"/>
      <c r="Y150" s="71"/>
      <c r="Z150" s="71"/>
      <c r="AA150" s="71"/>
      <c r="AB150" s="71"/>
      <c r="AC150" s="71"/>
      <c r="AD150" s="71"/>
      <c r="AE150" s="71"/>
      <c r="AF150" s="71"/>
      <c r="AG150" s="71"/>
      <c r="AH150" s="71"/>
      <c r="AI150" s="71"/>
      <c r="AJ150" s="71"/>
      <c r="AK150" s="71"/>
      <c r="AL150" s="71"/>
    </row>
    <row r="151" spans="1:38" s="23" customFormat="1" ht="16.5" customHeight="1">
      <c r="A151" s="18" t="s">
        <v>48</v>
      </c>
      <c r="B151" s="2" t="s">
        <v>50</v>
      </c>
      <c r="C151" s="2" t="s">
        <v>50</v>
      </c>
      <c r="D151" s="2" t="s">
        <v>50</v>
      </c>
      <c r="E151" s="2" t="s">
        <v>50</v>
      </c>
      <c r="F151" s="2" t="s">
        <v>50</v>
      </c>
      <c r="G151" s="3">
        <f aca="true" t="shared" si="17" ref="G151:P151">G149-G150</f>
        <v>62344</v>
      </c>
      <c r="H151" s="3">
        <f t="shared" si="17"/>
        <v>59258</v>
      </c>
      <c r="I151" s="3">
        <f t="shared" si="17"/>
        <v>61442</v>
      </c>
      <c r="J151" s="3">
        <f t="shared" si="17"/>
        <v>59988</v>
      </c>
      <c r="K151" s="3">
        <f t="shared" si="17"/>
        <v>58563</v>
      </c>
      <c r="L151" s="3">
        <f t="shared" si="17"/>
        <v>59750</v>
      </c>
      <c r="M151" s="3">
        <f t="shared" si="17"/>
        <v>58048</v>
      </c>
      <c r="N151" s="3">
        <f t="shared" si="17"/>
        <v>29933</v>
      </c>
      <c r="O151" s="3">
        <f t="shared" si="17"/>
        <v>19521</v>
      </c>
      <c r="P151" s="3">
        <f t="shared" si="17"/>
        <v>20628</v>
      </c>
      <c r="Q151" s="3">
        <f>Q149-Q150</f>
        <v>20512</v>
      </c>
      <c r="R151" s="3">
        <f>R149-R150</f>
        <v>22144</v>
      </c>
      <c r="S151" s="40">
        <v>22584</v>
      </c>
      <c r="T151" s="40">
        <v>22016</v>
      </c>
      <c r="U151" s="40">
        <v>22909</v>
      </c>
      <c r="X151" s="71"/>
      <c r="Y151" s="71"/>
      <c r="Z151" s="71"/>
      <c r="AA151" s="71"/>
      <c r="AB151" s="71"/>
      <c r="AC151" s="71"/>
      <c r="AD151" s="71"/>
      <c r="AE151" s="71"/>
      <c r="AF151" s="71"/>
      <c r="AG151" s="71"/>
      <c r="AH151" s="71"/>
      <c r="AI151" s="71"/>
      <c r="AJ151" s="71"/>
      <c r="AK151" s="71"/>
      <c r="AL151" s="71"/>
    </row>
    <row r="152" spans="1:21" s="23" customFormat="1" ht="16.5" customHeight="1">
      <c r="A152" s="70" t="s">
        <v>93</v>
      </c>
      <c r="B152" s="41" t="s">
        <v>50</v>
      </c>
      <c r="C152" s="41" t="s">
        <v>50</v>
      </c>
      <c r="D152" s="41" t="s">
        <v>50</v>
      </c>
      <c r="E152" s="41" t="s">
        <v>50</v>
      </c>
      <c r="F152" s="41" t="s">
        <v>50</v>
      </c>
      <c r="G152" s="41" t="s">
        <v>50</v>
      </c>
      <c r="H152" s="41" t="s">
        <v>50</v>
      </c>
      <c r="I152" s="41" t="s">
        <v>50</v>
      </c>
      <c r="J152" s="41" t="s">
        <v>50</v>
      </c>
      <c r="K152" s="41" t="s">
        <v>50</v>
      </c>
      <c r="L152" s="41" t="s">
        <v>50</v>
      </c>
      <c r="M152" s="41" t="s">
        <v>50</v>
      </c>
      <c r="N152" s="43">
        <v>2282</v>
      </c>
      <c r="O152" s="43">
        <v>1913</v>
      </c>
      <c r="P152" s="43">
        <v>2515</v>
      </c>
      <c r="Q152" s="56">
        <v>3335</v>
      </c>
      <c r="R152" s="56">
        <v>2505</v>
      </c>
      <c r="S152" s="56">
        <v>2839</v>
      </c>
      <c r="T152" s="56">
        <v>4300</v>
      </c>
      <c r="U152" s="56">
        <v>3737</v>
      </c>
    </row>
    <row r="153" spans="1:21" s="23" customFormat="1" ht="25.5" customHeight="1">
      <c r="A153" s="114" t="s">
        <v>54</v>
      </c>
      <c r="B153" s="115"/>
      <c r="C153" s="115"/>
      <c r="D153" s="115"/>
      <c r="E153" s="115"/>
      <c r="F153" s="115"/>
      <c r="G153" s="115"/>
      <c r="H153" s="115"/>
      <c r="I153" s="115"/>
      <c r="J153" s="69"/>
      <c r="O153" s="22"/>
      <c r="P153" s="22"/>
      <c r="Q153" s="22"/>
      <c r="R153" s="45"/>
      <c r="U153" s="29"/>
    </row>
    <row r="154" spans="1:21" s="23" customFormat="1" ht="12.75" customHeight="1">
      <c r="A154" s="109"/>
      <c r="B154" s="116"/>
      <c r="C154" s="116"/>
      <c r="D154" s="116"/>
      <c r="E154" s="116"/>
      <c r="F154" s="116"/>
      <c r="G154" s="116"/>
      <c r="H154" s="116"/>
      <c r="I154" s="116"/>
      <c r="O154" s="22"/>
      <c r="P154" s="22"/>
      <c r="Q154" s="22"/>
      <c r="R154" s="45"/>
      <c r="U154" s="29"/>
    </row>
    <row r="155" spans="1:21" s="26" customFormat="1" ht="12.75" customHeight="1">
      <c r="A155" s="107" t="s">
        <v>49</v>
      </c>
      <c r="B155" s="117"/>
      <c r="C155" s="117"/>
      <c r="D155" s="117"/>
      <c r="E155" s="117"/>
      <c r="F155" s="108"/>
      <c r="G155" s="108"/>
      <c r="H155" s="108"/>
      <c r="I155" s="108"/>
      <c r="J155" s="32"/>
      <c r="N155" s="52"/>
      <c r="O155" s="52"/>
      <c r="P155" s="52"/>
      <c r="Q155" s="52"/>
      <c r="R155" s="52"/>
      <c r="S155" s="52"/>
      <c r="T155" s="52"/>
      <c r="U155" s="29"/>
    </row>
    <row r="156" spans="1:21" s="84" customFormat="1" ht="12.75" customHeight="1">
      <c r="A156" s="103" t="s">
        <v>55</v>
      </c>
      <c r="B156" s="105"/>
      <c r="C156" s="105"/>
      <c r="D156" s="105"/>
      <c r="E156" s="105"/>
      <c r="F156" s="104"/>
      <c r="G156" s="104"/>
      <c r="H156" s="104"/>
      <c r="I156" s="104"/>
      <c r="J156" s="83"/>
      <c r="O156" s="85"/>
      <c r="P156" s="85"/>
      <c r="Q156" s="85"/>
      <c r="R156" s="81"/>
      <c r="U156" s="82"/>
    </row>
    <row r="157" spans="1:21" s="26" customFormat="1" ht="25.5" customHeight="1">
      <c r="A157" s="107" t="s">
        <v>58</v>
      </c>
      <c r="B157" s="117"/>
      <c r="C157" s="117"/>
      <c r="D157" s="117"/>
      <c r="E157" s="117"/>
      <c r="F157" s="108"/>
      <c r="G157" s="108"/>
      <c r="H157" s="108"/>
      <c r="I157" s="108"/>
      <c r="J157" s="32"/>
      <c r="O157" s="34"/>
      <c r="P157" s="34"/>
      <c r="Q157" s="34"/>
      <c r="R157" s="45"/>
      <c r="U157" s="29"/>
    </row>
    <row r="158" spans="1:21" s="84" customFormat="1" ht="12.75" customHeight="1">
      <c r="A158" s="103" t="s">
        <v>60</v>
      </c>
      <c r="B158" s="105"/>
      <c r="C158" s="105"/>
      <c r="D158" s="105"/>
      <c r="E158" s="105"/>
      <c r="F158" s="104"/>
      <c r="G158" s="104"/>
      <c r="H158" s="104"/>
      <c r="I158" s="104"/>
      <c r="J158" s="83"/>
      <c r="O158" s="85"/>
      <c r="P158" s="85"/>
      <c r="Q158" s="85"/>
      <c r="R158" s="81"/>
      <c r="U158" s="82"/>
    </row>
    <row r="159" spans="1:21" s="84" customFormat="1" ht="12.75" customHeight="1">
      <c r="A159" s="103" t="s">
        <v>96</v>
      </c>
      <c r="B159" s="105"/>
      <c r="C159" s="105"/>
      <c r="D159" s="105"/>
      <c r="E159" s="105"/>
      <c r="F159" s="104"/>
      <c r="G159" s="104"/>
      <c r="H159" s="104"/>
      <c r="I159" s="104"/>
      <c r="J159" s="83"/>
      <c r="O159" s="85"/>
      <c r="P159" s="85"/>
      <c r="Q159" s="85"/>
      <c r="R159" s="81"/>
      <c r="U159" s="82"/>
    </row>
    <row r="160" spans="1:21" s="26" customFormat="1" ht="25.5" customHeight="1">
      <c r="A160" s="103" t="s">
        <v>66</v>
      </c>
      <c r="B160" s="105"/>
      <c r="C160" s="105"/>
      <c r="D160" s="105"/>
      <c r="E160" s="105"/>
      <c r="F160" s="104"/>
      <c r="G160" s="104"/>
      <c r="H160" s="104"/>
      <c r="I160" s="104"/>
      <c r="J160" s="32"/>
      <c r="O160" s="34"/>
      <c r="P160" s="34"/>
      <c r="Q160" s="34"/>
      <c r="R160" s="45"/>
      <c r="U160" s="29"/>
    </row>
    <row r="161" spans="1:21" s="84" customFormat="1" ht="12.75" customHeight="1">
      <c r="A161" s="103" t="s">
        <v>56</v>
      </c>
      <c r="B161" s="105"/>
      <c r="C161" s="105"/>
      <c r="D161" s="105"/>
      <c r="E161" s="105"/>
      <c r="F161" s="104"/>
      <c r="G161" s="104"/>
      <c r="H161" s="104"/>
      <c r="I161" s="104"/>
      <c r="J161" s="83"/>
      <c r="O161" s="85"/>
      <c r="P161" s="85"/>
      <c r="Q161" s="85"/>
      <c r="R161" s="81"/>
      <c r="U161" s="82"/>
    </row>
    <row r="162" spans="1:21" s="84" customFormat="1" ht="12.75" customHeight="1">
      <c r="A162" s="103" t="s">
        <v>81</v>
      </c>
      <c r="B162" s="105"/>
      <c r="C162" s="105"/>
      <c r="D162" s="105"/>
      <c r="E162" s="105"/>
      <c r="F162" s="104"/>
      <c r="G162" s="104"/>
      <c r="H162" s="104"/>
      <c r="I162" s="104"/>
      <c r="J162" s="83"/>
      <c r="O162" s="85"/>
      <c r="P162" s="85"/>
      <c r="Q162" s="85"/>
      <c r="R162" s="81"/>
      <c r="U162" s="82"/>
    </row>
    <row r="163" spans="1:21" s="84" customFormat="1" ht="12.75" customHeight="1">
      <c r="A163" s="122" t="s">
        <v>86</v>
      </c>
      <c r="B163" s="122"/>
      <c r="C163" s="122"/>
      <c r="D163" s="122"/>
      <c r="E163" s="122"/>
      <c r="F163" s="104"/>
      <c r="G163" s="104"/>
      <c r="H163" s="104"/>
      <c r="I163" s="104"/>
      <c r="O163" s="85"/>
      <c r="P163" s="85"/>
      <c r="Q163" s="85"/>
      <c r="R163" s="81"/>
      <c r="U163" s="82"/>
    </row>
    <row r="164" spans="1:21" s="84" customFormat="1" ht="25.5" customHeight="1">
      <c r="A164" s="122" t="s">
        <v>95</v>
      </c>
      <c r="B164" s="122"/>
      <c r="C164" s="122"/>
      <c r="D164" s="122"/>
      <c r="E164" s="122"/>
      <c r="F164" s="104"/>
      <c r="G164" s="104"/>
      <c r="H164" s="104"/>
      <c r="I164" s="104"/>
      <c r="O164" s="85"/>
      <c r="P164" s="85"/>
      <c r="Q164" s="85"/>
      <c r="R164" s="81"/>
      <c r="U164" s="82"/>
    </row>
    <row r="165" spans="1:21" s="84" customFormat="1" ht="25.5" customHeight="1">
      <c r="A165" s="122" t="s">
        <v>94</v>
      </c>
      <c r="B165" s="105"/>
      <c r="C165" s="105"/>
      <c r="D165" s="105"/>
      <c r="E165" s="105"/>
      <c r="F165" s="104"/>
      <c r="G165" s="104"/>
      <c r="H165" s="104"/>
      <c r="I165" s="104"/>
      <c r="O165" s="85"/>
      <c r="P165" s="85"/>
      <c r="Q165" s="85"/>
      <c r="R165" s="81"/>
      <c r="U165" s="82"/>
    </row>
    <row r="166" spans="1:21" s="26" customFormat="1" ht="51" customHeight="1">
      <c r="A166" s="118" t="s">
        <v>92</v>
      </c>
      <c r="B166" s="109"/>
      <c r="C166" s="109"/>
      <c r="D166" s="109"/>
      <c r="E166" s="109"/>
      <c r="F166" s="108"/>
      <c r="G166" s="108"/>
      <c r="H166" s="108"/>
      <c r="I166" s="108"/>
      <c r="O166" s="34"/>
      <c r="P166" s="34"/>
      <c r="Q166" s="34"/>
      <c r="R166" s="45"/>
      <c r="U166" s="29"/>
    </row>
    <row r="168" spans="1:21" s="26" customFormat="1" ht="12.75" customHeight="1">
      <c r="A168" s="118"/>
      <c r="B168" s="108"/>
      <c r="C168" s="108"/>
      <c r="D168" s="108"/>
      <c r="E168" s="108"/>
      <c r="F168" s="108"/>
      <c r="G168" s="108"/>
      <c r="H168" s="108"/>
      <c r="I168" s="108"/>
      <c r="O168" s="34"/>
      <c r="P168" s="34"/>
      <c r="Q168" s="34"/>
      <c r="R168" s="45"/>
      <c r="U168" s="29"/>
    </row>
    <row r="169" spans="1:21" s="84" customFormat="1" ht="12.75" customHeight="1">
      <c r="A169" s="119" t="s">
        <v>52</v>
      </c>
      <c r="B169" s="120"/>
      <c r="C169" s="120"/>
      <c r="D169" s="120"/>
      <c r="E169" s="120"/>
      <c r="F169" s="120"/>
      <c r="G169" s="120"/>
      <c r="H169" s="120"/>
      <c r="I169" s="120"/>
      <c r="O169" s="85"/>
      <c r="P169" s="85"/>
      <c r="Q169" s="85"/>
      <c r="R169" s="81"/>
      <c r="U169" s="82"/>
    </row>
    <row r="170" spans="1:21" s="79" customFormat="1" ht="12.75" customHeight="1">
      <c r="A170" s="121" t="s">
        <v>53</v>
      </c>
      <c r="B170" s="105"/>
      <c r="C170" s="105"/>
      <c r="D170" s="105"/>
      <c r="E170" s="105"/>
      <c r="F170" s="105"/>
      <c r="G170" s="105"/>
      <c r="H170" s="105"/>
      <c r="I170" s="105"/>
      <c r="O170" s="80"/>
      <c r="P170" s="80"/>
      <c r="Q170" s="80"/>
      <c r="R170" s="81"/>
      <c r="U170" s="82"/>
    </row>
    <row r="171" spans="1:21" s="23" customFormat="1" ht="25.5" customHeight="1">
      <c r="A171" s="109" t="s">
        <v>61</v>
      </c>
      <c r="B171" s="108"/>
      <c r="C171" s="108"/>
      <c r="D171" s="108"/>
      <c r="E171" s="108"/>
      <c r="F171" s="108"/>
      <c r="G171" s="108"/>
      <c r="H171" s="108"/>
      <c r="I171" s="108"/>
      <c r="O171" s="22"/>
      <c r="P171" s="22"/>
      <c r="Q171" s="22"/>
      <c r="R171" s="45"/>
      <c r="U171" s="29"/>
    </row>
    <row r="172" spans="1:21" s="23" customFormat="1" ht="25.5" customHeight="1">
      <c r="A172" s="109" t="s">
        <v>67</v>
      </c>
      <c r="B172" s="110"/>
      <c r="C172" s="110"/>
      <c r="D172" s="110"/>
      <c r="E172" s="110"/>
      <c r="F172" s="110"/>
      <c r="G172" s="110"/>
      <c r="H172" s="110"/>
      <c r="I172" s="110"/>
      <c r="O172" s="22"/>
      <c r="P172" s="22"/>
      <c r="Q172" s="22"/>
      <c r="R172" s="45"/>
      <c r="U172" s="29"/>
    </row>
    <row r="173" spans="1:21" s="23" customFormat="1" ht="38.25" customHeight="1">
      <c r="A173" s="109" t="s">
        <v>83</v>
      </c>
      <c r="B173" s="108"/>
      <c r="C173" s="108"/>
      <c r="D173" s="108"/>
      <c r="E173" s="108"/>
      <c r="F173" s="108"/>
      <c r="G173" s="108"/>
      <c r="H173" s="108"/>
      <c r="I173" s="108"/>
      <c r="O173" s="22"/>
      <c r="P173" s="22"/>
      <c r="Q173" s="22"/>
      <c r="R173" s="45"/>
      <c r="U173" s="29"/>
    </row>
    <row r="174" spans="1:21" s="23" customFormat="1" ht="12.75" customHeight="1">
      <c r="A174" s="109" t="s">
        <v>80</v>
      </c>
      <c r="B174" s="108"/>
      <c r="C174" s="108"/>
      <c r="D174" s="108"/>
      <c r="E174" s="108"/>
      <c r="F174" s="108"/>
      <c r="G174" s="108"/>
      <c r="H174" s="108"/>
      <c r="I174" s="108"/>
      <c r="O174" s="22"/>
      <c r="P174" s="22"/>
      <c r="Q174" s="22"/>
      <c r="R174" s="45"/>
      <c r="U174" s="29"/>
    </row>
    <row r="175" spans="1:21" s="23" customFormat="1" ht="12.75" customHeight="1">
      <c r="A175" s="109" t="s">
        <v>57</v>
      </c>
      <c r="B175" s="110"/>
      <c r="C175" s="110"/>
      <c r="D175" s="110"/>
      <c r="E175" s="110"/>
      <c r="F175" s="110"/>
      <c r="G175" s="110"/>
      <c r="H175" s="110"/>
      <c r="I175" s="110"/>
      <c r="O175" s="22"/>
      <c r="P175" s="22"/>
      <c r="Q175" s="22"/>
      <c r="R175" s="45"/>
      <c r="U175" s="29"/>
    </row>
    <row r="176" spans="1:21" s="23" customFormat="1" ht="38.25" customHeight="1">
      <c r="A176" s="109" t="s">
        <v>76</v>
      </c>
      <c r="B176" s="110"/>
      <c r="C176" s="110"/>
      <c r="D176" s="110"/>
      <c r="E176" s="110"/>
      <c r="F176" s="110"/>
      <c r="G176" s="110"/>
      <c r="H176" s="110"/>
      <c r="I176" s="110"/>
      <c r="O176" s="22"/>
      <c r="P176" s="22"/>
      <c r="Q176" s="22"/>
      <c r="R176" s="45"/>
      <c r="U176" s="29"/>
    </row>
    <row r="177" spans="1:21" s="23" customFormat="1" ht="12.75" customHeight="1">
      <c r="A177" s="112" t="s">
        <v>82</v>
      </c>
      <c r="B177" s="113"/>
      <c r="C177" s="113"/>
      <c r="D177" s="113"/>
      <c r="E177" s="113"/>
      <c r="F177" s="113"/>
      <c r="G177" s="113"/>
      <c r="H177" s="113"/>
      <c r="I177" s="113"/>
      <c r="O177" s="22"/>
      <c r="P177" s="22"/>
      <c r="Q177" s="22"/>
      <c r="R177" s="45"/>
      <c r="U177" s="29"/>
    </row>
    <row r="178" spans="1:21" s="23" customFormat="1" ht="12.75" customHeight="1">
      <c r="A178" s="109"/>
      <c r="B178" s="110"/>
      <c r="C178" s="110"/>
      <c r="D178" s="110"/>
      <c r="E178" s="110"/>
      <c r="F178" s="110"/>
      <c r="G178" s="110"/>
      <c r="H178" s="110"/>
      <c r="I178" s="110"/>
      <c r="O178" s="22"/>
      <c r="P178" s="22"/>
      <c r="Q178" s="22"/>
      <c r="R178" s="45"/>
      <c r="U178" s="29"/>
    </row>
    <row r="179" spans="1:21" s="23" customFormat="1" ht="12.75" customHeight="1">
      <c r="A179" s="111" t="s">
        <v>16</v>
      </c>
      <c r="B179" s="111"/>
      <c r="C179" s="111"/>
      <c r="D179" s="111"/>
      <c r="E179" s="111"/>
      <c r="F179" s="108"/>
      <c r="G179" s="108"/>
      <c r="H179" s="108"/>
      <c r="I179" s="108"/>
      <c r="O179" s="22"/>
      <c r="P179" s="22"/>
      <c r="Q179" s="22"/>
      <c r="R179" s="45"/>
      <c r="U179" s="29"/>
    </row>
    <row r="180" spans="1:21" s="79" customFormat="1" ht="25.5" customHeight="1">
      <c r="A180" s="103" t="s">
        <v>62</v>
      </c>
      <c r="B180" s="105"/>
      <c r="C180" s="105"/>
      <c r="D180" s="105"/>
      <c r="E180" s="105"/>
      <c r="F180" s="104"/>
      <c r="G180" s="104"/>
      <c r="H180" s="104"/>
      <c r="I180" s="104"/>
      <c r="O180" s="80"/>
      <c r="P180" s="80"/>
      <c r="Q180" s="80"/>
      <c r="R180" s="81"/>
      <c r="U180" s="82"/>
    </row>
    <row r="181" spans="1:21" s="79" customFormat="1" ht="25.5" customHeight="1">
      <c r="A181" s="106" t="s">
        <v>98</v>
      </c>
      <c r="B181" s="106"/>
      <c r="C181" s="106"/>
      <c r="D181" s="106"/>
      <c r="E181" s="106"/>
      <c r="F181" s="106"/>
      <c r="G181" s="106"/>
      <c r="H181" s="106"/>
      <c r="I181" s="106"/>
      <c r="O181" s="80"/>
      <c r="P181" s="80"/>
      <c r="Q181" s="80"/>
      <c r="R181" s="81"/>
      <c r="U181" s="82"/>
    </row>
    <row r="182" spans="1:21" s="79" customFormat="1" ht="25.5" customHeight="1">
      <c r="A182" s="103" t="s">
        <v>63</v>
      </c>
      <c r="B182" s="105"/>
      <c r="C182" s="105"/>
      <c r="D182" s="105"/>
      <c r="E182" s="105"/>
      <c r="F182" s="104"/>
      <c r="G182" s="104"/>
      <c r="H182" s="104"/>
      <c r="I182" s="104"/>
      <c r="O182" s="80"/>
      <c r="P182" s="80"/>
      <c r="Q182" s="80"/>
      <c r="R182" s="81"/>
      <c r="U182" s="82"/>
    </row>
    <row r="183" spans="1:21" s="79" customFormat="1" ht="25.5" customHeight="1">
      <c r="A183" s="106" t="s">
        <v>99</v>
      </c>
      <c r="B183" s="106"/>
      <c r="C183" s="106"/>
      <c r="D183" s="106"/>
      <c r="E183" s="106"/>
      <c r="F183" s="106"/>
      <c r="G183" s="106"/>
      <c r="H183" s="106"/>
      <c r="I183" s="106"/>
      <c r="O183" s="80"/>
      <c r="P183" s="80"/>
      <c r="Q183" s="80"/>
      <c r="R183" s="81"/>
      <c r="U183" s="82"/>
    </row>
    <row r="184" spans="1:21" s="79" customFormat="1" ht="25.5" customHeight="1">
      <c r="A184" s="103" t="s">
        <v>77</v>
      </c>
      <c r="B184" s="105"/>
      <c r="C184" s="105"/>
      <c r="D184" s="105"/>
      <c r="E184" s="105"/>
      <c r="F184" s="104"/>
      <c r="G184" s="104"/>
      <c r="H184" s="104"/>
      <c r="I184" s="104"/>
      <c r="O184" s="80"/>
      <c r="P184" s="80"/>
      <c r="Q184" s="80"/>
      <c r="R184" s="81"/>
      <c r="U184" s="82"/>
    </row>
    <row r="185" spans="1:21" s="79" customFormat="1" ht="25.5" customHeight="1">
      <c r="A185" s="106" t="s">
        <v>100</v>
      </c>
      <c r="B185" s="106"/>
      <c r="C185" s="106"/>
      <c r="D185" s="106"/>
      <c r="E185" s="106"/>
      <c r="F185" s="106"/>
      <c r="G185" s="106"/>
      <c r="H185" s="106"/>
      <c r="I185" s="106"/>
      <c r="O185" s="80"/>
      <c r="P185" s="80"/>
      <c r="Q185" s="80"/>
      <c r="R185" s="81"/>
      <c r="U185" s="82"/>
    </row>
    <row r="186" spans="1:21" s="79" customFormat="1" ht="25.5" customHeight="1">
      <c r="A186" s="103" t="s">
        <v>78</v>
      </c>
      <c r="B186" s="105"/>
      <c r="C186" s="105"/>
      <c r="D186" s="105"/>
      <c r="E186" s="105"/>
      <c r="F186" s="104"/>
      <c r="G186" s="104"/>
      <c r="H186" s="104"/>
      <c r="I186" s="104"/>
      <c r="O186" s="80"/>
      <c r="P186" s="80"/>
      <c r="Q186" s="80"/>
      <c r="R186" s="81"/>
      <c r="U186" s="82"/>
    </row>
    <row r="187" spans="1:21" s="79" customFormat="1" ht="25.5" customHeight="1">
      <c r="A187" s="106" t="s">
        <v>101</v>
      </c>
      <c r="B187" s="106"/>
      <c r="C187" s="106"/>
      <c r="D187" s="106"/>
      <c r="E187" s="106"/>
      <c r="F187" s="106"/>
      <c r="G187" s="106"/>
      <c r="H187" s="106"/>
      <c r="I187" s="106"/>
      <c r="O187" s="80"/>
      <c r="P187" s="80"/>
      <c r="Q187" s="80"/>
      <c r="R187" s="81"/>
      <c r="U187" s="82"/>
    </row>
    <row r="188" spans="1:21" s="23" customFormat="1" ht="12.75" customHeight="1">
      <c r="A188" s="103" t="s">
        <v>79</v>
      </c>
      <c r="B188" s="105"/>
      <c r="C188" s="105"/>
      <c r="D188" s="105"/>
      <c r="E188" s="105"/>
      <c r="F188" s="104"/>
      <c r="G188" s="104"/>
      <c r="H188" s="104"/>
      <c r="I188" s="104"/>
      <c r="O188" s="22"/>
      <c r="P188" s="22"/>
      <c r="Q188" s="22"/>
      <c r="R188" s="45"/>
      <c r="U188" s="29"/>
    </row>
    <row r="189" spans="1:21" s="79" customFormat="1" ht="25.5" customHeight="1">
      <c r="A189" s="103" t="s">
        <v>64</v>
      </c>
      <c r="B189" s="105"/>
      <c r="C189" s="105"/>
      <c r="D189" s="105"/>
      <c r="E189" s="105"/>
      <c r="F189" s="104"/>
      <c r="G189" s="104"/>
      <c r="H189" s="104"/>
      <c r="I189" s="104"/>
      <c r="O189" s="80"/>
      <c r="P189" s="80"/>
      <c r="Q189" s="80"/>
      <c r="R189" s="81"/>
      <c r="U189" s="82"/>
    </row>
    <row r="190" spans="1:21" s="79" customFormat="1" ht="25.5" customHeight="1">
      <c r="A190" s="106" t="s">
        <v>97</v>
      </c>
      <c r="B190" s="106"/>
      <c r="C190" s="106"/>
      <c r="D190" s="106"/>
      <c r="E190" s="106"/>
      <c r="F190" s="106"/>
      <c r="G190" s="106"/>
      <c r="H190" s="106"/>
      <c r="I190" s="106"/>
      <c r="O190" s="80"/>
      <c r="P190" s="80"/>
      <c r="Q190" s="80"/>
      <c r="R190" s="81"/>
      <c r="U190" s="82"/>
    </row>
    <row r="191" spans="1:21" s="79" customFormat="1" ht="25.5" customHeight="1">
      <c r="A191" s="103" t="s">
        <v>65</v>
      </c>
      <c r="B191" s="105"/>
      <c r="C191" s="105"/>
      <c r="D191" s="105"/>
      <c r="E191" s="105"/>
      <c r="F191" s="104"/>
      <c r="G191" s="104"/>
      <c r="H191" s="104"/>
      <c r="I191" s="104"/>
      <c r="O191" s="80"/>
      <c r="P191" s="80"/>
      <c r="Q191" s="80"/>
      <c r="R191" s="81"/>
      <c r="U191" s="82"/>
    </row>
    <row r="192" spans="1:21" s="79" customFormat="1" ht="25.5" customHeight="1">
      <c r="A192" s="103" t="s">
        <v>68</v>
      </c>
      <c r="B192" s="105"/>
      <c r="C192" s="105"/>
      <c r="D192" s="105"/>
      <c r="E192" s="105"/>
      <c r="F192" s="104"/>
      <c r="G192" s="104"/>
      <c r="H192" s="104"/>
      <c r="I192" s="104"/>
      <c r="O192" s="80"/>
      <c r="P192" s="80"/>
      <c r="Q192" s="80"/>
      <c r="R192" s="81"/>
      <c r="U192" s="82"/>
    </row>
    <row r="193" spans="1:21" s="79" customFormat="1" ht="25.5" customHeight="1">
      <c r="A193" s="106" t="s">
        <v>102</v>
      </c>
      <c r="B193" s="106"/>
      <c r="C193" s="106"/>
      <c r="D193" s="106"/>
      <c r="E193" s="106"/>
      <c r="F193" s="106"/>
      <c r="G193" s="106"/>
      <c r="H193" s="106"/>
      <c r="I193" s="106"/>
      <c r="O193" s="80"/>
      <c r="P193" s="80"/>
      <c r="Q193" s="80"/>
      <c r="R193" s="81"/>
      <c r="U193" s="82"/>
    </row>
    <row r="194" spans="1:21" s="79" customFormat="1" ht="25.5" customHeight="1">
      <c r="A194" s="103" t="s">
        <v>70</v>
      </c>
      <c r="B194" s="105"/>
      <c r="C194" s="105"/>
      <c r="D194" s="105"/>
      <c r="E194" s="105"/>
      <c r="F194" s="104"/>
      <c r="G194" s="104"/>
      <c r="H194" s="104"/>
      <c r="I194" s="104"/>
      <c r="O194" s="80"/>
      <c r="P194" s="80"/>
      <c r="Q194" s="80"/>
      <c r="R194" s="81"/>
      <c r="U194" s="82"/>
    </row>
    <row r="195" spans="1:21" s="79" customFormat="1" ht="25.5" customHeight="1">
      <c r="A195" s="106" t="s">
        <v>103</v>
      </c>
      <c r="B195" s="106"/>
      <c r="C195" s="106"/>
      <c r="D195" s="106"/>
      <c r="E195" s="106"/>
      <c r="F195" s="106"/>
      <c r="G195" s="106"/>
      <c r="H195" s="106"/>
      <c r="I195" s="106"/>
      <c r="O195" s="80"/>
      <c r="P195" s="80"/>
      <c r="Q195" s="80"/>
      <c r="R195" s="81"/>
      <c r="U195" s="82"/>
    </row>
    <row r="196" spans="1:21" s="79" customFormat="1" ht="25.5" customHeight="1">
      <c r="A196" s="103" t="s">
        <v>69</v>
      </c>
      <c r="B196" s="105"/>
      <c r="C196" s="105"/>
      <c r="D196" s="105"/>
      <c r="E196" s="105"/>
      <c r="F196" s="104"/>
      <c r="G196" s="104"/>
      <c r="H196" s="104"/>
      <c r="I196" s="104"/>
      <c r="O196" s="80"/>
      <c r="P196" s="80"/>
      <c r="Q196" s="80"/>
      <c r="R196" s="81"/>
      <c r="U196" s="82"/>
    </row>
    <row r="197" spans="1:21" s="79" customFormat="1" ht="25.5" customHeight="1">
      <c r="A197" s="106" t="s">
        <v>104</v>
      </c>
      <c r="B197" s="106"/>
      <c r="C197" s="106"/>
      <c r="D197" s="106"/>
      <c r="E197" s="106"/>
      <c r="F197" s="106"/>
      <c r="G197" s="106"/>
      <c r="H197" s="106"/>
      <c r="I197" s="106"/>
      <c r="O197" s="80"/>
      <c r="P197" s="80"/>
      <c r="Q197" s="80"/>
      <c r="R197" s="81"/>
      <c r="U197" s="82"/>
    </row>
    <row r="198" spans="1:21" s="79" customFormat="1" ht="25.5" customHeight="1">
      <c r="A198" s="103" t="s">
        <v>71</v>
      </c>
      <c r="B198" s="105"/>
      <c r="C198" s="105"/>
      <c r="D198" s="105"/>
      <c r="E198" s="105"/>
      <c r="F198" s="104"/>
      <c r="G198" s="104"/>
      <c r="H198" s="104"/>
      <c r="I198" s="104"/>
      <c r="O198" s="80"/>
      <c r="P198" s="80"/>
      <c r="Q198" s="80"/>
      <c r="R198" s="81"/>
      <c r="U198" s="82"/>
    </row>
    <row r="199" spans="1:21" s="79" customFormat="1" ht="25.5" customHeight="1">
      <c r="A199" s="103" t="s">
        <v>105</v>
      </c>
      <c r="B199" s="104"/>
      <c r="C199" s="104"/>
      <c r="D199" s="104"/>
      <c r="E199" s="104"/>
      <c r="F199" s="104"/>
      <c r="G199" s="104"/>
      <c r="H199" s="104"/>
      <c r="I199" s="104"/>
      <c r="O199" s="80"/>
      <c r="P199" s="80"/>
      <c r="Q199" s="80"/>
      <c r="R199" s="81"/>
      <c r="U199" s="82"/>
    </row>
    <row r="200" spans="1:21" s="79" customFormat="1" ht="25.5" customHeight="1">
      <c r="A200" s="103" t="s">
        <v>72</v>
      </c>
      <c r="B200" s="103"/>
      <c r="C200" s="103"/>
      <c r="D200" s="103"/>
      <c r="E200" s="103"/>
      <c r="F200" s="104"/>
      <c r="G200" s="104"/>
      <c r="H200" s="104"/>
      <c r="I200" s="104"/>
      <c r="O200" s="80"/>
      <c r="P200" s="80"/>
      <c r="Q200" s="80"/>
      <c r="R200" s="81"/>
      <c r="U200" s="82"/>
    </row>
    <row r="201" spans="1:21" s="79" customFormat="1" ht="12.75" customHeight="1">
      <c r="A201" s="103" t="s">
        <v>73</v>
      </c>
      <c r="B201" s="105"/>
      <c r="C201" s="105"/>
      <c r="D201" s="105"/>
      <c r="E201" s="105"/>
      <c r="F201" s="104"/>
      <c r="G201" s="104"/>
      <c r="H201" s="104"/>
      <c r="I201" s="104"/>
      <c r="O201" s="80"/>
      <c r="P201" s="80"/>
      <c r="Q201" s="80"/>
      <c r="R201" s="81"/>
      <c r="U201" s="82"/>
    </row>
    <row r="202" spans="1:21" s="79" customFormat="1" ht="25.5" customHeight="1">
      <c r="A202" s="106" t="s">
        <v>106</v>
      </c>
      <c r="B202" s="106"/>
      <c r="C202" s="106"/>
      <c r="D202" s="106"/>
      <c r="E202" s="106"/>
      <c r="F202" s="106"/>
      <c r="G202" s="106"/>
      <c r="H202" s="106"/>
      <c r="I202" s="106"/>
      <c r="O202" s="80"/>
      <c r="P202" s="80"/>
      <c r="Q202" s="80"/>
      <c r="R202" s="81"/>
      <c r="U202" s="82"/>
    </row>
    <row r="203" spans="1:21" s="79" customFormat="1" ht="12.75" customHeight="1">
      <c r="A203" s="103" t="s">
        <v>74</v>
      </c>
      <c r="B203" s="105"/>
      <c r="C203" s="105"/>
      <c r="D203" s="105"/>
      <c r="E203" s="105"/>
      <c r="F203" s="104"/>
      <c r="G203" s="104"/>
      <c r="H203" s="104"/>
      <c r="I203" s="104"/>
      <c r="O203" s="80"/>
      <c r="P203" s="80"/>
      <c r="Q203" s="80"/>
      <c r="R203" s="81"/>
      <c r="U203" s="82"/>
    </row>
    <row r="204" spans="1:21" s="79" customFormat="1" ht="25.5" customHeight="1">
      <c r="A204" s="106" t="s">
        <v>107</v>
      </c>
      <c r="B204" s="106"/>
      <c r="C204" s="106"/>
      <c r="D204" s="106"/>
      <c r="E204" s="106"/>
      <c r="F204" s="106"/>
      <c r="G204" s="106"/>
      <c r="H204" s="106"/>
      <c r="I204" s="106"/>
      <c r="O204" s="80"/>
      <c r="P204" s="80"/>
      <c r="Q204" s="80"/>
      <c r="R204" s="81"/>
      <c r="U204" s="82"/>
    </row>
    <row r="205" spans="1:21" s="79" customFormat="1" ht="12.75" customHeight="1">
      <c r="A205" s="103" t="s">
        <v>75</v>
      </c>
      <c r="B205" s="105"/>
      <c r="C205" s="105"/>
      <c r="D205" s="105"/>
      <c r="E205" s="105"/>
      <c r="F205" s="104"/>
      <c r="G205" s="104"/>
      <c r="H205" s="104"/>
      <c r="I205" s="104"/>
      <c r="O205" s="80"/>
      <c r="P205" s="80"/>
      <c r="Q205" s="80"/>
      <c r="R205" s="81"/>
      <c r="U205" s="82"/>
    </row>
    <row r="206" spans="1:21" s="79" customFormat="1" ht="25.5" customHeight="1">
      <c r="A206" s="106" t="s">
        <v>108</v>
      </c>
      <c r="B206" s="106"/>
      <c r="C206" s="106"/>
      <c r="D206" s="106"/>
      <c r="E206" s="106"/>
      <c r="F206" s="106"/>
      <c r="G206" s="106"/>
      <c r="H206" s="106"/>
      <c r="I206" s="106"/>
      <c r="O206" s="80"/>
      <c r="P206" s="80"/>
      <c r="Q206" s="80"/>
      <c r="R206" s="81"/>
      <c r="U206" s="82"/>
    </row>
    <row r="207" spans="1:21" s="23" customFormat="1" ht="38.25" customHeight="1">
      <c r="A207" s="107" t="s">
        <v>84</v>
      </c>
      <c r="B207" s="107"/>
      <c r="C207" s="107"/>
      <c r="D207" s="107"/>
      <c r="E207" s="107"/>
      <c r="F207" s="108"/>
      <c r="G207" s="108"/>
      <c r="H207" s="108"/>
      <c r="I207" s="108"/>
      <c r="O207" s="22"/>
      <c r="P207" s="22"/>
      <c r="Q207" s="22"/>
      <c r="R207" s="45"/>
      <c r="U207" s="29"/>
    </row>
    <row r="208" spans="1:21" s="23" customFormat="1" ht="38.25" customHeight="1">
      <c r="A208" s="107" t="s">
        <v>85</v>
      </c>
      <c r="B208" s="107"/>
      <c r="C208" s="107"/>
      <c r="D208" s="107"/>
      <c r="E208" s="107"/>
      <c r="F208" s="108"/>
      <c r="G208" s="108"/>
      <c r="H208" s="108"/>
      <c r="I208" s="108"/>
      <c r="O208" s="22"/>
      <c r="P208" s="22"/>
      <c r="Q208" s="22"/>
      <c r="R208" s="45"/>
      <c r="U208" s="29"/>
    </row>
    <row r="209" spans="1:21" s="79" customFormat="1" ht="25.5" customHeight="1">
      <c r="A209" s="103" t="s">
        <v>59</v>
      </c>
      <c r="B209" s="103"/>
      <c r="C209" s="103"/>
      <c r="D209" s="103"/>
      <c r="E209" s="103"/>
      <c r="F209" s="104"/>
      <c r="G209" s="104"/>
      <c r="H209" s="104"/>
      <c r="I209" s="104"/>
      <c r="O209" s="80"/>
      <c r="P209" s="80"/>
      <c r="Q209" s="80"/>
      <c r="R209" s="81"/>
      <c r="U209" s="82"/>
    </row>
    <row r="210" spans="10:18" ht="12" customHeight="1">
      <c r="J210" s="22"/>
      <c r="K210" s="22"/>
      <c r="L210" s="45"/>
      <c r="O210" s="29"/>
      <c r="P210" s="29"/>
      <c r="Q210" s="29"/>
      <c r="R210" s="29"/>
    </row>
    <row r="211" spans="3:18" ht="12" customHeight="1">
      <c r="C211" s="30"/>
      <c r="D211" s="29"/>
      <c r="E211" s="29"/>
      <c r="I211" s="22"/>
      <c r="J211" s="22"/>
      <c r="K211" s="22"/>
      <c r="L211" s="45"/>
      <c r="O211" s="29"/>
      <c r="P211" s="29"/>
      <c r="Q211" s="29"/>
      <c r="R211" s="29"/>
    </row>
    <row r="212" spans="3:18" ht="12" customHeight="1">
      <c r="C212" s="30"/>
      <c r="D212" s="29"/>
      <c r="E212" s="29"/>
      <c r="I212" s="22"/>
      <c r="J212" s="22"/>
      <c r="K212" s="22"/>
      <c r="L212" s="45"/>
      <c r="O212" s="29"/>
      <c r="P212" s="29"/>
      <c r="Q212" s="29"/>
      <c r="R212" s="29"/>
    </row>
    <row r="213" spans="3:20" ht="12" customHeight="1">
      <c r="C213" s="30"/>
      <c r="D213" s="29"/>
      <c r="E213" s="29"/>
      <c r="I213" s="22"/>
      <c r="J213" s="31"/>
      <c r="K213" s="31"/>
      <c r="L213" s="31"/>
      <c r="M213" s="31"/>
      <c r="N213" s="31"/>
      <c r="O213" s="31"/>
      <c r="P213" s="31"/>
      <c r="Q213" s="31"/>
      <c r="R213" s="31"/>
      <c r="S213" s="31"/>
      <c r="T213" s="31"/>
    </row>
    <row r="214" spans="2:20" ht="12" customHeight="1">
      <c r="B214" s="31"/>
      <c r="C214" s="31"/>
      <c r="D214" s="31"/>
      <c r="F214" s="31"/>
      <c r="G214" s="31"/>
      <c r="H214" s="31"/>
      <c r="I214" s="31"/>
      <c r="J214" s="31"/>
      <c r="K214" s="31"/>
      <c r="L214" s="31"/>
      <c r="M214" s="31"/>
      <c r="N214" s="31"/>
      <c r="O214" s="31"/>
      <c r="P214" s="31"/>
      <c r="Q214" s="31"/>
      <c r="R214" s="31"/>
      <c r="S214" s="31"/>
      <c r="T214" s="31"/>
    </row>
    <row r="215" spans="2:20" ht="12" customHeight="1">
      <c r="B215" s="31"/>
      <c r="C215" s="31"/>
      <c r="D215" s="31"/>
      <c r="F215" s="31"/>
      <c r="G215" s="31"/>
      <c r="H215" s="31"/>
      <c r="I215" s="31"/>
      <c r="J215" s="31"/>
      <c r="K215" s="31"/>
      <c r="L215" s="31"/>
      <c r="M215" s="31"/>
      <c r="N215" s="31"/>
      <c r="O215" s="31"/>
      <c r="P215" s="31"/>
      <c r="Q215" s="31"/>
      <c r="R215" s="31"/>
      <c r="S215" s="31"/>
      <c r="T215" s="31"/>
    </row>
    <row r="216" spans="2:9" ht="12" customHeight="1">
      <c r="B216" s="31"/>
      <c r="C216" s="31"/>
      <c r="D216" s="31"/>
      <c r="F216" s="31"/>
      <c r="G216" s="31"/>
      <c r="H216" s="31"/>
      <c r="I216" s="31"/>
    </row>
    <row r="222" spans="10:20" ht="12" customHeight="1">
      <c r="J222" s="73"/>
      <c r="K222" s="73"/>
      <c r="L222" s="73"/>
      <c r="M222" s="73"/>
      <c r="N222" s="73"/>
      <c r="O222" s="73"/>
      <c r="P222" s="73"/>
      <c r="Q222" s="73"/>
      <c r="R222" s="73"/>
      <c r="S222" s="73"/>
      <c r="T222" s="73"/>
    </row>
    <row r="223" spans="2:20" ht="12" customHeight="1">
      <c r="B223" s="73"/>
      <c r="C223" s="73"/>
      <c r="D223" s="73"/>
      <c r="E223" s="73"/>
      <c r="F223" s="73"/>
      <c r="G223" s="73"/>
      <c r="H223" s="73"/>
      <c r="I223" s="73"/>
      <c r="J223" s="73"/>
      <c r="K223" s="73"/>
      <c r="L223" s="73"/>
      <c r="M223" s="73"/>
      <c r="N223" s="73"/>
      <c r="O223" s="73"/>
      <c r="P223" s="73"/>
      <c r="Q223" s="73"/>
      <c r="R223" s="73"/>
      <c r="S223" s="73"/>
      <c r="T223" s="73"/>
    </row>
    <row r="224" spans="2:20" ht="12" customHeight="1">
      <c r="B224" s="73"/>
      <c r="C224" s="73"/>
      <c r="D224" s="73"/>
      <c r="E224" s="73"/>
      <c r="F224" s="73"/>
      <c r="G224" s="73"/>
      <c r="H224" s="73"/>
      <c r="I224" s="73"/>
      <c r="J224" s="73"/>
      <c r="K224" s="73"/>
      <c r="L224" s="73"/>
      <c r="M224" s="73"/>
      <c r="N224" s="73"/>
      <c r="O224" s="73"/>
      <c r="P224" s="73"/>
      <c r="Q224" s="73"/>
      <c r="R224" s="73"/>
      <c r="S224" s="73"/>
      <c r="T224" s="73"/>
    </row>
    <row r="225" spans="2:20" ht="12" customHeight="1">
      <c r="B225" s="73"/>
      <c r="C225" s="73"/>
      <c r="D225" s="73"/>
      <c r="E225" s="73"/>
      <c r="F225" s="73"/>
      <c r="G225" s="73"/>
      <c r="H225" s="73"/>
      <c r="I225" s="73"/>
      <c r="J225" s="73"/>
      <c r="K225" s="73"/>
      <c r="L225" s="73"/>
      <c r="M225" s="73"/>
      <c r="N225" s="73"/>
      <c r="O225" s="73"/>
      <c r="P225" s="73"/>
      <c r="Q225" s="73"/>
      <c r="R225" s="73"/>
      <c r="S225" s="73"/>
      <c r="T225" s="73"/>
    </row>
    <row r="226" spans="2:20" ht="12" customHeight="1">
      <c r="B226" s="73"/>
      <c r="C226" s="73"/>
      <c r="D226" s="73"/>
      <c r="E226" s="73"/>
      <c r="F226" s="73"/>
      <c r="G226" s="73"/>
      <c r="H226" s="73"/>
      <c r="I226" s="73"/>
      <c r="J226" s="73"/>
      <c r="K226" s="73"/>
      <c r="L226" s="73"/>
      <c r="M226" s="73"/>
      <c r="N226" s="73"/>
      <c r="O226" s="73"/>
      <c r="P226" s="73"/>
      <c r="Q226" s="73"/>
      <c r="R226" s="73"/>
      <c r="S226" s="73"/>
      <c r="T226" s="73"/>
    </row>
    <row r="227" spans="2:20" ht="12" customHeight="1">
      <c r="B227" s="73"/>
      <c r="C227" s="73"/>
      <c r="D227" s="73"/>
      <c r="E227" s="73"/>
      <c r="F227" s="73"/>
      <c r="G227" s="73"/>
      <c r="H227" s="73"/>
      <c r="I227" s="73"/>
      <c r="J227" s="73"/>
      <c r="K227" s="73"/>
      <c r="L227" s="73"/>
      <c r="M227" s="73"/>
      <c r="N227" s="73"/>
      <c r="O227" s="73"/>
      <c r="P227" s="73"/>
      <c r="Q227" s="73"/>
      <c r="R227" s="73"/>
      <c r="S227" s="73"/>
      <c r="T227" s="73"/>
    </row>
    <row r="228" spans="2:20" ht="12" customHeight="1">
      <c r="B228" s="73"/>
      <c r="C228" s="73"/>
      <c r="D228" s="73"/>
      <c r="E228" s="73"/>
      <c r="F228" s="73"/>
      <c r="G228" s="73"/>
      <c r="H228" s="73"/>
      <c r="I228" s="73"/>
      <c r="J228" s="73"/>
      <c r="K228" s="73"/>
      <c r="L228" s="73"/>
      <c r="M228" s="73"/>
      <c r="N228" s="73"/>
      <c r="O228" s="73"/>
      <c r="P228" s="73"/>
      <c r="Q228" s="73"/>
      <c r="R228" s="73"/>
      <c r="S228" s="73"/>
      <c r="T228" s="73"/>
    </row>
    <row r="229" spans="2:20" ht="12" customHeight="1">
      <c r="B229" s="73"/>
      <c r="C229" s="73"/>
      <c r="D229" s="73"/>
      <c r="E229" s="73"/>
      <c r="F229" s="73"/>
      <c r="G229" s="73"/>
      <c r="H229" s="73"/>
      <c r="I229" s="73"/>
      <c r="J229" s="73"/>
      <c r="K229" s="73"/>
      <c r="L229" s="73"/>
      <c r="M229" s="73"/>
      <c r="N229" s="73"/>
      <c r="O229" s="73"/>
      <c r="P229" s="73"/>
      <c r="Q229" s="73"/>
      <c r="R229" s="73"/>
      <c r="S229" s="73"/>
      <c r="T229" s="73"/>
    </row>
    <row r="230" spans="2:20" ht="12" customHeight="1">
      <c r="B230" s="73"/>
      <c r="C230" s="73"/>
      <c r="D230" s="73"/>
      <c r="E230" s="73"/>
      <c r="F230" s="73"/>
      <c r="G230" s="73"/>
      <c r="H230" s="73"/>
      <c r="I230" s="73"/>
      <c r="J230" s="73"/>
      <c r="K230" s="73"/>
      <c r="L230" s="73"/>
      <c r="M230" s="73"/>
      <c r="N230" s="73"/>
      <c r="O230" s="73"/>
      <c r="P230" s="73"/>
      <c r="Q230" s="73"/>
      <c r="R230" s="73"/>
      <c r="S230" s="73"/>
      <c r="T230" s="73"/>
    </row>
    <row r="231" spans="2:20" ht="12" customHeight="1">
      <c r="B231" s="73"/>
      <c r="C231" s="73"/>
      <c r="D231" s="73"/>
      <c r="E231" s="73"/>
      <c r="F231" s="73"/>
      <c r="G231" s="73"/>
      <c r="H231" s="73"/>
      <c r="I231" s="73"/>
      <c r="J231" s="73"/>
      <c r="K231" s="73"/>
      <c r="L231" s="73"/>
      <c r="M231" s="73"/>
      <c r="N231" s="73"/>
      <c r="O231" s="73"/>
      <c r="P231" s="73"/>
      <c r="Q231" s="73"/>
      <c r="R231" s="73"/>
      <c r="S231" s="73"/>
      <c r="T231" s="73"/>
    </row>
    <row r="232" spans="2:20" ht="12" customHeight="1">
      <c r="B232" s="73"/>
      <c r="C232" s="73"/>
      <c r="D232" s="73"/>
      <c r="E232" s="73"/>
      <c r="F232" s="73"/>
      <c r="G232" s="73"/>
      <c r="H232" s="73"/>
      <c r="I232" s="73"/>
      <c r="J232" s="73"/>
      <c r="K232" s="73"/>
      <c r="L232" s="73"/>
      <c r="M232" s="73"/>
      <c r="N232" s="73"/>
      <c r="O232" s="73"/>
      <c r="P232" s="73"/>
      <c r="Q232" s="73"/>
      <c r="R232" s="73"/>
      <c r="S232" s="73"/>
      <c r="T232" s="73"/>
    </row>
    <row r="233" spans="2:20" ht="12" customHeight="1">
      <c r="B233" s="73"/>
      <c r="C233" s="73"/>
      <c r="D233" s="73"/>
      <c r="E233" s="73"/>
      <c r="F233" s="73"/>
      <c r="G233" s="73"/>
      <c r="H233" s="73"/>
      <c r="I233" s="73"/>
      <c r="J233" s="31"/>
      <c r="K233" s="31"/>
      <c r="L233" s="31"/>
      <c r="M233" s="31"/>
      <c r="N233" s="31"/>
      <c r="O233" s="31"/>
      <c r="P233" s="31"/>
      <c r="Q233" s="31"/>
      <c r="R233" s="31"/>
      <c r="S233" s="31"/>
      <c r="T233" s="31"/>
    </row>
    <row r="234" spans="2:20" ht="12" customHeight="1">
      <c r="B234" s="31"/>
      <c r="C234" s="31"/>
      <c r="D234" s="31"/>
      <c r="F234" s="31"/>
      <c r="G234" s="31"/>
      <c r="H234" s="31"/>
      <c r="I234" s="31"/>
      <c r="J234" s="31"/>
      <c r="K234" s="31"/>
      <c r="L234" s="31"/>
      <c r="M234" s="31"/>
      <c r="N234" s="31"/>
      <c r="O234" s="31"/>
      <c r="P234" s="31"/>
      <c r="Q234" s="31"/>
      <c r="R234" s="31"/>
      <c r="S234" s="31"/>
      <c r="T234" s="31"/>
    </row>
    <row r="235" spans="2:20" ht="12" customHeight="1">
      <c r="B235" s="31"/>
      <c r="C235" s="31"/>
      <c r="D235" s="31"/>
      <c r="F235" s="31"/>
      <c r="G235" s="31"/>
      <c r="H235" s="31"/>
      <c r="I235" s="31"/>
      <c r="J235" s="31"/>
      <c r="K235" s="31"/>
      <c r="L235" s="31"/>
      <c r="M235" s="31"/>
      <c r="N235" s="31"/>
      <c r="O235" s="31"/>
      <c r="P235" s="31"/>
      <c r="Q235" s="31"/>
      <c r="R235" s="31"/>
      <c r="S235" s="31"/>
      <c r="T235" s="31"/>
    </row>
    <row r="236" spans="2:20" ht="12" customHeight="1">
      <c r="B236" s="31"/>
      <c r="C236" s="31"/>
      <c r="D236" s="31"/>
      <c r="F236" s="31"/>
      <c r="G236" s="31"/>
      <c r="H236" s="31"/>
      <c r="I236" s="31"/>
      <c r="J236" s="31"/>
      <c r="K236" s="31"/>
      <c r="L236" s="31"/>
      <c r="M236" s="31"/>
      <c r="N236" s="31"/>
      <c r="O236" s="31"/>
      <c r="P236" s="31"/>
      <c r="Q236" s="31"/>
      <c r="R236" s="31"/>
      <c r="S236" s="31"/>
      <c r="T236" s="31"/>
    </row>
    <row r="237" spans="2:20" ht="12" customHeight="1">
      <c r="B237" s="31"/>
      <c r="C237" s="31"/>
      <c r="D237" s="31"/>
      <c r="F237" s="31"/>
      <c r="G237" s="31"/>
      <c r="H237" s="31"/>
      <c r="I237" s="31"/>
      <c r="J237" s="31"/>
      <c r="K237" s="31"/>
      <c r="L237" s="31"/>
      <c r="M237" s="31"/>
      <c r="N237" s="31"/>
      <c r="O237" s="31"/>
      <c r="P237" s="31"/>
      <c r="Q237" s="31"/>
      <c r="R237" s="31"/>
      <c r="S237" s="31"/>
      <c r="T237" s="31"/>
    </row>
    <row r="238" spans="2:20" ht="12" customHeight="1">
      <c r="B238" s="31"/>
      <c r="C238" s="31"/>
      <c r="D238" s="31"/>
      <c r="F238" s="31"/>
      <c r="G238" s="31"/>
      <c r="H238" s="31"/>
      <c r="I238" s="31"/>
      <c r="J238" s="31"/>
      <c r="K238" s="31"/>
      <c r="L238" s="31"/>
      <c r="M238" s="31"/>
      <c r="N238" s="31"/>
      <c r="O238" s="31"/>
      <c r="P238" s="31"/>
      <c r="Q238" s="31"/>
      <c r="R238" s="31"/>
      <c r="S238" s="31"/>
      <c r="T238" s="31"/>
    </row>
    <row r="239" spans="2:20" ht="12" customHeight="1">
      <c r="B239" s="31"/>
      <c r="C239" s="31"/>
      <c r="D239" s="31"/>
      <c r="F239" s="31"/>
      <c r="G239" s="31"/>
      <c r="H239" s="31"/>
      <c r="I239" s="31"/>
      <c r="J239" s="31"/>
      <c r="K239" s="31"/>
      <c r="L239" s="31"/>
      <c r="M239" s="31"/>
      <c r="N239" s="31"/>
      <c r="O239" s="31"/>
      <c r="P239" s="31"/>
      <c r="Q239" s="31"/>
      <c r="R239" s="31"/>
      <c r="S239" s="31"/>
      <c r="T239" s="31"/>
    </row>
    <row r="240" spans="2:20" ht="12" customHeight="1">
      <c r="B240" s="31"/>
      <c r="C240" s="31"/>
      <c r="D240" s="31"/>
      <c r="F240" s="31"/>
      <c r="G240" s="31"/>
      <c r="H240" s="31"/>
      <c r="I240" s="31"/>
      <c r="J240" s="31"/>
      <c r="K240" s="31"/>
      <c r="L240" s="31"/>
      <c r="M240" s="31"/>
      <c r="N240" s="31"/>
      <c r="O240" s="31"/>
      <c r="P240" s="31"/>
      <c r="Q240" s="31"/>
      <c r="R240" s="31"/>
      <c r="S240" s="31"/>
      <c r="T240" s="31"/>
    </row>
    <row r="241" spans="2:20" ht="12" customHeight="1">
      <c r="B241" s="31"/>
      <c r="C241" s="31"/>
      <c r="D241" s="31"/>
      <c r="F241" s="31"/>
      <c r="G241" s="31"/>
      <c r="H241" s="31"/>
      <c r="I241" s="31"/>
      <c r="J241" s="31"/>
      <c r="K241" s="31"/>
      <c r="L241" s="31"/>
      <c r="M241" s="31"/>
      <c r="N241" s="31"/>
      <c r="O241" s="31"/>
      <c r="P241" s="31"/>
      <c r="Q241" s="31"/>
      <c r="R241" s="31"/>
      <c r="S241" s="31"/>
      <c r="T241" s="31"/>
    </row>
    <row r="242" spans="2:20" ht="12" customHeight="1">
      <c r="B242" s="31"/>
      <c r="C242" s="31"/>
      <c r="D242" s="31"/>
      <c r="F242" s="31"/>
      <c r="G242" s="31"/>
      <c r="H242" s="31"/>
      <c r="I242" s="31"/>
      <c r="J242" s="31"/>
      <c r="K242" s="31"/>
      <c r="L242" s="31"/>
      <c r="M242" s="31"/>
      <c r="N242" s="31"/>
      <c r="O242" s="31"/>
      <c r="P242" s="31"/>
      <c r="Q242" s="31"/>
      <c r="R242" s="31"/>
      <c r="S242" s="31"/>
      <c r="T242" s="31"/>
    </row>
    <row r="243" spans="2:20" ht="12" customHeight="1">
      <c r="B243" s="31"/>
      <c r="C243" s="31"/>
      <c r="D243" s="31"/>
      <c r="F243" s="31"/>
      <c r="G243" s="31"/>
      <c r="H243" s="31"/>
      <c r="I243" s="31"/>
      <c r="J243" s="31"/>
      <c r="K243" s="31"/>
      <c r="L243" s="31"/>
      <c r="M243" s="31"/>
      <c r="N243" s="31"/>
      <c r="O243" s="31"/>
      <c r="P243" s="31"/>
      <c r="Q243" s="31"/>
      <c r="R243" s="31"/>
      <c r="S243" s="31"/>
      <c r="T243" s="31"/>
    </row>
    <row r="244" spans="2:20" ht="12" customHeight="1">
      <c r="B244" s="31"/>
      <c r="C244" s="31"/>
      <c r="D244" s="31"/>
      <c r="F244" s="31"/>
      <c r="G244" s="31"/>
      <c r="H244" s="31"/>
      <c r="I244" s="31"/>
      <c r="J244" s="31"/>
      <c r="K244" s="31"/>
      <c r="L244" s="31"/>
      <c r="M244" s="31"/>
      <c r="N244" s="31"/>
      <c r="O244" s="31"/>
      <c r="P244" s="31"/>
      <c r="Q244" s="31"/>
      <c r="R244" s="31"/>
      <c r="S244" s="31"/>
      <c r="T244" s="31"/>
    </row>
    <row r="245" spans="2:20" ht="12" customHeight="1">
      <c r="B245" s="31"/>
      <c r="C245" s="31"/>
      <c r="D245" s="31"/>
      <c r="F245" s="31"/>
      <c r="G245" s="31"/>
      <c r="H245" s="31"/>
      <c r="I245" s="31"/>
      <c r="J245" s="31"/>
      <c r="K245" s="31"/>
      <c r="L245" s="31"/>
      <c r="M245" s="31"/>
      <c r="N245" s="31"/>
      <c r="O245" s="31"/>
      <c r="P245" s="31"/>
      <c r="Q245" s="31"/>
      <c r="R245" s="31"/>
      <c r="S245" s="31"/>
      <c r="T245" s="31"/>
    </row>
    <row r="246" spans="2:20" ht="12" customHeight="1">
      <c r="B246" s="31"/>
      <c r="C246" s="31"/>
      <c r="D246" s="31"/>
      <c r="F246" s="31"/>
      <c r="G246" s="31"/>
      <c r="H246" s="31"/>
      <c r="I246" s="31"/>
      <c r="J246" s="31"/>
      <c r="K246" s="31"/>
      <c r="L246" s="31"/>
      <c r="M246" s="31"/>
      <c r="N246" s="31"/>
      <c r="O246" s="31"/>
      <c r="P246" s="31"/>
      <c r="Q246" s="31"/>
      <c r="R246" s="31"/>
      <c r="S246" s="31"/>
      <c r="T246" s="31"/>
    </row>
    <row r="247" spans="2:20" ht="12" customHeight="1">
      <c r="B247" s="31"/>
      <c r="C247" s="31"/>
      <c r="D247" s="31"/>
      <c r="F247" s="31"/>
      <c r="G247" s="31"/>
      <c r="H247" s="31"/>
      <c r="I247" s="31"/>
      <c r="J247" s="31"/>
      <c r="K247" s="31"/>
      <c r="L247" s="31"/>
      <c r="M247" s="31"/>
      <c r="N247" s="31"/>
      <c r="O247" s="31"/>
      <c r="P247" s="31"/>
      <c r="Q247" s="31"/>
      <c r="R247" s="31"/>
      <c r="S247" s="31"/>
      <c r="T247" s="31"/>
    </row>
    <row r="248" spans="2:20" ht="12" customHeight="1">
      <c r="B248" s="31"/>
      <c r="C248" s="31"/>
      <c r="D248" s="31"/>
      <c r="F248" s="31"/>
      <c r="G248" s="31"/>
      <c r="H248" s="31"/>
      <c r="I248" s="31"/>
      <c r="J248" s="31"/>
      <c r="K248" s="31"/>
      <c r="L248" s="31"/>
      <c r="M248" s="31"/>
      <c r="N248" s="31"/>
      <c r="O248" s="31"/>
      <c r="P248" s="31"/>
      <c r="Q248" s="31"/>
      <c r="R248" s="31"/>
      <c r="S248" s="31"/>
      <c r="T248" s="31"/>
    </row>
    <row r="249" spans="2:20" ht="12" customHeight="1">
      <c r="B249" s="31"/>
      <c r="C249" s="31"/>
      <c r="D249" s="31"/>
      <c r="F249" s="31"/>
      <c r="G249" s="31"/>
      <c r="H249" s="31"/>
      <c r="I249" s="31"/>
      <c r="J249" s="31"/>
      <c r="K249" s="31"/>
      <c r="L249" s="31"/>
      <c r="M249" s="31"/>
      <c r="N249" s="31"/>
      <c r="O249" s="31"/>
      <c r="P249" s="31"/>
      <c r="Q249" s="31"/>
      <c r="R249" s="31"/>
      <c r="S249" s="31"/>
      <c r="T249" s="31"/>
    </row>
    <row r="250" spans="2:20" ht="12" customHeight="1">
      <c r="B250" s="31"/>
      <c r="C250" s="31"/>
      <c r="D250" s="31"/>
      <c r="F250" s="31"/>
      <c r="G250" s="31"/>
      <c r="H250" s="31"/>
      <c r="I250" s="31"/>
      <c r="J250" s="31"/>
      <c r="K250" s="31"/>
      <c r="L250" s="31"/>
      <c r="M250" s="31"/>
      <c r="N250" s="31"/>
      <c r="O250" s="31"/>
      <c r="P250" s="31"/>
      <c r="Q250" s="31"/>
      <c r="R250" s="31"/>
      <c r="S250" s="31"/>
      <c r="T250" s="31"/>
    </row>
    <row r="251" spans="2:20" ht="12" customHeight="1">
      <c r="B251" s="31"/>
      <c r="C251" s="31"/>
      <c r="D251" s="31"/>
      <c r="F251" s="31"/>
      <c r="G251" s="31"/>
      <c r="H251" s="31"/>
      <c r="I251" s="31"/>
      <c r="J251" s="31"/>
      <c r="K251" s="31"/>
      <c r="L251" s="31"/>
      <c r="M251" s="31"/>
      <c r="N251" s="31"/>
      <c r="O251" s="31"/>
      <c r="P251" s="31"/>
      <c r="Q251" s="31"/>
      <c r="R251" s="31"/>
      <c r="S251" s="31"/>
      <c r="T251" s="31"/>
    </row>
    <row r="252" spans="2:20" ht="12" customHeight="1">
      <c r="B252" s="31"/>
      <c r="C252" s="31"/>
      <c r="D252" s="31"/>
      <c r="F252" s="31"/>
      <c r="G252" s="31"/>
      <c r="H252" s="31"/>
      <c r="I252" s="31"/>
      <c r="J252" s="31"/>
      <c r="K252" s="31"/>
      <c r="L252" s="31"/>
      <c r="M252" s="31"/>
      <c r="N252" s="31"/>
      <c r="O252" s="31"/>
      <c r="P252" s="31"/>
      <c r="Q252" s="31"/>
      <c r="R252" s="31"/>
      <c r="S252" s="31"/>
      <c r="T252" s="31"/>
    </row>
    <row r="253" spans="2:20" ht="12" customHeight="1">
      <c r="B253" s="31"/>
      <c r="C253" s="31"/>
      <c r="D253" s="31"/>
      <c r="F253" s="31"/>
      <c r="G253" s="31"/>
      <c r="H253" s="31"/>
      <c r="I253" s="31"/>
      <c r="J253" s="31"/>
      <c r="K253" s="31"/>
      <c r="L253" s="31"/>
      <c r="M253" s="31"/>
      <c r="N253" s="31"/>
      <c r="O253" s="31"/>
      <c r="P253" s="31"/>
      <c r="Q253" s="31"/>
      <c r="R253" s="31"/>
      <c r="S253" s="31"/>
      <c r="T253" s="31"/>
    </row>
    <row r="254" spans="2:20" ht="12" customHeight="1">
      <c r="B254" s="31"/>
      <c r="C254" s="31"/>
      <c r="D254" s="31"/>
      <c r="F254" s="31"/>
      <c r="G254" s="31"/>
      <c r="H254" s="31"/>
      <c r="I254" s="31"/>
      <c r="J254" s="31"/>
      <c r="K254" s="31"/>
      <c r="L254" s="31"/>
      <c r="M254" s="31"/>
      <c r="N254" s="31"/>
      <c r="O254" s="31"/>
      <c r="P254" s="31"/>
      <c r="Q254" s="31"/>
      <c r="R254" s="31"/>
      <c r="S254" s="31"/>
      <c r="T254" s="31"/>
    </row>
    <row r="255" spans="2:20" ht="12" customHeight="1">
      <c r="B255" s="31"/>
      <c r="C255" s="31"/>
      <c r="D255" s="31"/>
      <c r="F255" s="31"/>
      <c r="G255" s="31"/>
      <c r="H255" s="31"/>
      <c r="I255" s="31"/>
      <c r="J255" s="31"/>
      <c r="K255" s="31"/>
      <c r="L255" s="31"/>
      <c r="M255" s="31"/>
      <c r="N255" s="31"/>
      <c r="O255" s="31"/>
      <c r="P255" s="31"/>
      <c r="Q255" s="31"/>
      <c r="R255" s="31"/>
      <c r="S255" s="31"/>
      <c r="T255" s="31"/>
    </row>
    <row r="256" spans="2:20" ht="12" customHeight="1">
      <c r="B256" s="31"/>
      <c r="C256" s="31"/>
      <c r="D256" s="31"/>
      <c r="F256" s="31"/>
      <c r="G256" s="31"/>
      <c r="H256" s="31"/>
      <c r="I256" s="31"/>
      <c r="J256" s="31"/>
      <c r="K256" s="31"/>
      <c r="L256" s="31"/>
      <c r="M256" s="31"/>
      <c r="N256" s="31"/>
      <c r="O256" s="31"/>
      <c r="P256" s="31"/>
      <c r="Q256" s="31"/>
      <c r="R256" s="31"/>
      <c r="S256" s="31"/>
      <c r="T256" s="31"/>
    </row>
    <row r="257" spans="2:20" ht="12" customHeight="1">
      <c r="B257" s="31"/>
      <c r="C257" s="31"/>
      <c r="D257" s="31"/>
      <c r="F257" s="31"/>
      <c r="G257" s="31"/>
      <c r="H257" s="31"/>
      <c r="I257" s="31"/>
      <c r="J257" s="31"/>
      <c r="K257" s="31"/>
      <c r="L257" s="31"/>
      <c r="M257" s="31"/>
      <c r="N257" s="31"/>
      <c r="O257" s="31"/>
      <c r="P257" s="31"/>
      <c r="Q257" s="31"/>
      <c r="R257" s="31"/>
      <c r="S257" s="31"/>
      <c r="T257" s="31"/>
    </row>
    <row r="258" spans="2:20" ht="12" customHeight="1">
      <c r="B258" s="31"/>
      <c r="C258" s="31"/>
      <c r="D258" s="31"/>
      <c r="F258" s="31"/>
      <c r="G258" s="31"/>
      <c r="H258" s="31"/>
      <c r="I258" s="31"/>
      <c r="J258" s="31"/>
      <c r="K258" s="31"/>
      <c r="L258" s="31"/>
      <c r="M258" s="31"/>
      <c r="N258" s="31"/>
      <c r="O258" s="31"/>
      <c r="P258" s="31"/>
      <c r="Q258" s="31"/>
      <c r="R258" s="31"/>
      <c r="S258" s="31"/>
      <c r="T258" s="31"/>
    </row>
    <row r="259" spans="2:20" ht="12" customHeight="1">
      <c r="B259" s="31"/>
      <c r="C259" s="31"/>
      <c r="D259" s="31"/>
      <c r="F259" s="31"/>
      <c r="G259" s="31"/>
      <c r="H259" s="31"/>
      <c r="I259" s="31"/>
      <c r="J259" s="31"/>
      <c r="K259" s="31"/>
      <c r="L259" s="31"/>
      <c r="M259" s="31"/>
      <c r="N259" s="31"/>
      <c r="O259" s="31"/>
      <c r="P259" s="31"/>
      <c r="Q259" s="31"/>
      <c r="R259" s="31"/>
      <c r="S259" s="31"/>
      <c r="T259" s="31"/>
    </row>
    <row r="260" spans="2:20" ht="12" customHeight="1">
      <c r="B260" s="31"/>
      <c r="C260" s="31"/>
      <c r="D260" s="31"/>
      <c r="F260" s="31"/>
      <c r="G260" s="31"/>
      <c r="H260" s="31"/>
      <c r="I260" s="31"/>
      <c r="J260" s="31"/>
      <c r="K260" s="31"/>
      <c r="L260" s="31"/>
      <c r="M260" s="31"/>
      <c r="N260" s="31"/>
      <c r="O260" s="31"/>
      <c r="P260" s="31"/>
      <c r="Q260" s="31"/>
      <c r="R260" s="31"/>
      <c r="S260" s="31"/>
      <c r="T260" s="31"/>
    </row>
    <row r="261" spans="2:20" ht="12" customHeight="1">
      <c r="B261" s="31"/>
      <c r="C261" s="31"/>
      <c r="D261" s="31"/>
      <c r="F261" s="31"/>
      <c r="G261" s="31"/>
      <c r="H261" s="31"/>
      <c r="I261" s="31"/>
      <c r="J261" s="31"/>
      <c r="K261" s="31"/>
      <c r="L261" s="31"/>
      <c r="M261" s="31"/>
      <c r="N261" s="31"/>
      <c r="O261" s="31"/>
      <c r="P261" s="31"/>
      <c r="Q261" s="31"/>
      <c r="R261" s="31"/>
      <c r="S261" s="31"/>
      <c r="T261" s="31"/>
    </row>
    <row r="262" spans="2:20" ht="12" customHeight="1">
      <c r="B262" s="31"/>
      <c r="C262" s="31"/>
      <c r="D262" s="31"/>
      <c r="F262" s="31"/>
      <c r="G262" s="31"/>
      <c r="H262" s="31"/>
      <c r="I262" s="31"/>
      <c r="J262" s="31"/>
      <c r="K262" s="31"/>
      <c r="L262" s="31"/>
      <c r="M262" s="31"/>
      <c r="N262" s="31"/>
      <c r="O262" s="31"/>
      <c r="P262" s="31"/>
      <c r="Q262" s="31"/>
      <c r="R262" s="31"/>
      <c r="S262" s="31"/>
      <c r="T262" s="31"/>
    </row>
    <row r="263" spans="2:20" ht="12" customHeight="1">
      <c r="B263" s="31"/>
      <c r="C263" s="31"/>
      <c r="D263" s="31"/>
      <c r="F263" s="31"/>
      <c r="G263" s="31"/>
      <c r="H263" s="31"/>
      <c r="I263" s="31"/>
      <c r="J263" s="31"/>
      <c r="K263" s="31"/>
      <c r="L263" s="31"/>
      <c r="M263" s="31"/>
      <c r="N263" s="31"/>
      <c r="O263" s="31"/>
      <c r="P263" s="31"/>
      <c r="Q263" s="31"/>
      <c r="R263" s="31"/>
      <c r="S263" s="31"/>
      <c r="T263" s="31"/>
    </row>
    <row r="264" spans="2:20" ht="12" customHeight="1">
      <c r="B264" s="31"/>
      <c r="C264" s="31"/>
      <c r="D264" s="31"/>
      <c r="F264" s="31"/>
      <c r="G264" s="31"/>
      <c r="H264" s="31"/>
      <c r="I264" s="31"/>
      <c r="J264" s="31"/>
      <c r="K264" s="31"/>
      <c r="L264" s="31"/>
      <c r="M264" s="31"/>
      <c r="N264" s="31"/>
      <c r="O264" s="31"/>
      <c r="P264" s="31"/>
      <c r="Q264" s="31"/>
      <c r="R264" s="31"/>
      <c r="S264" s="31"/>
      <c r="T264" s="31"/>
    </row>
    <row r="265" spans="2:20" ht="12" customHeight="1">
      <c r="B265" s="31"/>
      <c r="C265" s="31"/>
      <c r="D265" s="31"/>
      <c r="F265" s="31"/>
      <c r="G265" s="31"/>
      <c r="H265" s="31"/>
      <c r="I265" s="31"/>
      <c r="J265" s="31"/>
      <c r="K265" s="31"/>
      <c r="L265" s="31"/>
      <c r="M265" s="31"/>
      <c r="N265" s="31"/>
      <c r="O265" s="31"/>
      <c r="P265" s="31"/>
      <c r="Q265" s="31"/>
      <c r="R265" s="31"/>
      <c r="S265" s="31"/>
      <c r="T265" s="31"/>
    </row>
    <row r="266" spans="2:20" ht="12" customHeight="1">
      <c r="B266" s="31"/>
      <c r="C266" s="31"/>
      <c r="D266" s="31"/>
      <c r="F266" s="31"/>
      <c r="G266" s="31"/>
      <c r="H266" s="31"/>
      <c r="I266" s="31"/>
      <c r="J266" s="31"/>
      <c r="K266" s="31"/>
      <c r="L266" s="31"/>
      <c r="M266" s="31"/>
      <c r="N266" s="31"/>
      <c r="O266" s="31"/>
      <c r="P266" s="31"/>
      <c r="Q266" s="31"/>
      <c r="R266" s="31"/>
      <c r="S266" s="31"/>
      <c r="T266" s="31"/>
    </row>
    <row r="267" spans="2:20" ht="12" customHeight="1">
      <c r="B267" s="31"/>
      <c r="C267" s="31"/>
      <c r="D267" s="31"/>
      <c r="F267" s="31"/>
      <c r="G267" s="31"/>
      <c r="H267" s="31"/>
      <c r="I267" s="31"/>
      <c r="J267" s="31"/>
      <c r="K267" s="31"/>
      <c r="L267" s="31"/>
      <c r="M267" s="31"/>
      <c r="N267" s="31"/>
      <c r="O267" s="31"/>
      <c r="P267" s="31"/>
      <c r="Q267" s="31"/>
      <c r="R267" s="31"/>
      <c r="S267" s="31"/>
      <c r="T267" s="31"/>
    </row>
    <row r="268" spans="2:20" ht="12" customHeight="1">
      <c r="B268" s="31"/>
      <c r="C268" s="31"/>
      <c r="D268" s="31"/>
      <c r="F268" s="31"/>
      <c r="G268" s="31"/>
      <c r="H268" s="31"/>
      <c r="I268" s="31"/>
      <c r="J268" s="31"/>
      <c r="K268" s="31"/>
      <c r="L268" s="31"/>
      <c r="M268" s="31"/>
      <c r="N268" s="31"/>
      <c r="O268" s="31"/>
      <c r="P268" s="31"/>
      <c r="Q268" s="31"/>
      <c r="R268" s="31"/>
      <c r="S268" s="31"/>
      <c r="T268" s="31"/>
    </row>
    <row r="269" spans="2:20" ht="12" customHeight="1">
      <c r="B269" s="31"/>
      <c r="C269" s="31"/>
      <c r="D269" s="31"/>
      <c r="F269" s="31"/>
      <c r="G269" s="31"/>
      <c r="H269" s="31"/>
      <c r="I269" s="31"/>
      <c r="J269" s="31"/>
      <c r="K269" s="31"/>
      <c r="L269" s="31"/>
      <c r="M269" s="31"/>
      <c r="N269" s="31"/>
      <c r="O269" s="31"/>
      <c r="P269" s="31"/>
      <c r="Q269" s="31"/>
      <c r="R269" s="31"/>
      <c r="S269" s="31"/>
      <c r="T269" s="31"/>
    </row>
    <row r="270" spans="2:9" ht="12" customHeight="1">
      <c r="B270" s="31"/>
      <c r="C270" s="31"/>
      <c r="D270" s="31"/>
      <c r="F270" s="31"/>
      <c r="G270" s="31"/>
      <c r="H270" s="31"/>
      <c r="I270" s="31"/>
    </row>
    <row r="280" spans="10:20" ht="12" customHeight="1">
      <c r="J280" s="31"/>
      <c r="K280" s="31"/>
      <c r="L280" s="31"/>
      <c r="M280" s="31"/>
      <c r="N280" s="31"/>
      <c r="O280" s="31"/>
      <c r="P280" s="31"/>
      <c r="Q280" s="31"/>
      <c r="R280" s="31"/>
      <c r="S280" s="31"/>
      <c r="T280" s="31"/>
    </row>
    <row r="281" spans="2:20" ht="12" customHeight="1">
      <c r="B281" s="31"/>
      <c r="C281" s="31"/>
      <c r="D281" s="31"/>
      <c r="F281" s="31"/>
      <c r="G281" s="31"/>
      <c r="H281" s="31"/>
      <c r="I281" s="31"/>
      <c r="J281" s="31"/>
      <c r="K281" s="31"/>
      <c r="L281" s="31"/>
      <c r="M281" s="31"/>
      <c r="N281" s="31"/>
      <c r="O281" s="31"/>
      <c r="P281" s="31"/>
      <c r="Q281" s="31"/>
      <c r="R281" s="31"/>
      <c r="S281" s="31"/>
      <c r="T281" s="31"/>
    </row>
    <row r="282" spans="2:20" ht="12" customHeight="1">
      <c r="B282" s="31"/>
      <c r="C282" s="31"/>
      <c r="D282" s="31"/>
      <c r="F282" s="31"/>
      <c r="G282" s="31"/>
      <c r="H282" s="31"/>
      <c r="I282" s="31"/>
      <c r="J282" s="31"/>
      <c r="K282" s="31"/>
      <c r="L282" s="31"/>
      <c r="M282" s="31"/>
      <c r="N282" s="31"/>
      <c r="O282" s="31"/>
      <c r="P282" s="31"/>
      <c r="Q282" s="31"/>
      <c r="R282" s="31"/>
      <c r="S282" s="31"/>
      <c r="T282" s="31"/>
    </row>
    <row r="283" spans="2:20" ht="12" customHeight="1">
      <c r="B283" s="31"/>
      <c r="C283" s="31"/>
      <c r="D283" s="31"/>
      <c r="F283" s="31"/>
      <c r="G283" s="31"/>
      <c r="H283" s="31"/>
      <c r="I283" s="31"/>
      <c r="J283" s="31"/>
      <c r="K283" s="31"/>
      <c r="L283" s="31"/>
      <c r="M283" s="31"/>
      <c r="N283" s="31"/>
      <c r="O283" s="31"/>
      <c r="P283" s="31"/>
      <c r="Q283" s="31"/>
      <c r="R283" s="31"/>
      <c r="S283" s="31"/>
      <c r="T283" s="31"/>
    </row>
    <row r="284" spans="2:20" ht="12" customHeight="1">
      <c r="B284" s="31"/>
      <c r="C284" s="31"/>
      <c r="D284" s="31"/>
      <c r="F284" s="31"/>
      <c r="G284" s="31"/>
      <c r="H284" s="31"/>
      <c r="I284" s="31"/>
      <c r="J284" s="31"/>
      <c r="K284" s="31"/>
      <c r="L284" s="31"/>
      <c r="M284" s="31"/>
      <c r="N284" s="31"/>
      <c r="O284" s="31"/>
      <c r="P284" s="31"/>
      <c r="Q284" s="31"/>
      <c r="R284" s="31"/>
      <c r="S284" s="31"/>
      <c r="T284" s="31"/>
    </row>
    <row r="285" spans="2:20" ht="12" customHeight="1">
      <c r="B285" s="31"/>
      <c r="C285" s="31"/>
      <c r="D285" s="31"/>
      <c r="F285" s="31"/>
      <c r="G285" s="31"/>
      <c r="H285" s="31"/>
      <c r="I285" s="31"/>
      <c r="J285" s="31"/>
      <c r="K285" s="31"/>
      <c r="L285" s="31"/>
      <c r="M285" s="31"/>
      <c r="N285" s="31"/>
      <c r="O285" s="31"/>
      <c r="P285" s="31"/>
      <c r="Q285" s="31"/>
      <c r="R285" s="31"/>
      <c r="S285" s="31"/>
      <c r="T285" s="31"/>
    </row>
    <row r="286" spans="2:20" ht="12" customHeight="1">
      <c r="B286" s="31"/>
      <c r="C286" s="31"/>
      <c r="D286" s="31"/>
      <c r="F286" s="31"/>
      <c r="G286" s="31"/>
      <c r="H286" s="31"/>
      <c r="I286" s="31"/>
      <c r="J286" s="31"/>
      <c r="K286" s="31"/>
      <c r="L286" s="31"/>
      <c r="M286" s="31"/>
      <c r="N286" s="31"/>
      <c r="O286" s="31"/>
      <c r="P286" s="31"/>
      <c r="Q286" s="31"/>
      <c r="R286" s="31"/>
      <c r="S286" s="31"/>
      <c r="T286" s="31"/>
    </row>
    <row r="287" spans="2:20" ht="12" customHeight="1">
      <c r="B287" s="31"/>
      <c r="C287" s="31"/>
      <c r="D287" s="31"/>
      <c r="F287" s="31"/>
      <c r="G287" s="31"/>
      <c r="H287" s="31"/>
      <c r="I287" s="31"/>
      <c r="J287" s="31"/>
      <c r="K287" s="31"/>
      <c r="L287" s="31"/>
      <c r="M287" s="31"/>
      <c r="N287" s="31"/>
      <c r="O287" s="31"/>
      <c r="P287" s="31"/>
      <c r="Q287" s="31"/>
      <c r="R287" s="31"/>
      <c r="S287" s="31"/>
      <c r="T287" s="31"/>
    </row>
    <row r="288" spans="2:20" ht="12" customHeight="1">
      <c r="B288" s="31"/>
      <c r="C288" s="31"/>
      <c r="D288" s="31"/>
      <c r="F288" s="31"/>
      <c r="G288" s="31"/>
      <c r="H288" s="31"/>
      <c r="I288" s="31"/>
      <c r="J288" s="31"/>
      <c r="K288" s="31"/>
      <c r="L288" s="31"/>
      <c r="M288" s="31"/>
      <c r="N288" s="31"/>
      <c r="O288" s="31"/>
      <c r="P288" s="31"/>
      <c r="Q288" s="31"/>
      <c r="R288" s="31"/>
      <c r="S288" s="31"/>
      <c r="T288" s="31"/>
    </row>
    <row r="289" spans="2:20" ht="12" customHeight="1">
      <c r="B289" s="31"/>
      <c r="C289" s="31"/>
      <c r="D289" s="31"/>
      <c r="F289" s="31"/>
      <c r="G289" s="31"/>
      <c r="H289" s="31"/>
      <c r="I289" s="31"/>
      <c r="J289" s="31"/>
      <c r="K289" s="31"/>
      <c r="L289" s="31"/>
      <c r="M289" s="31"/>
      <c r="N289" s="31"/>
      <c r="O289" s="31"/>
      <c r="P289" s="31"/>
      <c r="Q289" s="31"/>
      <c r="R289" s="31"/>
      <c r="S289" s="31"/>
      <c r="T289" s="31"/>
    </row>
    <row r="290" spans="2:20" ht="12" customHeight="1">
      <c r="B290" s="31"/>
      <c r="C290" s="31"/>
      <c r="D290" s="31"/>
      <c r="F290" s="31"/>
      <c r="G290" s="31"/>
      <c r="H290" s="31"/>
      <c r="I290" s="31"/>
      <c r="J290" s="31"/>
      <c r="K290" s="31"/>
      <c r="L290" s="31"/>
      <c r="M290" s="31"/>
      <c r="N290" s="31"/>
      <c r="O290" s="31"/>
      <c r="P290" s="31"/>
      <c r="Q290" s="31"/>
      <c r="R290" s="31"/>
      <c r="S290" s="31"/>
      <c r="T290" s="31"/>
    </row>
    <row r="291" spans="2:20" ht="12" customHeight="1">
      <c r="B291" s="31"/>
      <c r="C291" s="31"/>
      <c r="D291" s="31"/>
      <c r="F291" s="31"/>
      <c r="G291" s="31"/>
      <c r="H291" s="31"/>
      <c r="I291" s="31"/>
      <c r="J291" s="31"/>
      <c r="K291" s="31"/>
      <c r="L291" s="31"/>
      <c r="M291" s="31"/>
      <c r="N291" s="31"/>
      <c r="O291" s="31"/>
      <c r="P291" s="31"/>
      <c r="Q291" s="31"/>
      <c r="R291" s="31"/>
      <c r="S291" s="31"/>
      <c r="T291" s="31"/>
    </row>
    <row r="292" spans="2:20" ht="12" customHeight="1">
      <c r="B292" s="31"/>
      <c r="C292" s="31"/>
      <c r="D292" s="31"/>
      <c r="F292" s="31"/>
      <c r="G292" s="31"/>
      <c r="H292" s="31"/>
      <c r="I292" s="31"/>
      <c r="J292" s="31"/>
      <c r="K292" s="31"/>
      <c r="L292" s="31"/>
      <c r="M292" s="31"/>
      <c r="N292" s="31"/>
      <c r="O292" s="31"/>
      <c r="P292" s="31"/>
      <c r="Q292" s="31"/>
      <c r="R292" s="31"/>
      <c r="S292" s="31"/>
      <c r="T292" s="31"/>
    </row>
    <row r="293" spans="2:20" ht="12" customHeight="1">
      <c r="B293" s="31"/>
      <c r="C293" s="31"/>
      <c r="D293" s="31"/>
      <c r="F293" s="31"/>
      <c r="G293" s="31"/>
      <c r="H293" s="31"/>
      <c r="I293" s="31"/>
      <c r="J293" s="31"/>
      <c r="K293" s="31"/>
      <c r="L293" s="31"/>
      <c r="M293" s="31"/>
      <c r="N293" s="31"/>
      <c r="O293" s="31"/>
      <c r="P293" s="31"/>
      <c r="Q293" s="31"/>
      <c r="R293" s="31"/>
      <c r="S293" s="31"/>
      <c r="T293" s="31"/>
    </row>
    <row r="294" spans="2:20" ht="12" customHeight="1">
      <c r="B294" s="31"/>
      <c r="C294" s="31"/>
      <c r="D294" s="31"/>
      <c r="F294" s="31"/>
      <c r="G294" s="31"/>
      <c r="H294" s="31"/>
      <c r="I294" s="31"/>
      <c r="J294" s="31"/>
      <c r="K294" s="31"/>
      <c r="L294" s="31"/>
      <c r="M294" s="31"/>
      <c r="N294" s="31"/>
      <c r="O294" s="31"/>
      <c r="P294" s="31"/>
      <c r="Q294" s="31"/>
      <c r="R294" s="31"/>
      <c r="S294" s="31"/>
      <c r="T294" s="31"/>
    </row>
    <row r="295" spans="2:20" ht="12" customHeight="1">
      <c r="B295" s="31"/>
      <c r="C295" s="31"/>
      <c r="D295" s="31"/>
      <c r="F295" s="31"/>
      <c r="G295" s="31"/>
      <c r="H295" s="31"/>
      <c r="I295" s="31"/>
      <c r="J295" s="31"/>
      <c r="K295" s="31"/>
      <c r="L295" s="31"/>
      <c r="M295" s="31"/>
      <c r="N295" s="31"/>
      <c r="O295" s="31"/>
      <c r="P295" s="31"/>
      <c r="Q295" s="31"/>
      <c r="R295" s="31"/>
      <c r="S295" s="31"/>
      <c r="T295" s="31"/>
    </row>
    <row r="296" spans="2:20" ht="12" customHeight="1">
      <c r="B296" s="31"/>
      <c r="C296" s="31"/>
      <c r="D296" s="31"/>
      <c r="F296" s="31"/>
      <c r="G296" s="31"/>
      <c r="H296" s="31"/>
      <c r="I296" s="31"/>
      <c r="J296" s="31"/>
      <c r="K296" s="31"/>
      <c r="L296" s="31"/>
      <c r="M296" s="31"/>
      <c r="N296" s="31"/>
      <c r="O296" s="31"/>
      <c r="P296" s="31"/>
      <c r="Q296" s="31"/>
      <c r="R296" s="31"/>
      <c r="S296" s="31"/>
      <c r="T296" s="31"/>
    </row>
    <row r="297" spans="2:20" ht="12" customHeight="1">
      <c r="B297" s="31"/>
      <c r="C297" s="31"/>
      <c r="D297" s="31"/>
      <c r="F297" s="31"/>
      <c r="G297" s="31"/>
      <c r="H297" s="31"/>
      <c r="I297" s="31"/>
      <c r="J297" s="31"/>
      <c r="K297" s="31"/>
      <c r="L297" s="31"/>
      <c r="M297" s="31"/>
      <c r="N297" s="31"/>
      <c r="O297" s="31"/>
      <c r="P297" s="31"/>
      <c r="Q297" s="31"/>
      <c r="R297" s="31"/>
      <c r="S297" s="31"/>
      <c r="T297" s="31"/>
    </row>
    <row r="298" spans="2:20" ht="12" customHeight="1">
      <c r="B298" s="31"/>
      <c r="C298" s="31"/>
      <c r="D298" s="31"/>
      <c r="F298" s="31"/>
      <c r="G298" s="31"/>
      <c r="H298" s="31"/>
      <c r="I298" s="31"/>
      <c r="J298" s="31"/>
      <c r="K298" s="31"/>
      <c r="L298" s="31"/>
      <c r="M298" s="31"/>
      <c r="N298" s="31"/>
      <c r="O298" s="31"/>
      <c r="P298" s="31"/>
      <c r="Q298" s="31"/>
      <c r="R298" s="31"/>
      <c r="S298" s="31"/>
      <c r="T298" s="31"/>
    </row>
    <row r="299" spans="2:20" ht="12" customHeight="1">
      <c r="B299" s="31"/>
      <c r="C299" s="31"/>
      <c r="D299" s="31"/>
      <c r="F299" s="31"/>
      <c r="G299" s="31"/>
      <c r="H299" s="31"/>
      <c r="I299" s="31"/>
      <c r="J299" s="31"/>
      <c r="K299" s="31"/>
      <c r="L299" s="31"/>
      <c r="M299" s="31"/>
      <c r="N299" s="31"/>
      <c r="O299" s="31"/>
      <c r="P299" s="31"/>
      <c r="Q299" s="31"/>
      <c r="R299" s="31"/>
      <c r="S299" s="31"/>
      <c r="T299" s="31"/>
    </row>
    <row r="300" spans="2:20" ht="12" customHeight="1">
      <c r="B300" s="31"/>
      <c r="C300" s="31"/>
      <c r="D300" s="31"/>
      <c r="F300" s="31"/>
      <c r="G300" s="31"/>
      <c r="H300" s="31"/>
      <c r="I300" s="31"/>
      <c r="J300" s="31"/>
      <c r="K300" s="31"/>
      <c r="L300" s="31"/>
      <c r="M300" s="31"/>
      <c r="N300" s="31"/>
      <c r="O300" s="31"/>
      <c r="P300" s="31"/>
      <c r="Q300" s="31"/>
      <c r="R300" s="31"/>
      <c r="S300" s="31"/>
      <c r="T300" s="31"/>
    </row>
    <row r="301" spans="2:20" ht="12" customHeight="1">
      <c r="B301" s="31"/>
      <c r="C301" s="31"/>
      <c r="D301" s="31"/>
      <c r="F301" s="31"/>
      <c r="G301" s="31"/>
      <c r="H301" s="31"/>
      <c r="I301" s="31"/>
      <c r="J301" s="31"/>
      <c r="K301" s="31"/>
      <c r="L301" s="31"/>
      <c r="M301" s="31"/>
      <c r="N301" s="31"/>
      <c r="O301" s="31"/>
      <c r="P301" s="31"/>
      <c r="Q301" s="31"/>
      <c r="R301" s="31"/>
      <c r="S301" s="31"/>
      <c r="T301" s="31"/>
    </row>
    <row r="302" spans="2:20" ht="12" customHeight="1">
      <c r="B302" s="31"/>
      <c r="C302" s="31"/>
      <c r="D302" s="31"/>
      <c r="F302" s="31"/>
      <c r="G302" s="31"/>
      <c r="H302" s="31"/>
      <c r="I302" s="31"/>
      <c r="J302" s="31"/>
      <c r="K302" s="31"/>
      <c r="L302" s="31"/>
      <c r="M302" s="31"/>
      <c r="N302" s="31"/>
      <c r="O302" s="31"/>
      <c r="P302" s="31"/>
      <c r="Q302" s="31"/>
      <c r="R302" s="31"/>
      <c r="S302" s="31"/>
      <c r="T302" s="31"/>
    </row>
    <row r="303" spans="2:20" ht="12" customHeight="1">
      <c r="B303" s="31"/>
      <c r="C303" s="31"/>
      <c r="D303" s="31"/>
      <c r="F303" s="31"/>
      <c r="G303" s="31"/>
      <c r="H303" s="31"/>
      <c r="I303" s="31"/>
      <c r="J303" s="31"/>
      <c r="K303" s="31"/>
      <c r="L303" s="31"/>
      <c r="M303" s="31"/>
      <c r="N303" s="31"/>
      <c r="O303" s="31"/>
      <c r="P303" s="31"/>
      <c r="Q303" s="31"/>
      <c r="R303" s="31"/>
      <c r="S303" s="31"/>
      <c r="T303" s="31"/>
    </row>
    <row r="304" spans="2:20" ht="12" customHeight="1">
      <c r="B304" s="31"/>
      <c r="C304" s="31"/>
      <c r="D304" s="31"/>
      <c r="F304" s="31"/>
      <c r="G304" s="31"/>
      <c r="H304" s="31"/>
      <c r="I304" s="31"/>
      <c r="J304" s="31"/>
      <c r="K304" s="31"/>
      <c r="L304" s="31"/>
      <c r="M304" s="31"/>
      <c r="N304" s="31"/>
      <c r="O304" s="31"/>
      <c r="P304" s="31"/>
      <c r="Q304" s="31"/>
      <c r="R304" s="31"/>
      <c r="S304" s="31"/>
      <c r="T304" s="31"/>
    </row>
    <row r="305" spans="2:20" ht="12" customHeight="1">
      <c r="B305" s="31"/>
      <c r="C305" s="31"/>
      <c r="D305" s="31"/>
      <c r="F305" s="31"/>
      <c r="G305" s="31"/>
      <c r="H305" s="31"/>
      <c r="I305" s="31"/>
      <c r="J305" s="31"/>
      <c r="K305" s="31"/>
      <c r="L305" s="31"/>
      <c r="M305" s="31"/>
      <c r="N305" s="31"/>
      <c r="O305" s="31"/>
      <c r="P305" s="31"/>
      <c r="Q305" s="31"/>
      <c r="R305" s="31"/>
      <c r="S305" s="31"/>
      <c r="T305" s="31"/>
    </row>
    <row r="306" spans="2:20" ht="12" customHeight="1">
      <c r="B306" s="31"/>
      <c r="C306" s="31"/>
      <c r="D306" s="31"/>
      <c r="F306" s="31"/>
      <c r="G306" s="31"/>
      <c r="H306" s="31"/>
      <c r="I306" s="31"/>
      <c r="J306" s="31"/>
      <c r="K306" s="31"/>
      <c r="L306" s="31"/>
      <c r="M306" s="31"/>
      <c r="N306" s="31"/>
      <c r="O306" s="31"/>
      <c r="P306" s="31"/>
      <c r="Q306" s="31"/>
      <c r="R306" s="31"/>
      <c r="S306" s="31"/>
      <c r="T306" s="31"/>
    </row>
    <row r="307" spans="2:20" ht="12" customHeight="1">
      <c r="B307" s="31"/>
      <c r="C307" s="31"/>
      <c r="D307" s="31"/>
      <c r="F307" s="31"/>
      <c r="G307" s="31"/>
      <c r="H307" s="31"/>
      <c r="I307" s="31"/>
      <c r="J307" s="31"/>
      <c r="K307" s="31"/>
      <c r="L307" s="31"/>
      <c r="M307" s="31"/>
      <c r="N307" s="31"/>
      <c r="O307" s="31"/>
      <c r="P307" s="31"/>
      <c r="Q307" s="31"/>
      <c r="R307" s="31"/>
      <c r="S307" s="31"/>
      <c r="T307" s="31"/>
    </row>
    <row r="308" spans="2:20" ht="12" customHeight="1">
      <c r="B308" s="31"/>
      <c r="C308" s="31"/>
      <c r="D308" s="31"/>
      <c r="F308" s="31"/>
      <c r="G308" s="31"/>
      <c r="H308" s="31"/>
      <c r="I308" s="31"/>
      <c r="J308" s="31"/>
      <c r="K308" s="31"/>
      <c r="L308" s="31"/>
      <c r="M308" s="31"/>
      <c r="N308" s="31"/>
      <c r="O308" s="31"/>
      <c r="P308" s="31"/>
      <c r="Q308" s="31"/>
      <c r="R308" s="31"/>
      <c r="S308" s="31"/>
      <c r="T308" s="31"/>
    </row>
    <row r="309" spans="2:20" ht="12" customHeight="1">
      <c r="B309" s="31"/>
      <c r="C309" s="31"/>
      <c r="D309" s="31"/>
      <c r="F309" s="31"/>
      <c r="G309" s="31"/>
      <c r="H309" s="31"/>
      <c r="I309" s="31"/>
      <c r="J309" s="31"/>
      <c r="K309" s="31"/>
      <c r="L309" s="31"/>
      <c r="M309" s="31"/>
      <c r="N309" s="31"/>
      <c r="O309" s="31"/>
      <c r="P309" s="31"/>
      <c r="Q309" s="31"/>
      <c r="R309" s="31"/>
      <c r="S309" s="31"/>
      <c r="T309" s="31"/>
    </row>
    <row r="310" spans="2:20" ht="12" customHeight="1">
      <c r="B310" s="31"/>
      <c r="C310" s="31"/>
      <c r="D310" s="31"/>
      <c r="F310" s="31"/>
      <c r="G310" s="31"/>
      <c r="H310" s="31"/>
      <c r="I310" s="31"/>
      <c r="J310" s="31"/>
      <c r="K310" s="31"/>
      <c r="L310" s="31"/>
      <c r="M310" s="31"/>
      <c r="N310" s="31"/>
      <c r="O310" s="31"/>
      <c r="P310" s="31"/>
      <c r="Q310" s="31"/>
      <c r="R310" s="31"/>
      <c r="S310" s="31"/>
      <c r="T310" s="31"/>
    </row>
    <row r="311" spans="2:20" ht="12" customHeight="1">
      <c r="B311" s="31"/>
      <c r="C311" s="31"/>
      <c r="D311" s="31"/>
      <c r="F311" s="31"/>
      <c r="G311" s="31"/>
      <c r="H311" s="31"/>
      <c r="I311" s="31"/>
      <c r="J311" s="31"/>
      <c r="K311" s="31"/>
      <c r="L311" s="31"/>
      <c r="M311" s="31"/>
      <c r="N311" s="31"/>
      <c r="O311" s="31"/>
      <c r="P311" s="31"/>
      <c r="Q311" s="31"/>
      <c r="R311" s="31"/>
      <c r="S311" s="31"/>
      <c r="T311" s="31"/>
    </row>
    <row r="312" spans="2:20" ht="12" customHeight="1">
      <c r="B312" s="31"/>
      <c r="C312" s="31"/>
      <c r="D312" s="31"/>
      <c r="F312" s="31"/>
      <c r="G312" s="31"/>
      <c r="H312" s="31"/>
      <c r="I312" s="31"/>
      <c r="J312" s="31"/>
      <c r="K312" s="31"/>
      <c r="L312" s="31"/>
      <c r="M312" s="31"/>
      <c r="N312" s="31"/>
      <c r="O312" s="31"/>
      <c r="P312" s="31"/>
      <c r="Q312" s="31"/>
      <c r="R312" s="31"/>
      <c r="S312" s="31"/>
      <c r="T312" s="31"/>
    </row>
    <row r="313" spans="2:20" ht="12" customHeight="1">
      <c r="B313" s="31"/>
      <c r="C313" s="31"/>
      <c r="D313" s="31"/>
      <c r="F313" s="31"/>
      <c r="G313" s="31"/>
      <c r="H313" s="31"/>
      <c r="I313" s="31"/>
      <c r="J313" s="31"/>
      <c r="K313" s="31"/>
      <c r="L313" s="31"/>
      <c r="M313" s="31"/>
      <c r="N313" s="31"/>
      <c r="O313" s="31"/>
      <c r="P313" s="31"/>
      <c r="Q313" s="31"/>
      <c r="R313" s="31"/>
      <c r="S313" s="31"/>
      <c r="T313" s="31"/>
    </row>
    <row r="314" spans="2:20" ht="12" customHeight="1">
      <c r="B314" s="31"/>
      <c r="C314" s="31"/>
      <c r="D314" s="31"/>
      <c r="F314" s="31"/>
      <c r="G314" s="31"/>
      <c r="H314" s="31"/>
      <c r="I314" s="31"/>
      <c r="J314" s="31"/>
      <c r="K314" s="31"/>
      <c r="L314" s="31"/>
      <c r="M314" s="31"/>
      <c r="N314" s="31"/>
      <c r="O314" s="31"/>
      <c r="P314" s="31"/>
      <c r="Q314" s="31"/>
      <c r="R314" s="31"/>
      <c r="S314" s="31"/>
      <c r="T314" s="31"/>
    </row>
    <row r="315" spans="2:20" ht="12" customHeight="1">
      <c r="B315" s="31"/>
      <c r="C315" s="31"/>
      <c r="D315" s="31"/>
      <c r="F315" s="31"/>
      <c r="G315" s="31"/>
      <c r="H315" s="31"/>
      <c r="I315" s="31"/>
      <c r="J315" s="31"/>
      <c r="K315" s="31"/>
      <c r="L315" s="31"/>
      <c r="M315" s="31"/>
      <c r="N315" s="31"/>
      <c r="O315" s="31"/>
      <c r="P315" s="31"/>
      <c r="Q315" s="31"/>
      <c r="R315" s="31"/>
      <c r="S315" s="31"/>
      <c r="T315" s="31"/>
    </row>
    <row r="316" spans="2:20" ht="12" customHeight="1">
      <c r="B316" s="31"/>
      <c r="C316" s="31"/>
      <c r="D316" s="31"/>
      <c r="F316" s="31"/>
      <c r="G316" s="31"/>
      <c r="H316" s="31"/>
      <c r="I316" s="31"/>
      <c r="J316" s="31"/>
      <c r="K316" s="31"/>
      <c r="L316" s="31"/>
      <c r="M316" s="31"/>
      <c r="N316" s="31"/>
      <c r="O316" s="31"/>
      <c r="P316" s="31"/>
      <c r="Q316" s="31"/>
      <c r="R316" s="31"/>
      <c r="S316" s="31"/>
      <c r="T316" s="31"/>
    </row>
    <row r="317" spans="2:20" ht="12" customHeight="1">
      <c r="B317" s="31"/>
      <c r="C317" s="31"/>
      <c r="D317" s="31"/>
      <c r="F317" s="31"/>
      <c r="G317" s="31"/>
      <c r="H317" s="31"/>
      <c r="I317" s="31"/>
      <c r="J317" s="31"/>
      <c r="K317" s="31"/>
      <c r="L317" s="31"/>
      <c r="M317" s="31"/>
      <c r="N317" s="31"/>
      <c r="O317" s="31"/>
      <c r="P317" s="31"/>
      <c r="Q317" s="31"/>
      <c r="R317" s="31"/>
      <c r="S317" s="31"/>
      <c r="T317" s="31"/>
    </row>
    <row r="318" spans="2:20" ht="12" customHeight="1">
      <c r="B318" s="31"/>
      <c r="C318" s="31"/>
      <c r="D318" s="31"/>
      <c r="F318" s="31"/>
      <c r="G318" s="31"/>
      <c r="H318" s="31"/>
      <c r="I318" s="31"/>
      <c r="J318" s="31"/>
      <c r="K318" s="31"/>
      <c r="L318" s="31"/>
      <c r="M318" s="31"/>
      <c r="N318" s="31"/>
      <c r="O318" s="31"/>
      <c r="P318" s="31"/>
      <c r="Q318" s="31"/>
      <c r="R318" s="31"/>
      <c r="S318" s="31"/>
      <c r="T318" s="31"/>
    </row>
    <row r="319" spans="2:20" ht="12" customHeight="1">
      <c r="B319" s="31"/>
      <c r="C319" s="31"/>
      <c r="D319" s="31"/>
      <c r="F319" s="31"/>
      <c r="G319" s="31"/>
      <c r="H319" s="31"/>
      <c r="I319" s="31"/>
      <c r="J319" s="31"/>
      <c r="K319" s="31"/>
      <c r="L319" s="31"/>
      <c r="M319" s="31"/>
      <c r="N319" s="31"/>
      <c r="O319" s="31"/>
      <c r="P319" s="31"/>
      <c r="Q319" s="31"/>
      <c r="R319" s="31"/>
      <c r="S319" s="31"/>
      <c r="T319" s="31"/>
    </row>
    <row r="320" spans="2:20" ht="12" customHeight="1">
      <c r="B320" s="31"/>
      <c r="C320" s="31"/>
      <c r="D320" s="31"/>
      <c r="F320" s="31"/>
      <c r="G320" s="31"/>
      <c r="H320" s="31"/>
      <c r="I320" s="31"/>
      <c r="J320" s="31"/>
      <c r="K320" s="31"/>
      <c r="L320" s="31"/>
      <c r="M320" s="31"/>
      <c r="N320" s="31"/>
      <c r="O320" s="31"/>
      <c r="P320" s="31"/>
      <c r="Q320" s="31"/>
      <c r="R320" s="31"/>
      <c r="S320" s="31"/>
      <c r="T320" s="31"/>
    </row>
    <row r="321" spans="2:20" ht="12" customHeight="1">
      <c r="B321" s="31"/>
      <c r="C321" s="31"/>
      <c r="D321" s="31"/>
      <c r="F321" s="31"/>
      <c r="G321" s="31"/>
      <c r="H321" s="31"/>
      <c r="I321" s="31"/>
      <c r="J321" s="31"/>
      <c r="K321" s="31"/>
      <c r="L321" s="31"/>
      <c r="M321" s="31"/>
      <c r="N321" s="31"/>
      <c r="O321" s="31"/>
      <c r="P321" s="31"/>
      <c r="Q321" s="31"/>
      <c r="R321" s="31"/>
      <c r="S321" s="31"/>
      <c r="T321" s="31"/>
    </row>
    <row r="322" spans="2:20" ht="12" customHeight="1">
      <c r="B322" s="31"/>
      <c r="C322" s="31"/>
      <c r="D322" s="31"/>
      <c r="F322" s="31"/>
      <c r="G322" s="31"/>
      <c r="H322" s="31"/>
      <c r="I322" s="31"/>
      <c r="J322" s="31"/>
      <c r="K322" s="31"/>
      <c r="L322" s="31"/>
      <c r="M322" s="31"/>
      <c r="N322" s="31"/>
      <c r="O322" s="31"/>
      <c r="P322" s="31"/>
      <c r="Q322" s="31"/>
      <c r="R322" s="31"/>
      <c r="S322" s="31"/>
      <c r="T322" s="31"/>
    </row>
    <row r="323" spans="2:20" ht="12" customHeight="1">
      <c r="B323" s="31"/>
      <c r="C323" s="31"/>
      <c r="D323" s="31"/>
      <c r="F323" s="31"/>
      <c r="G323" s="31"/>
      <c r="H323" s="31"/>
      <c r="I323" s="31"/>
      <c r="J323" s="31"/>
      <c r="K323" s="31"/>
      <c r="L323" s="31"/>
      <c r="M323" s="31"/>
      <c r="N323" s="31"/>
      <c r="O323" s="31"/>
      <c r="P323" s="31"/>
      <c r="Q323" s="31"/>
      <c r="R323" s="31"/>
      <c r="S323" s="31"/>
      <c r="T323" s="31"/>
    </row>
    <row r="324" spans="2:20" ht="12" customHeight="1">
      <c r="B324" s="31"/>
      <c r="C324" s="31"/>
      <c r="D324" s="31"/>
      <c r="F324" s="31"/>
      <c r="G324" s="31"/>
      <c r="H324" s="31"/>
      <c r="I324" s="31"/>
      <c r="J324" s="31"/>
      <c r="K324" s="31"/>
      <c r="L324" s="31"/>
      <c r="M324" s="31"/>
      <c r="N324" s="31"/>
      <c r="O324" s="31"/>
      <c r="P324" s="31"/>
      <c r="Q324" s="31"/>
      <c r="R324" s="31"/>
      <c r="S324" s="31"/>
      <c r="T324" s="31"/>
    </row>
    <row r="325" spans="2:20" ht="12" customHeight="1">
      <c r="B325" s="31"/>
      <c r="C325" s="31"/>
      <c r="D325" s="31"/>
      <c r="F325" s="31"/>
      <c r="G325" s="31"/>
      <c r="H325" s="31"/>
      <c r="I325" s="31"/>
      <c r="J325" s="31"/>
      <c r="K325" s="31"/>
      <c r="L325" s="31"/>
      <c r="M325" s="31"/>
      <c r="N325" s="31"/>
      <c r="O325" s="31"/>
      <c r="P325" s="31"/>
      <c r="Q325" s="31"/>
      <c r="R325" s="31"/>
      <c r="S325" s="31"/>
      <c r="T325" s="31"/>
    </row>
    <row r="326" spans="2:20" ht="12" customHeight="1">
      <c r="B326" s="31"/>
      <c r="C326" s="31"/>
      <c r="D326" s="31"/>
      <c r="F326" s="31"/>
      <c r="G326" s="31"/>
      <c r="H326" s="31"/>
      <c r="I326" s="31"/>
      <c r="J326" s="31"/>
      <c r="K326" s="31"/>
      <c r="L326" s="31"/>
      <c r="M326" s="31"/>
      <c r="N326" s="31"/>
      <c r="O326" s="31"/>
      <c r="P326" s="31"/>
      <c r="Q326" s="31"/>
      <c r="R326" s="31"/>
      <c r="S326" s="31"/>
      <c r="T326" s="31"/>
    </row>
    <row r="327" spans="2:20" ht="12" customHeight="1">
      <c r="B327" s="31"/>
      <c r="C327" s="31"/>
      <c r="D327" s="31"/>
      <c r="F327" s="31"/>
      <c r="G327" s="31"/>
      <c r="H327" s="31"/>
      <c r="I327" s="31"/>
      <c r="J327" s="31"/>
      <c r="K327" s="31"/>
      <c r="L327" s="31"/>
      <c r="M327" s="31"/>
      <c r="N327" s="31"/>
      <c r="O327" s="31"/>
      <c r="P327" s="31"/>
      <c r="Q327" s="31"/>
      <c r="R327" s="31"/>
      <c r="S327" s="31"/>
      <c r="T327" s="31"/>
    </row>
    <row r="328" spans="2:20" ht="12" customHeight="1">
      <c r="B328" s="31"/>
      <c r="C328" s="31"/>
      <c r="D328" s="31"/>
      <c r="F328" s="31"/>
      <c r="G328" s="31"/>
      <c r="H328" s="31"/>
      <c r="I328" s="31"/>
      <c r="J328" s="31"/>
      <c r="K328" s="31"/>
      <c r="L328" s="31"/>
      <c r="M328" s="31"/>
      <c r="N328" s="31"/>
      <c r="O328" s="31"/>
      <c r="P328" s="31"/>
      <c r="Q328" s="31"/>
      <c r="R328" s="31"/>
      <c r="S328" s="31"/>
      <c r="T328" s="31"/>
    </row>
    <row r="329" spans="2:20" ht="12" customHeight="1">
      <c r="B329" s="31"/>
      <c r="C329" s="31"/>
      <c r="D329" s="31"/>
      <c r="F329" s="31"/>
      <c r="G329" s="31"/>
      <c r="H329" s="31"/>
      <c r="I329" s="31"/>
      <c r="J329" s="31"/>
      <c r="K329" s="31"/>
      <c r="L329" s="31"/>
      <c r="M329" s="31"/>
      <c r="N329" s="31"/>
      <c r="O329" s="31"/>
      <c r="P329" s="31"/>
      <c r="Q329" s="31"/>
      <c r="R329" s="31"/>
      <c r="S329" s="31"/>
      <c r="T329" s="31"/>
    </row>
    <row r="330" spans="2:20" ht="12" customHeight="1">
      <c r="B330" s="31"/>
      <c r="C330" s="31"/>
      <c r="D330" s="31"/>
      <c r="F330" s="31"/>
      <c r="G330" s="31"/>
      <c r="H330" s="31"/>
      <c r="I330" s="31"/>
      <c r="J330" s="31"/>
      <c r="K330" s="31"/>
      <c r="L330" s="31"/>
      <c r="M330" s="31"/>
      <c r="N330" s="31"/>
      <c r="O330" s="31"/>
      <c r="P330" s="31"/>
      <c r="Q330" s="31"/>
      <c r="R330" s="31"/>
      <c r="S330" s="31"/>
      <c r="T330" s="31"/>
    </row>
    <row r="331" spans="2:20" ht="12" customHeight="1">
      <c r="B331" s="31"/>
      <c r="C331" s="31"/>
      <c r="D331" s="31"/>
      <c r="F331" s="31"/>
      <c r="G331" s="31"/>
      <c r="H331" s="31"/>
      <c r="I331" s="31"/>
      <c r="J331" s="31"/>
      <c r="K331" s="31"/>
      <c r="L331" s="31"/>
      <c r="M331" s="31"/>
      <c r="N331" s="31"/>
      <c r="O331" s="31"/>
      <c r="P331" s="31"/>
      <c r="Q331" s="31"/>
      <c r="R331" s="31"/>
      <c r="S331" s="31"/>
      <c r="T331" s="31"/>
    </row>
    <row r="332" spans="2:20" ht="12" customHeight="1">
      <c r="B332" s="31"/>
      <c r="C332" s="31"/>
      <c r="D332" s="31"/>
      <c r="F332" s="31"/>
      <c r="G332" s="31"/>
      <c r="H332" s="31"/>
      <c r="I332" s="31"/>
      <c r="J332" s="31"/>
      <c r="K332" s="31"/>
      <c r="L332" s="31"/>
      <c r="M332" s="31"/>
      <c r="N332" s="31"/>
      <c r="O332" s="31"/>
      <c r="P332" s="31"/>
      <c r="Q332" s="31"/>
      <c r="R332" s="31"/>
      <c r="S332" s="31"/>
      <c r="T332" s="31"/>
    </row>
    <row r="333" spans="2:20" ht="12" customHeight="1">
      <c r="B333" s="31"/>
      <c r="C333" s="31"/>
      <c r="D333" s="31"/>
      <c r="F333" s="31"/>
      <c r="G333" s="31"/>
      <c r="H333" s="31"/>
      <c r="I333" s="31"/>
      <c r="J333" s="31"/>
      <c r="K333" s="31"/>
      <c r="L333" s="31"/>
      <c r="M333" s="31"/>
      <c r="N333" s="31"/>
      <c r="O333" s="31"/>
      <c r="P333" s="31"/>
      <c r="Q333" s="31"/>
      <c r="R333" s="31"/>
      <c r="S333" s="31"/>
      <c r="T333" s="31"/>
    </row>
    <row r="334" spans="2:20" ht="12" customHeight="1">
      <c r="B334" s="31"/>
      <c r="C334" s="31"/>
      <c r="D334" s="31"/>
      <c r="F334" s="31"/>
      <c r="G334" s="31"/>
      <c r="H334" s="31"/>
      <c r="I334" s="31"/>
      <c r="J334" s="31"/>
      <c r="K334" s="31"/>
      <c r="L334" s="31"/>
      <c r="M334" s="31"/>
      <c r="N334" s="31"/>
      <c r="O334" s="31"/>
      <c r="P334" s="31"/>
      <c r="Q334" s="31"/>
      <c r="R334" s="31"/>
      <c r="S334" s="31"/>
      <c r="T334" s="31"/>
    </row>
    <row r="335" spans="2:20" ht="12" customHeight="1">
      <c r="B335" s="31"/>
      <c r="C335" s="31"/>
      <c r="D335" s="31"/>
      <c r="F335" s="31"/>
      <c r="G335" s="31"/>
      <c r="H335" s="31"/>
      <c r="I335" s="31"/>
      <c r="J335" s="31"/>
      <c r="K335" s="31"/>
      <c r="L335" s="31"/>
      <c r="M335" s="31"/>
      <c r="N335" s="31"/>
      <c r="O335" s="31"/>
      <c r="P335" s="31"/>
      <c r="Q335" s="31"/>
      <c r="R335" s="31"/>
      <c r="S335" s="31"/>
      <c r="T335" s="31"/>
    </row>
    <row r="336" spans="2:20" ht="12" customHeight="1">
      <c r="B336" s="31"/>
      <c r="C336" s="31"/>
      <c r="D336" s="31"/>
      <c r="F336" s="31"/>
      <c r="G336" s="31"/>
      <c r="H336" s="31"/>
      <c r="I336" s="31"/>
      <c r="J336" s="31"/>
      <c r="K336" s="31"/>
      <c r="L336" s="31"/>
      <c r="M336" s="31"/>
      <c r="N336" s="31"/>
      <c r="O336" s="31"/>
      <c r="P336" s="31"/>
      <c r="Q336" s="31"/>
      <c r="R336" s="31"/>
      <c r="S336" s="31"/>
      <c r="T336" s="31"/>
    </row>
    <row r="337" spans="2:20" ht="12" customHeight="1">
      <c r="B337" s="31"/>
      <c r="C337" s="31"/>
      <c r="D337" s="31"/>
      <c r="F337" s="31"/>
      <c r="G337" s="31"/>
      <c r="H337" s="31"/>
      <c r="I337" s="31"/>
      <c r="J337" s="31"/>
      <c r="K337" s="31"/>
      <c r="L337" s="31"/>
      <c r="M337" s="31"/>
      <c r="N337" s="31"/>
      <c r="O337" s="31"/>
      <c r="P337" s="31"/>
      <c r="Q337" s="31"/>
      <c r="R337" s="31"/>
      <c r="S337" s="31"/>
      <c r="T337" s="31"/>
    </row>
    <row r="338" spans="2:20" ht="12" customHeight="1">
      <c r="B338" s="31"/>
      <c r="C338" s="31"/>
      <c r="D338" s="31"/>
      <c r="F338" s="31"/>
      <c r="G338" s="31"/>
      <c r="H338" s="31"/>
      <c r="I338" s="31"/>
      <c r="J338" s="31"/>
      <c r="K338" s="31"/>
      <c r="L338" s="31"/>
      <c r="M338" s="31"/>
      <c r="N338" s="31"/>
      <c r="O338" s="31"/>
      <c r="P338" s="31"/>
      <c r="Q338" s="31"/>
      <c r="R338" s="31"/>
      <c r="S338" s="31"/>
      <c r="T338" s="31"/>
    </row>
    <row r="339" spans="2:20" ht="12" customHeight="1">
      <c r="B339" s="31"/>
      <c r="C339" s="31"/>
      <c r="D339" s="31"/>
      <c r="F339" s="31"/>
      <c r="G339" s="31"/>
      <c r="H339" s="31"/>
      <c r="I339" s="31"/>
      <c r="J339" s="31"/>
      <c r="K339" s="31"/>
      <c r="L339" s="31"/>
      <c r="M339" s="31"/>
      <c r="N339" s="31"/>
      <c r="O339" s="31"/>
      <c r="P339" s="31"/>
      <c r="Q339" s="31"/>
      <c r="R339" s="31"/>
      <c r="S339" s="31"/>
      <c r="T339" s="31"/>
    </row>
    <row r="340" spans="2:20" ht="12" customHeight="1">
      <c r="B340" s="31"/>
      <c r="C340" s="31"/>
      <c r="D340" s="31"/>
      <c r="F340" s="31"/>
      <c r="G340" s="31"/>
      <c r="H340" s="31"/>
      <c r="I340" s="31"/>
      <c r="J340" s="31"/>
      <c r="K340" s="31"/>
      <c r="L340" s="31"/>
      <c r="M340" s="31"/>
      <c r="N340" s="31"/>
      <c r="O340" s="31"/>
      <c r="P340" s="31"/>
      <c r="Q340" s="31"/>
      <c r="R340" s="31"/>
      <c r="S340" s="31"/>
      <c r="T340" s="31"/>
    </row>
    <row r="341" spans="2:20" ht="12" customHeight="1">
      <c r="B341" s="31"/>
      <c r="C341" s="31"/>
      <c r="D341" s="31"/>
      <c r="F341" s="31"/>
      <c r="G341" s="31"/>
      <c r="H341" s="31"/>
      <c r="I341" s="31"/>
      <c r="J341" s="31"/>
      <c r="K341" s="31"/>
      <c r="L341" s="31"/>
      <c r="M341" s="31"/>
      <c r="N341" s="31"/>
      <c r="O341" s="31"/>
      <c r="P341" s="31"/>
      <c r="Q341" s="31"/>
      <c r="R341" s="31"/>
      <c r="S341" s="31"/>
      <c r="T341" s="31"/>
    </row>
    <row r="342" spans="2:20" ht="12" customHeight="1">
      <c r="B342" s="31"/>
      <c r="C342" s="31"/>
      <c r="D342" s="31"/>
      <c r="F342" s="31"/>
      <c r="G342" s="31"/>
      <c r="H342" s="31"/>
      <c r="I342" s="31"/>
      <c r="J342" s="31"/>
      <c r="K342" s="31"/>
      <c r="L342" s="31"/>
      <c r="M342" s="31"/>
      <c r="N342" s="31"/>
      <c r="O342" s="31"/>
      <c r="P342" s="31"/>
      <c r="Q342" s="31"/>
      <c r="R342" s="31"/>
      <c r="S342" s="31"/>
      <c r="T342" s="31"/>
    </row>
    <row r="343" spans="2:20" ht="12" customHeight="1">
      <c r="B343" s="31"/>
      <c r="C343" s="31"/>
      <c r="D343" s="31"/>
      <c r="F343" s="31"/>
      <c r="G343" s="31"/>
      <c r="H343" s="31"/>
      <c r="I343" s="31"/>
      <c r="J343" s="31"/>
      <c r="K343" s="31"/>
      <c r="L343" s="31"/>
      <c r="M343" s="31"/>
      <c r="N343" s="31"/>
      <c r="O343" s="31"/>
      <c r="P343" s="31"/>
      <c r="Q343" s="31"/>
      <c r="R343" s="31"/>
      <c r="S343" s="31"/>
      <c r="T343" s="31"/>
    </row>
    <row r="344" spans="2:20" ht="12" customHeight="1">
      <c r="B344" s="31"/>
      <c r="C344" s="31"/>
      <c r="D344" s="31"/>
      <c r="F344" s="31"/>
      <c r="G344" s="31"/>
      <c r="H344" s="31"/>
      <c r="I344" s="31"/>
      <c r="J344" s="31"/>
      <c r="K344" s="31"/>
      <c r="L344" s="31"/>
      <c r="M344" s="31"/>
      <c r="N344" s="31"/>
      <c r="O344" s="31"/>
      <c r="P344" s="31"/>
      <c r="Q344" s="31"/>
      <c r="R344" s="31"/>
      <c r="S344" s="31"/>
      <c r="T344" s="31"/>
    </row>
    <row r="345" spans="2:20" ht="12" customHeight="1">
      <c r="B345" s="31"/>
      <c r="C345" s="31"/>
      <c r="D345" s="31"/>
      <c r="F345" s="31"/>
      <c r="G345" s="31"/>
      <c r="H345" s="31"/>
      <c r="I345" s="31"/>
      <c r="J345" s="31"/>
      <c r="K345" s="31"/>
      <c r="L345" s="31"/>
      <c r="M345" s="31"/>
      <c r="N345" s="31"/>
      <c r="O345" s="31"/>
      <c r="P345" s="31"/>
      <c r="Q345" s="31"/>
      <c r="R345" s="31"/>
      <c r="S345" s="31"/>
      <c r="T345" s="31"/>
    </row>
    <row r="346" spans="2:20" ht="12" customHeight="1">
      <c r="B346" s="31"/>
      <c r="C346" s="31"/>
      <c r="D346" s="31"/>
      <c r="F346" s="31"/>
      <c r="G346" s="31"/>
      <c r="H346" s="31"/>
      <c r="I346" s="31"/>
      <c r="J346" s="31"/>
      <c r="K346" s="31"/>
      <c r="L346" s="31"/>
      <c r="M346" s="31"/>
      <c r="N346" s="31"/>
      <c r="O346" s="31"/>
      <c r="P346" s="31"/>
      <c r="Q346" s="31"/>
      <c r="R346" s="31"/>
      <c r="S346" s="31"/>
      <c r="T346" s="31"/>
    </row>
    <row r="347" spans="2:20" ht="12" customHeight="1">
      <c r="B347" s="31"/>
      <c r="C347" s="31"/>
      <c r="D347" s="31"/>
      <c r="F347" s="31"/>
      <c r="G347" s="31"/>
      <c r="H347" s="31"/>
      <c r="I347" s="31"/>
      <c r="J347" s="31"/>
      <c r="K347" s="31"/>
      <c r="L347" s="31"/>
      <c r="M347" s="31"/>
      <c r="N347" s="31"/>
      <c r="O347" s="31"/>
      <c r="P347" s="31"/>
      <c r="Q347" s="31"/>
      <c r="R347" s="31"/>
      <c r="S347" s="31"/>
      <c r="T347" s="31"/>
    </row>
    <row r="348" spans="2:20" ht="12" customHeight="1">
      <c r="B348" s="31"/>
      <c r="C348" s="31"/>
      <c r="D348" s="31"/>
      <c r="F348" s="31"/>
      <c r="G348" s="31"/>
      <c r="H348" s="31"/>
      <c r="I348" s="31"/>
      <c r="J348" s="31"/>
      <c r="K348" s="31"/>
      <c r="L348" s="31"/>
      <c r="M348" s="31"/>
      <c r="N348" s="31"/>
      <c r="O348" s="31"/>
      <c r="P348" s="31"/>
      <c r="Q348" s="31"/>
      <c r="R348" s="31"/>
      <c r="S348" s="31"/>
      <c r="T348" s="31"/>
    </row>
    <row r="349" spans="2:20" ht="12" customHeight="1">
      <c r="B349" s="31"/>
      <c r="C349" s="31"/>
      <c r="D349" s="31"/>
      <c r="F349" s="31"/>
      <c r="G349" s="31"/>
      <c r="H349" s="31"/>
      <c r="I349" s="31"/>
      <c r="J349" s="31"/>
      <c r="K349" s="31"/>
      <c r="L349" s="31"/>
      <c r="M349" s="31"/>
      <c r="N349" s="31"/>
      <c r="O349" s="31"/>
      <c r="P349" s="31"/>
      <c r="Q349" s="31"/>
      <c r="R349" s="31"/>
      <c r="S349" s="31"/>
      <c r="T349" s="31"/>
    </row>
    <row r="350" spans="2:20" ht="12" customHeight="1">
      <c r="B350" s="31"/>
      <c r="C350" s="31"/>
      <c r="D350" s="31"/>
      <c r="F350" s="31"/>
      <c r="G350" s="31"/>
      <c r="H350" s="31"/>
      <c r="I350" s="31"/>
      <c r="J350" s="31"/>
      <c r="K350" s="31"/>
      <c r="L350" s="31"/>
      <c r="M350" s="31"/>
      <c r="N350" s="31"/>
      <c r="O350" s="31"/>
      <c r="P350" s="31"/>
      <c r="Q350" s="31"/>
      <c r="R350" s="31"/>
      <c r="S350" s="31"/>
      <c r="T350" s="31"/>
    </row>
    <row r="351" spans="2:20" ht="12" customHeight="1">
      <c r="B351" s="31"/>
      <c r="C351" s="31"/>
      <c r="D351" s="31"/>
      <c r="F351" s="31"/>
      <c r="G351" s="31"/>
      <c r="H351" s="31"/>
      <c r="I351" s="31"/>
      <c r="J351" s="31"/>
      <c r="K351" s="31"/>
      <c r="L351" s="31"/>
      <c r="M351" s="31"/>
      <c r="N351" s="31"/>
      <c r="O351" s="31"/>
      <c r="P351" s="31"/>
      <c r="Q351" s="31"/>
      <c r="R351" s="31"/>
      <c r="S351" s="31"/>
      <c r="T351" s="31"/>
    </row>
    <row r="352" spans="2:20" ht="12" customHeight="1">
      <c r="B352" s="31"/>
      <c r="C352" s="31"/>
      <c r="D352" s="31"/>
      <c r="F352" s="31"/>
      <c r="G352" s="31"/>
      <c r="H352" s="31"/>
      <c r="I352" s="31"/>
      <c r="J352" s="31"/>
      <c r="K352" s="31"/>
      <c r="L352" s="31"/>
      <c r="M352" s="31"/>
      <c r="N352" s="31"/>
      <c r="O352" s="31"/>
      <c r="P352" s="31"/>
      <c r="Q352" s="31"/>
      <c r="R352" s="31"/>
      <c r="S352" s="31"/>
      <c r="T352" s="31"/>
    </row>
    <row r="353" spans="2:20" ht="12" customHeight="1">
      <c r="B353" s="31"/>
      <c r="C353" s="31"/>
      <c r="D353" s="31"/>
      <c r="F353" s="31"/>
      <c r="G353" s="31"/>
      <c r="H353" s="31"/>
      <c r="I353" s="31"/>
      <c r="J353" s="31"/>
      <c r="K353" s="31"/>
      <c r="L353" s="31"/>
      <c r="M353" s="31"/>
      <c r="N353" s="31"/>
      <c r="O353" s="31"/>
      <c r="P353" s="31"/>
      <c r="Q353" s="31"/>
      <c r="R353" s="31"/>
      <c r="S353" s="31"/>
      <c r="T353" s="31"/>
    </row>
    <row r="354" spans="2:20" ht="12" customHeight="1">
      <c r="B354" s="31"/>
      <c r="C354" s="31"/>
      <c r="D354" s="31"/>
      <c r="F354" s="31"/>
      <c r="G354" s="31"/>
      <c r="H354" s="31"/>
      <c r="I354" s="31"/>
      <c r="J354" s="31"/>
      <c r="K354" s="31"/>
      <c r="L354" s="31"/>
      <c r="M354" s="31"/>
      <c r="N354" s="31"/>
      <c r="O354" s="31"/>
      <c r="P354" s="31"/>
      <c r="Q354" s="31"/>
      <c r="R354" s="31"/>
      <c r="S354" s="31"/>
      <c r="T354" s="31"/>
    </row>
    <row r="355" spans="2:20" ht="12" customHeight="1">
      <c r="B355" s="31"/>
      <c r="C355" s="31"/>
      <c r="D355" s="31"/>
      <c r="F355" s="31"/>
      <c r="G355" s="31"/>
      <c r="H355" s="31"/>
      <c r="I355" s="31"/>
      <c r="J355" s="31"/>
      <c r="K355" s="31"/>
      <c r="L355" s="31"/>
      <c r="M355" s="31"/>
      <c r="N355" s="31"/>
      <c r="O355" s="31"/>
      <c r="P355" s="31"/>
      <c r="Q355" s="31"/>
      <c r="R355" s="31"/>
      <c r="S355" s="31"/>
      <c r="T355" s="31"/>
    </row>
    <row r="356" spans="2:20" ht="12" customHeight="1">
      <c r="B356" s="31"/>
      <c r="C356" s="31"/>
      <c r="D356" s="31"/>
      <c r="F356" s="31"/>
      <c r="G356" s="31"/>
      <c r="H356" s="31"/>
      <c r="I356" s="31"/>
      <c r="J356" s="31"/>
      <c r="K356" s="31"/>
      <c r="L356" s="31"/>
      <c r="M356" s="31"/>
      <c r="N356" s="31"/>
      <c r="O356" s="31"/>
      <c r="P356" s="31"/>
      <c r="Q356" s="31"/>
      <c r="R356" s="31"/>
      <c r="S356" s="31"/>
      <c r="T356" s="31"/>
    </row>
    <row r="357" spans="2:20" ht="12" customHeight="1">
      <c r="B357" s="31"/>
      <c r="C357" s="31"/>
      <c r="D357" s="31"/>
      <c r="F357" s="31"/>
      <c r="G357" s="31"/>
      <c r="H357" s="31"/>
      <c r="I357" s="31"/>
      <c r="J357" s="31"/>
      <c r="K357" s="31"/>
      <c r="L357" s="31"/>
      <c r="M357" s="31"/>
      <c r="N357" s="31"/>
      <c r="O357" s="31"/>
      <c r="P357" s="31"/>
      <c r="Q357" s="31"/>
      <c r="R357" s="31"/>
      <c r="S357" s="31"/>
      <c r="T357" s="31"/>
    </row>
    <row r="358" spans="2:20" ht="12" customHeight="1">
      <c r="B358" s="31"/>
      <c r="C358" s="31"/>
      <c r="D358" s="31"/>
      <c r="F358" s="31"/>
      <c r="G358" s="31"/>
      <c r="H358" s="31"/>
      <c r="I358" s="31"/>
      <c r="J358" s="31"/>
      <c r="K358" s="31"/>
      <c r="L358" s="31"/>
      <c r="M358" s="31"/>
      <c r="N358" s="31"/>
      <c r="O358" s="31"/>
      <c r="P358" s="31"/>
      <c r="Q358" s="31"/>
      <c r="R358" s="31"/>
      <c r="S358" s="31"/>
      <c r="T358" s="31"/>
    </row>
    <row r="359" spans="2:20" ht="12" customHeight="1">
      <c r="B359" s="31"/>
      <c r="C359" s="31"/>
      <c r="D359" s="31"/>
      <c r="F359" s="31"/>
      <c r="G359" s="31"/>
      <c r="H359" s="31"/>
      <c r="I359" s="31"/>
      <c r="J359" s="31"/>
      <c r="K359" s="31"/>
      <c r="L359" s="31"/>
      <c r="M359" s="31"/>
      <c r="N359" s="31"/>
      <c r="O359" s="31"/>
      <c r="P359" s="31"/>
      <c r="Q359" s="31"/>
      <c r="R359" s="31"/>
      <c r="S359" s="31"/>
      <c r="T359" s="31"/>
    </row>
    <row r="360" spans="2:20" ht="12" customHeight="1">
      <c r="B360" s="31"/>
      <c r="C360" s="31"/>
      <c r="D360" s="31"/>
      <c r="F360" s="31"/>
      <c r="G360" s="31"/>
      <c r="H360" s="31"/>
      <c r="I360" s="31"/>
      <c r="J360" s="31"/>
      <c r="K360" s="31"/>
      <c r="L360" s="31"/>
      <c r="M360" s="31"/>
      <c r="N360" s="31"/>
      <c r="O360" s="31"/>
      <c r="P360" s="31"/>
      <c r="Q360" s="31"/>
      <c r="R360" s="31"/>
      <c r="S360" s="31"/>
      <c r="T360" s="31"/>
    </row>
    <row r="361" spans="2:20" ht="12" customHeight="1">
      <c r="B361" s="31"/>
      <c r="C361" s="31"/>
      <c r="D361" s="31"/>
      <c r="F361" s="31"/>
      <c r="G361" s="31"/>
      <c r="H361" s="31"/>
      <c r="I361" s="31"/>
      <c r="J361" s="31"/>
      <c r="K361" s="31"/>
      <c r="L361" s="31"/>
      <c r="M361" s="31"/>
      <c r="N361" s="31"/>
      <c r="O361" s="31"/>
      <c r="P361" s="31"/>
      <c r="Q361" s="31"/>
      <c r="R361" s="31"/>
      <c r="S361" s="31"/>
      <c r="T361" s="31"/>
    </row>
    <row r="362" spans="2:20" ht="12" customHeight="1">
      <c r="B362" s="31"/>
      <c r="C362" s="31"/>
      <c r="D362" s="31"/>
      <c r="F362" s="31"/>
      <c r="G362" s="31"/>
      <c r="H362" s="31"/>
      <c r="I362" s="31"/>
      <c r="J362" s="31"/>
      <c r="K362" s="31"/>
      <c r="L362" s="31"/>
      <c r="M362" s="31"/>
      <c r="N362" s="31"/>
      <c r="O362" s="31"/>
      <c r="P362" s="31"/>
      <c r="Q362" s="31"/>
      <c r="R362" s="31"/>
      <c r="S362" s="31"/>
      <c r="T362" s="31"/>
    </row>
    <row r="363" spans="2:20" ht="12" customHeight="1">
      <c r="B363" s="31"/>
      <c r="C363" s="31"/>
      <c r="D363" s="31"/>
      <c r="F363" s="31"/>
      <c r="G363" s="31"/>
      <c r="H363" s="31"/>
      <c r="I363" s="31"/>
      <c r="J363" s="31"/>
      <c r="K363" s="31"/>
      <c r="L363" s="31"/>
      <c r="M363" s="31"/>
      <c r="N363" s="31"/>
      <c r="O363" s="31"/>
      <c r="P363" s="31"/>
      <c r="Q363" s="31"/>
      <c r="R363" s="31"/>
      <c r="S363" s="31"/>
      <c r="T363" s="31"/>
    </row>
    <row r="364" spans="2:20" ht="12" customHeight="1">
      <c r="B364" s="31"/>
      <c r="C364" s="31"/>
      <c r="D364" s="31"/>
      <c r="F364" s="31"/>
      <c r="G364" s="31"/>
      <c r="H364" s="31"/>
      <c r="I364" s="31"/>
      <c r="J364" s="31"/>
      <c r="K364" s="31"/>
      <c r="L364" s="31"/>
      <c r="M364" s="31"/>
      <c r="N364" s="31"/>
      <c r="O364" s="31"/>
      <c r="P364" s="31"/>
      <c r="Q364" s="31"/>
      <c r="R364" s="31"/>
      <c r="S364" s="31"/>
      <c r="T364" s="31"/>
    </row>
    <row r="365" spans="2:20" ht="12" customHeight="1">
      <c r="B365" s="31"/>
      <c r="C365" s="31"/>
      <c r="D365" s="31"/>
      <c r="F365" s="31"/>
      <c r="G365" s="31"/>
      <c r="H365" s="31"/>
      <c r="I365" s="31"/>
      <c r="J365" s="31"/>
      <c r="K365" s="31"/>
      <c r="L365" s="31"/>
      <c r="M365" s="31"/>
      <c r="N365" s="31"/>
      <c r="O365" s="31"/>
      <c r="P365" s="31"/>
      <c r="Q365" s="31"/>
      <c r="R365" s="31"/>
      <c r="S365" s="31"/>
      <c r="T365" s="31"/>
    </row>
    <row r="366" spans="2:20" ht="12" customHeight="1">
      <c r="B366" s="31"/>
      <c r="C366" s="31"/>
      <c r="D366" s="31"/>
      <c r="F366" s="31"/>
      <c r="G366" s="31"/>
      <c r="H366" s="31"/>
      <c r="I366" s="31"/>
      <c r="J366" s="31"/>
      <c r="K366" s="31"/>
      <c r="L366" s="31"/>
      <c r="M366" s="31"/>
      <c r="N366" s="31"/>
      <c r="O366" s="31"/>
      <c r="P366" s="31"/>
      <c r="Q366" s="31"/>
      <c r="R366" s="31"/>
      <c r="S366" s="31"/>
      <c r="T366" s="31"/>
    </row>
    <row r="367" spans="2:20" ht="12" customHeight="1">
      <c r="B367" s="31"/>
      <c r="C367" s="31"/>
      <c r="D367" s="31"/>
      <c r="F367" s="31"/>
      <c r="G367" s="31"/>
      <c r="H367" s="31"/>
      <c r="I367" s="31"/>
      <c r="J367" s="31"/>
      <c r="K367" s="31"/>
      <c r="L367" s="31"/>
      <c r="M367" s="31"/>
      <c r="N367" s="31"/>
      <c r="O367" s="31"/>
      <c r="P367" s="31"/>
      <c r="Q367" s="31"/>
      <c r="R367" s="31"/>
      <c r="S367" s="31"/>
      <c r="T367" s="31"/>
    </row>
    <row r="368" spans="2:20" ht="12" customHeight="1">
      <c r="B368" s="31"/>
      <c r="C368" s="31"/>
      <c r="D368" s="31"/>
      <c r="F368" s="31"/>
      <c r="G368" s="31"/>
      <c r="H368" s="31"/>
      <c r="I368" s="31"/>
      <c r="J368" s="31"/>
      <c r="K368" s="31"/>
      <c r="L368" s="31"/>
      <c r="M368" s="31"/>
      <c r="N368" s="31"/>
      <c r="O368" s="31"/>
      <c r="P368" s="31"/>
      <c r="Q368" s="31"/>
      <c r="R368" s="31"/>
      <c r="S368" s="31"/>
      <c r="T368" s="31"/>
    </row>
    <row r="369" spans="2:20" ht="12" customHeight="1">
      <c r="B369" s="31"/>
      <c r="C369" s="31"/>
      <c r="D369" s="31"/>
      <c r="F369" s="31"/>
      <c r="G369" s="31"/>
      <c r="H369" s="31"/>
      <c r="I369" s="31"/>
      <c r="J369" s="31"/>
      <c r="K369" s="31"/>
      <c r="L369" s="31"/>
      <c r="M369" s="31"/>
      <c r="N369" s="31"/>
      <c r="O369" s="31"/>
      <c r="P369" s="31"/>
      <c r="Q369" s="31"/>
      <c r="R369" s="31"/>
      <c r="S369" s="31"/>
      <c r="T369" s="31"/>
    </row>
    <row r="370" spans="2:20" ht="12" customHeight="1">
      <c r="B370" s="31"/>
      <c r="C370" s="31"/>
      <c r="D370" s="31"/>
      <c r="F370" s="31"/>
      <c r="G370" s="31"/>
      <c r="H370" s="31"/>
      <c r="I370" s="31"/>
      <c r="J370" s="31"/>
      <c r="K370" s="31"/>
      <c r="L370" s="31"/>
      <c r="M370" s="31"/>
      <c r="N370" s="31"/>
      <c r="O370" s="31"/>
      <c r="P370" s="31"/>
      <c r="Q370" s="31"/>
      <c r="R370" s="31"/>
      <c r="S370" s="31"/>
      <c r="T370" s="31"/>
    </row>
    <row r="371" spans="2:20" ht="12" customHeight="1">
      <c r="B371" s="31"/>
      <c r="C371" s="31"/>
      <c r="D371" s="31"/>
      <c r="F371" s="31"/>
      <c r="G371" s="31"/>
      <c r="H371" s="31"/>
      <c r="I371" s="31"/>
      <c r="J371" s="31"/>
      <c r="K371" s="31"/>
      <c r="L371" s="31"/>
      <c r="M371" s="31"/>
      <c r="N371" s="31"/>
      <c r="O371" s="31"/>
      <c r="P371" s="31"/>
      <c r="Q371" s="31"/>
      <c r="R371" s="31"/>
      <c r="S371" s="31"/>
      <c r="T371" s="31"/>
    </row>
    <row r="372" spans="2:20" ht="12" customHeight="1">
      <c r="B372" s="31"/>
      <c r="C372" s="31"/>
      <c r="D372" s="31"/>
      <c r="F372" s="31"/>
      <c r="G372" s="31"/>
      <c r="H372" s="31"/>
      <c r="I372" s="31"/>
      <c r="J372" s="31"/>
      <c r="K372" s="31"/>
      <c r="L372" s="31"/>
      <c r="M372" s="31"/>
      <c r="N372" s="31"/>
      <c r="O372" s="31"/>
      <c r="P372" s="31"/>
      <c r="Q372" s="31"/>
      <c r="R372" s="31"/>
      <c r="S372" s="31"/>
      <c r="T372" s="31"/>
    </row>
    <row r="373" spans="2:20" ht="12" customHeight="1">
      <c r="B373" s="31"/>
      <c r="C373" s="31"/>
      <c r="D373" s="31"/>
      <c r="F373" s="31"/>
      <c r="G373" s="31"/>
      <c r="H373" s="31"/>
      <c r="I373" s="31"/>
      <c r="J373" s="31"/>
      <c r="K373" s="31"/>
      <c r="L373" s="31"/>
      <c r="M373" s="31"/>
      <c r="N373" s="31"/>
      <c r="O373" s="31"/>
      <c r="P373" s="31"/>
      <c r="Q373" s="31"/>
      <c r="R373" s="31"/>
      <c r="S373" s="31"/>
      <c r="T373" s="31"/>
    </row>
    <row r="374" spans="2:20" ht="12" customHeight="1">
      <c r="B374" s="31"/>
      <c r="C374" s="31"/>
      <c r="D374" s="31"/>
      <c r="F374" s="31"/>
      <c r="G374" s="31"/>
      <c r="H374" s="31"/>
      <c r="I374" s="31"/>
      <c r="J374" s="31"/>
      <c r="K374" s="31"/>
      <c r="L374" s="31"/>
      <c r="M374" s="31"/>
      <c r="N374" s="31"/>
      <c r="O374" s="31"/>
      <c r="P374" s="31"/>
      <c r="Q374" s="31"/>
      <c r="R374" s="31"/>
      <c r="S374" s="31"/>
      <c r="T374" s="31"/>
    </row>
    <row r="375" spans="2:20" ht="12" customHeight="1">
      <c r="B375" s="31"/>
      <c r="C375" s="31"/>
      <c r="D375" s="31"/>
      <c r="F375" s="31"/>
      <c r="G375" s="31"/>
      <c r="H375" s="31"/>
      <c r="I375" s="31"/>
      <c r="J375" s="31"/>
      <c r="K375" s="31"/>
      <c r="L375" s="31"/>
      <c r="M375" s="31"/>
      <c r="N375" s="31"/>
      <c r="O375" s="31"/>
      <c r="P375" s="31"/>
      <c r="Q375" s="31"/>
      <c r="R375" s="31"/>
      <c r="S375" s="31"/>
      <c r="T375" s="31"/>
    </row>
    <row r="376" spans="2:20" ht="12" customHeight="1">
      <c r="B376" s="31"/>
      <c r="C376" s="31"/>
      <c r="D376" s="31"/>
      <c r="F376" s="31"/>
      <c r="G376" s="31"/>
      <c r="H376" s="31"/>
      <c r="I376" s="31"/>
      <c r="J376" s="31"/>
      <c r="K376" s="31"/>
      <c r="L376" s="31"/>
      <c r="M376" s="31"/>
      <c r="N376" s="31"/>
      <c r="O376" s="31"/>
      <c r="P376" s="31"/>
      <c r="Q376" s="31"/>
      <c r="R376" s="31"/>
      <c r="S376" s="31"/>
      <c r="T376" s="31"/>
    </row>
    <row r="377" spans="2:20" ht="12" customHeight="1">
      <c r="B377" s="31"/>
      <c r="C377" s="31"/>
      <c r="D377" s="31"/>
      <c r="F377" s="31"/>
      <c r="G377" s="31"/>
      <c r="H377" s="31"/>
      <c r="I377" s="31"/>
      <c r="J377" s="31"/>
      <c r="K377" s="31"/>
      <c r="L377" s="31"/>
      <c r="M377" s="31"/>
      <c r="N377" s="31"/>
      <c r="O377" s="31"/>
      <c r="P377" s="31"/>
      <c r="Q377" s="31"/>
      <c r="R377" s="31"/>
      <c r="S377" s="31"/>
      <c r="T377" s="31"/>
    </row>
    <row r="378" spans="2:20" ht="12" customHeight="1">
      <c r="B378" s="31"/>
      <c r="C378" s="31"/>
      <c r="D378" s="31"/>
      <c r="F378" s="31"/>
      <c r="G378" s="31"/>
      <c r="H378" s="31"/>
      <c r="I378" s="31"/>
      <c r="J378" s="31"/>
      <c r="K378" s="31"/>
      <c r="L378" s="31"/>
      <c r="M378" s="31"/>
      <c r="N378" s="31"/>
      <c r="O378" s="31"/>
      <c r="P378" s="31"/>
      <c r="Q378" s="31"/>
      <c r="R378" s="31"/>
      <c r="S378" s="31"/>
      <c r="T378" s="31"/>
    </row>
    <row r="379" spans="2:20" ht="12" customHeight="1">
      <c r="B379" s="31"/>
      <c r="C379" s="31"/>
      <c r="D379" s="31"/>
      <c r="F379" s="31"/>
      <c r="G379" s="31"/>
      <c r="H379" s="31"/>
      <c r="I379" s="31"/>
      <c r="J379" s="31"/>
      <c r="K379" s="31"/>
      <c r="L379" s="31"/>
      <c r="M379" s="31"/>
      <c r="N379" s="31"/>
      <c r="O379" s="31"/>
      <c r="P379" s="31"/>
      <c r="Q379" s="31"/>
      <c r="R379" s="31"/>
      <c r="S379" s="31"/>
      <c r="T379" s="31"/>
    </row>
    <row r="380" spans="2:20" ht="12" customHeight="1">
      <c r="B380" s="31"/>
      <c r="C380" s="31"/>
      <c r="D380" s="31"/>
      <c r="F380" s="31"/>
      <c r="G380" s="31"/>
      <c r="H380" s="31"/>
      <c r="I380" s="31"/>
      <c r="J380" s="31"/>
      <c r="K380" s="31"/>
      <c r="L380" s="31"/>
      <c r="M380" s="31"/>
      <c r="N380" s="31"/>
      <c r="O380" s="31"/>
      <c r="P380" s="31"/>
      <c r="Q380" s="31"/>
      <c r="R380" s="31"/>
      <c r="S380" s="31"/>
      <c r="T380" s="31"/>
    </row>
    <row r="381" spans="2:20" ht="12" customHeight="1">
      <c r="B381" s="31"/>
      <c r="C381" s="31"/>
      <c r="D381" s="31"/>
      <c r="F381" s="31"/>
      <c r="G381" s="31"/>
      <c r="H381" s="31"/>
      <c r="I381" s="31"/>
      <c r="J381" s="31"/>
      <c r="K381" s="31"/>
      <c r="L381" s="31"/>
      <c r="M381" s="31"/>
      <c r="N381" s="31"/>
      <c r="O381" s="31"/>
      <c r="P381" s="31"/>
      <c r="Q381" s="31"/>
      <c r="R381" s="31"/>
      <c r="S381" s="31"/>
      <c r="T381" s="31"/>
    </row>
    <row r="382" spans="2:20" ht="12" customHeight="1">
      <c r="B382" s="31"/>
      <c r="C382" s="31"/>
      <c r="D382" s="31"/>
      <c r="F382" s="31"/>
      <c r="G382" s="31"/>
      <c r="H382" s="31"/>
      <c r="I382" s="31"/>
      <c r="J382" s="31"/>
      <c r="K382" s="31"/>
      <c r="L382" s="31"/>
      <c r="M382" s="31"/>
      <c r="N382" s="31"/>
      <c r="O382" s="31"/>
      <c r="P382" s="31"/>
      <c r="Q382" s="31"/>
      <c r="R382" s="31"/>
      <c r="S382" s="31"/>
      <c r="T382" s="31"/>
    </row>
    <row r="383" spans="2:20" ht="12" customHeight="1">
      <c r="B383" s="31"/>
      <c r="C383" s="31"/>
      <c r="D383" s="31"/>
      <c r="F383" s="31"/>
      <c r="G383" s="31"/>
      <c r="H383" s="31"/>
      <c r="I383" s="31"/>
      <c r="J383" s="31"/>
      <c r="K383" s="31"/>
      <c r="L383" s="31"/>
      <c r="M383" s="31"/>
      <c r="N383" s="31"/>
      <c r="O383" s="31"/>
      <c r="P383" s="31"/>
      <c r="Q383" s="31"/>
      <c r="R383" s="31"/>
      <c r="S383" s="31"/>
      <c r="T383" s="31"/>
    </row>
    <row r="384" spans="2:20" ht="12" customHeight="1">
      <c r="B384" s="31"/>
      <c r="C384" s="31"/>
      <c r="D384" s="31"/>
      <c r="F384" s="31"/>
      <c r="G384" s="31"/>
      <c r="H384" s="31"/>
      <c r="I384" s="31"/>
      <c r="J384" s="31"/>
      <c r="K384" s="31"/>
      <c r="L384" s="31"/>
      <c r="M384" s="31"/>
      <c r="N384" s="31"/>
      <c r="O384" s="31"/>
      <c r="P384" s="31"/>
      <c r="Q384" s="31"/>
      <c r="R384" s="31"/>
      <c r="S384" s="31"/>
      <c r="T384" s="31"/>
    </row>
    <row r="385" spans="2:20" ht="12" customHeight="1">
      <c r="B385" s="31"/>
      <c r="C385" s="31"/>
      <c r="D385" s="31"/>
      <c r="F385" s="31"/>
      <c r="G385" s="31"/>
      <c r="H385" s="31"/>
      <c r="I385" s="31"/>
      <c r="J385" s="31"/>
      <c r="K385" s="31"/>
      <c r="L385" s="31"/>
      <c r="M385" s="31"/>
      <c r="N385" s="31"/>
      <c r="O385" s="31"/>
      <c r="P385" s="31"/>
      <c r="Q385" s="31"/>
      <c r="R385" s="31"/>
      <c r="S385" s="31"/>
      <c r="T385" s="31"/>
    </row>
    <row r="386" spans="2:20" ht="12" customHeight="1">
      <c r="B386" s="31"/>
      <c r="C386" s="31"/>
      <c r="D386" s="31"/>
      <c r="F386" s="31"/>
      <c r="G386" s="31"/>
      <c r="H386" s="31"/>
      <c r="I386" s="31"/>
      <c r="J386" s="31"/>
      <c r="K386" s="31"/>
      <c r="L386" s="31"/>
      <c r="M386" s="31"/>
      <c r="N386" s="31"/>
      <c r="O386" s="31"/>
      <c r="P386" s="31"/>
      <c r="Q386" s="31"/>
      <c r="R386" s="31"/>
      <c r="S386" s="31"/>
      <c r="T386" s="31"/>
    </row>
    <row r="387" spans="2:20" ht="12" customHeight="1">
      <c r="B387" s="31"/>
      <c r="C387" s="31"/>
      <c r="D387" s="31"/>
      <c r="F387" s="31"/>
      <c r="G387" s="31"/>
      <c r="H387" s="31"/>
      <c r="I387" s="31"/>
      <c r="J387" s="31"/>
      <c r="K387" s="31"/>
      <c r="L387" s="31"/>
      <c r="M387" s="31"/>
      <c r="N387" s="31"/>
      <c r="O387" s="31"/>
      <c r="P387" s="31"/>
      <c r="Q387" s="31"/>
      <c r="R387" s="31"/>
      <c r="S387" s="31"/>
      <c r="T387" s="31"/>
    </row>
    <row r="388" spans="2:20" ht="12" customHeight="1">
      <c r="B388" s="31"/>
      <c r="C388" s="31"/>
      <c r="D388" s="31"/>
      <c r="F388" s="31"/>
      <c r="G388" s="31"/>
      <c r="H388" s="31"/>
      <c r="I388" s="31"/>
      <c r="J388" s="31"/>
      <c r="K388" s="31"/>
      <c r="L388" s="31"/>
      <c r="M388" s="31"/>
      <c r="N388" s="31"/>
      <c r="O388" s="31"/>
      <c r="P388" s="31"/>
      <c r="Q388" s="31"/>
      <c r="R388" s="31"/>
      <c r="S388" s="31"/>
      <c r="T388" s="31"/>
    </row>
    <row r="389" spans="2:20" ht="12" customHeight="1">
      <c r="B389" s="31"/>
      <c r="C389" s="31"/>
      <c r="D389" s="31"/>
      <c r="F389" s="31"/>
      <c r="G389" s="31"/>
      <c r="H389" s="31"/>
      <c r="I389" s="31"/>
      <c r="J389" s="31"/>
      <c r="K389" s="31"/>
      <c r="L389" s="31"/>
      <c r="M389" s="31"/>
      <c r="N389" s="31"/>
      <c r="O389" s="31"/>
      <c r="P389" s="31"/>
      <c r="Q389" s="31"/>
      <c r="R389" s="31"/>
      <c r="S389" s="31"/>
      <c r="T389" s="31"/>
    </row>
    <row r="390" spans="2:20" ht="12" customHeight="1">
      <c r="B390" s="31"/>
      <c r="C390" s="31"/>
      <c r="D390" s="31"/>
      <c r="F390" s="31"/>
      <c r="G390" s="31"/>
      <c r="H390" s="31"/>
      <c r="I390" s="31"/>
      <c r="J390" s="31"/>
      <c r="K390" s="31"/>
      <c r="L390" s="31"/>
      <c r="M390" s="31"/>
      <c r="N390" s="31"/>
      <c r="O390" s="31"/>
      <c r="P390" s="31"/>
      <c r="Q390" s="31"/>
      <c r="R390" s="31"/>
      <c r="S390" s="31"/>
      <c r="T390" s="31"/>
    </row>
    <row r="391" spans="2:20" ht="12" customHeight="1">
      <c r="B391" s="31"/>
      <c r="C391" s="31"/>
      <c r="D391" s="31"/>
      <c r="F391" s="31"/>
      <c r="G391" s="31"/>
      <c r="H391" s="31"/>
      <c r="I391" s="31"/>
      <c r="J391" s="31"/>
      <c r="K391" s="31"/>
      <c r="L391" s="31"/>
      <c r="M391" s="31"/>
      <c r="N391" s="31"/>
      <c r="O391" s="31"/>
      <c r="P391" s="31"/>
      <c r="Q391" s="31"/>
      <c r="R391" s="31"/>
      <c r="S391" s="31"/>
      <c r="T391" s="31"/>
    </row>
    <row r="392" spans="2:20" ht="12" customHeight="1">
      <c r="B392" s="31"/>
      <c r="C392" s="31"/>
      <c r="D392" s="31"/>
      <c r="F392" s="31"/>
      <c r="G392" s="31"/>
      <c r="H392" s="31"/>
      <c r="I392" s="31"/>
      <c r="J392" s="31"/>
      <c r="K392" s="31"/>
      <c r="L392" s="31"/>
      <c r="M392" s="31"/>
      <c r="N392" s="31"/>
      <c r="O392" s="31"/>
      <c r="P392" s="31"/>
      <c r="Q392" s="31"/>
      <c r="R392" s="31"/>
      <c r="S392" s="31"/>
      <c r="T392" s="31"/>
    </row>
    <row r="393" spans="2:20" ht="12" customHeight="1">
      <c r="B393" s="31"/>
      <c r="C393" s="31"/>
      <c r="D393" s="31"/>
      <c r="F393" s="31"/>
      <c r="G393" s="31"/>
      <c r="H393" s="31"/>
      <c r="I393" s="31"/>
      <c r="J393" s="31"/>
      <c r="K393" s="31"/>
      <c r="L393" s="31"/>
      <c r="M393" s="31"/>
      <c r="N393" s="31"/>
      <c r="O393" s="31"/>
      <c r="P393" s="31"/>
      <c r="Q393" s="31"/>
      <c r="R393" s="31"/>
      <c r="S393" s="31"/>
      <c r="T393" s="31"/>
    </row>
    <row r="394" spans="2:20" ht="12" customHeight="1">
      <c r="B394" s="31"/>
      <c r="C394" s="31"/>
      <c r="D394" s="31"/>
      <c r="F394" s="31"/>
      <c r="G394" s="31"/>
      <c r="H394" s="31"/>
      <c r="I394" s="31"/>
      <c r="J394" s="31"/>
      <c r="K394" s="31"/>
      <c r="L394" s="31"/>
      <c r="M394" s="31"/>
      <c r="N394" s="31"/>
      <c r="O394" s="31"/>
      <c r="P394" s="31"/>
      <c r="Q394" s="31"/>
      <c r="R394" s="31"/>
      <c r="S394" s="31"/>
      <c r="T394" s="31"/>
    </row>
    <row r="395" spans="2:20" ht="12" customHeight="1">
      <c r="B395" s="31"/>
      <c r="C395" s="31"/>
      <c r="D395" s="31"/>
      <c r="F395" s="31"/>
      <c r="G395" s="31"/>
      <c r="H395" s="31"/>
      <c r="I395" s="31"/>
      <c r="J395" s="31"/>
      <c r="K395" s="31"/>
      <c r="L395" s="31"/>
      <c r="M395" s="31"/>
      <c r="N395" s="31"/>
      <c r="O395" s="31"/>
      <c r="P395" s="31"/>
      <c r="Q395" s="31"/>
      <c r="R395" s="31"/>
      <c r="S395" s="31"/>
      <c r="T395" s="31"/>
    </row>
    <row r="396" spans="2:20" ht="12" customHeight="1">
      <c r="B396" s="31"/>
      <c r="C396" s="31"/>
      <c r="D396" s="31"/>
      <c r="F396" s="31"/>
      <c r="G396" s="31"/>
      <c r="H396" s="31"/>
      <c r="I396" s="31"/>
      <c r="J396" s="31"/>
      <c r="K396" s="31"/>
      <c r="L396" s="31"/>
      <c r="M396" s="31"/>
      <c r="N396" s="31"/>
      <c r="O396" s="31"/>
      <c r="P396" s="31"/>
      <c r="Q396" s="31"/>
      <c r="R396" s="31"/>
      <c r="S396" s="31"/>
      <c r="T396" s="31"/>
    </row>
    <row r="397" spans="2:20" ht="12" customHeight="1">
      <c r="B397" s="31"/>
      <c r="C397" s="31"/>
      <c r="D397" s="31"/>
      <c r="F397" s="31"/>
      <c r="G397" s="31"/>
      <c r="H397" s="31"/>
      <c r="I397" s="31"/>
      <c r="J397" s="31"/>
      <c r="K397" s="31"/>
      <c r="L397" s="31"/>
      <c r="M397" s="31"/>
      <c r="N397" s="31"/>
      <c r="O397" s="31"/>
      <c r="P397" s="31"/>
      <c r="Q397" s="31"/>
      <c r="R397" s="31"/>
      <c r="S397" s="31"/>
      <c r="T397" s="31"/>
    </row>
    <row r="398" spans="2:20" ht="12" customHeight="1">
      <c r="B398" s="31"/>
      <c r="C398" s="31"/>
      <c r="D398" s="31"/>
      <c r="F398" s="31"/>
      <c r="G398" s="31"/>
      <c r="H398" s="31"/>
      <c r="I398" s="31"/>
      <c r="J398" s="31"/>
      <c r="K398" s="31"/>
      <c r="L398" s="31"/>
      <c r="M398" s="31"/>
      <c r="N398" s="31"/>
      <c r="O398" s="31"/>
      <c r="P398" s="31"/>
      <c r="Q398" s="31"/>
      <c r="R398" s="31"/>
      <c r="S398" s="31"/>
      <c r="T398" s="31"/>
    </row>
    <row r="399" spans="2:20" ht="12" customHeight="1">
      <c r="B399" s="31"/>
      <c r="C399" s="31"/>
      <c r="D399" s="31"/>
      <c r="F399" s="31"/>
      <c r="G399" s="31"/>
      <c r="H399" s="31"/>
      <c r="I399" s="31"/>
      <c r="J399" s="31"/>
      <c r="K399" s="31"/>
      <c r="L399" s="31"/>
      <c r="M399" s="31"/>
      <c r="N399" s="31"/>
      <c r="O399" s="31"/>
      <c r="P399" s="31"/>
      <c r="Q399" s="31"/>
      <c r="R399" s="31"/>
      <c r="S399" s="31"/>
      <c r="T399" s="31"/>
    </row>
    <row r="400" spans="2:20" ht="12" customHeight="1">
      <c r="B400" s="31"/>
      <c r="C400" s="31"/>
      <c r="D400" s="31"/>
      <c r="F400" s="31"/>
      <c r="G400" s="31"/>
      <c r="H400" s="31"/>
      <c r="I400" s="31"/>
      <c r="J400" s="31"/>
      <c r="K400" s="31"/>
      <c r="L400" s="31"/>
      <c r="M400" s="31"/>
      <c r="N400" s="31"/>
      <c r="O400" s="31"/>
      <c r="P400" s="31"/>
      <c r="Q400" s="31"/>
      <c r="R400" s="31"/>
      <c r="S400" s="31"/>
      <c r="T400" s="31"/>
    </row>
    <row r="401" spans="2:20" ht="12" customHeight="1">
      <c r="B401" s="31"/>
      <c r="C401" s="31"/>
      <c r="D401" s="31"/>
      <c r="F401" s="31"/>
      <c r="G401" s="31"/>
      <c r="H401" s="31"/>
      <c r="I401" s="31"/>
      <c r="J401" s="31"/>
      <c r="K401" s="31"/>
      <c r="L401" s="31"/>
      <c r="M401" s="31"/>
      <c r="N401" s="31"/>
      <c r="O401" s="31"/>
      <c r="P401" s="31"/>
      <c r="Q401" s="31"/>
      <c r="R401" s="31"/>
      <c r="S401" s="31"/>
      <c r="T401" s="31"/>
    </row>
    <row r="402" spans="2:20" ht="12" customHeight="1">
      <c r="B402" s="31"/>
      <c r="C402" s="31"/>
      <c r="D402" s="31"/>
      <c r="F402" s="31"/>
      <c r="G402" s="31"/>
      <c r="H402" s="31"/>
      <c r="I402" s="31"/>
      <c r="J402" s="31"/>
      <c r="K402" s="31"/>
      <c r="L402" s="31"/>
      <c r="M402" s="31"/>
      <c r="N402" s="31"/>
      <c r="O402" s="31"/>
      <c r="P402" s="31"/>
      <c r="Q402" s="31"/>
      <c r="R402" s="31"/>
      <c r="S402" s="31"/>
      <c r="T402" s="31"/>
    </row>
    <row r="403" spans="2:20" ht="12" customHeight="1">
      <c r="B403" s="31"/>
      <c r="C403" s="31"/>
      <c r="D403" s="31"/>
      <c r="F403" s="31"/>
      <c r="G403" s="31"/>
      <c r="H403" s="31"/>
      <c r="I403" s="31"/>
      <c r="J403" s="31"/>
      <c r="K403" s="31"/>
      <c r="L403" s="31"/>
      <c r="M403" s="31"/>
      <c r="N403" s="31"/>
      <c r="O403" s="31"/>
      <c r="P403" s="31"/>
      <c r="Q403" s="31"/>
      <c r="R403" s="31"/>
      <c r="S403" s="31"/>
      <c r="T403" s="31"/>
    </row>
    <row r="404" spans="2:20" ht="12" customHeight="1">
      <c r="B404" s="31"/>
      <c r="C404" s="31"/>
      <c r="D404" s="31"/>
      <c r="F404" s="31"/>
      <c r="G404" s="31"/>
      <c r="H404" s="31"/>
      <c r="I404" s="31"/>
      <c r="J404" s="31"/>
      <c r="K404" s="31"/>
      <c r="L404" s="31"/>
      <c r="M404" s="31"/>
      <c r="N404" s="31"/>
      <c r="O404" s="31"/>
      <c r="P404" s="31"/>
      <c r="Q404" s="31"/>
      <c r="R404" s="31"/>
      <c r="S404" s="31"/>
      <c r="T404" s="31"/>
    </row>
    <row r="405" spans="2:20" ht="12" customHeight="1">
      <c r="B405" s="31"/>
      <c r="C405" s="31"/>
      <c r="D405" s="31"/>
      <c r="F405" s="31"/>
      <c r="G405" s="31"/>
      <c r="H405" s="31"/>
      <c r="I405" s="31"/>
      <c r="J405" s="31"/>
      <c r="K405" s="31"/>
      <c r="L405" s="31"/>
      <c r="M405" s="31"/>
      <c r="N405" s="31"/>
      <c r="O405" s="31"/>
      <c r="P405" s="31"/>
      <c r="Q405" s="31"/>
      <c r="R405" s="31"/>
      <c r="S405" s="31"/>
      <c r="T405" s="31"/>
    </row>
    <row r="406" spans="2:20" ht="12" customHeight="1">
      <c r="B406" s="31"/>
      <c r="C406" s="31"/>
      <c r="D406" s="31"/>
      <c r="F406" s="31"/>
      <c r="G406" s="31"/>
      <c r="H406" s="31"/>
      <c r="I406" s="31"/>
      <c r="J406" s="31"/>
      <c r="K406" s="31"/>
      <c r="L406" s="31"/>
      <c r="M406" s="31"/>
      <c r="N406" s="31"/>
      <c r="O406" s="31"/>
      <c r="P406" s="31"/>
      <c r="Q406" s="31"/>
      <c r="R406" s="31"/>
      <c r="S406" s="31"/>
      <c r="T406" s="31"/>
    </row>
    <row r="407" spans="2:20" ht="12" customHeight="1">
      <c r="B407" s="31"/>
      <c r="C407" s="31"/>
      <c r="D407" s="31"/>
      <c r="F407" s="31"/>
      <c r="G407" s="31"/>
      <c r="H407" s="31"/>
      <c r="I407" s="31"/>
      <c r="J407" s="31"/>
      <c r="K407" s="31"/>
      <c r="L407" s="31"/>
      <c r="M407" s="31"/>
      <c r="N407" s="31"/>
      <c r="O407" s="31"/>
      <c r="P407" s="31"/>
      <c r="Q407" s="31"/>
      <c r="R407" s="31"/>
      <c r="S407" s="31"/>
      <c r="T407" s="31"/>
    </row>
    <row r="408" spans="2:20" ht="12" customHeight="1">
      <c r="B408" s="31"/>
      <c r="C408" s="31"/>
      <c r="D408" s="31"/>
      <c r="F408" s="31"/>
      <c r="G408" s="31"/>
      <c r="H408" s="31"/>
      <c r="I408" s="31"/>
      <c r="J408" s="31"/>
      <c r="K408" s="31"/>
      <c r="L408" s="31"/>
      <c r="M408" s="31"/>
      <c r="N408" s="31"/>
      <c r="O408" s="31"/>
      <c r="P408" s="31"/>
      <c r="Q408" s="31"/>
      <c r="R408" s="31"/>
      <c r="S408" s="31"/>
      <c r="T408" s="31"/>
    </row>
    <row r="409" spans="2:20" ht="12" customHeight="1">
      <c r="B409" s="31"/>
      <c r="C409" s="31"/>
      <c r="D409" s="31"/>
      <c r="F409" s="31"/>
      <c r="G409" s="31"/>
      <c r="H409" s="31"/>
      <c r="I409" s="31"/>
      <c r="J409" s="31"/>
      <c r="K409" s="31"/>
      <c r="L409" s="31"/>
      <c r="M409" s="31"/>
      <c r="N409" s="31"/>
      <c r="O409" s="31"/>
      <c r="P409" s="31"/>
      <c r="Q409" s="31"/>
      <c r="R409" s="31"/>
      <c r="S409" s="31"/>
      <c r="T409" s="31"/>
    </row>
    <row r="410" spans="2:20" ht="12" customHeight="1">
      <c r="B410" s="31"/>
      <c r="C410" s="31"/>
      <c r="D410" s="31"/>
      <c r="F410" s="31"/>
      <c r="G410" s="31"/>
      <c r="H410" s="31"/>
      <c r="I410" s="31"/>
      <c r="J410" s="31"/>
      <c r="K410" s="31"/>
      <c r="L410" s="31"/>
      <c r="M410" s="31"/>
      <c r="N410" s="31"/>
      <c r="O410" s="31"/>
      <c r="P410" s="31"/>
      <c r="Q410" s="31"/>
      <c r="R410" s="31"/>
      <c r="S410" s="31"/>
      <c r="T410" s="31"/>
    </row>
    <row r="411" spans="2:20" ht="12" customHeight="1">
      <c r="B411" s="31"/>
      <c r="C411" s="31"/>
      <c r="D411" s="31"/>
      <c r="F411" s="31"/>
      <c r="G411" s="31"/>
      <c r="H411" s="31"/>
      <c r="I411" s="31"/>
      <c r="J411" s="31"/>
      <c r="K411" s="31"/>
      <c r="L411" s="31"/>
      <c r="M411" s="31"/>
      <c r="N411" s="31"/>
      <c r="O411" s="31"/>
      <c r="P411" s="31"/>
      <c r="Q411" s="31"/>
      <c r="R411" s="31"/>
      <c r="S411" s="31"/>
      <c r="T411" s="31"/>
    </row>
    <row r="412" spans="2:20" ht="12" customHeight="1">
      <c r="B412" s="31"/>
      <c r="C412" s="31"/>
      <c r="D412" s="31"/>
      <c r="F412" s="31"/>
      <c r="G412" s="31"/>
      <c r="H412" s="31"/>
      <c r="I412" s="31"/>
      <c r="J412" s="31"/>
      <c r="K412" s="31"/>
      <c r="L412" s="31"/>
      <c r="M412" s="31"/>
      <c r="N412" s="31"/>
      <c r="O412" s="31"/>
      <c r="P412" s="31"/>
      <c r="Q412" s="31"/>
      <c r="R412" s="31"/>
      <c r="S412" s="31"/>
      <c r="T412" s="31"/>
    </row>
    <row r="413" spans="2:20" ht="12" customHeight="1">
      <c r="B413" s="31"/>
      <c r="C413" s="31"/>
      <c r="D413" s="31"/>
      <c r="F413" s="31"/>
      <c r="G413" s="31"/>
      <c r="H413" s="31"/>
      <c r="I413" s="31"/>
      <c r="J413" s="31"/>
      <c r="K413" s="31"/>
      <c r="L413" s="31"/>
      <c r="M413" s="31"/>
      <c r="N413" s="31"/>
      <c r="O413" s="31"/>
      <c r="P413" s="31"/>
      <c r="Q413" s="31"/>
      <c r="R413" s="31"/>
      <c r="S413" s="31"/>
      <c r="T413" s="31"/>
    </row>
    <row r="414" spans="2:20" ht="12" customHeight="1">
      <c r="B414" s="31"/>
      <c r="C414" s="31"/>
      <c r="D414" s="31"/>
      <c r="F414" s="31"/>
      <c r="G414" s="31"/>
      <c r="H414" s="31"/>
      <c r="I414" s="31"/>
      <c r="J414" s="31"/>
      <c r="K414" s="31"/>
      <c r="L414" s="31"/>
      <c r="M414" s="31"/>
      <c r="N414" s="31"/>
      <c r="O414" s="31"/>
      <c r="P414" s="31"/>
      <c r="Q414" s="31"/>
      <c r="R414" s="31"/>
      <c r="S414" s="31"/>
      <c r="T414" s="31"/>
    </row>
    <row r="415" spans="2:20" ht="12" customHeight="1">
      <c r="B415" s="31"/>
      <c r="C415" s="31"/>
      <c r="D415" s="31"/>
      <c r="F415" s="31"/>
      <c r="G415" s="31"/>
      <c r="H415" s="31"/>
      <c r="I415" s="31"/>
      <c r="J415" s="31"/>
      <c r="K415" s="31"/>
      <c r="L415" s="31"/>
      <c r="M415" s="31"/>
      <c r="N415" s="31"/>
      <c r="O415" s="31"/>
      <c r="P415" s="31"/>
      <c r="Q415" s="31"/>
      <c r="R415" s="31"/>
      <c r="S415" s="31"/>
      <c r="T415" s="31"/>
    </row>
    <row r="416" spans="2:20" ht="12" customHeight="1">
      <c r="B416" s="31"/>
      <c r="C416" s="31"/>
      <c r="D416" s="31"/>
      <c r="F416" s="31"/>
      <c r="G416" s="31"/>
      <c r="H416" s="31"/>
      <c r="I416" s="31"/>
      <c r="J416" s="31"/>
      <c r="K416" s="31"/>
      <c r="L416" s="31"/>
      <c r="M416" s="31"/>
      <c r="N416" s="31"/>
      <c r="O416" s="31"/>
      <c r="P416" s="31"/>
      <c r="Q416" s="31"/>
      <c r="R416" s="31"/>
      <c r="S416" s="31"/>
      <c r="T416" s="31"/>
    </row>
    <row r="417" spans="2:20" ht="12" customHeight="1">
      <c r="B417" s="31"/>
      <c r="C417" s="31"/>
      <c r="D417" s="31"/>
      <c r="F417" s="31"/>
      <c r="G417" s="31"/>
      <c r="H417" s="31"/>
      <c r="I417" s="31"/>
      <c r="J417" s="31"/>
      <c r="K417" s="31"/>
      <c r="L417" s="31"/>
      <c r="M417" s="31"/>
      <c r="N417" s="31"/>
      <c r="O417" s="31"/>
      <c r="P417" s="31"/>
      <c r="Q417" s="31"/>
      <c r="R417" s="31"/>
      <c r="S417" s="31"/>
      <c r="T417" s="31"/>
    </row>
    <row r="418" spans="2:20" ht="12" customHeight="1">
      <c r="B418" s="31"/>
      <c r="C418" s="31"/>
      <c r="D418" s="31"/>
      <c r="F418" s="31"/>
      <c r="G418" s="31"/>
      <c r="H418" s="31"/>
      <c r="I418" s="31"/>
      <c r="J418" s="31"/>
      <c r="K418" s="31"/>
      <c r="L418" s="31"/>
      <c r="M418" s="31"/>
      <c r="N418" s="31"/>
      <c r="O418" s="31"/>
      <c r="P418" s="31"/>
      <c r="Q418" s="31"/>
      <c r="R418" s="31"/>
      <c r="S418" s="31"/>
      <c r="T418" s="31"/>
    </row>
    <row r="419" spans="2:20" ht="12" customHeight="1">
      <c r="B419" s="31"/>
      <c r="C419" s="31"/>
      <c r="D419" s="31"/>
      <c r="F419" s="31"/>
      <c r="G419" s="31"/>
      <c r="H419" s="31"/>
      <c r="I419" s="31"/>
      <c r="J419" s="31"/>
      <c r="K419" s="31"/>
      <c r="L419" s="31"/>
      <c r="M419" s="31"/>
      <c r="N419" s="31"/>
      <c r="O419" s="31"/>
      <c r="P419" s="31"/>
      <c r="Q419" s="31"/>
      <c r="R419" s="31"/>
      <c r="S419" s="31"/>
      <c r="T419" s="31"/>
    </row>
    <row r="420" spans="2:20" ht="12" customHeight="1">
      <c r="B420" s="31"/>
      <c r="C420" s="31"/>
      <c r="D420" s="31"/>
      <c r="F420" s="31"/>
      <c r="G420" s="31"/>
      <c r="H420" s="31"/>
      <c r="I420" s="31"/>
      <c r="J420" s="31"/>
      <c r="K420" s="31"/>
      <c r="L420" s="31"/>
      <c r="M420" s="31"/>
      <c r="N420" s="31"/>
      <c r="O420" s="31"/>
      <c r="P420" s="31"/>
      <c r="Q420" s="31"/>
      <c r="R420" s="31"/>
      <c r="S420" s="31"/>
      <c r="T420" s="31"/>
    </row>
    <row r="421" spans="2:20" ht="12" customHeight="1">
      <c r="B421" s="31"/>
      <c r="C421" s="31"/>
      <c r="D421" s="31"/>
      <c r="F421" s="31"/>
      <c r="G421" s="31"/>
      <c r="H421" s="31"/>
      <c r="I421" s="31"/>
      <c r="J421" s="31"/>
      <c r="K421" s="31"/>
      <c r="L421" s="31"/>
      <c r="M421" s="31"/>
      <c r="N421" s="31"/>
      <c r="O421" s="31"/>
      <c r="P421" s="31"/>
      <c r="Q421" s="31"/>
      <c r="R421" s="31"/>
      <c r="S421" s="31"/>
      <c r="T421" s="31"/>
    </row>
    <row r="422" spans="2:20" ht="12" customHeight="1">
      <c r="B422" s="31"/>
      <c r="C422" s="31"/>
      <c r="D422" s="31"/>
      <c r="F422" s="31"/>
      <c r="G422" s="31"/>
      <c r="H422" s="31"/>
      <c r="I422" s="31"/>
      <c r="J422" s="31"/>
      <c r="K422" s="31"/>
      <c r="L422" s="31"/>
      <c r="M422" s="31"/>
      <c r="N422" s="31"/>
      <c r="O422" s="31"/>
      <c r="P422" s="31"/>
      <c r="Q422" s="31"/>
      <c r="R422" s="31"/>
      <c r="S422" s="31"/>
      <c r="T422" s="31"/>
    </row>
    <row r="423" spans="2:20" ht="12" customHeight="1">
      <c r="B423" s="31"/>
      <c r="C423" s="31"/>
      <c r="D423" s="31"/>
      <c r="F423" s="31"/>
      <c r="G423" s="31"/>
      <c r="H423" s="31"/>
      <c r="I423" s="31"/>
      <c r="J423" s="31"/>
      <c r="K423" s="31"/>
      <c r="L423" s="31"/>
      <c r="M423" s="31"/>
      <c r="N423" s="31"/>
      <c r="O423" s="31"/>
      <c r="P423" s="31"/>
      <c r="Q423" s="31"/>
      <c r="R423" s="31"/>
      <c r="S423" s="31"/>
      <c r="T423" s="31"/>
    </row>
    <row r="424" spans="2:20" ht="12" customHeight="1">
      <c r="B424" s="31"/>
      <c r="C424" s="31"/>
      <c r="D424" s="31"/>
      <c r="F424" s="31"/>
      <c r="G424" s="31"/>
      <c r="H424" s="31"/>
      <c r="I424" s="31"/>
      <c r="J424" s="31"/>
      <c r="K424" s="31"/>
      <c r="L424" s="31"/>
      <c r="M424" s="31"/>
      <c r="N424" s="31"/>
      <c r="O424" s="31"/>
      <c r="P424" s="31"/>
      <c r="Q424" s="31"/>
      <c r="R424" s="31"/>
      <c r="S424" s="31"/>
      <c r="T424" s="31"/>
    </row>
    <row r="425" spans="2:20" ht="12" customHeight="1">
      <c r="B425" s="31"/>
      <c r="C425" s="31"/>
      <c r="D425" s="31"/>
      <c r="F425" s="31"/>
      <c r="G425" s="31"/>
      <c r="H425" s="31"/>
      <c r="I425" s="31"/>
      <c r="J425" s="31"/>
      <c r="K425" s="31"/>
      <c r="L425" s="31"/>
      <c r="M425" s="31"/>
      <c r="N425" s="31"/>
      <c r="O425" s="31"/>
      <c r="P425" s="31"/>
      <c r="Q425" s="31"/>
      <c r="R425" s="31"/>
      <c r="S425" s="31"/>
      <c r="T425" s="31"/>
    </row>
    <row r="426" spans="2:20" ht="12" customHeight="1">
      <c r="B426" s="31"/>
      <c r="C426" s="31"/>
      <c r="D426" s="31"/>
      <c r="F426" s="31"/>
      <c r="G426" s="31"/>
      <c r="H426" s="31"/>
      <c r="I426" s="31"/>
      <c r="J426" s="31"/>
      <c r="K426" s="31"/>
      <c r="L426" s="31"/>
      <c r="M426" s="31"/>
      <c r="N426" s="31"/>
      <c r="O426" s="31"/>
      <c r="P426" s="31"/>
      <c r="Q426" s="31"/>
      <c r="R426" s="31"/>
      <c r="S426" s="31"/>
      <c r="T426" s="31"/>
    </row>
    <row r="427" spans="2:20" ht="12" customHeight="1">
      <c r="B427" s="31"/>
      <c r="C427" s="31"/>
      <c r="D427" s="31"/>
      <c r="F427" s="31"/>
      <c r="G427" s="31"/>
      <c r="H427" s="31"/>
      <c r="I427" s="31"/>
      <c r="J427" s="31"/>
      <c r="K427" s="31"/>
      <c r="L427" s="31"/>
      <c r="M427" s="31"/>
      <c r="N427" s="31"/>
      <c r="O427" s="31"/>
      <c r="P427" s="31"/>
      <c r="Q427" s="31"/>
      <c r="R427" s="31"/>
      <c r="S427" s="31"/>
      <c r="T427" s="31"/>
    </row>
    <row r="428" spans="2:20" ht="12" customHeight="1">
      <c r="B428" s="31"/>
      <c r="C428" s="31"/>
      <c r="D428" s="31"/>
      <c r="F428" s="31"/>
      <c r="G428" s="31"/>
      <c r="H428" s="31"/>
      <c r="I428" s="31"/>
      <c r="J428" s="31"/>
      <c r="K428" s="31"/>
      <c r="L428" s="31"/>
      <c r="M428" s="31"/>
      <c r="N428" s="31"/>
      <c r="O428" s="31"/>
      <c r="P428" s="31"/>
      <c r="Q428" s="31"/>
      <c r="R428" s="31"/>
      <c r="S428" s="31"/>
      <c r="T428" s="31"/>
    </row>
    <row r="429" spans="2:20" ht="12" customHeight="1">
      <c r="B429" s="31"/>
      <c r="C429" s="31"/>
      <c r="D429" s="31"/>
      <c r="F429" s="31"/>
      <c r="G429" s="31"/>
      <c r="H429" s="31"/>
      <c r="I429" s="31"/>
      <c r="J429" s="31"/>
      <c r="K429" s="31"/>
      <c r="L429" s="31"/>
      <c r="M429" s="31"/>
      <c r="N429" s="31"/>
      <c r="O429" s="31"/>
      <c r="P429" s="31"/>
      <c r="Q429" s="31"/>
      <c r="R429" s="31"/>
      <c r="S429" s="31"/>
      <c r="T429" s="31"/>
    </row>
    <row r="430" spans="2:20" ht="12" customHeight="1">
      <c r="B430" s="31"/>
      <c r="C430" s="31"/>
      <c r="D430" s="31"/>
      <c r="F430" s="31"/>
      <c r="G430" s="31"/>
      <c r="H430" s="31"/>
      <c r="I430" s="31"/>
      <c r="J430" s="31"/>
      <c r="K430" s="31"/>
      <c r="L430" s="31"/>
      <c r="M430" s="31"/>
      <c r="N430" s="31"/>
      <c r="O430" s="31"/>
      <c r="P430" s="31"/>
      <c r="Q430" s="31"/>
      <c r="R430" s="31"/>
      <c r="S430" s="31"/>
      <c r="T430" s="31"/>
    </row>
    <row r="431" spans="2:20" ht="12" customHeight="1">
      <c r="B431" s="31"/>
      <c r="C431" s="31"/>
      <c r="D431" s="31"/>
      <c r="F431" s="31"/>
      <c r="G431" s="31"/>
      <c r="H431" s="31"/>
      <c r="I431" s="31"/>
      <c r="J431" s="31"/>
      <c r="K431" s="31"/>
      <c r="L431" s="31"/>
      <c r="M431" s="31"/>
      <c r="N431" s="31"/>
      <c r="O431" s="31"/>
      <c r="P431" s="31"/>
      <c r="Q431" s="31"/>
      <c r="R431" s="31"/>
      <c r="S431" s="31"/>
      <c r="T431" s="31"/>
    </row>
    <row r="432" spans="2:20" ht="12" customHeight="1">
      <c r="B432" s="31"/>
      <c r="C432" s="31"/>
      <c r="D432" s="31"/>
      <c r="F432" s="31"/>
      <c r="G432" s="31"/>
      <c r="H432" s="31"/>
      <c r="I432" s="31"/>
      <c r="J432" s="31"/>
      <c r="K432" s="31"/>
      <c r="L432" s="31"/>
      <c r="M432" s="31"/>
      <c r="N432" s="31"/>
      <c r="O432" s="31"/>
      <c r="P432" s="31"/>
      <c r="Q432" s="31"/>
      <c r="R432" s="31"/>
      <c r="S432" s="31"/>
      <c r="T432" s="31"/>
    </row>
    <row r="433" spans="2:20" ht="12" customHeight="1">
      <c r="B433" s="31"/>
      <c r="C433" s="31"/>
      <c r="D433" s="31"/>
      <c r="F433" s="31"/>
      <c r="G433" s="31"/>
      <c r="H433" s="31"/>
      <c r="I433" s="31"/>
      <c r="J433" s="31"/>
      <c r="K433" s="31"/>
      <c r="L433" s="31"/>
      <c r="M433" s="31"/>
      <c r="N433" s="31"/>
      <c r="O433" s="31"/>
      <c r="P433" s="31"/>
      <c r="Q433" s="31"/>
      <c r="R433" s="31"/>
      <c r="S433" s="31"/>
      <c r="T433" s="31"/>
    </row>
    <row r="434" spans="2:20" ht="12" customHeight="1">
      <c r="B434" s="31"/>
      <c r="C434" s="31"/>
      <c r="D434" s="31"/>
      <c r="F434" s="31"/>
      <c r="G434" s="31"/>
      <c r="H434" s="31"/>
      <c r="I434" s="31"/>
      <c r="J434" s="31"/>
      <c r="K434" s="31"/>
      <c r="L434" s="31"/>
      <c r="M434" s="31"/>
      <c r="N434" s="31"/>
      <c r="O434" s="31"/>
      <c r="P434" s="31"/>
      <c r="Q434" s="31"/>
      <c r="R434" s="31"/>
      <c r="S434" s="31"/>
      <c r="T434" s="31"/>
    </row>
    <row r="435" spans="2:20" ht="12" customHeight="1">
      <c r="B435" s="31"/>
      <c r="C435" s="31"/>
      <c r="D435" s="31"/>
      <c r="F435" s="31"/>
      <c r="G435" s="31"/>
      <c r="H435" s="31"/>
      <c r="I435" s="31"/>
      <c r="J435" s="31"/>
      <c r="K435" s="31"/>
      <c r="L435" s="31"/>
      <c r="M435" s="31"/>
      <c r="N435" s="31"/>
      <c r="O435" s="31"/>
      <c r="P435" s="31"/>
      <c r="Q435" s="31"/>
      <c r="R435" s="31"/>
      <c r="S435" s="31"/>
      <c r="T435" s="31"/>
    </row>
    <row r="436" spans="2:20" ht="12" customHeight="1">
      <c r="B436" s="31"/>
      <c r="C436" s="31"/>
      <c r="D436" s="31"/>
      <c r="F436" s="31"/>
      <c r="G436" s="31"/>
      <c r="H436" s="31"/>
      <c r="I436" s="31"/>
      <c r="J436" s="31"/>
      <c r="K436" s="31"/>
      <c r="L436" s="31"/>
      <c r="M436" s="31"/>
      <c r="N436" s="31"/>
      <c r="O436" s="31"/>
      <c r="P436" s="31"/>
      <c r="Q436" s="31"/>
      <c r="R436" s="31"/>
      <c r="S436" s="31"/>
      <c r="T436" s="31"/>
    </row>
    <row r="437" spans="2:20" ht="12" customHeight="1">
      <c r="B437" s="31"/>
      <c r="C437" s="31"/>
      <c r="D437" s="31"/>
      <c r="F437" s="31"/>
      <c r="G437" s="31"/>
      <c r="H437" s="31"/>
      <c r="I437" s="31"/>
      <c r="J437" s="31"/>
      <c r="K437" s="31"/>
      <c r="L437" s="31"/>
      <c r="M437" s="31"/>
      <c r="N437" s="31"/>
      <c r="O437" s="31"/>
      <c r="P437" s="31"/>
      <c r="Q437" s="31"/>
      <c r="R437" s="31"/>
      <c r="S437" s="31"/>
      <c r="T437" s="31"/>
    </row>
    <row r="438" spans="2:20" ht="12" customHeight="1">
      <c r="B438" s="31"/>
      <c r="C438" s="31"/>
      <c r="D438" s="31"/>
      <c r="F438" s="31"/>
      <c r="G438" s="31"/>
      <c r="H438" s="31"/>
      <c r="I438" s="31"/>
      <c r="J438" s="31"/>
      <c r="K438" s="31"/>
      <c r="L438" s="31"/>
      <c r="M438" s="31"/>
      <c r="N438" s="31"/>
      <c r="O438" s="31"/>
      <c r="P438" s="31"/>
      <c r="Q438" s="31"/>
      <c r="R438" s="31"/>
      <c r="S438" s="31"/>
      <c r="T438" s="31"/>
    </row>
    <row r="439" spans="2:20" ht="12" customHeight="1">
      <c r="B439" s="31"/>
      <c r="C439" s="31"/>
      <c r="D439" s="31"/>
      <c r="F439" s="31"/>
      <c r="G439" s="31"/>
      <c r="H439" s="31"/>
      <c r="I439" s="31"/>
      <c r="J439" s="31"/>
      <c r="K439" s="31"/>
      <c r="L439" s="31"/>
      <c r="M439" s="31"/>
      <c r="N439" s="31"/>
      <c r="O439" s="31"/>
      <c r="P439" s="31"/>
      <c r="Q439" s="31"/>
      <c r="R439" s="31"/>
      <c r="S439" s="31"/>
      <c r="T439" s="31"/>
    </row>
    <row r="440" spans="2:20" ht="12" customHeight="1">
      <c r="B440" s="31"/>
      <c r="C440" s="31"/>
      <c r="D440" s="31"/>
      <c r="F440" s="31"/>
      <c r="G440" s="31"/>
      <c r="H440" s="31"/>
      <c r="I440" s="31"/>
      <c r="J440" s="31"/>
      <c r="K440" s="31"/>
      <c r="L440" s="31"/>
      <c r="M440" s="31"/>
      <c r="N440" s="31"/>
      <c r="O440" s="31"/>
      <c r="P440" s="31"/>
      <c r="Q440" s="31"/>
      <c r="R440" s="31"/>
      <c r="S440" s="31"/>
      <c r="T440" s="31"/>
    </row>
    <row r="441" spans="2:20" ht="12" customHeight="1">
      <c r="B441" s="31"/>
      <c r="C441" s="31"/>
      <c r="D441" s="31"/>
      <c r="F441" s="31"/>
      <c r="G441" s="31"/>
      <c r="H441" s="31"/>
      <c r="I441" s="31"/>
      <c r="J441" s="31"/>
      <c r="K441" s="31"/>
      <c r="L441" s="31"/>
      <c r="M441" s="31"/>
      <c r="N441" s="31"/>
      <c r="O441" s="31"/>
      <c r="P441" s="31"/>
      <c r="Q441" s="31"/>
      <c r="R441" s="31"/>
      <c r="S441" s="31"/>
      <c r="T441" s="31"/>
    </row>
    <row r="442" spans="2:20" ht="12" customHeight="1">
      <c r="B442" s="31"/>
      <c r="C442" s="31"/>
      <c r="D442" s="31"/>
      <c r="F442" s="31"/>
      <c r="G442" s="31"/>
      <c r="H442" s="31"/>
      <c r="I442" s="31"/>
      <c r="J442" s="31"/>
      <c r="K442" s="31"/>
      <c r="L442" s="31"/>
      <c r="M442" s="31"/>
      <c r="N442" s="31"/>
      <c r="O442" s="31"/>
      <c r="P442" s="31"/>
      <c r="Q442" s="31"/>
      <c r="R442" s="31"/>
      <c r="S442" s="31"/>
      <c r="T442" s="31"/>
    </row>
    <row r="443" spans="2:20" ht="12" customHeight="1">
      <c r="B443" s="31"/>
      <c r="C443" s="31"/>
      <c r="D443" s="31"/>
      <c r="F443" s="31"/>
      <c r="G443" s="31"/>
      <c r="H443" s="31"/>
      <c r="I443" s="31"/>
      <c r="J443" s="31"/>
      <c r="K443" s="31"/>
      <c r="L443" s="31"/>
      <c r="M443" s="31"/>
      <c r="N443" s="31"/>
      <c r="O443" s="31"/>
      <c r="P443" s="31"/>
      <c r="Q443" s="31"/>
      <c r="R443" s="31"/>
      <c r="S443" s="31"/>
      <c r="T443" s="31"/>
    </row>
    <row r="444" spans="2:20" ht="12" customHeight="1">
      <c r="B444" s="31"/>
      <c r="C444" s="31"/>
      <c r="D444" s="31"/>
      <c r="F444" s="31"/>
      <c r="G444" s="31"/>
      <c r="H444" s="31"/>
      <c r="I444" s="31"/>
      <c r="J444" s="31"/>
      <c r="K444" s="31"/>
      <c r="L444" s="31"/>
      <c r="M444" s="31"/>
      <c r="N444" s="31"/>
      <c r="O444" s="31"/>
      <c r="P444" s="31"/>
      <c r="Q444" s="31"/>
      <c r="R444" s="31"/>
      <c r="S444" s="31"/>
      <c r="T444" s="31"/>
    </row>
    <row r="445" spans="2:20" ht="12" customHeight="1">
      <c r="B445" s="31"/>
      <c r="C445" s="31"/>
      <c r="D445" s="31"/>
      <c r="F445" s="31"/>
      <c r="G445" s="31"/>
      <c r="H445" s="31"/>
      <c r="I445" s="31"/>
      <c r="J445" s="31"/>
      <c r="K445" s="31"/>
      <c r="L445" s="31"/>
      <c r="M445" s="31"/>
      <c r="N445" s="31"/>
      <c r="O445" s="31"/>
      <c r="P445" s="31"/>
      <c r="Q445" s="31"/>
      <c r="R445" s="31"/>
      <c r="S445" s="31"/>
      <c r="T445" s="31"/>
    </row>
    <row r="446" spans="2:20" ht="12" customHeight="1">
      <c r="B446" s="31"/>
      <c r="C446" s="31"/>
      <c r="D446" s="31"/>
      <c r="F446" s="31"/>
      <c r="G446" s="31"/>
      <c r="H446" s="31"/>
      <c r="I446" s="31"/>
      <c r="J446" s="31"/>
      <c r="K446" s="31"/>
      <c r="L446" s="31"/>
      <c r="M446" s="31"/>
      <c r="N446" s="31"/>
      <c r="O446" s="31"/>
      <c r="P446" s="31"/>
      <c r="Q446" s="31"/>
      <c r="R446" s="31"/>
      <c r="S446" s="31"/>
      <c r="T446" s="31"/>
    </row>
    <row r="447" spans="2:20" ht="12" customHeight="1">
      <c r="B447" s="31"/>
      <c r="C447" s="31"/>
      <c r="D447" s="31"/>
      <c r="F447" s="31"/>
      <c r="G447" s="31"/>
      <c r="H447" s="31"/>
      <c r="I447" s="31"/>
      <c r="J447" s="31"/>
      <c r="K447" s="31"/>
      <c r="L447" s="31"/>
      <c r="M447" s="31"/>
      <c r="N447" s="31"/>
      <c r="O447" s="31"/>
      <c r="P447" s="31"/>
      <c r="Q447" s="31"/>
      <c r="R447" s="31"/>
      <c r="S447" s="31"/>
      <c r="T447" s="31"/>
    </row>
    <row r="448" spans="2:20" ht="12" customHeight="1">
      <c r="B448" s="31"/>
      <c r="C448" s="31"/>
      <c r="D448" s="31"/>
      <c r="F448" s="31"/>
      <c r="G448" s="31"/>
      <c r="H448" s="31"/>
      <c r="I448" s="31"/>
      <c r="J448" s="31"/>
      <c r="K448" s="31"/>
      <c r="L448" s="31"/>
      <c r="M448" s="31"/>
      <c r="N448" s="31"/>
      <c r="O448" s="31"/>
      <c r="P448" s="31"/>
      <c r="Q448" s="31"/>
      <c r="R448" s="31"/>
      <c r="S448" s="31"/>
      <c r="T448" s="31"/>
    </row>
    <row r="449" spans="2:20" ht="12" customHeight="1">
      <c r="B449" s="31"/>
      <c r="C449" s="31"/>
      <c r="D449" s="31"/>
      <c r="F449" s="31"/>
      <c r="G449" s="31"/>
      <c r="H449" s="31"/>
      <c r="I449" s="31"/>
      <c r="J449" s="31"/>
      <c r="K449" s="31"/>
      <c r="L449" s="31"/>
      <c r="M449" s="31"/>
      <c r="N449" s="31"/>
      <c r="O449" s="31"/>
      <c r="P449" s="31"/>
      <c r="Q449" s="31"/>
      <c r="R449" s="31"/>
      <c r="S449" s="31"/>
      <c r="T449" s="31"/>
    </row>
    <row r="450" spans="2:20" ht="12" customHeight="1">
      <c r="B450" s="31"/>
      <c r="C450" s="31"/>
      <c r="D450" s="31"/>
      <c r="F450" s="31"/>
      <c r="G450" s="31"/>
      <c r="H450" s="31"/>
      <c r="I450" s="31"/>
      <c r="J450" s="31"/>
      <c r="K450" s="31"/>
      <c r="L450" s="31"/>
      <c r="M450" s="31"/>
      <c r="N450" s="31"/>
      <c r="O450" s="31"/>
      <c r="P450" s="31"/>
      <c r="Q450" s="31"/>
      <c r="R450" s="31"/>
      <c r="S450" s="31"/>
      <c r="T450" s="31"/>
    </row>
    <row r="451" spans="2:20" ht="12" customHeight="1">
      <c r="B451" s="31"/>
      <c r="C451" s="31"/>
      <c r="D451" s="31"/>
      <c r="F451" s="31"/>
      <c r="G451" s="31"/>
      <c r="H451" s="31"/>
      <c r="I451" s="31"/>
      <c r="J451" s="31"/>
      <c r="K451" s="31"/>
      <c r="L451" s="31"/>
      <c r="M451" s="31"/>
      <c r="N451" s="31"/>
      <c r="O451" s="31"/>
      <c r="P451" s="31"/>
      <c r="Q451" s="31"/>
      <c r="R451" s="31"/>
      <c r="S451" s="31"/>
      <c r="T451" s="31"/>
    </row>
    <row r="452" spans="2:20" ht="12" customHeight="1">
      <c r="B452" s="31"/>
      <c r="C452" s="31"/>
      <c r="D452" s="31"/>
      <c r="F452" s="31"/>
      <c r="G452" s="31"/>
      <c r="H452" s="31"/>
      <c r="I452" s="31"/>
      <c r="J452" s="31"/>
      <c r="K452" s="31"/>
      <c r="L452" s="31"/>
      <c r="M452" s="31"/>
      <c r="N452" s="31"/>
      <c r="O452" s="31"/>
      <c r="P452" s="31"/>
      <c r="Q452" s="31"/>
      <c r="R452" s="31"/>
      <c r="S452" s="31"/>
      <c r="T452" s="31"/>
    </row>
    <row r="453" spans="2:20" ht="12" customHeight="1">
      <c r="B453" s="31"/>
      <c r="C453" s="31"/>
      <c r="D453" s="31"/>
      <c r="F453" s="31"/>
      <c r="G453" s="31"/>
      <c r="H453" s="31"/>
      <c r="I453" s="31"/>
      <c r="J453" s="31"/>
      <c r="K453" s="31"/>
      <c r="L453" s="31"/>
      <c r="M453" s="31"/>
      <c r="N453" s="31"/>
      <c r="O453" s="31"/>
      <c r="P453" s="31"/>
      <c r="Q453" s="31"/>
      <c r="R453" s="31"/>
      <c r="S453" s="31"/>
      <c r="T453" s="31"/>
    </row>
    <row r="454" spans="2:20" ht="12" customHeight="1">
      <c r="B454" s="31"/>
      <c r="C454" s="31"/>
      <c r="D454" s="31"/>
      <c r="F454" s="31"/>
      <c r="G454" s="31"/>
      <c r="H454" s="31"/>
      <c r="I454" s="31"/>
      <c r="J454" s="31"/>
      <c r="K454" s="31"/>
      <c r="L454" s="31"/>
      <c r="M454" s="31"/>
      <c r="N454" s="31"/>
      <c r="O454" s="31"/>
      <c r="P454" s="31"/>
      <c r="Q454" s="31"/>
      <c r="R454" s="31"/>
      <c r="S454" s="31"/>
      <c r="T454" s="31"/>
    </row>
    <row r="455" spans="2:20" ht="12" customHeight="1">
      <c r="B455" s="31"/>
      <c r="C455" s="31"/>
      <c r="D455" s="31"/>
      <c r="F455" s="31"/>
      <c r="G455" s="31"/>
      <c r="H455" s="31"/>
      <c r="I455" s="31"/>
      <c r="J455" s="31"/>
      <c r="K455" s="31"/>
      <c r="L455" s="31"/>
      <c r="M455" s="31"/>
      <c r="N455" s="31"/>
      <c r="O455" s="31"/>
      <c r="P455" s="31"/>
      <c r="Q455" s="31"/>
      <c r="R455" s="31"/>
      <c r="S455" s="31"/>
      <c r="T455" s="31"/>
    </row>
    <row r="456" spans="2:20" ht="12" customHeight="1">
      <c r="B456" s="31"/>
      <c r="C456" s="31"/>
      <c r="D456" s="31"/>
      <c r="F456" s="31"/>
      <c r="G456" s="31"/>
      <c r="H456" s="31"/>
      <c r="I456" s="31"/>
      <c r="J456" s="31"/>
      <c r="K456" s="31"/>
      <c r="L456" s="31"/>
      <c r="M456" s="31"/>
      <c r="N456" s="31"/>
      <c r="O456" s="31"/>
      <c r="P456" s="31"/>
      <c r="Q456" s="31"/>
      <c r="R456" s="31"/>
      <c r="S456" s="31"/>
      <c r="T456" s="31"/>
    </row>
    <row r="457" spans="2:20" ht="12" customHeight="1">
      <c r="B457" s="31"/>
      <c r="C457" s="31"/>
      <c r="D457" s="31"/>
      <c r="F457" s="31"/>
      <c r="G457" s="31"/>
      <c r="H457" s="31"/>
      <c r="I457" s="31"/>
      <c r="J457" s="31"/>
      <c r="K457" s="31"/>
      <c r="L457" s="31"/>
      <c r="M457" s="31"/>
      <c r="N457" s="31"/>
      <c r="O457" s="31"/>
      <c r="P457" s="31"/>
      <c r="Q457" s="31"/>
      <c r="R457" s="31"/>
      <c r="S457" s="31"/>
      <c r="T457" s="31"/>
    </row>
    <row r="458" spans="2:20" ht="12" customHeight="1">
      <c r="B458" s="31"/>
      <c r="C458" s="31"/>
      <c r="D458" s="31"/>
      <c r="F458" s="31"/>
      <c r="G458" s="31"/>
      <c r="H458" s="31"/>
      <c r="I458" s="31"/>
      <c r="J458" s="31"/>
      <c r="K458" s="31"/>
      <c r="L458" s="31"/>
      <c r="M458" s="31"/>
      <c r="N458" s="31"/>
      <c r="O458" s="31"/>
      <c r="P458" s="31"/>
      <c r="Q458" s="31"/>
      <c r="R458" s="31"/>
      <c r="S458" s="31"/>
      <c r="T458" s="31"/>
    </row>
    <row r="459" spans="2:20" ht="12" customHeight="1">
      <c r="B459" s="31"/>
      <c r="C459" s="31"/>
      <c r="D459" s="31"/>
      <c r="F459" s="31"/>
      <c r="G459" s="31"/>
      <c r="H459" s="31"/>
      <c r="I459" s="31"/>
      <c r="J459" s="31"/>
      <c r="K459" s="31"/>
      <c r="L459" s="31"/>
      <c r="M459" s="31"/>
      <c r="N459" s="31"/>
      <c r="O459" s="31"/>
      <c r="P459" s="31"/>
      <c r="Q459" s="31"/>
      <c r="R459" s="31"/>
      <c r="S459" s="31"/>
      <c r="T459" s="31"/>
    </row>
    <row r="460" spans="2:20" ht="12" customHeight="1">
      <c r="B460" s="31"/>
      <c r="C460" s="31"/>
      <c r="D460" s="31"/>
      <c r="F460" s="31"/>
      <c r="G460" s="31"/>
      <c r="H460" s="31"/>
      <c r="I460" s="31"/>
      <c r="J460" s="31"/>
      <c r="K460" s="31"/>
      <c r="L460" s="31"/>
      <c r="M460" s="31"/>
      <c r="N460" s="31"/>
      <c r="O460" s="31"/>
      <c r="P460" s="31"/>
      <c r="Q460" s="31"/>
      <c r="R460" s="31"/>
      <c r="S460" s="31"/>
      <c r="T460" s="31"/>
    </row>
    <row r="461" spans="2:20" ht="12" customHeight="1">
      <c r="B461" s="31"/>
      <c r="C461" s="31"/>
      <c r="D461" s="31"/>
      <c r="F461" s="31"/>
      <c r="G461" s="31"/>
      <c r="H461" s="31"/>
      <c r="I461" s="31"/>
      <c r="J461" s="31"/>
      <c r="K461" s="31"/>
      <c r="L461" s="31"/>
      <c r="M461" s="31"/>
      <c r="N461" s="31"/>
      <c r="O461" s="31"/>
      <c r="P461" s="31"/>
      <c r="Q461" s="31"/>
      <c r="R461" s="31"/>
      <c r="S461" s="31"/>
      <c r="T461" s="31"/>
    </row>
    <row r="462" spans="2:20" ht="12" customHeight="1">
      <c r="B462" s="31"/>
      <c r="C462" s="31"/>
      <c r="D462" s="31"/>
      <c r="F462" s="31"/>
      <c r="G462" s="31"/>
      <c r="H462" s="31"/>
      <c r="I462" s="31"/>
      <c r="J462" s="31"/>
      <c r="K462" s="31"/>
      <c r="L462" s="31"/>
      <c r="M462" s="31"/>
      <c r="N462" s="31"/>
      <c r="O462" s="31"/>
      <c r="P462" s="31"/>
      <c r="Q462" s="31"/>
      <c r="R462" s="31"/>
      <c r="S462" s="31"/>
      <c r="T462" s="31"/>
    </row>
    <row r="463" spans="2:20" ht="12" customHeight="1">
      <c r="B463" s="31"/>
      <c r="C463" s="31"/>
      <c r="D463" s="31"/>
      <c r="F463" s="31"/>
      <c r="G463" s="31"/>
      <c r="H463" s="31"/>
      <c r="I463" s="31"/>
      <c r="J463" s="31"/>
      <c r="K463" s="31"/>
      <c r="L463" s="31"/>
      <c r="M463" s="31"/>
      <c r="N463" s="31"/>
      <c r="O463" s="31"/>
      <c r="P463" s="31"/>
      <c r="Q463" s="31"/>
      <c r="R463" s="31"/>
      <c r="S463" s="31"/>
      <c r="T463" s="31"/>
    </row>
    <row r="464" spans="2:20" ht="12" customHeight="1">
      <c r="B464" s="31"/>
      <c r="C464" s="31"/>
      <c r="D464" s="31"/>
      <c r="F464" s="31"/>
      <c r="G464" s="31"/>
      <c r="H464" s="31"/>
      <c r="I464" s="31"/>
      <c r="J464" s="31"/>
      <c r="K464" s="31"/>
      <c r="L464" s="31"/>
      <c r="M464" s="31"/>
      <c r="N464" s="31"/>
      <c r="O464" s="31"/>
      <c r="P464" s="31"/>
      <c r="Q464" s="31"/>
      <c r="R464" s="31"/>
      <c r="S464" s="31"/>
      <c r="T464" s="31"/>
    </row>
    <row r="465" spans="2:9" ht="12" customHeight="1">
      <c r="B465" s="31"/>
      <c r="C465" s="31"/>
      <c r="D465" s="31"/>
      <c r="F465" s="31"/>
      <c r="G465" s="31"/>
      <c r="H465" s="31"/>
      <c r="I465" s="31"/>
    </row>
  </sheetData>
  <sheetProtection/>
  <mergeCells count="57">
    <mergeCell ref="A168:I168"/>
    <mergeCell ref="A169:I169"/>
    <mergeCell ref="A170:I170"/>
    <mergeCell ref="A171:I171"/>
    <mergeCell ref="A162:I162"/>
    <mergeCell ref="A165:I165"/>
    <mergeCell ref="A166:I166"/>
    <mergeCell ref="A163:I163"/>
    <mergeCell ref="A164:I164"/>
    <mergeCell ref="A158:I158"/>
    <mergeCell ref="A159:I159"/>
    <mergeCell ref="A160:I160"/>
    <mergeCell ref="A161:I161"/>
    <mergeCell ref="A153:I153"/>
    <mergeCell ref="A154:I154"/>
    <mergeCell ref="A155:I155"/>
    <mergeCell ref="A156:I156"/>
    <mergeCell ref="A157:I157"/>
    <mergeCell ref="A172:I172"/>
    <mergeCell ref="A180:I180"/>
    <mergeCell ref="A182:I182"/>
    <mergeCell ref="A183:I183"/>
    <mergeCell ref="A173:I173"/>
    <mergeCell ref="A174:I174"/>
    <mergeCell ref="A179:I179"/>
    <mergeCell ref="A178:I178"/>
    <mergeCell ref="A175:I175"/>
    <mergeCell ref="A176:I176"/>
    <mergeCell ref="A177:I177"/>
    <mergeCell ref="A184:I184"/>
    <mergeCell ref="A187:I187"/>
    <mergeCell ref="A181:I181"/>
    <mergeCell ref="A185:I185"/>
    <mergeCell ref="A186:I186"/>
    <mergeCell ref="A197:I197"/>
    <mergeCell ref="A198:I198"/>
    <mergeCell ref="A189:I189"/>
    <mergeCell ref="A192:I192"/>
    <mergeCell ref="A193:I193"/>
    <mergeCell ref="A194:I194"/>
    <mergeCell ref="A190:I190"/>
    <mergeCell ref="A1:U1"/>
    <mergeCell ref="A209:I209"/>
    <mergeCell ref="A201:I201"/>
    <mergeCell ref="A202:I202"/>
    <mergeCell ref="A203:I203"/>
    <mergeCell ref="A204:I204"/>
    <mergeCell ref="A205:I205"/>
    <mergeCell ref="A206:I206"/>
    <mergeCell ref="A199:I199"/>
    <mergeCell ref="A200:I200"/>
    <mergeCell ref="A196:I196"/>
    <mergeCell ref="A207:I207"/>
    <mergeCell ref="A208:I208"/>
    <mergeCell ref="A188:I188"/>
    <mergeCell ref="A191:I191"/>
    <mergeCell ref="A195:I195"/>
  </mergeCells>
  <printOptions/>
  <pageMargins left="0.7" right="0.7" top="0.75" bottom="0.75" header="0.3" footer="0.3"/>
  <pageSetup horizontalDpi="600" verticalDpi="600" orientation="portrait" scale="35" r:id="rId1"/>
  <rowBreaks count="2" manualBreakCount="2">
    <brk id="44" max="255" man="1"/>
    <brk id="72" max="255" man="1"/>
  </rowBreaks>
  <ignoredErrors>
    <ignoredError sqref="M55:U55 N28:S28"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2010-10-05T17:11:21Z</cp:lastPrinted>
  <dcterms:created xsi:type="dcterms:W3CDTF">1980-01-01T05:00:00Z</dcterms:created>
  <dcterms:modified xsi:type="dcterms:W3CDTF">2011-07-08T14:52:09Z</dcterms:modified>
  <cp:category/>
  <cp:version/>
  <cp:contentType/>
  <cp:contentStatus/>
</cp:coreProperties>
</file>