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30" yWindow="1020" windowWidth="14880" windowHeight="10335" tabRatio="613" activeTab="0"/>
  </bookViews>
  <sheets>
    <sheet name="1-37" sheetId="1" r:id="rId1"/>
  </sheets>
  <definedNames>
    <definedName name="OLE_LINK2" localSheetId="0">'1-37'!$V$5</definedName>
    <definedName name="_xlnm.Print_Area" localSheetId="0">'1-37'!$A$1:$Y$47</definedName>
  </definedNames>
  <calcPr fullCalcOnLoad="1"/>
</workbook>
</file>

<file path=xl/sharedStrings.xml><?xml version="1.0" encoding="utf-8"?>
<sst xmlns="http://schemas.openxmlformats.org/spreadsheetml/2006/main" count="56" uniqueCount="38">
  <si>
    <t>Scheduled</t>
  </si>
  <si>
    <t>Total scheduled</t>
  </si>
  <si>
    <t>Nonhubs</t>
  </si>
  <si>
    <t>Performed</t>
  </si>
  <si>
    <t>Large hubs</t>
  </si>
  <si>
    <t>Medium hubs</t>
  </si>
  <si>
    <t>Small hubs</t>
  </si>
  <si>
    <t>NOTES</t>
  </si>
  <si>
    <t>AIRCRAFT DEPARTURES</t>
  </si>
  <si>
    <t>Freight, total</t>
  </si>
  <si>
    <t>Mail, total</t>
  </si>
  <si>
    <t>1975</t>
  </si>
  <si>
    <t>1980</t>
  </si>
  <si>
    <t>1985</t>
  </si>
  <si>
    <t>1990</t>
  </si>
  <si>
    <t>1991</t>
  </si>
  <si>
    <t>1992</t>
  </si>
  <si>
    <t>1993</t>
  </si>
  <si>
    <t>1994</t>
  </si>
  <si>
    <t>1995</t>
  </si>
  <si>
    <t>1996</t>
  </si>
  <si>
    <t>1997</t>
  </si>
  <si>
    <t>1998</t>
  </si>
  <si>
    <t>1999</t>
  </si>
  <si>
    <t>Large certificated air carriers operate aircraft with seating capacity of more than 60 seats or a maximum payload capacity of more than 18,000 pounds and hold Certificates of Public Convenience and Necessity issued by the U.S. Department of Transportation authorizing the performance of air transportation.  Data for commuter, intrastate, air taxi, small-certificated, and foreign-flag air carriers are not included.</t>
  </si>
  <si>
    <r>
      <t>a</t>
    </r>
    <r>
      <rPr>
        <sz val="10"/>
        <rFont val="Arial"/>
        <family val="2"/>
      </rPr>
      <t xml:space="preserve"> Total performed includes scheduled departures performed minus those scheduled departures that did not occur plus unscheduled service.</t>
    </r>
  </si>
  <si>
    <r>
      <t>b</t>
    </r>
    <r>
      <rPr>
        <sz val="10"/>
        <rFont val="Arial"/>
        <family val="2"/>
      </rPr>
      <t xml:space="preserve"> The number of persons receiving air transportation from an air carrier for which remuneration is received by the carrier, excluding persons receiving reduced rate charges, such as air carrier employees, infants, and others (except ministers of religion, elderly individuals, and handicapped individuals).</t>
    </r>
  </si>
  <si>
    <r>
      <t>Total performed</t>
    </r>
    <r>
      <rPr>
        <b/>
        <vertAlign val="superscript"/>
        <sz val="11"/>
        <rFont val="Arial Narrow"/>
        <family val="2"/>
      </rPr>
      <t>a</t>
    </r>
  </si>
  <si>
    <r>
      <t>ENPLANED REVENUE PASSENGERS</t>
    </r>
    <r>
      <rPr>
        <b/>
        <vertAlign val="superscript"/>
        <sz val="11"/>
        <rFont val="Arial Narrow"/>
        <family val="2"/>
      </rPr>
      <t>b</t>
    </r>
  </si>
  <si>
    <r>
      <t>ENPLANED REVENUE TONS</t>
    </r>
    <r>
      <rPr>
        <b/>
        <vertAlign val="superscript"/>
        <sz val="11"/>
        <rFont val="Arial Narrow"/>
        <family val="2"/>
      </rPr>
      <t>c</t>
    </r>
  </si>
  <si>
    <r>
      <t>c</t>
    </r>
    <r>
      <rPr>
        <sz val="10"/>
        <rFont val="Arial"/>
        <family val="2"/>
      </rPr>
      <t xml:space="preserve"> The number of short tons transported on a flight by an air carrier.</t>
    </r>
  </si>
  <si>
    <t>SOURCES</t>
  </si>
  <si>
    <r>
      <t xml:space="preserve">1975-99: U.S. Department of Transportation, Research and Innovative Technology Administration, Bureau of Transportation Statistics, Office of Airline Information, </t>
    </r>
    <r>
      <rPr>
        <i/>
        <sz val="10"/>
        <rFont val="Arial"/>
        <family val="2"/>
      </rPr>
      <t xml:space="preserve">Airport Activity Statistics of Certified Route Air Carriers </t>
    </r>
    <r>
      <rPr>
        <sz val="10"/>
        <rFont val="Arial"/>
        <family val="2"/>
      </rPr>
      <t>(Washington, DC: Annual issues), tables 2, 3, 4, and 5.</t>
    </r>
  </si>
  <si>
    <t>Table 1-37:  U.S. Air Carrier Aircraft Departures, Enplaned Revenue Passengers, and Enplaned Revenue Tons</t>
  </si>
  <si>
    <r>
      <t xml:space="preserve">2000-10: U.S. Department of Transportation, Research and Innovative Technology Administration, Bureau of Transportation Statistics, Office of Airline Information, </t>
    </r>
    <r>
      <rPr>
        <i/>
        <sz val="10"/>
        <rFont val="Arial"/>
        <family val="2"/>
      </rPr>
      <t xml:space="preserve">Airport Activity Statistics Database </t>
    </r>
    <r>
      <rPr>
        <sz val="10"/>
        <rFont val="Arial"/>
        <family val="2"/>
      </rPr>
      <t>(Form 41 Schedule T-3), special tabulation.</t>
    </r>
  </si>
  <si>
    <t>Prior to 2000, and/or 2007-2010 air traffic hubs are designated as geographical areas based on the percentage of total passengers enplaned in the area.  Under this designation, a hub may have more than one airport in it. (This definition of hub should not be confused with the definition used by the airlines in describing their "hub-and-spoke" route structures.) Individual communities fall into four hub classifications as determined by each community's percentage of total enplaned revenue passengers in all services and all operations of U.S. certificated route carriers within the 50 states and the District of Columbia. For 2000-2006, hub designation is based on passenger boardings at individual airports as designated by the FAA. Classifications are based on the percentage of total enplaned revenue passengers for each year according to the following: one percent or more = large, 0.25 to 0.9999 percent = medium, 0.05 to 0.249 percent = small, less than 0.05 = nonhub.</t>
  </si>
  <si>
    <t xml:space="preserve">KEY: </t>
  </si>
  <si>
    <t>Data are for all scheduled and nonscheduled service by large certificated U.S. air carriers at all airports served within the 50 states and the District of Columbia. U.S. territories are not included in the data. Not all scheduled service is actually performed. Moreover, for several years, total performed departures exceed total scheduled departures because nonscheduled departures are included in the totals. Prior to 1993, all scheduled and some nonscheduled enplanements for certificated air carriers were included; no enplanements were included for air carriers offering charter service only. Prior to 1990, freight includes both freight and express shipments, and mail includes priority and nonpriority U.S. mail and foreign mail; beginning in 1990, only aggregate numbers are reported.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</si>
</sst>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s>
  <fonts count="44">
    <font>
      <sz val="10"/>
      <name val="Arial"/>
      <family val="0"/>
    </font>
    <font>
      <sz val="11"/>
      <color indexed="8"/>
      <name val="Calibri"/>
      <family val="2"/>
    </font>
    <font>
      <b/>
      <sz val="10"/>
      <name val="Arial"/>
      <family val="2"/>
    </font>
    <font>
      <b/>
      <sz val="10"/>
      <name val="Arial Narrow"/>
      <family val="2"/>
    </font>
    <font>
      <sz val="10"/>
      <name val="Arial Narrow"/>
      <family val="2"/>
    </font>
    <font>
      <b/>
      <sz val="12"/>
      <name val="Arial"/>
      <family val="2"/>
    </font>
    <font>
      <vertAlign val="superscript"/>
      <sz val="10"/>
      <name val="Arial"/>
      <family val="2"/>
    </font>
    <font>
      <i/>
      <sz val="10"/>
      <name val="Arial"/>
      <family val="2"/>
    </font>
    <font>
      <b/>
      <sz val="11"/>
      <name val="Arial Narrow"/>
      <family val="2"/>
    </font>
    <font>
      <sz val="11"/>
      <name val="Arial Narrow"/>
      <family val="2"/>
    </font>
    <font>
      <b/>
      <vertAlign val="superscript"/>
      <sz val="11"/>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xf>
    <xf numFmtId="4" fontId="2" fillId="0" borderId="0" xfId="0" applyNumberFormat="1" applyFont="1" applyFill="1" applyBorder="1" applyAlignment="1">
      <alignment/>
    </xf>
    <xf numFmtId="3" fontId="3"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Font="1" applyFill="1" applyAlignment="1">
      <alignment vertical="top" wrapText="1"/>
    </xf>
    <xf numFmtId="0" fontId="4" fillId="0" borderId="0" xfId="0" applyFont="1" applyFill="1" applyAlignment="1">
      <alignment/>
    </xf>
    <xf numFmtId="0" fontId="8" fillId="0" borderId="10" xfId="0" applyFont="1" applyFill="1" applyBorder="1" applyAlignment="1">
      <alignment horizontal="center"/>
    </xf>
    <xf numFmtId="49" fontId="8" fillId="0" borderId="10" xfId="0" applyNumberFormat="1" applyFont="1" applyFill="1" applyBorder="1" applyAlignment="1">
      <alignment horizontal="center"/>
    </xf>
    <xf numFmtId="0" fontId="8" fillId="0" borderId="10" xfId="0" applyNumberFormat="1" applyFont="1" applyFill="1" applyBorder="1" applyAlignment="1">
      <alignment horizontal="center"/>
    </xf>
    <xf numFmtId="1" fontId="8" fillId="0" borderId="10" xfId="0" applyNumberFormat="1" applyFont="1" applyFill="1" applyBorder="1" applyAlignment="1">
      <alignment horizontal="center"/>
    </xf>
    <xf numFmtId="0" fontId="8" fillId="0" borderId="0" xfId="0" applyFont="1" applyFill="1" applyBorder="1" applyAlignment="1">
      <alignment/>
    </xf>
    <xf numFmtId="3" fontId="9" fillId="0" borderId="0" xfId="0" applyNumberFormat="1" applyFont="1" applyFill="1" applyAlignment="1">
      <alignment horizontal="right"/>
    </xf>
    <xf numFmtId="3" fontId="9" fillId="0" borderId="0" xfId="0" applyNumberFormat="1" applyFont="1" applyFill="1" applyAlignment="1">
      <alignment/>
    </xf>
    <xf numFmtId="0" fontId="9" fillId="0" borderId="0" xfId="0" applyFont="1" applyFill="1" applyAlignment="1">
      <alignment/>
    </xf>
    <xf numFmtId="0" fontId="9" fillId="0" borderId="0" xfId="0" applyFont="1" applyFill="1" applyAlignment="1">
      <alignment horizontal="right"/>
    </xf>
    <xf numFmtId="0" fontId="8" fillId="0" borderId="0" xfId="0" applyNumberFormat="1" applyFont="1" applyFill="1" applyAlignment="1">
      <alignment horizontal="left"/>
    </xf>
    <xf numFmtId="3" fontId="8" fillId="0" borderId="0" xfId="0" applyNumberFormat="1" applyFont="1" applyFill="1" applyAlignment="1">
      <alignment horizontal="right"/>
    </xf>
    <xf numFmtId="0" fontId="8" fillId="0" borderId="0" xfId="0" applyFont="1" applyFill="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3" fontId="8" fillId="0" borderId="0" xfId="0" applyNumberFormat="1" applyFont="1" applyFill="1" applyBorder="1" applyAlignment="1">
      <alignment horizontal="right"/>
    </xf>
    <xf numFmtId="3" fontId="9" fillId="0" borderId="0" xfId="0" applyNumberFormat="1" applyFont="1" applyFill="1" applyBorder="1" applyAlignment="1">
      <alignment/>
    </xf>
    <xf numFmtId="0" fontId="9" fillId="0" borderId="11" xfId="0" applyFont="1" applyFill="1" applyBorder="1" applyAlignment="1">
      <alignment/>
    </xf>
    <xf numFmtId="3" fontId="9" fillId="0" borderId="11" xfId="0" applyNumberFormat="1" applyFont="1" applyFill="1" applyBorder="1" applyAlignment="1">
      <alignment/>
    </xf>
    <xf numFmtId="3" fontId="9" fillId="0" borderId="11"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vertical="center"/>
    </xf>
    <xf numFmtId="0" fontId="2" fillId="0" borderId="0" xfId="0" applyFont="1" applyFill="1" applyAlignment="1">
      <alignment wrapText="1"/>
    </xf>
    <xf numFmtId="164" fontId="8" fillId="0" borderId="0" xfId="42" applyNumberFormat="1" applyFont="1" applyFill="1" applyAlignment="1">
      <alignment/>
    </xf>
    <xf numFmtId="164" fontId="9" fillId="0" borderId="0" xfId="42" applyNumberFormat="1" applyFont="1" applyFill="1" applyAlignment="1">
      <alignment/>
    </xf>
    <xf numFmtId="164" fontId="9" fillId="0" borderId="0" xfId="0" applyNumberFormat="1" applyFont="1" applyFill="1" applyAlignment="1">
      <alignment/>
    </xf>
    <xf numFmtId="3" fontId="2" fillId="0" borderId="0" xfId="0" applyNumberFormat="1" applyFont="1" applyFill="1" applyAlignment="1">
      <alignment/>
    </xf>
    <xf numFmtId="164" fontId="0" fillId="0" borderId="0" xfId="0" applyNumberFormat="1" applyFont="1" applyFill="1" applyAlignment="1">
      <alignment/>
    </xf>
    <xf numFmtId="3" fontId="0" fillId="0" borderId="11"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vertical="top" wrapText="1"/>
    </xf>
    <xf numFmtId="0" fontId="0" fillId="0" borderId="0" xfId="0" applyFont="1" applyFill="1" applyAlignment="1">
      <alignment/>
    </xf>
    <xf numFmtId="0" fontId="0" fillId="0" borderId="0" xfId="0" applyFont="1" applyFill="1" applyAlignment="1">
      <alignment horizontal="left" wrapText="1"/>
    </xf>
    <xf numFmtId="0" fontId="6" fillId="0" borderId="0" xfId="0" applyFont="1" applyFill="1" applyAlignment="1">
      <alignment horizontal="left" wrapText="1"/>
    </xf>
    <xf numFmtId="0" fontId="5" fillId="0" borderId="11" xfId="0" applyFont="1" applyFill="1" applyBorder="1" applyAlignment="1">
      <alignment horizontal="left" wrapText="1"/>
    </xf>
    <xf numFmtId="0" fontId="0" fillId="0" borderId="0" xfId="0" applyFont="1" applyFill="1" applyAlignment="1">
      <alignment wrapText="1"/>
    </xf>
    <xf numFmtId="0" fontId="0" fillId="0" borderId="0" xfId="0" applyFont="1" applyFill="1" applyAlignment="1">
      <alignment/>
    </xf>
    <xf numFmtId="0" fontId="2" fillId="0" borderId="0" xfId="0" applyFont="1" applyFill="1" applyAlignment="1">
      <alignment wrapText="1"/>
    </xf>
    <xf numFmtId="0" fontId="2" fillId="0" borderId="12" xfId="0" applyFont="1" applyFill="1" applyBorder="1" applyAlignment="1">
      <alignment wrapText="1"/>
    </xf>
    <xf numFmtId="0" fontId="0" fillId="0" borderId="12" xfId="0" applyFont="1" applyFill="1" applyBorder="1" applyAlignment="1">
      <alignment wrapText="1"/>
    </xf>
    <xf numFmtId="0" fontId="2" fillId="0"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7"/>
  <sheetViews>
    <sheetView tabSelected="1" zoomScaleSheetLayoutView="50" zoomScalePageLayoutView="0" workbookViewId="0" topLeftCell="A1">
      <selection activeCell="A1" sqref="A1:Y1"/>
    </sheetView>
  </sheetViews>
  <sheetFormatPr defaultColWidth="9.140625" defaultRowHeight="12.75"/>
  <cols>
    <col min="1" max="1" width="35.57421875" style="26" customWidth="1"/>
    <col min="2" max="17" width="11.7109375" style="26" customWidth="1"/>
    <col min="18" max="19" width="11.7109375" style="5" customWidth="1"/>
    <col min="20" max="25" width="11.7109375" style="26" customWidth="1"/>
    <col min="26" max="26" width="9.140625" style="26" customWidth="1"/>
    <col min="27" max="27" width="13.421875" style="26" customWidth="1"/>
    <col min="28" max="28" width="9.140625" style="26" customWidth="1"/>
    <col min="29" max="29" width="12.8515625" style="26" customWidth="1"/>
    <col min="30" max="16384" width="9.140625" style="26" customWidth="1"/>
  </cols>
  <sheetData>
    <row r="1" spans="1:25" ht="16.5" customHeight="1" thickBot="1">
      <c r="A1" s="40" t="s">
        <v>33</v>
      </c>
      <c r="B1" s="40"/>
      <c r="C1" s="40"/>
      <c r="D1" s="40"/>
      <c r="E1" s="40"/>
      <c r="F1" s="40"/>
      <c r="G1" s="40"/>
      <c r="H1" s="40"/>
      <c r="I1" s="40"/>
      <c r="J1" s="40"/>
      <c r="K1" s="40"/>
      <c r="L1" s="40"/>
      <c r="M1" s="40"/>
      <c r="N1" s="40"/>
      <c r="O1" s="40"/>
      <c r="P1" s="40"/>
      <c r="Q1" s="40"/>
      <c r="R1" s="40"/>
      <c r="S1" s="40"/>
      <c r="T1" s="40"/>
      <c r="U1" s="40"/>
      <c r="V1" s="40"/>
      <c r="W1" s="40"/>
      <c r="X1" s="40"/>
      <c r="Y1" s="40"/>
    </row>
    <row r="2" spans="1:25" s="27" customFormat="1" ht="16.5" customHeight="1">
      <c r="A2" s="6"/>
      <c r="B2" s="7" t="s">
        <v>11</v>
      </c>
      <c r="C2" s="7" t="s">
        <v>12</v>
      </c>
      <c r="D2" s="7" t="s">
        <v>13</v>
      </c>
      <c r="E2" s="7" t="s">
        <v>14</v>
      </c>
      <c r="F2" s="7" t="s">
        <v>15</v>
      </c>
      <c r="G2" s="7" t="s">
        <v>16</v>
      </c>
      <c r="H2" s="7" t="s">
        <v>17</v>
      </c>
      <c r="I2" s="7" t="s">
        <v>18</v>
      </c>
      <c r="J2" s="7" t="s">
        <v>19</v>
      </c>
      <c r="K2" s="7" t="s">
        <v>20</v>
      </c>
      <c r="L2" s="7" t="s">
        <v>21</v>
      </c>
      <c r="M2" s="7" t="s">
        <v>22</v>
      </c>
      <c r="N2" s="7" t="s">
        <v>23</v>
      </c>
      <c r="O2" s="7">
        <v>2000</v>
      </c>
      <c r="P2" s="7">
        <v>2001</v>
      </c>
      <c r="Q2" s="7">
        <v>2002</v>
      </c>
      <c r="R2" s="8">
        <v>2003</v>
      </c>
      <c r="S2" s="7">
        <v>2004</v>
      </c>
      <c r="T2" s="9">
        <v>2005</v>
      </c>
      <c r="U2" s="9">
        <v>2006</v>
      </c>
      <c r="V2" s="8">
        <v>2007</v>
      </c>
      <c r="W2" s="9">
        <v>2008</v>
      </c>
      <c r="X2" s="8">
        <v>2009</v>
      </c>
      <c r="Y2" s="9">
        <v>2010</v>
      </c>
    </row>
    <row r="3" spans="1:23" ht="16.5" customHeight="1">
      <c r="A3" s="10" t="s">
        <v>8</v>
      </c>
      <c r="B3" s="11"/>
      <c r="C3" s="12"/>
      <c r="D3" s="12"/>
      <c r="E3" s="12"/>
      <c r="F3" s="12"/>
      <c r="G3" s="12"/>
      <c r="H3" s="12"/>
      <c r="I3" s="12"/>
      <c r="J3" s="12"/>
      <c r="K3" s="12"/>
      <c r="L3" s="12"/>
      <c r="M3" s="11"/>
      <c r="N3" s="11"/>
      <c r="O3" s="13"/>
      <c r="P3" s="14"/>
      <c r="Q3" s="13"/>
      <c r="R3" s="13"/>
      <c r="S3" s="13"/>
      <c r="T3" s="13"/>
      <c r="U3" s="13"/>
      <c r="V3" s="13"/>
      <c r="W3" s="13"/>
    </row>
    <row r="4" spans="1:25" ht="16.5" customHeight="1">
      <c r="A4" s="15" t="s">
        <v>27</v>
      </c>
      <c r="B4" s="16">
        <f>4745434-189918</f>
        <v>4555516</v>
      </c>
      <c r="C4" s="16">
        <f>5332898-176050</f>
        <v>5156848</v>
      </c>
      <c r="D4" s="16">
        <f>5696217-190558</f>
        <v>5505659</v>
      </c>
      <c r="E4" s="16">
        <v>6641681</v>
      </c>
      <c r="F4" s="16">
        <v>6545000</v>
      </c>
      <c r="G4" s="16">
        <v>6606609</v>
      </c>
      <c r="H4" s="16">
        <v>7193841</v>
      </c>
      <c r="I4" s="16">
        <v>7513232</v>
      </c>
      <c r="J4" s="16">
        <v>8030530</v>
      </c>
      <c r="K4" s="16">
        <v>8204674</v>
      </c>
      <c r="L4" s="16">
        <v>8095888</v>
      </c>
      <c r="M4" s="16">
        <v>8248269</v>
      </c>
      <c r="N4" s="16">
        <v>8605486</v>
      </c>
      <c r="O4" s="16">
        <v>8929559</v>
      </c>
      <c r="P4" s="16">
        <v>8548932</v>
      </c>
      <c r="Q4" s="16">
        <v>8052756</v>
      </c>
      <c r="R4" s="16">
        <v>8585736</v>
      </c>
      <c r="S4" s="16">
        <v>9444234</v>
      </c>
      <c r="T4" s="16">
        <v>9859941</v>
      </c>
      <c r="U4" s="16">
        <v>9512017</v>
      </c>
      <c r="V4" s="16">
        <v>10842368</v>
      </c>
      <c r="W4" s="16">
        <v>10307025</v>
      </c>
      <c r="X4" s="18">
        <v>9671776</v>
      </c>
      <c r="Y4" s="29">
        <v>9731131</v>
      </c>
    </row>
    <row r="5" spans="1:25" ht="16.5" customHeight="1">
      <c r="A5" s="15" t="s">
        <v>1</v>
      </c>
      <c r="B5" s="16">
        <f>4716846-186311</f>
        <v>4530535</v>
      </c>
      <c r="C5" s="16">
        <f>5379046-174482</f>
        <v>5204564</v>
      </c>
      <c r="D5" s="16">
        <f>5784547-192951</f>
        <v>5591596</v>
      </c>
      <c r="E5" s="16">
        <v>6758571</v>
      </c>
      <c r="F5" s="16">
        <v>7024412</v>
      </c>
      <c r="G5" s="16">
        <v>6703670</v>
      </c>
      <c r="H5" s="16">
        <v>7058097</v>
      </c>
      <c r="I5" s="16">
        <v>7359093</v>
      </c>
      <c r="J5" s="16">
        <v>7920467</v>
      </c>
      <c r="K5" s="16">
        <v>8064653</v>
      </c>
      <c r="L5" s="16">
        <v>7907554</v>
      </c>
      <c r="M5" s="16">
        <v>8094020</v>
      </c>
      <c r="N5" s="16">
        <v>8432940</v>
      </c>
      <c r="O5" s="16">
        <v>8688776</v>
      </c>
      <c r="P5" s="16">
        <v>8340180</v>
      </c>
      <c r="Q5" s="16">
        <v>7981190</v>
      </c>
      <c r="R5" s="16">
        <v>8479414</v>
      </c>
      <c r="S5" s="16">
        <v>9193220</v>
      </c>
      <c r="T5" s="16">
        <v>9722715</v>
      </c>
      <c r="U5" s="16">
        <v>9429017</v>
      </c>
      <c r="V5" s="16">
        <v>10533325</v>
      </c>
      <c r="W5" s="16">
        <v>9975955</v>
      </c>
      <c r="X5" s="18">
        <v>9343710</v>
      </c>
      <c r="Y5" s="29">
        <v>9374387</v>
      </c>
    </row>
    <row r="6" spans="1:24" ht="16.5" customHeight="1">
      <c r="A6" s="17" t="s">
        <v>4</v>
      </c>
      <c r="B6" s="11"/>
      <c r="C6" s="12"/>
      <c r="D6" s="12"/>
      <c r="E6" s="12"/>
      <c r="F6" s="12"/>
      <c r="G6" s="12"/>
      <c r="H6" s="12"/>
      <c r="I6" s="12"/>
      <c r="J6" s="12"/>
      <c r="K6" s="12"/>
      <c r="L6" s="12"/>
      <c r="M6" s="11"/>
      <c r="N6" s="11"/>
      <c r="O6" s="13"/>
      <c r="P6" s="14"/>
      <c r="Q6" s="13"/>
      <c r="R6" s="13"/>
      <c r="S6" s="13"/>
      <c r="T6" s="13"/>
      <c r="U6" s="13"/>
      <c r="V6" s="13"/>
      <c r="W6" s="13"/>
      <c r="X6" s="13"/>
    </row>
    <row r="7" spans="1:25" ht="16.5" customHeight="1">
      <c r="A7" s="13" t="s">
        <v>3</v>
      </c>
      <c r="B7" s="11">
        <v>2437958</v>
      </c>
      <c r="C7" s="11">
        <v>2887239</v>
      </c>
      <c r="D7" s="12">
        <v>3439446</v>
      </c>
      <c r="E7" s="12">
        <v>4167868</v>
      </c>
      <c r="F7" s="12">
        <v>4114950</v>
      </c>
      <c r="G7" s="12">
        <v>4078211</v>
      </c>
      <c r="H7" s="12">
        <v>4480575</v>
      </c>
      <c r="I7" s="12">
        <v>4756589</v>
      </c>
      <c r="J7" s="12">
        <v>5162534</v>
      </c>
      <c r="K7" s="12">
        <v>5257541</v>
      </c>
      <c r="L7" s="12">
        <v>5266560</v>
      </c>
      <c r="M7" s="11">
        <v>5416158</v>
      </c>
      <c r="N7" s="11">
        <v>5645179</v>
      </c>
      <c r="O7" s="12">
        <v>5851801</v>
      </c>
      <c r="P7" s="11">
        <v>5177758</v>
      </c>
      <c r="Q7" s="11">
        <v>4918940</v>
      </c>
      <c r="R7" s="11">
        <v>5336246</v>
      </c>
      <c r="S7" s="11">
        <v>5591234</v>
      </c>
      <c r="T7" s="11">
        <v>5842793</v>
      </c>
      <c r="U7" s="11">
        <v>5660186</v>
      </c>
      <c r="V7" s="11">
        <v>6095332</v>
      </c>
      <c r="W7" s="11">
        <v>5742452</v>
      </c>
      <c r="X7" s="13">
        <v>5478849</v>
      </c>
      <c r="Y7" s="11">
        <v>5493422</v>
      </c>
    </row>
    <row r="8" spans="1:25" ht="16.5" customHeight="1">
      <c r="A8" s="13" t="s">
        <v>0</v>
      </c>
      <c r="B8" s="11">
        <v>2409874</v>
      </c>
      <c r="C8" s="11">
        <v>2905923</v>
      </c>
      <c r="D8" s="12">
        <v>3487660</v>
      </c>
      <c r="E8" s="12">
        <v>4237466</v>
      </c>
      <c r="F8" s="12">
        <v>4312032</v>
      </c>
      <c r="G8" s="12">
        <v>4144325</v>
      </c>
      <c r="H8" s="12">
        <v>4443937</v>
      </c>
      <c r="I8" s="12">
        <v>4713178</v>
      </c>
      <c r="J8" s="12">
        <v>5147875</v>
      </c>
      <c r="K8" s="12">
        <v>5243646</v>
      </c>
      <c r="L8" s="12">
        <v>5219161</v>
      </c>
      <c r="M8" s="11">
        <v>5405728</v>
      </c>
      <c r="N8" s="11">
        <v>5570419</v>
      </c>
      <c r="O8" s="12">
        <v>5720435</v>
      </c>
      <c r="P8" s="11">
        <v>5092030</v>
      </c>
      <c r="Q8" s="11">
        <v>4867648</v>
      </c>
      <c r="R8" s="11">
        <v>5326856</v>
      </c>
      <c r="S8" s="11">
        <v>5486529</v>
      </c>
      <c r="T8" s="11">
        <v>5806009</v>
      </c>
      <c r="U8" s="11">
        <v>5654357</v>
      </c>
      <c r="V8" s="11">
        <v>6238895</v>
      </c>
      <c r="W8" s="11">
        <v>5866511</v>
      </c>
      <c r="X8" s="13">
        <v>5588496</v>
      </c>
      <c r="Y8" s="11">
        <v>5592055</v>
      </c>
    </row>
    <row r="9" spans="1:24" ht="16.5" customHeight="1">
      <c r="A9" s="17" t="s">
        <v>5</v>
      </c>
      <c r="B9" s="11"/>
      <c r="C9" s="12"/>
      <c r="D9" s="12"/>
      <c r="E9" s="12"/>
      <c r="F9" s="12"/>
      <c r="G9" s="12"/>
      <c r="H9" s="12"/>
      <c r="I9" s="12"/>
      <c r="J9" s="12"/>
      <c r="K9" s="12"/>
      <c r="L9" s="12"/>
      <c r="M9" s="11"/>
      <c r="N9" s="11"/>
      <c r="O9" s="13"/>
      <c r="P9" s="14"/>
      <c r="Q9" s="13"/>
      <c r="R9" s="13"/>
      <c r="S9" s="13"/>
      <c r="T9" s="13"/>
      <c r="U9" s="13"/>
      <c r="V9" s="13"/>
      <c r="W9" s="11"/>
      <c r="X9" s="13"/>
    </row>
    <row r="10" spans="1:25" ht="16.5" customHeight="1">
      <c r="A10" s="13" t="s">
        <v>3</v>
      </c>
      <c r="B10" s="11">
        <v>902652</v>
      </c>
      <c r="C10" s="11">
        <v>1048726</v>
      </c>
      <c r="D10" s="12">
        <v>1185008</v>
      </c>
      <c r="E10" s="12">
        <v>1394833</v>
      </c>
      <c r="F10" s="12">
        <v>1256306</v>
      </c>
      <c r="G10" s="12">
        <v>1301977</v>
      </c>
      <c r="H10" s="12">
        <v>1310322</v>
      </c>
      <c r="I10" s="12">
        <v>1471377</v>
      </c>
      <c r="J10" s="12">
        <v>1439639</v>
      </c>
      <c r="K10" s="12">
        <v>1425280</v>
      </c>
      <c r="L10" s="12">
        <v>1430537</v>
      </c>
      <c r="M10" s="11">
        <v>1429730</v>
      </c>
      <c r="N10" s="11">
        <v>1499243</v>
      </c>
      <c r="O10" s="12">
        <v>1574986</v>
      </c>
      <c r="P10" s="11">
        <v>1893805</v>
      </c>
      <c r="Q10" s="11">
        <v>1791778</v>
      </c>
      <c r="R10" s="11">
        <v>1703127</v>
      </c>
      <c r="S10" s="11">
        <v>2046105</v>
      </c>
      <c r="T10" s="11">
        <v>2184522</v>
      </c>
      <c r="U10" s="11">
        <v>2076849</v>
      </c>
      <c r="V10" s="11">
        <v>2236012</v>
      </c>
      <c r="W10" s="11">
        <v>2208796</v>
      </c>
      <c r="X10" s="30">
        <v>1950286</v>
      </c>
      <c r="Y10" s="11">
        <v>1887164</v>
      </c>
    </row>
    <row r="11" spans="1:25" ht="16.5" customHeight="1">
      <c r="A11" s="13" t="s">
        <v>0</v>
      </c>
      <c r="B11" s="11">
        <v>899543</v>
      </c>
      <c r="C11" s="11">
        <v>1058438</v>
      </c>
      <c r="D11" s="12">
        <v>1201540</v>
      </c>
      <c r="E11" s="12">
        <v>1417762</v>
      </c>
      <c r="F11" s="12">
        <v>1352515</v>
      </c>
      <c r="G11" s="12">
        <v>1312257</v>
      </c>
      <c r="H11" s="12">
        <v>1268316</v>
      </c>
      <c r="I11" s="12">
        <v>1398144</v>
      </c>
      <c r="J11" s="12">
        <v>1387833</v>
      </c>
      <c r="K11" s="12">
        <v>1356162</v>
      </c>
      <c r="L11" s="12">
        <v>1352944</v>
      </c>
      <c r="M11" s="11">
        <v>1345197</v>
      </c>
      <c r="N11" s="11">
        <v>1404482</v>
      </c>
      <c r="O11" s="12">
        <v>1507991</v>
      </c>
      <c r="P11" s="11">
        <v>1812161</v>
      </c>
      <c r="Q11" s="11">
        <v>1784913</v>
      </c>
      <c r="R11" s="11">
        <v>1671068</v>
      </c>
      <c r="S11" s="11">
        <v>2007421</v>
      </c>
      <c r="T11" s="11">
        <v>2153826</v>
      </c>
      <c r="U11" s="11">
        <v>2062423</v>
      </c>
      <c r="V11" s="11">
        <v>2213263</v>
      </c>
      <c r="W11" s="11">
        <v>2181478</v>
      </c>
      <c r="X11" s="30">
        <v>1931933</v>
      </c>
      <c r="Y11" s="11">
        <v>1868246</v>
      </c>
    </row>
    <row r="12" spans="1:24" ht="16.5" customHeight="1">
      <c r="A12" s="17" t="s">
        <v>6</v>
      </c>
      <c r="B12" s="11"/>
      <c r="C12" s="12"/>
      <c r="D12" s="12"/>
      <c r="E12" s="12"/>
      <c r="F12" s="12"/>
      <c r="G12" s="12"/>
      <c r="H12" s="12"/>
      <c r="I12" s="12"/>
      <c r="J12" s="12"/>
      <c r="K12" s="12"/>
      <c r="L12" s="12"/>
      <c r="M12" s="11"/>
      <c r="N12" s="11"/>
      <c r="O12" s="13"/>
      <c r="P12" s="14"/>
      <c r="Q12" s="13"/>
      <c r="R12" s="13"/>
      <c r="S12" s="13"/>
      <c r="T12" s="13"/>
      <c r="U12" s="13"/>
      <c r="V12" s="13"/>
      <c r="W12" s="11"/>
      <c r="X12" s="13"/>
    </row>
    <row r="13" spans="1:25" ht="16.5" customHeight="1">
      <c r="A13" s="13" t="s">
        <v>3</v>
      </c>
      <c r="B13" s="11">
        <v>640589</v>
      </c>
      <c r="C13" s="11">
        <v>598559</v>
      </c>
      <c r="D13" s="12">
        <v>514176</v>
      </c>
      <c r="E13" s="12">
        <v>669450</v>
      </c>
      <c r="F13" s="12">
        <v>689518</v>
      </c>
      <c r="G13" s="12">
        <v>771529</v>
      </c>
      <c r="H13" s="12">
        <v>841685</v>
      </c>
      <c r="I13" s="12">
        <v>710569</v>
      </c>
      <c r="J13" s="12">
        <v>738231</v>
      </c>
      <c r="K13" s="12">
        <v>754914</v>
      </c>
      <c r="L13" s="12">
        <v>695841</v>
      </c>
      <c r="M13" s="11">
        <v>714920</v>
      </c>
      <c r="N13" s="11">
        <v>746625</v>
      </c>
      <c r="O13" s="12">
        <v>779518</v>
      </c>
      <c r="P13" s="11">
        <v>864722</v>
      </c>
      <c r="Q13" s="11">
        <v>788758</v>
      </c>
      <c r="R13" s="11">
        <v>884306</v>
      </c>
      <c r="S13" s="11">
        <v>1088691</v>
      </c>
      <c r="T13" s="11">
        <v>1091838</v>
      </c>
      <c r="U13" s="11">
        <v>1095346</v>
      </c>
      <c r="V13" s="11">
        <v>1130616</v>
      </c>
      <c r="W13" s="11">
        <v>1057948</v>
      </c>
      <c r="X13" s="30">
        <v>1104258</v>
      </c>
      <c r="Y13" s="11">
        <v>1087167</v>
      </c>
    </row>
    <row r="14" spans="1:25" ht="16.5" customHeight="1">
      <c r="A14" s="13" t="s">
        <v>0</v>
      </c>
      <c r="B14" s="11">
        <v>644133</v>
      </c>
      <c r="C14" s="11">
        <v>608738</v>
      </c>
      <c r="D14" s="12">
        <v>524048</v>
      </c>
      <c r="E14" s="12">
        <v>679103</v>
      </c>
      <c r="F14" s="12">
        <v>858429</v>
      </c>
      <c r="G14" s="12">
        <v>783305</v>
      </c>
      <c r="H14" s="12">
        <v>794279</v>
      </c>
      <c r="I14" s="12">
        <v>685421</v>
      </c>
      <c r="J14" s="12">
        <v>711947</v>
      </c>
      <c r="K14" s="12">
        <v>722170</v>
      </c>
      <c r="L14" s="12">
        <v>660685</v>
      </c>
      <c r="M14" s="11">
        <v>674812</v>
      </c>
      <c r="N14" s="11">
        <v>770092</v>
      </c>
      <c r="O14" s="12">
        <v>759208</v>
      </c>
      <c r="P14" s="11">
        <v>856112</v>
      </c>
      <c r="Q14" s="11">
        <v>809246</v>
      </c>
      <c r="R14" s="11">
        <v>855679</v>
      </c>
      <c r="S14" s="11">
        <v>1025145</v>
      </c>
      <c r="T14" s="11">
        <v>1064124</v>
      </c>
      <c r="U14" s="11">
        <v>1078363</v>
      </c>
      <c r="V14" s="11">
        <v>1134183</v>
      </c>
      <c r="W14" s="11">
        <v>1055628</v>
      </c>
      <c r="X14" s="30">
        <v>1103413</v>
      </c>
      <c r="Y14" s="11">
        <v>1082183</v>
      </c>
    </row>
    <row r="15" spans="1:24" ht="16.5" customHeight="1">
      <c r="A15" s="17" t="s">
        <v>2</v>
      </c>
      <c r="B15" s="11"/>
      <c r="C15" s="12"/>
      <c r="D15" s="12"/>
      <c r="E15" s="12"/>
      <c r="F15" s="12"/>
      <c r="G15" s="12"/>
      <c r="H15" s="12"/>
      <c r="I15" s="12"/>
      <c r="J15" s="12"/>
      <c r="K15" s="12"/>
      <c r="L15" s="12"/>
      <c r="M15" s="11"/>
      <c r="N15" s="11"/>
      <c r="O15" s="13"/>
      <c r="P15" s="14"/>
      <c r="Q15" s="13"/>
      <c r="R15" s="13"/>
      <c r="S15" s="13"/>
      <c r="T15" s="13"/>
      <c r="U15" s="13"/>
      <c r="V15" s="13"/>
      <c r="W15" s="11"/>
      <c r="X15" s="13"/>
    </row>
    <row r="16" spans="1:25" ht="16.5" customHeight="1">
      <c r="A16" s="13" t="s">
        <v>3</v>
      </c>
      <c r="B16" s="11">
        <f aca="true" t="shared" si="0" ref="B16:M16">B4-SUM(B7,B10,B13)</f>
        <v>574317</v>
      </c>
      <c r="C16" s="11">
        <f t="shared" si="0"/>
        <v>622324</v>
      </c>
      <c r="D16" s="11">
        <f t="shared" si="0"/>
        <v>367029</v>
      </c>
      <c r="E16" s="11">
        <f t="shared" si="0"/>
        <v>409530</v>
      </c>
      <c r="F16" s="11">
        <f t="shared" si="0"/>
        <v>484226</v>
      </c>
      <c r="G16" s="11">
        <f t="shared" si="0"/>
        <v>454892</v>
      </c>
      <c r="H16" s="11">
        <f t="shared" si="0"/>
        <v>561259</v>
      </c>
      <c r="I16" s="11">
        <f t="shared" si="0"/>
        <v>574697</v>
      </c>
      <c r="J16" s="11">
        <f t="shared" si="0"/>
        <v>690126</v>
      </c>
      <c r="K16" s="11">
        <f t="shared" si="0"/>
        <v>766939</v>
      </c>
      <c r="L16" s="11">
        <f t="shared" si="0"/>
        <v>702950</v>
      </c>
      <c r="M16" s="11">
        <f t="shared" si="0"/>
        <v>687461</v>
      </c>
      <c r="N16" s="11">
        <f>N4-N7-N10-N13</f>
        <v>714439</v>
      </c>
      <c r="O16" s="11">
        <f aca="true" t="shared" si="1" ref="O16:T16">O4-O7-O10-O13</f>
        <v>723254</v>
      </c>
      <c r="P16" s="11">
        <f t="shared" si="1"/>
        <v>612647</v>
      </c>
      <c r="Q16" s="11">
        <f t="shared" si="1"/>
        <v>553280</v>
      </c>
      <c r="R16" s="11">
        <f t="shared" si="1"/>
        <v>662057</v>
      </c>
      <c r="S16" s="11">
        <f t="shared" si="1"/>
        <v>718204</v>
      </c>
      <c r="T16" s="11">
        <f t="shared" si="1"/>
        <v>740788</v>
      </c>
      <c r="U16" s="11">
        <f>U4-U7-U10-U13</f>
        <v>679636</v>
      </c>
      <c r="V16" s="11">
        <v>1380408</v>
      </c>
      <c r="W16" s="11">
        <v>1297829</v>
      </c>
      <c r="X16" s="31">
        <f>X4-SUM(AA19:AA21)</f>
        <v>9671776</v>
      </c>
      <c r="Y16" s="33">
        <v>1263378</v>
      </c>
    </row>
    <row r="17" spans="1:25" ht="16.5" customHeight="1">
      <c r="A17" s="13" t="s">
        <v>0</v>
      </c>
      <c r="B17" s="11">
        <f aca="true" t="shared" si="2" ref="B17:M17">B5-SUM(B8,B11,B14)</f>
        <v>576985</v>
      </c>
      <c r="C17" s="11">
        <f t="shared" si="2"/>
        <v>631465</v>
      </c>
      <c r="D17" s="11">
        <f t="shared" si="2"/>
        <v>378348</v>
      </c>
      <c r="E17" s="11">
        <f t="shared" si="2"/>
        <v>424240</v>
      </c>
      <c r="F17" s="11">
        <f t="shared" si="2"/>
        <v>501436</v>
      </c>
      <c r="G17" s="11">
        <f t="shared" si="2"/>
        <v>463783</v>
      </c>
      <c r="H17" s="11">
        <f t="shared" si="2"/>
        <v>551565</v>
      </c>
      <c r="I17" s="11">
        <f t="shared" si="2"/>
        <v>562350</v>
      </c>
      <c r="J17" s="11">
        <f t="shared" si="2"/>
        <v>672812</v>
      </c>
      <c r="K17" s="11">
        <f t="shared" si="2"/>
        <v>742675</v>
      </c>
      <c r="L17" s="11">
        <f t="shared" si="2"/>
        <v>674764</v>
      </c>
      <c r="M17" s="11">
        <f t="shared" si="2"/>
        <v>668283</v>
      </c>
      <c r="N17" s="11">
        <f>N5-N8-N11-N14</f>
        <v>687947</v>
      </c>
      <c r="O17" s="11">
        <f aca="true" t="shared" si="3" ref="O17:T17">O5-O8-O11-O14</f>
        <v>701142</v>
      </c>
      <c r="P17" s="11">
        <f t="shared" si="3"/>
        <v>579877</v>
      </c>
      <c r="Q17" s="11">
        <f t="shared" si="3"/>
        <v>519383</v>
      </c>
      <c r="R17" s="11">
        <f t="shared" si="3"/>
        <v>625811</v>
      </c>
      <c r="S17" s="11">
        <f t="shared" si="3"/>
        <v>674125</v>
      </c>
      <c r="T17" s="11">
        <f t="shared" si="3"/>
        <v>698756</v>
      </c>
      <c r="U17" s="11">
        <f>U5-U8-U11-U14</f>
        <v>633874</v>
      </c>
      <c r="V17" s="11">
        <v>946984</v>
      </c>
      <c r="W17" s="11">
        <v>872338</v>
      </c>
      <c r="X17" s="31">
        <f>X5-SUM(AB19:AB21)</f>
        <v>9343710</v>
      </c>
      <c r="Y17" s="33">
        <f>Y5-Y8-Y11-Y14</f>
        <v>831903</v>
      </c>
    </row>
    <row r="18" spans="1:25" ht="16.5" customHeight="1">
      <c r="A18" s="17" t="s">
        <v>28</v>
      </c>
      <c r="B18" s="18">
        <f>207690592-10908448</f>
        <v>196782144</v>
      </c>
      <c r="C18" s="18">
        <f>296860910-15452058</f>
        <v>281408852</v>
      </c>
      <c r="D18" s="18">
        <f>381108118-17766621</f>
        <v>363341497</v>
      </c>
      <c r="E18" s="18">
        <v>438544001</v>
      </c>
      <c r="F18" s="18">
        <v>428319248</v>
      </c>
      <c r="G18" s="18">
        <v>447625988</v>
      </c>
      <c r="H18" s="18">
        <v>468313029</v>
      </c>
      <c r="I18" s="18">
        <v>508458194</v>
      </c>
      <c r="J18" s="18">
        <v>526055483</v>
      </c>
      <c r="K18" s="18">
        <v>558183741</v>
      </c>
      <c r="L18" s="18">
        <v>568615687</v>
      </c>
      <c r="M18" s="18">
        <v>588335318</v>
      </c>
      <c r="N18" s="18">
        <v>610628716</v>
      </c>
      <c r="O18" s="18">
        <v>639753899</v>
      </c>
      <c r="P18" s="16">
        <v>595364778</v>
      </c>
      <c r="Q18" s="16">
        <v>575058533</v>
      </c>
      <c r="R18" s="16">
        <v>593132200</v>
      </c>
      <c r="S18" s="16">
        <v>652413250</v>
      </c>
      <c r="T18" s="16">
        <v>690135672</v>
      </c>
      <c r="U18" s="16">
        <v>690765508</v>
      </c>
      <c r="V18" s="16">
        <v>718735471</v>
      </c>
      <c r="W18" s="16">
        <v>690249540</v>
      </c>
      <c r="X18" s="18">
        <v>656678453</v>
      </c>
      <c r="Y18" s="16">
        <v>677166072</v>
      </c>
    </row>
    <row r="19" spans="1:25" ht="16.5" customHeight="1">
      <c r="A19" s="13" t="s">
        <v>4</v>
      </c>
      <c r="B19" s="12">
        <v>133975900</v>
      </c>
      <c r="C19" s="12">
        <v>197679376</v>
      </c>
      <c r="D19" s="12">
        <v>264507144</v>
      </c>
      <c r="E19" s="12">
        <v>317595099</v>
      </c>
      <c r="F19" s="12">
        <v>313375097</v>
      </c>
      <c r="G19" s="12">
        <v>319582090</v>
      </c>
      <c r="H19" s="12">
        <v>340048661</v>
      </c>
      <c r="I19" s="12">
        <v>372731005</v>
      </c>
      <c r="J19" s="12">
        <v>392601890</v>
      </c>
      <c r="K19" s="12">
        <v>417339694</v>
      </c>
      <c r="L19" s="12">
        <v>426246423</v>
      </c>
      <c r="M19" s="11">
        <v>442402443</v>
      </c>
      <c r="N19" s="11">
        <v>458665099</v>
      </c>
      <c r="O19" s="12">
        <v>479570342</v>
      </c>
      <c r="P19" s="11">
        <v>413634333</v>
      </c>
      <c r="Q19" s="11">
        <v>401696877</v>
      </c>
      <c r="R19" s="11">
        <v>424621015</v>
      </c>
      <c r="S19" s="11">
        <v>447500697</v>
      </c>
      <c r="T19" s="11">
        <v>473367070</v>
      </c>
      <c r="U19" s="11">
        <v>475207801</v>
      </c>
      <c r="V19" s="11">
        <v>501735503</v>
      </c>
      <c r="W19" s="11">
        <v>478700010</v>
      </c>
      <c r="X19" s="13">
        <v>461019822</v>
      </c>
      <c r="Y19" s="11">
        <v>472909327</v>
      </c>
    </row>
    <row r="20" spans="1:25" ht="16.5" customHeight="1">
      <c r="A20" s="13" t="s">
        <v>5</v>
      </c>
      <c r="B20" s="12">
        <v>36539613</v>
      </c>
      <c r="C20" s="12">
        <v>51664627</v>
      </c>
      <c r="D20" s="12">
        <v>65770376</v>
      </c>
      <c r="E20" s="12">
        <v>80466373</v>
      </c>
      <c r="F20" s="12">
        <v>72985169</v>
      </c>
      <c r="G20" s="12">
        <v>80800955</v>
      </c>
      <c r="H20" s="12">
        <v>79032913</v>
      </c>
      <c r="I20" s="12">
        <v>88601244</v>
      </c>
      <c r="J20" s="12">
        <v>85929285</v>
      </c>
      <c r="K20" s="12">
        <v>89018764</v>
      </c>
      <c r="L20" s="12">
        <v>90779705</v>
      </c>
      <c r="M20" s="11">
        <v>91755793</v>
      </c>
      <c r="N20" s="11">
        <v>96394866</v>
      </c>
      <c r="O20" s="12">
        <v>102082360</v>
      </c>
      <c r="P20" s="11">
        <v>124587728</v>
      </c>
      <c r="Q20" s="11">
        <v>119733580</v>
      </c>
      <c r="R20" s="11">
        <v>109492740</v>
      </c>
      <c r="S20" s="11">
        <v>135364314</v>
      </c>
      <c r="T20" s="11">
        <v>143749228</v>
      </c>
      <c r="U20" s="11">
        <v>142139330</v>
      </c>
      <c r="V20" s="11">
        <v>139828095</v>
      </c>
      <c r="W20" s="11">
        <v>137535272</v>
      </c>
      <c r="X20" s="30">
        <v>126650410</v>
      </c>
      <c r="Y20" s="11">
        <v>126608295</v>
      </c>
    </row>
    <row r="21" spans="1:25" ht="16.5" customHeight="1">
      <c r="A21" s="13" t="s">
        <v>6</v>
      </c>
      <c r="B21" s="12">
        <v>19406607</v>
      </c>
      <c r="C21" s="12">
        <v>23393324</v>
      </c>
      <c r="D21" s="12">
        <v>24240726</v>
      </c>
      <c r="E21" s="12">
        <v>30771383</v>
      </c>
      <c r="F21" s="12">
        <v>31224974</v>
      </c>
      <c r="G21" s="12">
        <v>36879632</v>
      </c>
      <c r="H21" s="12">
        <v>37334956</v>
      </c>
      <c r="I21" s="12">
        <v>34443996</v>
      </c>
      <c r="J21" s="12">
        <v>33561098</v>
      </c>
      <c r="K21" s="12">
        <v>37122974</v>
      </c>
      <c r="L21" s="12">
        <v>36298979</v>
      </c>
      <c r="M21" s="11">
        <v>37675305</v>
      </c>
      <c r="N21" s="11">
        <v>38644557</v>
      </c>
      <c r="O21" s="12">
        <v>40121294</v>
      </c>
      <c r="P21" s="11">
        <v>42833911</v>
      </c>
      <c r="Q21" s="11">
        <v>40053861</v>
      </c>
      <c r="R21" s="11">
        <v>43545830</v>
      </c>
      <c r="S21" s="11">
        <v>51812381</v>
      </c>
      <c r="T21" s="11">
        <v>53291924</v>
      </c>
      <c r="U21" s="11">
        <v>55008304</v>
      </c>
      <c r="V21" s="11">
        <v>55627434</v>
      </c>
      <c r="W21" s="11">
        <v>52757861</v>
      </c>
      <c r="X21" s="30">
        <v>54910333</v>
      </c>
      <c r="Y21" s="11">
        <v>55306441</v>
      </c>
    </row>
    <row r="22" spans="1:25" ht="16.5" customHeight="1">
      <c r="A22" s="13" t="s">
        <v>2</v>
      </c>
      <c r="B22" s="12">
        <f aca="true" t="shared" si="4" ref="B22:U22">B18-SUM(B19:B21)</f>
        <v>6860024</v>
      </c>
      <c r="C22" s="12">
        <f t="shared" si="4"/>
        <v>8671525</v>
      </c>
      <c r="D22" s="12">
        <f t="shared" si="4"/>
        <v>8823251</v>
      </c>
      <c r="E22" s="12">
        <f t="shared" si="4"/>
        <v>9711146</v>
      </c>
      <c r="F22" s="12">
        <f t="shared" si="4"/>
        <v>10734008</v>
      </c>
      <c r="G22" s="12">
        <f t="shared" si="4"/>
        <v>10363311</v>
      </c>
      <c r="H22" s="12">
        <f t="shared" si="4"/>
        <v>11896499</v>
      </c>
      <c r="I22" s="12">
        <f t="shared" si="4"/>
        <v>12681949</v>
      </c>
      <c r="J22" s="12">
        <f t="shared" si="4"/>
        <v>13963210</v>
      </c>
      <c r="K22" s="12">
        <f t="shared" si="4"/>
        <v>14702309</v>
      </c>
      <c r="L22" s="12">
        <f t="shared" si="4"/>
        <v>15290580</v>
      </c>
      <c r="M22" s="12">
        <f t="shared" si="4"/>
        <v>16501777</v>
      </c>
      <c r="N22" s="12">
        <f t="shared" si="4"/>
        <v>16924194</v>
      </c>
      <c r="O22" s="12">
        <f t="shared" si="4"/>
        <v>17979903</v>
      </c>
      <c r="P22" s="12">
        <f t="shared" si="4"/>
        <v>14308806</v>
      </c>
      <c r="Q22" s="12">
        <f t="shared" si="4"/>
        <v>13574215</v>
      </c>
      <c r="R22" s="12">
        <f t="shared" si="4"/>
        <v>15472615</v>
      </c>
      <c r="S22" s="12">
        <f t="shared" si="4"/>
        <v>17735858</v>
      </c>
      <c r="T22" s="12">
        <f t="shared" si="4"/>
        <v>19727450</v>
      </c>
      <c r="U22" s="12">
        <f t="shared" si="4"/>
        <v>18410073</v>
      </c>
      <c r="V22" s="12">
        <v>21544439</v>
      </c>
      <c r="W22" s="12">
        <v>21256397</v>
      </c>
      <c r="X22" s="31">
        <f>X18-SUM(X19:X21)</f>
        <v>14097888</v>
      </c>
      <c r="Y22" s="11">
        <v>22342009</v>
      </c>
    </row>
    <row r="23" spans="1:27" ht="16.5" customHeight="1">
      <c r="A23" s="17" t="s">
        <v>29</v>
      </c>
      <c r="B23" s="18">
        <f aca="true" t="shared" si="5" ref="B23:I23">SUM(B24,B29)</f>
        <v>3661061.19</v>
      </c>
      <c r="C23" s="18">
        <f t="shared" si="5"/>
        <v>5088312.69</v>
      </c>
      <c r="D23" s="18">
        <f t="shared" si="5"/>
        <v>4024470.0399999996</v>
      </c>
      <c r="E23" s="18">
        <f t="shared" si="5"/>
        <v>6298824.12</v>
      </c>
      <c r="F23" s="18">
        <f t="shared" si="5"/>
        <v>6417503.850000001</v>
      </c>
      <c r="G23" s="18">
        <f t="shared" si="5"/>
        <v>6736309.48</v>
      </c>
      <c r="H23" s="18">
        <f t="shared" si="5"/>
        <v>8203090.26</v>
      </c>
      <c r="I23" s="18">
        <f t="shared" si="5"/>
        <v>8718081.65</v>
      </c>
      <c r="J23" s="18">
        <f>J24+J29</f>
        <v>9365017.24</v>
      </c>
      <c r="K23" s="18">
        <f aca="true" t="shared" si="6" ref="K23:R23">K24+K29</f>
        <v>10333298.07</v>
      </c>
      <c r="L23" s="18">
        <f t="shared" si="6"/>
        <v>13520228.36</v>
      </c>
      <c r="M23" s="18">
        <f t="shared" si="6"/>
        <v>14083768.510000002</v>
      </c>
      <c r="N23" s="18">
        <f t="shared" si="6"/>
        <v>14911847</v>
      </c>
      <c r="O23" s="18">
        <f t="shared" si="6"/>
        <v>15105527</v>
      </c>
      <c r="P23" s="18">
        <f t="shared" si="6"/>
        <v>17514685</v>
      </c>
      <c r="Q23" s="18">
        <f t="shared" si="6"/>
        <v>13525489</v>
      </c>
      <c r="R23" s="18">
        <f t="shared" si="6"/>
        <v>13911441</v>
      </c>
      <c r="S23" s="18">
        <f>S24+S29</f>
        <v>14616794</v>
      </c>
      <c r="T23" s="18">
        <f>T24+T29</f>
        <v>14445548</v>
      </c>
      <c r="U23" s="18">
        <f>U24+U29</f>
        <v>14262852</v>
      </c>
      <c r="V23" s="16">
        <v>14092403.1</v>
      </c>
      <c r="W23" s="16">
        <v>12695986.84</v>
      </c>
      <c r="X23" s="18">
        <f>X24+X29</f>
        <v>11767926.3</v>
      </c>
      <c r="Y23" s="32">
        <f>Y24+Y29</f>
        <v>12484365.71</v>
      </c>
      <c r="AA23" s="25"/>
    </row>
    <row r="24" spans="1:27" ht="16.5" customHeight="1">
      <c r="A24" s="17" t="s">
        <v>9</v>
      </c>
      <c r="B24" s="19">
        <f>3084708.33+43565.81-363342.01-168.68</f>
        <v>2764763.4499999997</v>
      </c>
      <c r="C24" s="19">
        <f>3907664.22+72097.77-417376.85-197.75</f>
        <v>3562187.39</v>
      </c>
      <c r="D24" s="19">
        <f>3396601.03+6681.29-802126.68-128.6</f>
        <v>2601027.0399999996</v>
      </c>
      <c r="E24" s="19">
        <v>4732726.05</v>
      </c>
      <c r="F24" s="19">
        <v>4854513.11</v>
      </c>
      <c r="G24" s="19">
        <v>5053677.9</v>
      </c>
      <c r="H24" s="19">
        <v>6383887.16</v>
      </c>
      <c r="I24" s="19">
        <v>6802375.2</v>
      </c>
      <c r="J24" s="20">
        <v>7204478.82</v>
      </c>
      <c r="K24" s="19">
        <v>8047794.91</v>
      </c>
      <c r="L24" s="19">
        <v>11163447.75</v>
      </c>
      <c r="M24" s="19">
        <v>11784513.89</v>
      </c>
      <c r="N24" s="19">
        <v>12067717</v>
      </c>
      <c r="O24" s="19">
        <v>12770655</v>
      </c>
      <c r="P24" s="20">
        <v>15805842</v>
      </c>
      <c r="Q24" s="16">
        <v>12674172</v>
      </c>
      <c r="R24" s="16">
        <v>13069642</v>
      </c>
      <c r="S24" s="16">
        <v>13870934</v>
      </c>
      <c r="T24" s="16">
        <v>13795084</v>
      </c>
      <c r="U24" s="16">
        <v>13673646</v>
      </c>
      <c r="V24" s="16">
        <v>13543700.76</v>
      </c>
      <c r="W24" s="16">
        <v>12045843.04</v>
      </c>
      <c r="X24" s="18">
        <v>11206803.32</v>
      </c>
      <c r="Y24" s="32">
        <v>11947159.05</v>
      </c>
      <c r="AA24" s="25"/>
    </row>
    <row r="25" spans="1:27" ht="16.5" customHeight="1">
      <c r="A25" s="13" t="s">
        <v>4</v>
      </c>
      <c r="B25" s="12">
        <f>2233571.69+32093.26</f>
        <v>2265664.9499999997</v>
      </c>
      <c r="C25" s="12">
        <f>2951422.92+56888.33</f>
        <v>3008311.25</v>
      </c>
      <c r="D25" s="12">
        <f>2042840.33+5148.13</f>
        <v>2047988.46</v>
      </c>
      <c r="E25" s="12">
        <v>3001216.68</v>
      </c>
      <c r="F25" s="12">
        <v>2960604.31</v>
      </c>
      <c r="G25" s="12">
        <v>3067777.94</v>
      </c>
      <c r="H25" s="12">
        <v>3678850.78</v>
      </c>
      <c r="I25" s="12">
        <v>4025516.6</v>
      </c>
      <c r="J25" s="11">
        <v>4402326.87</v>
      </c>
      <c r="K25" s="12">
        <v>4653189.06</v>
      </c>
      <c r="L25" s="12">
        <v>5691362.8</v>
      </c>
      <c r="M25" s="11">
        <v>6208629.28</v>
      </c>
      <c r="N25" s="11">
        <v>5993061</v>
      </c>
      <c r="O25" s="11">
        <v>6728534</v>
      </c>
      <c r="P25" s="11">
        <v>6338289</v>
      </c>
      <c r="Q25" s="11">
        <v>4999651</v>
      </c>
      <c r="R25" s="11">
        <v>5524253</v>
      </c>
      <c r="S25" s="11">
        <v>5424975</v>
      </c>
      <c r="T25" s="11">
        <v>5184194</v>
      </c>
      <c r="U25" s="11">
        <v>5019609</v>
      </c>
      <c r="V25" s="11">
        <v>5241738.96</v>
      </c>
      <c r="W25" s="11">
        <v>4562612.93</v>
      </c>
      <c r="X25" s="13">
        <v>3934059.99</v>
      </c>
      <c r="Y25" s="11">
        <v>4221952.91</v>
      </c>
      <c r="AA25" s="25"/>
    </row>
    <row r="26" spans="1:27" ht="16.5" customHeight="1">
      <c r="A26" s="13" t="s">
        <v>5</v>
      </c>
      <c r="B26" s="12">
        <f>350568.31+7475.25</f>
        <v>358043.56</v>
      </c>
      <c r="C26" s="12">
        <f>403744.27+10580.47</f>
        <v>414324.74</v>
      </c>
      <c r="D26" s="12">
        <f>468072.95+984.14</f>
        <v>469057.09</v>
      </c>
      <c r="E26" s="12">
        <v>1446744.12</v>
      </c>
      <c r="F26" s="12">
        <v>1507016.73</v>
      </c>
      <c r="G26" s="12">
        <v>1633136.05</v>
      </c>
      <c r="H26" s="12">
        <v>1857865.2</v>
      </c>
      <c r="I26" s="12">
        <v>2022282.18</v>
      </c>
      <c r="J26" s="11">
        <v>1950317.96</v>
      </c>
      <c r="K26" s="12">
        <v>2169411.17</v>
      </c>
      <c r="L26" s="12">
        <v>3855449.23</v>
      </c>
      <c r="M26" s="11">
        <v>3897241.73</v>
      </c>
      <c r="N26" s="11">
        <v>4382712</v>
      </c>
      <c r="O26" s="12">
        <v>4445684</v>
      </c>
      <c r="P26" s="11">
        <v>6871585</v>
      </c>
      <c r="Q26" s="11">
        <v>5750187</v>
      </c>
      <c r="R26" s="11">
        <v>5264084</v>
      </c>
      <c r="S26" s="11">
        <v>5042642</v>
      </c>
      <c r="T26" s="11">
        <v>6239905</v>
      </c>
      <c r="U26" s="11">
        <v>5239725</v>
      </c>
      <c r="V26" s="11">
        <v>6386329.59</v>
      </c>
      <c r="W26" s="11">
        <v>5815014.71</v>
      </c>
      <c r="X26" s="30">
        <v>4826892.58</v>
      </c>
      <c r="Y26" s="11">
        <v>5232850.19</v>
      </c>
      <c r="AA26" s="25"/>
    </row>
    <row r="27" spans="1:27" ht="16.5" customHeight="1">
      <c r="A27" s="13" t="s">
        <v>6</v>
      </c>
      <c r="B27" s="12">
        <f>96234.99+2897.63</f>
        <v>99132.62000000001</v>
      </c>
      <c r="C27" s="12">
        <f>70688.62+3106.87</f>
        <v>73795.48999999999</v>
      </c>
      <c r="D27" s="12">
        <f>47853.96+272.63</f>
        <v>48126.59</v>
      </c>
      <c r="E27" s="12">
        <v>191357.9</v>
      </c>
      <c r="F27" s="12">
        <v>222247.49</v>
      </c>
      <c r="G27" s="12">
        <v>267619.05</v>
      </c>
      <c r="H27" s="12">
        <v>516198.67</v>
      </c>
      <c r="I27" s="12">
        <v>432680.08</v>
      </c>
      <c r="J27" s="11">
        <v>541061.9</v>
      </c>
      <c r="K27" s="12">
        <v>755232.44</v>
      </c>
      <c r="L27" s="12">
        <v>963093.25</v>
      </c>
      <c r="M27" s="11">
        <v>1019615.11</v>
      </c>
      <c r="N27" s="11">
        <v>1053050</v>
      </c>
      <c r="O27" s="12">
        <v>936896</v>
      </c>
      <c r="P27" s="11">
        <v>1405627</v>
      </c>
      <c r="Q27" s="11">
        <v>1056987</v>
      </c>
      <c r="R27" s="11">
        <v>1015860</v>
      </c>
      <c r="S27" s="11">
        <v>2052242</v>
      </c>
      <c r="T27" s="11">
        <v>981639</v>
      </c>
      <c r="U27" s="11">
        <v>2010442</v>
      </c>
      <c r="V27" s="11">
        <v>890633.25</v>
      </c>
      <c r="W27" s="11">
        <v>722876.9</v>
      </c>
      <c r="X27" s="30">
        <v>1810889.53</v>
      </c>
      <c r="Y27" s="11">
        <v>1971984.47</v>
      </c>
      <c r="AA27" s="25"/>
    </row>
    <row r="28" spans="1:27" ht="16.5" customHeight="1">
      <c r="A28" s="13" t="s">
        <v>2</v>
      </c>
      <c r="B28" s="12">
        <f aca="true" t="shared" si="7" ref="B28:U28">B24-SUM(B25:B27)</f>
        <v>41922.31999999983</v>
      </c>
      <c r="C28" s="12">
        <f t="shared" si="7"/>
        <v>65755.90999999968</v>
      </c>
      <c r="D28" s="12">
        <f t="shared" si="7"/>
        <v>35854.89999999991</v>
      </c>
      <c r="E28" s="12">
        <f t="shared" si="7"/>
        <v>93407.3499999987</v>
      </c>
      <c r="F28" s="12">
        <f t="shared" si="7"/>
        <v>164644.58000000007</v>
      </c>
      <c r="G28" s="12">
        <f t="shared" si="7"/>
        <v>85144.86000000034</v>
      </c>
      <c r="H28" s="12">
        <f t="shared" si="7"/>
        <v>330972.5100000007</v>
      </c>
      <c r="I28" s="12">
        <f t="shared" si="7"/>
        <v>321896.33999999985</v>
      </c>
      <c r="J28" s="12">
        <f t="shared" si="7"/>
        <v>310772.08999999985</v>
      </c>
      <c r="K28" s="12">
        <f t="shared" si="7"/>
        <v>469962.2400000002</v>
      </c>
      <c r="L28" s="12">
        <f t="shared" si="7"/>
        <v>653542.4700000007</v>
      </c>
      <c r="M28" s="12">
        <f t="shared" si="7"/>
        <v>659027.7700000014</v>
      </c>
      <c r="N28" s="12">
        <f t="shared" si="7"/>
        <v>638894</v>
      </c>
      <c r="O28" s="12">
        <f t="shared" si="7"/>
        <v>659541</v>
      </c>
      <c r="P28" s="12">
        <f t="shared" si="7"/>
        <v>1190341</v>
      </c>
      <c r="Q28" s="12">
        <f t="shared" si="7"/>
        <v>867347</v>
      </c>
      <c r="R28" s="12">
        <f t="shared" si="7"/>
        <v>1265445</v>
      </c>
      <c r="S28" s="12">
        <f t="shared" si="7"/>
        <v>1351075</v>
      </c>
      <c r="T28" s="12">
        <f t="shared" si="7"/>
        <v>1389346</v>
      </c>
      <c r="U28" s="12">
        <f t="shared" si="7"/>
        <v>1403870</v>
      </c>
      <c r="V28" s="12">
        <v>1024998.96</v>
      </c>
      <c r="W28" s="12">
        <v>945338.4999999994</v>
      </c>
      <c r="X28" s="31">
        <f>X24-SUM(X25:X27)</f>
        <v>634961.2200000007</v>
      </c>
      <c r="Y28" s="25">
        <v>520371.4799999986</v>
      </c>
      <c r="AA28" s="25"/>
    </row>
    <row r="29" spans="1:27" ht="16.5" customHeight="1">
      <c r="A29" s="17" t="s">
        <v>10</v>
      </c>
      <c r="B29" s="19">
        <f>766687.52+180882.3+10933.99-11204.83-40640.47-10360.77</f>
        <v>896297.7400000001</v>
      </c>
      <c r="C29" s="19">
        <f>1340156.48+227064.01+15893.82-19066.02-23522.09-14400.9</f>
        <v>1526125.3</v>
      </c>
      <c r="D29" s="19">
        <f>1352540.36+132617.05+16849.93-38885-24592.57-15086.77</f>
        <v>1423443</v>
      </c>
      <c r="E29" s="19">
        <v>1566098.07</v>
      </c>
      <c r="F29" s="19">
        <v>1562990.74</v>
      </c>
      <c r="G29" s="19">
        <v>1682631.58</v>
      </c>
      <c r="H29" s="19">
        <v>1819203.1</v>
      </c>
      <c r="I29" s="19">
        <v>1915706.45</v>
      </c>
      <c r="J29" s="19">
        <v>2160538.42</v>
      </c>
      <c r="K29" s="19">
        <v>2285503.16</v>
      </c>
      <c r="L29" s="19">
        <v>2356780.61</v>
      </c>
      <c r="M29" s="19">
        <v>2299254.62</v>
      </c>
      <c r="N29" s="19">
        <v>2844130</v>
      </c>
      <c r="O29" s="19">
        <v>2334872</v>
      </c>
      <c r="P29" s="20">
        <v>1708843</v>
      </c>
      <c r="Q29" s="16">
        <v>851317</v>
      </c>
      <c r="R29" s="16">
        <v>841799</v>
      </c>
      <c r="S29" s="16">
        <v>745860</v>
      </c>
      <c r="T29" s="16">
        <v>650464</v>
      </c>
      <c r="U29" s="16">
        <v>589206</v>
      </c>
      <c r="V29" s="16">
        <v>548702.34</v>
      </c>
      <c r="W29" s="16">
        <v>650143.8</v>
      </c>
      <c r="X29" s="18">
        <v>561122.98</v>
      </c>
      <c r="Y29" s="32">
        <v>537206.66</v>
      </c>
      <c r="AA29" s="25"/>
    </row>
    <row r="30" spans="1:27" ht="16.5" customHeight="1">
      <c r="A30" s="13" t="s">
        <v>4</v>
      </c>
      <c r="B30" s="12">
        <f>552314.69+124307.58+556.85</f>
        <v>677179.1199999999</v>
      </c>
      <c r="C30" s="12">
        <f>916829.15+172759.78+1470.52</f>
        <v>1091059.45</v>
      </c>
      <c r="D30" s="12">
        <f>1020747.91+60194.34+1624.3</f>
        <v>1082566.55</v>
      </c>
      <c r="E30" s="12">
        <v>1146589.25</v>
      </c>
      <c r="F30" s="12">
        <v>1095019.26</v>
      </c>
      <c r="G30" s="12">
        <v>1201545.44</v>
      </c>
      <c r="H30" s="12">
        <v>1320176.37</v>
      </c>
      <c r="I30" s="12">
        <v>1406909.85</v>
      </c>
      <c r="J30" s="12">
        <v>1546567.8</v>
      </c>
      <c r="K30" s="12">
        <v>1630444.73</v>
      </c>
      <c r="L30" s="12">
        <v>1699154.46</v>
      </c>
      <c r="M30" s="11">
        <v>1662642.74</v>
      </c>
      <c r="N30" s="11">
        <v>2183127</v>
      </c>
      <c r="O30" s="12">
        <v>1674892</v>
      </c>
      <c r="P30" s="11">
        <v>1127090</v>
      </c>
      <c r="Q30" s="11">
        <v>642709</v>
      </c>
      <c r="R30" s="11">
        <v>663406</v>
      </c>
      <c r="S30" s="11">
        <v>572837</v>
      </c>
      <c r="T30" s="11">
        <v>492408</v>
      </c>
      <c r="U30" s="11">
        <v>429955</v>
      </c>
      <c r="V30" s="11">
        <v>369519.21</v>
      </c>
      <c r="W30" s="11">
        <v>436837.95</v>
      </c>
      <c r="X30" s="12">
        <v>364223.2</v>
      </c>
      <c r="Y30" s="11">
        <v>346248.38</v>
      </c>
      <c r="AA30" s="25"/>
    </row>
    <row r="31" spans="1:25" ht="16.5" customHeight="1">
      <c r="A31" s="13" t="s">
        <v>5</v>
      </c>
      <c r="B31" s="12">
        <f>140501.09+10984.35+12.69</f>
        <v>151498.13</v>
      </c>
      <c r="C31" s="12">
        <f>229346.73+26560.14+22.26</f>
        <v>255929.13</v>
      </c>
      <c r="D31" s="12">
        <f>227962.42+40082.24+134.48</f>
        <v>268179.14</v>
      </c>
      <c r="E31" s="12">
        <v>292898.69</v>
      </c>
      <c r="F31" s="12">
        <v>321040.53</v>
      </c>
      <c r="G31" s="12">
        <v>321051.17</v>
      </c>
      <c r="H31" s="12">
        <v>324440.97</v>
      </c>
      <c r="I31" s="12">
        <v>344200.23</v>
      </c>
      <c r="J31" s="12">
        <v>442814.1</v>
      </c>
      <c r="K31" s="12">
        <v>466583.26</v>
      </c>
      <c r="L31" s="12">
        <v>473576.72</v>
      </c>
      <c r="M31" s="11">
        <v>482710.49</v>
      </c>
      <c r="N31" s="11">
        <v>502096</v>
      </c>
      <c r="O31" s="12">
        <v>508356</v>
      </c>
      <c r="P31" s="11">
        <v>407330</v>
      </c>
      <c r="Q31" s="11">
        <v>162549</v>
      </c>
      <c r="R31" s="11">
        <v>141315</v>
      </c>
      <c r="S31" s="11">
        <v>143888</v>
      </c>
      <c r="T31" s="11">
        <v>136635</v>
      </c>
      <c r="U31" s="11">
        <v>124151</v>
      </c>
      <c r="V31" s="11">
        <v>120709.36</v>
      </c>
      <c r="W31" s="11">
        <v>155028.59</v>
      </c>
      <c r="X31" s="12">
        <v>99105.17</v>
      </c>
      <c r="Y31" s="11">
        <v>97855.09</v>
      </c>
    </row>
    <row r="32" spans="1:27" ht="16.5" customHeight="1">
      <c r="A32" s="13" t="s">
        <v>6</v>
      </c>
      <c r="B32" s="21">
        <f>44520.58+3962.64+2.85</f>
        <v>48486.07</v>
      </c>
      <c r="C32" s="12">
        <f>145112.08+3003.54+0.14</f>
        <v>148115.76</v>
      </c>
      <c r="D32" s="12">
        <f>54491.81+5422.35+2.41</f>
        <v>59916.57</v>
      </c>
      <c r="E32" s="12">
        <v>108655.74</v>
      </c>
      <c r="F32" s="12">
        <v>126070.2</v>
      </c>
      <c r="G32" s="12">
        <v>144917.53</v>
      </c>
      <c r="H32" s="12">
        <v>152691.96</v>
      </c>
      <c r="I32" s="12">
        <v>136111.28</v>
      </c>
      <c r="J32" s="12">
        <v>136007.69</v>
      </c>
      <c r="K32" s="12">
        <v>157137.07</v>
      </c>
      <c r="L32" s="12">
        <v>138817.86</v>
      </c>
      <c r="M32" s="11">
        <v>127747.78</v>
      </c>
      <c r="N32" s="11">
        <v>126793</v>
      </c>
      <c r="O32" s="12">
        <v>109283</v>
      </c>
      <c r="P32" s="11">
        <v>103227</v>
      </c>
      <c r="Q32" s="11">
        <v>34293</v>
      </c>
      <c r="R32" s="11">
        <v>27464</v>
      </c>
      <c r="S32" s="11">
        <v>25202</v>
      </c>
      <c r="T32" s="11">
        <v>16901</v>
      </c>
      <c r="U32" s="11">
        <v>18512</v>
      </c>
      <c r="V32" s="11">
        <v>7841.5599999999995</v>
      </c>
      <c r="W32" s="11">
        <v>10331.59</v>
      </c>
      <c r="X32" s="12">
        <v>53277.1</v>
      </c>
      <c r="Y32" s="11">
        <v>56962.08</v>
      </c>
      <c r="AA32" s="25"/>
    </row>
    <row r="33" spans="1:25" ht="16.5" customHeight="1" thickBot="1">
      <c r="A33" s="22" t="s">
        <v>2</v>
      </c>
      <c r="B33" s="23">
        <f aca="true" t="shared" si="8" ref="B33:U33">B29-SUM(B30:B32)</f>
        <v>19134.420000000275</v>
      </c>
      <c r="C33" s="23">
        <f t="shared" si="8"/>
        <v>31020.959999999963</v>
      </c>
      <c r="D33" s="23">
        <f t="shared" si="8"/>
        <v>12780.73999999999</v>
      </c>
      <c r="E33" s="23">
        <f t="shared" si="8"/>
        <v>17954.39000000013</v>
      </c>
      <c r="F33" s="23">
        <f t="shared" si="8"/>
        <v>20860.75</v>
      </c>
      <c r="G33" s="23">
        <f t="shared" si="8"/>
        <v>15117.440000000177</v>
      </c>
      <c r="H33" s="23">
        <f t="shared" si="8"/>
        <v>21893.800000000047</v>
      </c>
      <c r="I33" s="23">
        <f t="shared" si="8"/>
        <v>28485.08999999985</v>
      </c>
      <c r="J33" s="23">
        <f t="shared" si="8"/>
        <v>35148.830000000075</v>
      </c>
      <c r="K33" s="23">
        <f t="shared" si="8"/>
        <v>31338.100000000093</v>
      </c>
      <c r="L33" s="23">
        <f t="shared" si="8"/>
        <v>45231.5700000003</v>
      </c>
      <c r="M33" s="23">
        <f t="shared" si="8"/>
        <v>26153.610000000335</v>
      </c>
      <c r="N33" s="23">
        <f t="shared" si="8"/>
        <v>32114</v>
      </c>
      <c r="O33" s="23">
        <f t="shared" si="8"/>
        <v>42341</v>
      </c>
      <c r="P33" s="23">
        <f t="shared" si="8"/>
        <v>71196</v>
      </c>
      <c r="Q33" s="23">
        <f t="shared" si="8"/>
        <v>11766</v>
      </c>
      <c r="R33" s="23">
        <f t="shared" si="8"/>
        <v>9614</v>
      </c>
      <c r="S33" s="23">
        <f t="shared" si="8"/>
        <v>3933</v>
      </c>
      <c r="T33" s="23">
        <f t="shared" si="8"/>
        <v>4520</v>
      </c>
      <c r="U33" s="23">
        <f t="shared" si="8"/>
        <v>16588</v>
      </c>
      <c r="V33" s="24">
        <v>50632.20999999995</v>
      </c>
      <c r="W33" s="24">
        <v>47945.67000000004</v>
      </c>
      <c r="X33" s="23">
        <f>X29-SUM(X30:X32)</f>
        <v>44517.51000000001</v>
      </c>
      <c r="Y33" s="34">
        <v>36141.110000000044</v>
      </c>
    </row>
    <row r="34" spans="1:21" ht="12.75" customHeight="1">
      <c r="A34" s="44" t="s">
        <v>36</v>
      </c>
      <c r="B34" s="45"/>
      <c r="C34" s="45"/>
      <c r="D34" s="45"/>
      <c r="E34" s="45"/>
      <c r="F34" s="45"/>
      <c r="G34" s="45"/>
      <c r="H34" s="45"/>
      <c r="I34" s="45"/>
      <c r="J34" s="3"/>
      <c r="K34" s="3"/>
      <c r="L34" s="3"/>
      <c r="M34" s="3"/>
      <c r="N34" s="3"/>
      <c r="O34" s="3"/>
      <c r="P34" s="3"/>
      <c r="U34" s="25"/>
    </row>
    <row r="35" spans="1:22" ht="12.75" customHeight="1">
      <c r="A35" s="46"/>
      <c r="B35" s="42"/>
      <c r="C35" s="42"/>
      <c r="D35" s="42"/>
      <c r="E35" s="42"/>
      <c r="F35" s="42"/>
      <c r="G35" s="42"/>
      <c r="H35" s="42"/>
      <c r="I35" s="42"/>
      <c r="J35" s="1"/>
      <c r="K35" s="1"/>
      <c r="L35" s="1"/>
      <c r="M35" s="1"/>
      <c r="N35" s="1"/>
      <c r="O35" s="1"/>
      <c r="P35" s="1"/>
      <c r="U35" s="25"/>
      <c r="V35" s="25"/>
    </row>
    <row r="36" spans="1:23" ht="12.75" customHeight="1">
      <c r="A36" s="39" t="s">
        <v>25</v>
      </c>
      <c r="B36" s="39"/>
      <c r="C36" s="39"/>
      <c r="D36" s="39"/>
      <c r="E36" s="39"/>
      <c r="F36" s="39"/>
      <c r="G36" s="39"/>
      <c r="H36" s="39"/>
      <c r="I36" s="39"/>
      <c r="J36" s="25"/>
      <c r="K36" s="25"/>
      <c r="L36" s="25"/>
      <c r="M36" s="25"/>
      <c r="N36" s="25"/>
      <c r="O36" s="25"/>
      <c r="P36" s="25"/>
      <c r="Q36" s="25"/>
      <c r="R36" s="25"/>
      <c r="S36" s="25"/>
      <c r="T36" s="25"/>
      <c r="U36" s="25"/>
      <c r="V36" s="25"/>
      <c r="W36" s="25"/>
    </row>
    <row r="37" spans="1:23" ht="25.5" customHeight="1">
      <c r="A37" s="39" t="s">
        <v>26</v>
      </c>
      <c r="B37" s="39"/>
      <c r="C37" s="39"/>
      <c r="D37" s="39"/>
      <c r="E37" s="39"/>
      <c r="F37" s="39"/>
      <c r="G37" s="39"/>
      <c r="H37" s="39"/>
      <c r="I37" s="39"/>
      <c r="J37" s="35"/>
      <c r="K37" s="35"/>
      <c r="L37" s="35"/>
      <c r="M37" s="35"/>
      <c r="N37" s="25"/>
      <c r="O37" s="2"/>
      <c r="T37" s="25"/>
      <c r="U37" s="25"/>
      <c r="W37" s="25"/>
    </row>
    <row r="38" spans="1:14" ht="12.75" customHeight="1">
      <c r="A38" s="39" t="s">
        <v>30</v>
      </c>
      <c r="B38" s="39"/>
      <c r="C38" s="39"/>
      <c r="D38" s="39"/>
      <c r="E38" s="39"/>
      <c r="F38" s="39"/>
      <c r="G38" s="39"/>
      <c r="H38" s="39"/>
      <c r="I38" s="39"/>
      <c r="J38" s="35"/>
      <c r="K38" s="35"/>
      <c r="L38" s="35"/>
      <c r="M38" s="35"/>
      <c r="N38" s="35"/>
    </row>
    <row r="39" spans="1:14" ht="12.75" customHeight="1">
      <c r="A39" s="41"/>
      <c r="B39" s="41"/>
      <c r="C39" s="41"/>
      <c r="D39" s="41"/>
      <c r="E39" s="41"/>
      <c r="F39" s="41"/>
      <c r="G39" s="41"/>
      <c r="H39" s="41"/>
      <c r="I39" s="41"/>
      <c r="J39" s="35"/>
      <c r="K39" s="35"/>
      <c r="L39" s="35"/>
      <c r="M39" s="35"/>
      <c r="N39" s="35"/>
    </row>
    <row r="40" spans="1:13" ht="12.75" customHeight="1">
      <c r="A40" s="43" t="s">
        <v>7</v>
      </c>
      <c r="B40" s="43"/>
      <c r="C40" s="43"/>
      <c r="D40" s="43"/>
      <c r="E40" s="43"/>
      <c r="F40" s="41"/>
      <c r="G40" s="41"/>
      <c r="H40" s="41"/>
      <c r="I40" s="41"/>
      <c r="J40" s="28"/>
      <c r="K40" s="28"/>
      <c r="L40" s="28"/>
      <c r="M40" s="28"/>
    </row>
    <row r="41" spans="1:13" ht="76.5" customHeight="1">
      <c r="A41" s="38" t="s">
        <v>37</v>
      </c>
      <c r="B41" s="38"/>
      <c r="C41" s="38"/>
      <c r="D41" s="38"/>
      <c r="E41" s="38"/>
      <c r="F41" s="38"/>
      <c r="G41" s="38"/>
      <c r="H41" s="38"/>
      <c r="I41" s="38"/>
      <c r="J41" s="36"/>
      <c r="K41" s="4"/>
      <c r="L41" s="4"/>
      <c r="M41" s="4"/>
    </row>
    <row r="42" spans="1:13" ht="38.25" customHeight="1">
      <c r="A42" s="38" t="s">
        <v>24</v>
      </c>
      <c r="B42" s="38"/>
      <c r="C42" s="38"/>
      <c r="D42" s="38"/>
      <c r="E42" s="38"/>
      <c r="F42" s="38"/>
      <c r="G42" s="38"/>
      <c r="H42" s="38"/>
      <c r="I42" s="38"/>
      <c r="J42" s="35"/>
      <c r="K42" s="35"/>
      <c r="L42" s="35"/>
      <c r="M42" s="35"/>
    </row>
    <row r="43" spans="1:13" ht="89.25" customHeight="1">
      <c r="A43" s="38" t="s">
        <v>35</v>
      </c>
      <c r="B43" s="38"/>
      <c r="C43" s="38"/>
      <c r="D43" s="38"/>
      <c r="E43" s="38"/>
      <c r="F43" s="38"/>
      <c r="G43" s="38"/>
      <c r="H43" s="38"/>
      <c r="I43" s="38"/>
      <c r="J43" s="35"/>
      <c r="K43" s="35"/>
      <c r="L43" s="35"/>
      <c r="M43" s="35"/>
    </row>
    <row r="44" spans="1:10" ht="12.75" customHeight="1">
      <c r="A44" s="41"/>
      <c r="B44" s="42"/>
      <c r="C44" s="42"/>
      <c r="D44" s="42"/>
      <c r="E44" s="42"/>
      <c r="F44" s="42"/>
      <c r="G44" s="42"/>
      <c r="H44" s="42"/>
      <c r="I44" s="42"/>
      <c r="J44" s="37"/>
    </row>
    <row r="45" spans="1:10" ht="12.75" customHeight="1">
      <c r="A45" s="43" t="s">
        <v>31</v>
      </c>
      <c r="B45" s="43"/>
      <c r="C45" s="43"/>
      <c r="D45" s="43"/>
      <c r="E45" s="43"/>
      <c r="F45" s="41"/>
      <c r="G45" s="41"/>
      <c r="H45" s="41"/>
      <c r="I45" s="42"/>
      <c r="J45" s="37"/>
    </row>
    <row r="46" spans="1:13" ht="25.5" customHeight="1">
      <c r="A46" s="38" t="s">
        <v>32</v>
      </c>
      <c r="B46" s="38"/>
      <c r="C46" s="38"/>
      <c r="D46" s="38"/>
      <c r="E46" s="38"/>
      <c r="F46" s="38"/>
      <c r="G46" s="38"/>
      <c r="H46" s="38"/>
      <c r="I46" s="38"/>
      <c r="J46" s="28"/>
      <c r="K46" s="28"/>
      <c r="L46" s="28"/>
      <c r="M46" s="28"/>
    </row>
    <row r="47" spans="1:9" ht="25.5" customHeight="1">
      <c r="A47" s="38" t="s">
        <v>34</v>
      </c>
      <c r="B47" s="38"/>
      <c r="C47" s="38"/>
      <c r="D47" s="38"/>
      <c r="E47" s="38"/>
      <c r="F47" s="38"/>
      <c r="G47" s="38"/>
      <c r="H47" s="38"/>
      <c r="I47" s="38"/>
    </row>
  </sheetData>
  <sheetProtection/>
  <mergeCells count="15">
    <mergeCell ref="A40:I40"/>
    <mergeCell ref="A39:I39"/>
    <mergeCell ref="A36:I36"/>
    <mergeCell ref="A34:I34"/>
    <mergeCell ref="A35:I35"/>
    <mergeCell ref="A47:I47"/>
    <mergeCell ref="A42:I42"/>
    <mergeCell ref="A43:I43"/>
    <mergeCell ref="A46:I46"/>
    <mergeCell ref="A37:I37"/>
    <mergeCell ref="A1:Y1"/>
    <mergeCell ref="A38:I38"/>
    <mergeCell ref="A41:I41"/>
    <mergeCell ref="A44:I44"/>
    <mergeCell ref="A45:I45"/>
  </mergeCells>
  <printOptions horizontalCentered="1"/>
  <pageMargins left="0.25" right="0.25" top="0.25" bottom="0.25" header="0.5" footer="0.5"/>
  <pageSetup fitToHeight="2" fitToWidth="2" horizontalDpi="600" verticalDpi="600" orientation="landscape" scale="42" r:id="rId1"/>
  <ignoredErrors>
    <ignoredError sqref="B2:N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Megret, Dominique CTR (RITA)</dc:creator>
  <cp:keywords/>
  <dc:description/>
  <cp:lastModifiedBy>dominique.megret</cp:lastModifiedBy>
  <cp:lastPrinted>2008-05-21T16:46:11Z</cp:lastPrinted>
  <dcterms:created xsi:type="dcterms:W3CDTF">1980-01-01T04:00:00Z</dcterms:created>
  <dcterms:modified xsi:type="dcterms:W3CDTF">2011-10-04T19:44:34Z</dcterms:modified>
  <cp:category/>
  <cp:version/>
  <cp:contentType/>
  <cp:contentStatus/>
</cp:coreProperties>
</file>