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3-16" sheetId="1" r:id="rId1"/>
  </sheets>
  <definedNames>
    <definedName name="_xlnm.Print_Area" localSheetId="0">'3-16'!$A$1:$W$41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<sst xmlns="http://schemas.openxmlformats.org/spreadsheetml/2006/main" count="70" uniqueCount="56">
  <si>
    <t>Air carrier, domestic, scheduled service</t>
  </si>
  <si>
    <t>Commuter rail</t>
  </si>
  <si>
    <t>Index (1990 = 100)</t>
  </si>
  <si>
    <r>
      <t>a</t>
    </r>
    <r>
      <rPr>
        <sz val="9"/>
        <rFont val="Arial"/>
        <family val="2"/>
      </rPr>
      <t xml:space="preserve">  Regular route intercity service.</t>
    </r>
  </si>
  <si>
    <r>
      <t>b</t>
    </r>
    <r>
      <rPr>
        <sz val="9"/>
        <rFont val="Arial"/>
        <family val="2"/>
      </rPr>
      <t xml:space="preserve">  Amtrak began operations in 1971.</t>
    </r>
  </si>
  <si>
    <r>
      <t>c</t>
    </r>
    <r>
      <rPr>
        <sz val="9"/>
        <rFont val="Arial"/>
        <family val="2"/>
      </rPr>
      <t xml:space="preserve">  Beginning in 1998, data reflect changes in series composition and renaming.</t>
    </r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</si>
  <si>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</si>
  <si>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March 1974), part III, table 2 (passenger-miles); part IV, table 2 (passenger revenues).</t>
    </r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</si>
  <si>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 Annual December issues), p. 2, line 3. 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</si>
  <si>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4, line 9.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</si>
  <si>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 Annual issues).</t>
    </r>
  </si>
  <si>
    <r>
      <t xml:space="preserve">1975-80: Eno Transportation Foundation, Inc., </t>
    </r>
    <r>
      <rPr>
        <i/>
        <sz val="9"/>
        <rFont val="Arial"/>
        <family val="2"/>
      </rPr>
      <t xml:space="preserve">Transportation in America, 1994 </t>
    </r>
    <r>
      <rPr>
        <sz val="9"/>
        <rFont val="Arial"/>
        <family val="2"/>
      </rPr>
      <t>(Lansdowne, VA: 1994), p. 50.</t>
    </r>
  </si>
  <si>
    <t>Table 3-16:  Average Passenger Revenue per Passenger-Mile (Current ¢)</t>
  </si>
  <si>
    <t>SOURCES</t>
  </si>
  <si>
    <t>Air carrier, domestic, scheduled service:</t>
  </si>
  <si>
    <t>Consumer Price Index:</t>
  </si>
  <si>
    <r>
      <t xml:space="preserve">c </t>
    </r>
    <r>
      <rPr>
        <b/>
        <sz val="11"/>
        <rFont val="Arial Narrow"/>
        <family val="2"/>
      </rPr>
      <t>163</t>
    </r>
  </si>
  <si>
    <r>
      <t xml:space="preserve">d </t>
    </r>
    <r>
      <rPr>
        <b/>
        <sz val="11"/>
        <rFont val="Arial Narrow"/>
        <family val="2"/>
      </rPr>
      <t>167</t>
    </r>
  </si>
  <si>
    <r>
      <t>d</t>
    </r>
    <r>
      <rPr>
        <sz val="9"/>
        <rFont val="Arial"/>
        <family val="2"/>
      </rPr>
      <t xml:space="preserve">  Beginning in 1999, data reflect changes in the formula used for calculating the basic components of the Consumer Price Index.</t>
    </r>
  </si>
  <si>
    <t>Intercity / Amtrak: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</si>
  <si>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</si>
  <si>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</si>
  <si>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</si>
  <si>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</si>
  <si>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</si>
  <si>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</si>
  <si>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</si>
  <si>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</si>
  <si>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</si>
  <si>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</si>
  <si>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</si>
  <si>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</si>
  <si>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</si>
  <si>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</si>
  <si>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</si>
  <si>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</si>
  <si>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</si>
  <si>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Intercity / Amtrak</t>
    </r>
    <r>
      <rPr>
        <b/>
        <vertAlign val="superscript"/>
        <sz val="11"/>
        <rFont val="Arial Narrow"/>
        <family val="2"/>
      </rPr>
      <t>b</t>
    </r>
  </si>
  <si>
    <t>Consumer Price Index (1982-84 = 100)</t>
  </si>
  <si>
    <r>
      <t>Class I bus, intercity</t>
    </r>
    <r>
      <rPr>
        <b/>
        <vertAlign val="superscript"/>
        <sz val="11"/>
        <rFont val="Arial Narrow"/>
        <family val="2"/>
      </rPr>
      <t>a</t>
    </r>
  </si>
  <si>
    <t>2001</t>
  </si>
  <si>
    <t>2002</t>
  </si>
  <si>
    <t>U</t>
  </si>
  <si>
    <r>
      <t xml:space="preserve">1985-2002: Amtrak, </t>
    </r>
    <r>
      <rPr>
        <i/>
        <sz val="9"/>
        <rFont val="Arial"/>
        <family val="2"/>
      </rPr>
      <t>Amtrak Annual Report, Statistical Appendix</t>
    </r>
    <r>
      <rPr>
        <sz val="9"/>
        <rFont val="Arial"/>
        <family val="2"/>
      </rPr>
      <t xml:space="preserve"> (Washington, DC: Annual issues) (transportation revenues / passenger-miles).</t>
    </r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</si>
  <si>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48.</t>
    </r>
  </si>
  <si>
    <t>2003</t>
  </si>
  <si>
    <t>2004</t>
  </si>
  <si>
    <t>2005</t>
  </si>
  <si>
    <r>
      <t xml:space="preserve">2003-04: Association of American Railroads, </t>
    </r>
    <r>
      <rPr>
        <i/>
        <sz val="9"/>
        <rFont val="Arial"/>
        <family val="2"/>
      </rPr>
      <t>Railroad Facts 2005</t>
    </r>
    <r>
      <rPr>
        <sz val="9"/>
        <rFont val="Arial"/>
        <family val="2"/>
      </rPr>
      <t xml:space="preserve"> (Washington, DC:  2005), p. 77 and similar pages in previous editions (passenger revenue/revenue passenger miles).</t>
    </r>
  </si>
  <si>
    <r>
      <t xml:space="preserve">1985-2005: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 xml:space="preserve">(Washington, DC: Annual December issues), p. 4, line 9 and similar pages in previous editions; and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p. 4 and similar pages in previous editions (total passenger operating revenues / total revenue passenger-miles).</t>
    </r>
  </si>
  <si>
    <r>
      <t xml:space="preserve">1960-2005: Council of Economic Advisors, </t>
    </r>
    <r>
      <rPr>
        <i/>
        <sz val="9"/>
        <rFont val="Arial"/>
        <family val="2"/>
      </rPr>
      <t>Economic Report of the President, 2006</t>
    </r>
    <r>
      <rPr>
        <sz val="9"/>
        <rFont val="Arial"/>
        <family val="2"/>
      </rPr>
      <t xml:space="preserve"> (Washington, DC: 2006), table B-60.</t>
    </r>
  </si>
  <si>
    <t>Commuter rail:</t>
  </si>
  <si>
    <t xml:space="preserve">Intercity class I bus: </t>
  </si>
  <si>
    <r>
      <t xml:space="preserve">1960-1985: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48.</t>
    </r>
  </si>
  <si>
    <r>
      <t xml:space="preserve">1990-2004: American Public Transportation Association, </t>
    </r>
    <r>
      <rPr>
        <i/>
        <sz val="9"/>
        <rFont val="Arial"/>
        <family val="2"/>
      </rPr>
      <t>Public Transportation Fact Book 2006</t>
    </r>
    <r>
      <rPr>
        <sz val="9"/>
        <rFont val="Arial"/>
        <family val="2"/>
      </rPr>
      <t xml:space="preserve"> (Washington, DC: 2006), tables 10 and 51 (passenger fares / passenger miles).</t>
    </r>
  </si>
  <si>
    <r>
      <t>KEY</t>
    </r>
    <r>
      <rPr>
        <sz val="9"/>
        <rFont val="Arial"/>
        <family val="2"/>
      </rPr>
      <t>: R = revised;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 = data are not available.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</si>
</sst>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0"/>
    <numFmt numFmtId="168" formatCode="0.0"/>
    <numFmt numFmtId="169" formatCode="[$-409]dddd\,\ mmmm\ dd\,\ yyyy"/>
    <numFmt numFmtId="170" formatCode="[$-409]h:mm:ss\ AM/PM"/>
    <numFmt numFmtId="171" formatCode="00000"/>
    <numFmt numFmtId="172" formatCode="&quot;(R) &quot;#,##0.0;&quot;(R) &quot;\-#,##0.0;&quot;(R) &quot;0.0"/>
    <numFmt numFmtId="173" formatCode="&quot;(R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4" fontId="15" fillId="0" borderId="0" xfId="21" applyNumberFormat="1" applyFont="1" applyFill="1" applyBorder="1" applyAlignment="1">
      <alignment horizontal="left"/>
      <protection/>
    </xf>
    <xf numFmtId="165" fontId="15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4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4" fontId="15" fillId="0" borderId="5" xfId="21" applyNumberFormat="1" applyFont="1" applyFill="1" applyBorder="1" applyAlignment="1">
      <alignment horizontal="left"/>
      <protection/>
    </xf>
    <xf numFmtId="3" fontId="15" fillId="0" borderId="5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4" fontId="18" fillId="0" borderId="0" xfId="21" applyNumberFormat="1" applyFont="1" applyFill="1" applyBorder="1" applyAlignment="1">
      <alignment horizontal="left"/>
      <protection/>
    </xf>
    <xf numFmtId="3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4" fontId="21" fillId="0" borderId="0" xfId="21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7" fillId="0" borderId="5" xfId="21" applyNumberFormat="1" applyFont="1" applyFill="1" applyBorder="1" applyAlignment="1">
      <alignment horizontal="right" vertical="top"/>
      <protection/>
    </xf>
    <xf numFmtId="4" fontId="15" fillId="0" borderId="0" xfId="21" applyNumberFormat="1" applyFont="1" applyFill="1" applyBorder="1" applyAlignment="1">
      <alignment horizontal="left" vertical="top"/>
      <protection/>
    </xf>
    <xf numFmtId="0" fontId="15" fillId="0" borderId="6" xfId="21" applyNumberFormat="1" applyFont="1" applyFill="1" applyBorder="1" applyAlignment="1">
      <alignment horizontal="center"/>
      <protection/>
    </xf>
    <xf numFmtId="49" fontId="15" fillId="0" borderId="6" xfId="21" applyNumberFormat="1" applyFont="1" applyFill="1" applyBorder="1" applyAlignment="1">
      <alignment horizontal="center"/>
      <protection/>
    </xf>
    <xf numFmtId="168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" fontId="15" fillId="0" borderId="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172" fontId="15" fillId="0" borderId="0" xfId="0" applyNumberFormat="1" applyFont="1" applyFill="1" applyAlignment="1">
      <alignment/>
    </xf>
    <xf numFmtId="173" fontId="16" fillId="0" borderId="0" xfId="21" applyNumberFormat="1" applyFont="1" applyFill="1" applyBorder="1" applyAlignment="1">
      <alignment horizontal="right"/>
      <protection/>
    </xf>
    <xf numFmtId="172" fontId="15" fillId="0" borderId="0" xfId="21" applyNumberFormat="1" applyFont="1" applyFill="1" applyBorder="1" applyAlignment="1">
      <alignment horizontal="right"/>
      <protection/>
    </xf>
    <xf numFmtId="165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173" fontId="15" fillId="0" borderId="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2" fontId="19" fillId="0" borderId="0" xfId="0" applyNumberFormat="1" applyFont="1" applyFill="1" applyAlignment="1">
      <alignment horizontal="left" wrapText="1"/>
    </xf>
    <xf numFmtId="4" fontId="8" fillId="0" borderId="5" xfId="21" applyNumberFormat="1" applyFont="1" applyFill="1" applyBorder="1" applyAlignment="1">
      <alignment horizontal="left" wrapText="1"/>
      <protection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  <xf numFmtId="0" fontId="18" fillId="0" borderId="7" xfId="0" applyFont="1" applyFill="1" applyBorder="1" applyAlignment="1">
      <alignment horizontal="left"/>
    </xf>
    <xf numFmtId="4" fontId="21" fillId="0" borderId="0" xfId="21" applyNumberFormat="1" applyFont="1" applyFill="1" applyBorder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100" workbookViewId="0" topLeftCell="A1">
      <selection activeCell="A1" sqref="A1:W1"/>
    </sheetView>
  </sheetViews>
  <sheetFormatPr defaultColWidth="9.140625" defaultRowHeight="12.75"/>
  <cols>
    <col min="1" max="1" width="33.00390625" style="1" customWidth="1"/>
    <col min="2" max="7" width="6.7109375" style="1" customWidth="1"/>
    <col min="8" max="13" width="7.28125" style="1" bestFit="1" customWidth="1"/>
    <col min="14" max="14" width="7.28125" style="2" bestFit="1" customWidth="1"/>
    <col min="15" max="19" width="7.28125" style="1" bestFit="1" customWidth="1"/>
    <col min="20" max="20" width="6.7109375" style="1" customWidth="1"/>
    <col min="21" max="21" width="7.28125" style="1" bestFit="1" customWidth="1"/>
    <col min="22" max="23" width="6.7109375" style="1" customWidth="1"/>
    <col min="24" max="16384" width="9.140625" style="1" customWidth="1"/>
  </cols>
  <sheetData>
    <row r="1" spans="1:23" s="3" customFormat="1" ht="16.5" thickBo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  <c r="W1" s="46"/>
    </row>
    <row r="2" spans="1:23" s="4" customFormat="1" ht="16.5">
      <c r="A2" s="27"/>
      <c r="B2" s="28" t="s">
        <v>20</v>
      </c>
      <c r="C2" s="28" t="s">
        <v>21</v>
      </c>
      <c r="D2" s="28" t="s">
        <v>22</v>
      </c>
      <c r="E2" s="28" t="s">
        <v>23</v>
      </c>
      <c r="F2" s="28" t="s">
        <v>24</v>
      </c>
      <c r="G2" s="28" t="s">
        <v>25</v>
      </c>
      <c r="H2" s="28" t="s">
        <v>26</v>
      </c>
      <c r="I2" s="28" t="s">
        <v>27</v>
      </c>
      <c r="J2" s="28" t="s">
        <v>28</v>
      </c>
      <c r="K2" s="28" t="s">
        <v>29</v>
      </c>
      <c r="L2" s="28" t="s">
        <v>30</v>
      </c>
      <c r="M2" s="28" t="s">
        <v>31</v>
      </c>
      <c r="N2" s="28" t="s">
        <v>32</v>
      </c>
      <c r="O2" s="28" t="s">
        <v>33</v>
      </c>
      <c r="P2" s="28" t="s">
        <v>34</v>
      </c>
      <c r="Q2" s="28" t="s">
        <v>35</v>
      </c>
      <c r="R2" s="28" t="s">
        <v>36</v>
      </c>
      <c r="S2" s="28" t="s">
        <v>40</v>
      </c>
      <c r="T2" s="28" t="s">
        <v>41</v>
      </c>
      <c r="U2" s="28" t="s">
        <v>45</v>
      </c>
      <c r="V2" s="28" t="s">
        <v>46</v>
      </c>
      <c r="W2" s="28" t="s">
        <v>47</v>
      </c>
    </row>
    <row r="3" spans="1:23" s="7" customFormat="1" ht="16.5">
      <c r="A3" s="5" t="s">
        <v>0</v>
      </c>
      <c r="B3" s="6">
        <v>6.1</v>
      </c>
      <c r="C3" s="6">
        <v>6.1</v>
      </c>
      <c r="D3" s="6">
        <v>6</v>
      </c>
      <c r="E3" s="6">
        <v>7.7</v>
      </c>
      <c r="F3" s="6">
        <v>11.5</v>
      </c>
      <c r="G3" s="6">
        <v>12.2</v>
      </c>
      <c r="H3" s="6">
        <v>13.4</v>
      </c>
      <c r="I3" s="6">
        <v>13.2</v>
      </c>
      <c r="J3" s="6">
        <v>12.9</v>
      </c>
      <c r="K3" s="6">
        <v>13.7</v>
      </c>
      <c r="L3" s="6">
        <v>13.1</v>
      </c>
      <c r="M3" s="6">
        <v>13.5</v>
      </c>
      <c r="N3" s="6">
        <v>13.8</v>
      </c>
      <c r="O3" s="6">
        <f>61841988/442639547*100</f>
        <v>13.971184549400418</v>
      </c>
      <c r="P3" s="6">
        <f>63990546*100/454430277</f>
        <v>14.081488236753204</v>
      </c>
      <c r="Q3" s="6">
        <f>67020734*100/480133550</f>
        <v>13.958769179950037</v>
      </c>
      <c r="R3" s="6">
        <f>74046343*100/508402855</f>
        <v>14.564501806348039</v>
      </c>
      <c r="S3" s="6">
        <f>63625096*100/480347784</f>
        <v>13.24563121123923</v>
      </c>
      <c r="T3" s="29">
        <f>57099590*100/476004168</f>
        <v>11.99560714770884</v>
      </c>
      <c r="U3" s="35">
        <f>61459855*100/500270827</f>
        <v>12.285316609117405</v>
      </c>
      <c r="V3" s="29">
        <f>66369061*100/551935164</f>
        <v>12.024793006303183</v>
      </c>
      <c r="W3" s="29">
        <f>71183768*100/579660555</f>
        <v>12.280250464860421</v>
      </c>
    </row>
    <row r="4" spans="1:23" s="10" customFormat="1" ht="16.5">
      <c r="A4" s="8" t="s">
        <v>2</v>
      </c>
      <c r="B4" s="9">
        <f>(B3/$H3)*100</f>
        <v>45.52238805970149</v>
      </c>
      <c r="C4" s="9">
        <f>(C3/$H3)*100</f>
        <v>45.52238805970149</v>
      </c>
      <c r="D4" s="9">
        <f>(D3/$H3)*100</f>
        <v>44.776119402985074</v>
      </c>
      <c r="E4" s="9">
        <f>(E3/$H3)*100</f>
        <v>57.46268656716418</v>
      </c>
      <c r="F4" s="9">
        <f>(F3/$H3)*100</f>
        <v>85.82089552238806</v>
      </c>
      <c r="G4" s="9">
        <f aca="true" t="shared" si="0" ref="G4:W4">(G3/$H3)*100</f>
        <v>91.04477611940298</v>
      </c>
      <c r="H4" s="9">
        <f t="shared" si="0"/>
        <v>100</v>
      </c>
      <c r="I4" s="9">
        <f t="shared" si="0"/>
        <v>98.50746268656717</v>
      </c>
      <c r="J4" s="9">
        <f t="shared" si="0"/>
        <v>96.26865671641791</v>
      </c>
      <c r="K4" s="9">
        <f t="shared" si="0"/>
        <v>102.23880597014924</v>
      </c>
      <c r="L4" s="9">
        <f t="shared" si="0"/>
        <v>97.76119402985074</v>
      </c>
      <c r="M4" s="9">
        <f t="shared" si="0"/>
        <v>100.74626865671641</v>
      </c>
      <c r="N4" s="9">
        <f t="shared" si="0"/>
        <v>102.98507462686568</v>
      </c>
      <c r="O4" s="9">
        <f t="shared" si="0"/>
        <v>104.26257126418221</v>
      </c>
      <c r="P4" s="9">
        <f t="shared" si="0"/>
        <v>105.08573311009854</v>
      </c>
      <c r="Q4" s="9">
        <f t="shared" si="0"/>
        <v>104.16991925335847</v>
      </c>
      <c r="R4" s="9">
        <f t="shared" si="0"/>
        <v>108.69031198767193</v>
      </c>
      <c r="S4" s="9">
        <f t="shared" si="0"/>
        <v>98.84799411372559</v>
      </c>
      <c r="T4" s="9">
        <f t="shared" si="0"/>
        <v>89.51945632618538</v>
      </c>
      <c r="U4" s="36">
        <f t="shared" si="0"/>
        <v>91.68146723221943</v>
      </c>
      <c r="V4" s="9">
        <f t="shared" si="0"/>
        <v>89.73726124106852</v>
      </c>
      <c r="W4" s="9">
        <f t="shared" si="0"/>
        <v>91.64366018552552</v>
      </c>
    </row>
    <row r="5" spans="1:23" s="7" customFormat="1" ht="18">
      <c r="A5" s="26" t="s">
        <v>39</v>
      </c>
      <c r="B5" s="6">
        <v>2.71</v>
      </c>
      <c r="C5" s="6">
        <v>2.88</v>
      </c>
      <c r="D5" s="6">
        <v>3.6</v>
      </c>
      <c r="E5" s="6">
        <v>4.85</v>
      </c>
      <c r="F5" s="6">
        <v>7.26</v>
      </c>
      <c r="G5" s="6">
        <v>9.91</v>
      </c>
      <c r="H5" s="6">
        <v>11.55</v>
      </c>
      <c r="I5" s="6">
        <v>12.03</v>
      </c>
      <c r="J5" s="6">
        <v>11.78</v>
      </c>
      <c r="K5" s="6">
        <v>11.98</v>
      </c>
      <c r="L5" s="6">
        <v>11.61</v>
      </c>
      <c r="M5" s="6">
        <v>12.19</v>
      </c>
      <c r="N5" s="6">
        <v>12.3</v>
      </c>
      <c r="O5" s="6">
        <v>12.56</v>
      </c>
      <c r="P5" s="6">
        <v>12.75</v>
      </c>
      <c r="Q5" s="6">
        <v>12.76</v>
      </c>
      <c r="R5" s="6">
        <v>12.79</v>
      </c>
      <c r="S5" s="6">
        <v>12.91</v>
      </c>
      <c r="T5" s="30" t="s">
        <v>42</v>
      </c>
      <c r="U5" s="30" t="s">
        <v>42</v>
      </c>
      <c r="V5" s="30" t="s">
        <v>42</v>
      </c>
      <c r="W5" s="30" t="s">
        <v>42</v>
      </c>
    </row>
    <row r="6" spans="1:23" s="10" customFormat="1" ht="16.5">
      <c r="A6" s="8" t="s">
        <v>2</v>
      </c>
      <c r="B6" s="9">
        <f>(B5/H5)*100</f>
        <v>23.46320346320346</v>
      </c>
      <c r="C6" s="9">
        <f>(C5/H5)*100</f>
        <v>24.935064935064933</v>
      </c>
      <c r="D6" s="9">
        <f>(D5/H5)*100</f>
        <v>31.16883116883117</v>
      </c>
      <c r="E6" s="9">
        <f>(E5/H5)*100</f>
        <v>41.99134199134198</v>
      </c>
      <c r="F6" s="9">
        <f aca="true" t="shared" si="1" ref="F6:P6">F5/$H$5*100</f>
        <v>62.857142857142854</v>
      </c>
      <c r="G6" s="9">
        <f t="shared" si="1"/>
        <v>85.8008658008658</v>
      </c>
      <c r="H6" s="9">
        <f t="shared" si="1"/>
        <v>100</v>
      </c>
      <c r="I6" s="9">
        <f t="shared" si="1"/>
        <v>104.15584415584414</v>
      </c>
      <c r="J6" s="9">
        <f t="shared" si="1"/>
        <v>101.99134199134198</v>
      </c>
      <c r="K6" s="9">
        <f t="shared" si="1"/>
        <v>103.72294372294373</v>
      </c>
      <c r="L6" s="9">
        <f t="shared" si="1"/>
        <v>100.5194805194805</v>
      </c>
      <c r="M6" s="9">
        <f t="shared" si="1"/>
        <v>105.54112554112554</v>
      </c>
      <c r="N6" s="9">
        <f t="shared" si="1"/>
        <v>106.49350649350649</v>
      </c>
      <c r="O6" s="9">
        <f t="shared" si="1"/>
        <v>108.74458874458874</v>
      </c>
      <c r="P6" s="9">
        <f t="shared" si="1"/>
        <v>110.3896103896104</v>
      </c>
      <c r="Q6" s="9">
        <f>Q5/$H$5*100</f>
        <v>110.47619047619047</v>
      </c>
      <c r="R6" s="9">
        <f>R5/$H$5*100</f>
        <v>110.73593073593074</v>
      </c>
      <c r="S6" s="9">
        <f>S5/$H$5*100</f>
        <v>111.77489177489177</v>
      </c>
      <c r="T6" s="31" t="s">
        <v>42</v>
      </c>
      <c r="U6" s="31" t="s">
        <v>42</v>
      </c>
      <c r="V6" s="31" t="s">
        <v>42</v>
      </c>
      <c r="W6" s="31" t="s">
        <v>42</v>
      </c>
    </row>
    <row r="7" spans="1:23" s="7" customFormat="1" ht="16.5">
      <c r="A7" s="5" t="s">
        <v>1</v>
      </c>
      <c r="B7" s="6">
        <v>2.92</v>
      </c>
      <c r="C7" s="6">
        <v>3.3</v>
      </c>
      <c r="D7" s="6">
        <v>3.75</v>
      </c>
      <c r="E7" s="6">
        <v>4.57</v>
      </c>
      <c r="F7" s="6">
        <v>6.7</v>
      </c>
      <c r="G7" s="6">
        <v>12.08</v>
      </c>
      <c r="H7" s="37">
        <v>13.445354419655464</v>
      </c>
      <c r="I7" s="37">
        <v>13.04466230936819</v>
      </c>
      <c r="J7" s="37">
        <v>13.25273224043716</v>
      </c>
      <c r="K7" s="37">
        <v>14.344380403458212</v>
      </c>
      <c r="L7" s="37">
        <v>13.54552276138069</v>
      </c>
      <c r="M7" s="37">
        <v>13.07011159631247</v>
      </c>
      <c r="N7" s="37">
        <v>13.718117590707699</v>
      </c>
      <c r="O7" s="37">
        <v>14.65041054988803</v>
      </c>
      <c r="P7" s="37">
        <v>14.420955882352942</v>
      </c>
      <c r="Q7" s="37">
        <v>14.929272187999088</v>
      </c>
      <c r="R7" s="37">
        <v>14.620293554562858</v>
      </c>
      <c r="S7" s="37">
        <v>15.068077084206116</v>
      </c>
      <c r="T7" s="38">
        <v>15.229377104377107</v>
      </c>
      <c r="U7" s="38">
        <v>16.238100219688253</v>
      </c>
      <c r="V7" s="38">
        <v>16.613849161436363</v>
      </c>
      <c r="W7" s="38" t="s">
        <v>42</v>
      </c>
    </row>
    <row r="8" spans="1:23" s="10" customFormat="1" ht="16.5">
      <c r="A8" s="8" t="s">
        <v>2</v>
      </c>
      <c r="B8" s="9">
        <f aca="true" t="shared" si="2" ref="B8:Q8">(B7/$H7)*100</f>
        <v>21.717538332283134</v>
      </c>
      <c r="C8" s="9">
        <f t="shared" si="2"/>
        <v>24.543793320730938</v>
      </c>
      <c r="D8" s="9">
        <f t="shared" si="2"/>
        <v>27.89067422810334</v>
      </c>
      <c r="E8" s="9">
        <f t="shared" si="2"/>
        <v>33.989434992648604</v>
      </c>
      <c r="F8" s="9">
        <f t="shared" si="2"/>
        <v>49.8313379542113</v>
      </c>
      <c r="G8" s="9">
        <f t="shared" si="2"/>
        <v>89.84515858013023</v>
      </c>
      <c r="H8" s="36">
        <f t="shared" si="2"/>
        <v>100</v>
      </c>
      <c r="I8" s="36">
        <f t="shared" si="2"/>
        <v>97.01984716965504</v>
      </c>
      <c r="J8" s="36">
        <f t="shared" si="2"/>
        <v>98.56737001341732</v>
      </c>
      <c r="K8" s="36">
        <f t="shared" si="2"/>
        <v>106.68651755649134</v>
      </c>
      <c r="L8" s="36">
        <f t="shared" si="2"/>
        <v>100.74500335654068</v>
      </c>
      <c r="M8" s="36">
        <f t="shared" si="2"/>
        <v>97.20912657538848</v>
      </c>
      <c r="N8" s="36">
        <f t="shared" si="2"/>
        <v>102.02867966539795</v>
      </c>
      <c r="O8" s="36">
        <f t="shared" si="2"/>
        <v>108.9626207879721</v>
      </c>
      <c r="P8" s="36">
        <f>(P7/$H7)*100</f>
        <v>107.25604868601506</v>
      </c>
      <c r="Q8" s="36">
        <f t="shared" si="2"/>
        <v>111.03665788217762</v>
      </c>
      <c r="R8" s="36">
        <f>(R7/$H7)*100</f>
        <v>108.73862523988045</v>
      </c>
      <c r="S8" s="36">
        <f>(S7/$H7)*100</f>
        <v>112.06902111987789</v>
      </c>
      <c r="T8" s="9">
        <f>(T7/$H7)*100</f>
        <v>113.2686921373647</v>
      </c>
      <c r="U8" s="9">
        <f>(U7/$H7)*100</f>
        <v>120.77108354949821</v>
      </c>
      <c r="V8" s="9">
        <f>(V7/$H7)*100</f>
        <v>123.56572123639187</v>
      </c>
      <c r="W8" s="31" t="s">
        <v>42</v>
      </c>
    </row>
    <row r="9" spans="1:23" s="7" customFormat="1" ht="18">
      <c r="A9" s="26" t="s">
        <v>37</v>
      </c>
      <c r="B9" s="6">
        <v>3.03</v>
      </c>
      <c r="C9" s="6">
        <v>3.14</v>
      </c>
      <c r="D9" s="6">
        <v>4.02</v>
      </c>
      <c r="E9" s="6">
        <v>5.71</v>
      </c>
      <c r="F9" s="6">
        <v>8.18</v>
      </c>
      <c r="G9" s="6">
        <f>100*544/4825</f>
        <v>11.27461139896373</v>
      </c>
      <c r="H9" s="6">
        <f>100*855/6057</f>
        <v>14.115898959881129</v>
      </c>
      <c r="I9" s="6">
        <f>100*887/6273</f>
        <v>14.139964929061055</v>
      </c>
      <c r="J9" s="6">
        <f>100*856/6091</f>
        <v>14.053521589230012</v>
      </c>
      <c r="K9" s="6">
        <f>100*870/6199</f>
        <v>14.03452169704791</v>
      </c>
      <c r="L9" s="6">
        <v>13.7</v>
      </c>
      <c r="M9" s="6">
        <f>100*(808/5545)</f>
        <v>14.571686203787197</v>
      </c>
      <c r="N9" s="6">
        <f>100*(838/5050)</f>
        <v>16.594059405940595</v>
      </c>
      <c r="O9" s="6">
        <v>17.3</v>
      </c>
      <c r="P9" s="6">
        <v>17.5</v>
      </c>
      <c r="Q9" s="6">
        <v>18.4</v>
      </c>
      <c r="R9" s="6">
        <f>1277*100/5498</f>
        <v>23.226627864678065</v>
      </c>
      <c r="S9" s="6">
        <f>1384*100/5559</f>
        <v>24.896564130239252</v>
      </c>
      <c r="T9" s="29">
        <f>1468*100/5468</f>
        <v>26.847110460863203</v>
      </c>
      <c r="U9" s="29">
        <f>1421054984*100/5679932719</f>
        <v>25.0188700166538</v>
      </c>
      <c r="V9" s="29">
        <f>1432593271*100/5510882497</f>
        <v>25.99571433032498</v>
      </c>
      <c r="W9" s="39" t="s">
        <v>42</v>
      </c>
    </row>
    <row r="10" spans="1:23" s="10" customFormat="1" ht="16.5">
      <c r="A10" s="8" t="s">
        <v>2</v>
      </c>
      <c r="B10" s="9">
        <f aca="true" t="shared" si="3" ref="B10:P10">(B9/$H9)*100</f>
        <v>21.46515789473684</v>
      </c>
      <c r="C10" s="9">
        <f t="shared" si="3"/>
        <v>22.24442105263158</v>
      </c>
      <c r="D10" s="9">
        <f t="shared" si="3"/>
        <v>28.47852631578947</v>
      </c>
      <c r="E10" s="9">
        <f t="shared" si="3"/>
        <v>40.450842105263156</v>
      </c>
      <c r="F10" s="9">
        <f t="shared" si="3"/>
        <v>57.948842105263154</v>
      </c>
      <c r="G10" s="9">
        <f t="shared" si="3"/>
        <v>79.87172075265885</v>
      </c>
      <c r="H10" s="9">
        <f t="shared" si="3"/>
        <v>100</v>
      </c>
      <c r="I10" s="9">
        <f t="shared" si="3"/>
        <v>100.17048839219042</v>
      </c>
      <c r="J10" s="9">
        <f t="shared" si="3"/>
        <v>99.55810557422946</v>
      </c>
      <c r="K10" s="9">
        <f t="shared" si="3"/>
        <v>99.42350633803414</v>
      </c>
      <c r="L10" s="9">
        <f t="shared" si="3"/>
        <v>97.05368421052631</v>
      </c>
      <c r="M10" s="9">
        <f t="shared" si="3"/>
        <v>103.22889279103981</v>
      </c>
      <c r="N10" s="9">
        <f t="shared" si="3"/>
        <v>117.55581031787389</v>
      </c>
      <c r="O10" s="9">
        <f t="shared" si="3"/>
        <v>122.55684210526316</v>
      </c>
      <c r="P10" s="9">
        <f t="shared" si="3"/>
        <v>123.97368421052633</v>
      </c>
      <c r="Q10" s="9">
        <f>Q9/H9*100</f>
        <v>130.34947368421052</v>
      </c>
      <c r="R10" s="9">
        <f>R9/H9*100</f>
        <v>164.542321609772</v>
      </c>
      <c r="S10" s="9">
        <f>S9/H9*100</f>
        <v>176.37250168053703</v>
      </c>
      <c r="T10" s="9">
        <f>T9/H9*100</f>
        <v>190.19058252800986</v>
      </c>
      <c r="U10" s="9">
        <f>U9/I9*100</f>
        <v>176.93728479647046</v>
      </c>
      <c r="V10" s="9">
        <f>V9/J9*100</f>
        <v>184.97651400234747</v>
      </c>
      <c r="W10" s="9" t="s">
        <v>42</v>
      </c>
    </row>
    <row r="11" spans="1:23" s="7" customFormat="1" ht="18.75" thickBot="1">
      <c r="A11" s="11" t="s">
        <v>38</v>
      </c>
      <c r="B11" s="12">
        <v>29.6</v>
      </c>
      <c r="C11" s="12">
        <v>31.5</v>
      </c>
      <c r="D11" s="12">
        <v>38.8</v>
      </c>
      <c r="E11" s="12">
        <v>53.8</v>
      </c>
      <c r="F11" s="12">
        <v>82.4</v>
      </c>
      <c r="G11" s="12">
        <v>107.6</v>
      </c>
      <c r="H11" s="12">
        <v>130.7</v>
      </c>
      <c r="I11" s="12">
        <v>136.2</v>
      </c>
      <c r="J11" s="12">
        <v>140.3</v>
      </c>
      <c r="K11" s="12">
        <v>144.5</v>
      </c>
      <c r="L11" s="12">
        <v>148.2</v>
      </c>
      <c r="M11" s="12">
        <v>152.4</v>
      </c>
      <c r="N11" s="12">
        <v>156.9</v>
      </c>
      <c r="O11" s="12">
        <v>160.5</v>
      </c>
      <c r="P11" s="25" t="s">
        <v>16</v>
      </c>
      <c r="Q11" s="25" t="s">
        <v>17</v>
      </c>
      <c r="R11" s="12">
        <v>172.2</v>
      </c>
      <c r="S11" s="12">
        <v>177.1</v>
      </c>
      <c r="T11" s="32">
        <v>179.9</v>
      </c>
      <c r="U11" s="40">
        <v>184</v>
      </c>
      <c r="V11" s="32">
        <v>188.9</v>
      </c>
      <c r="W11" s="32">
        <v>195.3</v>
      </c>
    </row>
    <row r="12" spans="1:17" s="15" customFormat="1" ht="14.25" customHeight="1">
      <c r="A12" s="47" t="s">
        <v>55</v>
      </c>
      <c r="B12" s="47"/>
      <c r="C12" s="47"/>
      <c r="D12" s="47"/>
      <c r="E12" s="47"/>
      <c r="F12" s="47"/>
      <c r="G12" s="47"/>
      <c r="H12" s="47"/>
      <c r="I12" s="47"/>
      <c r="J12" s="47"/>
      <c r="K12" s="13"/>
      <c r="L12" s="13"/>
      <c r="M12" s="13"/>
      <c r="N12" s="13"/>
      <c r="O12" s="13"/>
      <c r="P12" s="13"/>
      <c r="Q12" s="14"/>
    </row>
    <row r="13" spans="1:17" s="18" customFormat="1" ht="12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4"/>
      <c r="Q13" s="14"/>
    </row>
    <row r="14" spans="1:16" s="20" customFormat="1" ht="12" customHeight="1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19"/>
      <c r="L14" s="19"/>
      <c r="M14" s="19"/>
      <c r="N14" s="19"/>
      <c r="O14" s="19"/>
      <c r="P14" s="19"/>
    </row>
    <row r="15" spans="1:16" s="20" customFormat="1" ht="12" customHeight="1">
      <c r="A15" s="48" t="s">
        <v>4</v>
      </c>
      <c r="B15" s="48"/>
      <c r="C15" s="48"/>
      <c r="D15" s="48"/>
      <c r="E15" s="48"/>
      <c r="F15" s="48"/>
      <c r="G15" s="48"/>
      <c r="H15" s="48"/>
      <c r="I15" s="48"/>
      <c r="J15" s="48"/>
      <c r="K15" s="19"/>
      <c r="L15" s="19"/>
      <c r="M15" s="19"/>
      <c r="N15" s="19"/>
      <c r="O15" s="19"/>
      <c r="P15" s="19"/>
    </row>
    <row r="16" spans="1:16" s="20" customFormat="1" ht="12" customHeight="1">
      <c r="A16" s="48" t="s">
        <v>5</v>
      </c>
      <c r="B16" s="48"/>
      <c r="C16" s="48"/>
      <c r="D16" s="48"/>
      <c r="E16" s="48"/>
      <c r="F16" s="48"/>
      <c r="G16" s="48"/>
      <c r="H16" s="48"/>
      <c r="I16" s="48"/>
      <c r="J16" s="48"/>
      <c r="K16" s="19"/>
      <c r="L16" s="19"/>
      <c r="M16" s="19"/>
      <c r="N16" s="19"/>
      <c r="O16" s="19"/>
      <c r="P16" s="19"/>
    </row>
    <row r="17" spans="1:16" s="20" customFormat="1" ht="12" customHeight="1">
      <c r="A17" s="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19"/>
      <c r="L17" s="19"/>
      <c r="M17" s="19"/>
      <c r="N17" s="19"/>
      <c r="O17" s="19"/>
      <c r="P17" s="19"/>
    </row>
    <row r="18" spans="1:15" s="20" customFormat="1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1"/>
    </row>
    <row r="19" spans="1:16" s="20" customFormat="1" ht="12" customHeight="1">
      <c r="A19" s="49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13"/>
      <c r="L19" s="13"/>
      <c r="M19" s="13"/>
      <c r="N19" s="13"/>
      <c r="O19" s="13"/>
      <c r="P19" s="13"/>
    </row>
    <row r="20" spans="1:16" s="20" customFormat="1" ht="12" customHeight="1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23"/>
      <c r="L20" s="23"/>
      <c r="M20" s="23"/>
      <c r="N20" s="23"/>
      <c r="O20" s="23"/>
      <c r="P20" s="23"/>
    </row>
    <row r="21" spans="1:16" s="20" customFormat="1" ht="24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4"/>
      <c r="M21" s="24"/>
      <c r="N21" s="24"/>
      <c r="O21" s="24"/>
      <c r="P21" s="24"/>
    </row>
    <row r="22" spans="1:16" s="20" customFormat="1" ht="24" customHeight="1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24"/>
      <c r="L22" s="24"/>
      <c r="M22" s="24"/>
      <c r="N22" s="24"/>
      <c r="O22" s="24"/>
      <c r="P22" s="24"/>
    </row>
    <row r="23" spans="1:16" s="20" customFormat="1" ht="12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24"/>
      <c r="L23" s="24"/>
      <c r="M23" s="24"/>
      <c r="N23" s="24"/>
      <c r="O23" s="24"/>
      <c r="P23" s="24"/>
    </row>
    <row r="24" spans="1:16" s="20" customFormat="1" ht="12" customHeight="1">
      <c r="A24" s="41" t="s">
        <v>9</v>
      </c>
      <c r="B24" s="41"/>
      <c r="C24" s="41"/>
      <c r="D24" s="41"/>
      <c r="E24" s="41"/>
      <c r="F24" s="41"/>
      <c r="G24" s="41"/>
      <c r="H24" s="41"/>
      <c r="I24" s="41"/>
      <c r="J24" s="41"/>
      <c r="K24" s="24"/>
      <c r="L24" s="24"/>
      <c r="M24" s="24"/>
      <c r="N24" s="24"/>
      <c r="O24" s="24"/>
      <c r="P24" s="24"/>
    </row>
    <row r="25" spans="1:16" s="20" customFormat="1" ht="47.25" customHeight="1">
      <c r="A25" s="43" t="s">
        <v>49</v>
      </c>
      <c r="B25" s="43"/>
      <c r="C25" s="43"/>
      <c r="D25" s="43"/>
      <c r="E25" s="43"/>
      <c r="F25" s="43"/>
      <c r="G25" s="43"/>
      <c r="H25" s="43"/>
      <c r="I25" s="43"/>
      <c r="J25" s="43"/>
      <c r="K25" s="24"/>
      <c r="L25" s="24"/>
      <c r="M25" s="24"/>
      <c r="N25" s="24"/>
      <c r="O25" s="24"/>
      <c r="P25" s="24"/>
    </row>
    <row r="26" spans="1:16" s="20" customFormat="1" ht="12" customHeight="1">
      <c r="A26" s="42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23"/>
      <c r="L26" s="23"/>
      <c r="M26" s="23"/>
      <c r="N26" s="23"/>
      <c r="O26" s="23"/>
      <c r="P26" s="23"/>
    </row>
    <row r="27" spans="1:16" s="20" customFormat="1" ht="12" customHeight="1">
      <c r="A27" s="41" t="s">
        <v>44</v>
      </c>
      <c r="B27" s="41"/>
      <c r="C27" s="41"/>
      <c r="D27" s="41"/>
      <c r="E27" s="41"/>
      <c r="F27" s="41"/>
      <c r="G27" s="41"/>
      <c r="H27" s="41"/>
      <c r="I27" s="41"/>
      <c r="J27" s="41"/>
      <c r="K27" s="24"/>
      <c r="L27" s="24"/>
      <c r="M27" s="24"/>
      <c r="N27" s="24"/>
      <c r="O27" s="24"/>
      <c r="P27" s="24"/>
    </row>
    <row r="28" spans="1:16" s="20" customFormat="1" ht="12" customHeight="1">
      <c r="A28" s="34" t="s">
        <v>51</v>
      </c>
      <c r="B28" s="33"/>
      <c r="C28" s="33"/>
      <c r="D28" s="33"/>
      <c r="E28" s="33"/>
      <c r="F28" s="33"/>
      <c r="G28" s="33"/>
      <c r="H28" s="33"/>
      <c r="I28" s="33"/>
      <c r="J28" s="33"/>
      <c r="K28" s="24"/>
      <c r="L28" s="24"/>
      <c r="M28" s="24"/>
      <c r="N28" s="24"/>
      <c r="O28" s="24"/>
      <c r="P28" s="24"/>
    </row>
    <row r="29" spans="1:16" s="20" customFormat="1" ht="12" customHeight="1">
      <c r="A29" s="41" t="s">
        <v>53</v>
      </c>
      <c r="B29" s="41"/>
      <c r="C29" s="41"/>
      <c r="D29" s="41"/>
      <c r="E29" s="41"/>
      <c r="F29" s="41"/>
      <c r="G29" s="41"/>
      <c r="H29" s="41"/>
      <c r="I29" s="41"/>
      <c r="J29" s="41"/>
      <c r="K29" s="24"/>
      <c r="L29" s="24"/>
      <c r="M29" s="24"/>
      <c r="N29" s="24"/>
      <c r="O29" s="24"/>
      <c r="P29" s="24"/>
    </row>
    <row r="30" spans="1:16" s="20" customFormat="1" ht="24" customHeight="1">
      <c r="A30" s="41" t="s">
        <v>54</v>
      </c>
      <c r="B30" s="41"/>
      <c r="C30" s="41"/>
      <c r="D30" s="41"/>
      <c r="E30" s="41"/>
      <c r="F30" s="41"/>
      <c r="G30" s="41"/>
      <c r="H30" s="41"/>
      <c r="I30" s="41"/>
      <c r="J30" s="41"/>
      <c r="K30" s="24"/>
      <c r="L30" s="24"/>
      <c r="M30" s="24"/>
      <c r="N30" s="24"/>
      <c r="O30" s="24"/>
      <c r="P30" s="24"/>
    </row>
    <row r="31" spans="1:16" s="20" customFormat="1" ht="12" customHeight="1">
      <c r="A31" s="42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23"/>
      <c r="L31" s="23"/>
      <c r="M31" s="23"/>
      <c r="N31" s="23"/>
      <c r="O31" s="23"/>
      <c r="P31" s="23"/>
    </row>
    <row r="32" spans="1:16" s="20" customFormat="1" ht="12" customHeight="1">
      <c r="A32" s="41" t="s">
        <v>10</v>
      </c>
      <c r="B32" s="41"/>
      <c r="C32" s="41"/>
      <c r="D32" s="41"/>
      <c r="E32" s="41"/>
      <c r="F32" s="41"/>
      <c r="G32" s="41"/>
      <c r="H32" s="41"/>
      <c r="I32" s="41"/>
      <c r="J32" s="41"/>
      <c r="K32" s="24"/>
      <c r="L32" s="24"/>
      <c r="M32" s="24"/>
      <c r="N32" s="24"/>
      <c r="O32" s="24"/>
      <c r="P32" s="24"/>
    </row>
    <row r="33" spans="1:16" s="20" customFormat="1" ht="12" customHeight="1">
      <c r="A33" s="41" t="s">
        <v>11</v>
      </c>
      <c r="B33" s="41"/>
      <c r="C33" s="41"/>
      <c r="D33" s="41"/>
      <c r="E33" s="41"/>
      <c r="F33" s="41"/>
      <c r="G33" s="41"/>
      <c r="H33" s="41"/>
      <c r="I33" s="41"/>
      <c r="J33" s="41"/>
      <c r="K33" s="24"/>
      <c r="L33" s="24"/>
      <c r="M33" s="24"/>
      <c r="N33" s="24"/>
      <c r="O33" s="24"/>
      <c r="P33" s="24"/>
    </row>
    <row r="34" spans="1:16" s="20" customFormat="1" ht="23.25" customHeight="1">
      <c r="A34" s="41" t="s">
        <v>43</v>
      </c>
      <c r="B34" s="41"/>
      <c r="C34" s="41"/>
      <c r="D34" s="41"/>
      <c r="E34" s="41"/>
      <c r="F34" s="41"/>
      <c r="G34" s="41"/>
      <c r="H34" s="41"/>
      <c r="I34" s="41"/>
      <c r="J34" s="41"/>
      <c r="K34" s="24"/>
      <c r="L34" s="24"/>
      <c r="M34" s="24"/>
      <c r="N34" s="24"/>
      <c r="O34" s="24"/>
      <c r="P34" s="24"/>
    </row>
    <row r="35" spans="1:16" s="20" customFormat="1" ht="23.25" customHeight="1">
      <c r="A35" s="41" t="s">
        <v>48</v>
      </c>
      <c r="B35" s="41"/>
      <c r="C35" s="41"/>
      <c r="D35" s="41"/>
      <c r="E35" s="41"/>
      <c r="F35" s="41"/>
      <c r="G35" s="41"/>
      <c r="H35" s="41"/>
      <c r="I35" s="41"/>
      <c r="J35" s="41"/>
      <c r="K35" s="24"/>
      <c r="L35" s="24"/>
      <c r="M35" s="24"/>
      <c r="N35" s="24"/>
      <c r="O35" s="24"/>
      <c r="P35" s="24"/>
    </row>
    <row r="36" spans="1:16" s="20" customFormat="1" ht="12" customHeight="1">
      <c r="A36" s="42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23"/>
      <c r="L36" s="23"/>
      <c r="M36" s="23"/>
      <c r="N36" s="23"/>
      <c r="O36" s="23"/>
      <c r="P36" s="23"/>
    </row>
    <row r="37" spans="1:16" s="20" customFormat="1" ht="12" customHeight="1">
      <c r="A37" s="41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24"/>
      <c r="L37" s="24"/>
      <c r="M37" s="24"/>
      <c r="N37" s="24"/>
      <c r="O37" s="24"/>
      <c r="P37" s="24"/>
    </row>
  </sheetData>
  <mergeCells count="24">
    <mergeCell ref="A1:W1"/>
    <mergeCell ref="A21:J21"/>
    <mergeCell ref="A12:J12"/>
    <mergeCell ref="A14:J14"/>
    <mergeCell ref="A15:J15"/>
    <mergeCell ref="A16:J16"/>
    <mergeCell ref="A17:J17"/>
    <mergeCell ref="A19:J19"/>
    <mergeCell ref="A20:J20"/>
    <mergeCell ref="A26:J26"/>
    <mergeCell ref="A27:J27"/>
    <mergeCell ref="A31:J31"/>
    <mergeCell ref="A22:J22"/>
    <mergeCell ref="A23:J23"/>
    <mergeCell ref="A24:J24"/>
    <mergeCell ref="A25:J25"/>
    <mergeCell ref="A29:J29"/>
    <mergeCell ref="A30:J30"/>
    <mergeCell ref="A37:J37"/>
    <mergeCell ref="A32:J32"/>
    <mergeCell ref="A33:J33"/>
    <mergeCell ref="A34:J34"/>
    <mergeCell ref="A36:J36"/>
    <mergeCell ref="A35:J35"/>
  </mergeCells>
  <printOptions/>
  <pageMargins left="0.82" right="0.76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2007-01-09T20:16:41Z</cp:lastPrinted>
  <dcterms:created xsi:type="dcterms:W3CDTF">1980-01-01T04:00:00Z</dcterms:created>
  <dcterms:modified xsi:type="dcterms:W3CDTF">2007-01-09T20:17:08Z</dcterms:modified>
  <cp:category/>
  <cp:version/>
  <cp:contentType/>
  <cp:contentStatus/>
</cp:coreProperties>
</file>