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10" windowWidth="10830" windowHeight="6375" tabRatio="889" activeTab="0"/>
  </bookViews>
  <sheets>
    <sheet name="B. Summary of Requirements " sheetId="1" r:id="rId1"/>
    <sheet name="D. Strategic Goals &amp; Objectives" sheetId="2" r:id="rId2"/>
    <sheet name="F. 2007 Crosswalk" sheetId="3" r:id="rId3"/>
    <sheet name="G. 2008 Crosswalk" sheetId="4" r:id="rId4"/>
    <sheet name="L. Summary by Object Class" sheetId="5" r:id="rId5"/>
  </sheets>
  <externalReferences>
    <externalReference r:id="rId8"/>
  </externalReferences>
  <definedNames>
    <definedName name="ATTORNEYSUPP" localSheetId="0">#REF!</definedName>
    <definedName name="ATTORNEYSUPP">#REF!</definedName>
    <definedName name="DL" localSheetId="0">'B. Summary of Requirements '!$A$3:$AG$73</definedName>
    <definedName name="DL">#REF!</definedName>
    <definedName name="EXECSUPP" localSheetId="0">'B. Summary of Requirements '!#REF!</definedName>
    <definedName name="EXECSUPP">#REF!</definedName>
    <definedName name="FY0711.1">#REF!</definedName>
    <definedName name="FY0711.5">#REF!</definedName>
    <definedName name="FY0712.1">#REF!</definedName>
    <definedName name="FY0721.0">#REF!</definedName>
    <definedName name="FY0722.0">#REF!</definedName>
    <definedName name="FY0723.1">#REF!</definedName>
    <definedName name="FY0723.2">#REF!</definedName>
    <definedName name="FY0723.3">#REF!</definedName>
    <definedName name="FY0724.0">#REF!</definedName>
    <definedName name="FY0725.2">#REF!</definedName>
    <definedName name="FY0725.3">#REF!</definedName>
    <definedName name="FY0725.6">#REF!</definedName>
    <definedName name="FY0726.0">#REF!</definedName>
    <definedName name="FY0731.0">#REF!</definedName>
    <definedName name="FY0732.0">#REF!</definedName>
    <definedName name="FY07Ling">#REF!</definedName>
    <definedName name="FY07Mult">#REF!</definedName>
    <definedName name="FY07PEPI">#REF!</definedName>
    <definedName name="FY07Tot">#REF!</definedName>
    <definedName name="FY07Train">#REF!</definedName>
    <definedName name="FY0811.1">#REF!</definedName>
    <definedName name="FY0811.5">#REF!</definedName>
    <definedName name="FY0812.1">#REF!</definedName>
    <definedName name="FY0821.0">#REF!</definedName>
    <definedName name="FY0822.0">#REF!</definedName>
    <definedName name="FY0823.1">#REF!</definedName>
    <definedName name="FY0823.2">#REF!</definedName>
    <definedName name="FY0823.3">#REF!</definedName>
    <definedName name="FY0824.0">#REF!</definedName>
    <definedName name="FY0825.2">#REF!</definedName>
    <definedName name="FY0825.3">#REF!</definedName>
    <definedName name="FY0825.6">#REF!</definedName>
    <definedName name="FY0826.0">#REF!</definedName>
    <definedName name="FY0831.0">#REF!</definedName>
    <definedName name="FY0832.0">#REF!</definedName>
    <definedName name="FY08Ling">#REF!</definedName>
    <definedName name="FY08Mult">#REF!</definedName>
    <definedName name="FY08PEPI">#REF!</definedName>
    <definedName name="FY08Tot">#REF!</definedName>
    <definedName name="FY08Train">#REF!</definedName>
    <definedName name="FY0911.1">#REF!</definedName>
    <definedName name="FY0911.5">#REF!</definedName>
    <definedName name="FY0912.1">#REF!</definedName>
    <definedName name="FY0921.0">#REF!</definedName>
    <definedName name="FY0922.0">#REF!</definedName>
    <definedName name="FY0923.1">#REF!</definedName>
    <definedName name="FY0923.2">#REF!</definedName>
    <definedName name="FY0923.3">#REF!</definedName>
    <definedName name="FY0924.0">#REF!</definedName>
    <definedName name="FY0925.2">#REF!</definedName>
    <definedName name="FY0925.3">#REF!</definedName>
    <definedName name="FY0925.6">#REF!</definedName>
    <definedName name="FY0926.0">#REF!</definedName>
    <definedName name="FY0931.0">#REF!</definedName>
    <definedName name="FY0932.0">#REF!</definedName>
    <definedName name="FY09Ling">#REF!</definedName>
    <definedName name="FY09Mult">#REF!</definedName>
    <definedName name="FY09PEPI">#REF!</definedName>
    <definedName name="FY09Tot">#REF!</definedName>
    <definedName name="FY09Train">#REF!</definedName>
    <definedName name="GAROLLUP" localSheetId="0">'B. Summary of Requirements '!#REF!</definedName>
    <definedName name="GAROLLUP">#REF!</definedName>
    <definedName name="INTEL" localSheetId="0">'B. Summary of Requirements '!#REF!</definedName>
    <definedName name="INTEL">#REF!</definedName>
    <definedName name="JMD" localSheetId="0">'B. Summary of Requirements '!#REF!</definedName>
    <definedName name="JMD">#REF!</definedName>
    <definedName name="PART">#REF!</definedName>
    <definedName name="POSBYCAT" localSheetId="0">#REF!</definedName>
    <definedName name="POSBYCAT">#REF!</definedName>
    <definedName name="_xlnm.Print_Area" localSheetId="0">'B. Summary of Requirements '!$A$1:$AC$82</definedName>
    <definedName name="_xlnm.Print_Area" localSheetId="1">'D. Strategic Goals &amp; Objectives'!$A$1:$Q$45</definedName>
    <definedName name="_xlnm.Print_Area" localSheetId="2">'F. 2007 Crosswalk'!$A$1:$U$33</definedName>
    <definedName name="_xlnm.Print_Area" localSheetId="3">'G. 2008 Crosswalk'!$A$1:$T$24</definedName>
    <definedName name="_xlnm.Print_Area" localSheetId="4">'L. Summary by Object Class'!$A$1:$P$44</definedName>
    <definedName name="REIMPRO">#REF!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<sst xmlns="http://schemas.openxmlformats.org/spreadsheetml/2006/main" count="572" uniqueCount="201">
  <si>
    <t>2007 Actuals</t>
  </si>
  <si>
    <t>Crosswalk of 2008 Availability</t>
  </si>
  <si>
    <t>2008 Availability</t>
  </si>
  <si>
    <t>Reprogrammings.  The reprogramming of positions and budget authority reflects the (date) reprogramming notification.</t>
  </si>
  <si>
    <t>end of page</t>
  </si>
  <si>
    <t>Resources by Department of Justice Strategic Goal/Objective</t>
  </si>
  <si>
    <t xml:space="preserve">1.2: </t>
  </si>
  <si>
    <t>1.1:</t>
  </si>
  <si>
    <t xml:space="preserve">3.1: </t>
  </si>
  <si>
    <t xml:space="preserve">4.1: </t>
  </si>
  <si>
    <t>Employee Performance………………………………………………………………………………………………………………………………………………………………………….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</si>
  <si>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</si>
  <si>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Adjustments to Base</t>
  </si>
  <si>
    <t>Strategic Goal/Objective</t>
  </si>
  <si>
    <t>$000s</t>
  </si>
  <si>
    <t>Goal 1: Prevent Terrorism and Promote the Nation's Security</t>
  </si>
  <si>
    <t>Subtotal, Goal 1</t>
  </si>
  <si>
    <t>Goal 2: Enforce Federal Laws and Represent the Rights and
                 Interests of the American People</t>
  </si>
  <si>
    <t>2.2: Drugs</t>
  </si>
  <si>
    <t>2.3: White Collar Crime</t>
  </si>
  <si>
    <t>2.4: Civil Rights/Exploitation Crimes</t>
  </si>
  <si>
    <t>2.5: Federal Statutes</t>
  </si>
  <si>
    <t>2.6: Bankruptcy</t>
  </si>
  <si>
    <t>Subtotal, Goal 2</t>
  </si>
  <si>
    <t>Goal 3: Assist State, Local, and Tribal Efforts to Prevent or
                 Crime and Violence</t>
  </si>
  <si>
    <t>3.2: Drug Prevention and Treatment</t>
  </si>
  <si>
    <t>3.3: Crime Victim Services</t>
  </si>
  <si>
    <t>Subtotal, Goal 3</t>
  </si>
  <si>
    <t>Goal 4: Ensure the Fair and Efficient Operation of the 
                 Federal Justice System</t>
  </si>
  <si>
    <t>4.2: Apprehension of Fugitives</t>
  </si>
  <si>
    <t>4.3: Treatment of Detainees</t>
  </si>
  <si>
    <t>4.4: Federal Prison System</t>
  </si>
  <si>
    <t>4.5: Inmate Programs and Services</t>
  </si>
  <si>
    <t>4.6: Immigration</t>
  </si>
  <si>
    <t>Subtotal, Goal 4</t>
  </si>
  <si>
    <t>GRAND TOTAL</t>
  </si>
  <si>
    <t>Direct, Reimb. Other FTE</t>
  </si>
  <si>
    <t>Direct Amount $000s</t>
  </si>
  <si>
    <t>11.1  Direct FTE &amp; personnel compensation</t>
  </si>
  <si>
    <t xml:space="preserve">       Total </t>
  </si>
  <si>
    <t xml:space="preserve">   1.3  Prosecute those who have committed, or intend to commit, terrorist acts 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United States  </t>
  </si>
  <si>
    <t>Perm. Pos.</t>
  </si>
  <si>
    <t>2007 Appropriation Enacted w/Rescissions and Supplementals</t>
  </si>
  <si>
    <t>2009 Adjustments to Base and Technical Adjustments</t>
  </si>
  <si>
    <t>2009 Increases</t>
  </si>
  <si>
    <t>2009 Offsets</t>
  </si>
  <si>
    <t>Carryover/ Recoveries</t>
  </si>
  <si>
    <t>end of sheet</t>
  </si>
  <si>
    <t>D: Resources by DOJ Strategic Goal and Strategic Objective</t>
  </si>
  <si>
    <t>B: Summary of Requirements</t>
  </si>
  <si>
    <t>Other Increases [list all]</t>
  </si>
  <si>
    <t>Non-recurrals [list all]</t>
  </si>
  <si>
    <t>2007 Enacted (with Rescissions, direct only)</t>
  </si>
  <si>
    <t>Total 2007 Revised Continuing Appropriations Resolution (with Rescissions)</t>
  </si>
  <si>
    <t>2008 Supplementals</t>
  </si>
  <si>
    <t>Restoration of 2008 Prior Year Unobligated Balance Rescission</t>
  </si>
  <si>
    <t>Annualization of 2008 positions (FTE)</t>
  </si>
  <si>
    <t>Annualization of 2008 positions (dollars)</t>
  </si>
  <si>
    <t xml:space="preserve">Annualization of 2007 positions (dollars) </t>
  </si>
  <si>
    <t>Non-recurral of 2008 Supplemental</t>
  </si>
  <si>
    <t>2009 Current Services</t>
  </si>
  <si>
    <t>2009 Total Request</t>
  </si>
  <si>
    <t>2008 - 2009 Total Change</t>
  </si>
  <si>
    <t>F: Crosswalk of 2007 Availability</t>
  </si>
  <si>
    <t>Crosswalk of 2007 Availability</t>
  </si>
  <si>
    <t>2007 Availability</t>
  </si>
  <si>
    <t>Enacted Rescissions.  Funds rescinded as required by the Revised Continuing Appropriations Resolution, 2007 (P.L. 110-5).</t>
  </si>
  <si>
    <t>Reprogrammings.  The reprogramming of positions and budget authority reflects the April 1, 2007 (substitute correct date) reprogramming notification.</t>
  </si>
  <si>
    <t>G: Crosswalk of 2008 Availability</t>
  </si>
  <si>
    <t>2009 Request</t>
  </si>
  <si>
    <t>Goal 2: Prevent Crime, Enforce Federal Laws and Represent the 
              Rights and Interests of the American People</t>
  </si>
  <si>
    <t xml:space="preserve">Goal 3: Ensure the Fair and Efficient Administration of Justice
           </t>
  </si>
  <si>
    <r>
      <t xml:space="preserve">   1.1 Prevent, disrupt, and defeat terrorist operations before they occur</t>
    </r>
    <r>
      <rPr>
        <b/>
        <sz val="10"/>
        <rFont val="Times New Roman"/>
        <family val="1"/>
      </rPr>
      <t xml:space="preserve"> </t>
    </r>
  </si>
  <si>
    <t xml:space="preserve">   1.2  Strengthen partnerships to prevent, deter, and respond to terrorist incidents </t>
  </si>
  <si>
    <t xml:space="preserve">    1.4  Combat espionage against the United States </t>
  </si>
  <si>
    <t xml:space="preserve">   2.1  Strengthen partnerships for safer communities and enhance the Nation’s capacity to prevent, solve, and control crime </t>
  </si>
  <si>
    <t xml:space="preserve">   2.2  Reduce the threat, incidence, and prevalence of violent crime </t>
  </si>
  <si>
    <r>
      <t xml:space="preserve">   2.3  Prevent, suppress, and intervene in crimes against children</t>
    </r>
    <r>
      <rPr>
        <b/>
        <sz val="10"/>
        <rFont val="Times New Roman"/>
        <family val="1"/>
      </rPr>
      <t xml:space="preserve"> </t>
    </r>
  </si>
  <si>
    <t xml:space="preserve">   2.4  Reduce the threat, trafficking, use, and related violence of illegal drugs </t>
  </si>
  <si>
    <r>
      <t xml:space="preserve">   2.5 Combat public and corporate corruption, fraud, economic crime, and cybercrime</t>
    </r>
    <r>
      <rPr>
        <b/>
        <sz val="10"/>
        <rFont val="Times New Roman"/>
        <family val="1"/>
      </rPr>
      <t xml:space="preserve"> </t>
    </r>
  </si>
  <si>
    <t xml:space="preserve">   2.6 Uphold the civil and Constitutional rights of all Americans </t>
  </si>
  <si>
    <t xml:space="preserve">   2.7 Vigorously enforce and represent the interests of the United States in all matters over which the Department has jurisdiction </t>
  </si>
  <si>
    <t xml:space="preserve">   2.8 Protect the integrity and ensure the effective operation of the Nation’s bankruptcy system </t>
  </si>
  <si>
    <t xml:space="preserve">   3.1 Protect judges, witnesses, and other participants in federal proceedings, and ensure the appearance of criminal defendants for judicial proceedings or confinement </t>
  </si>
  <si>
    <r>
      <t xml:space="preserve">   3.2 Ensure the apprehension of fugitives from justice</t>
    </r>
    <r>
      <rPr>
        <b/>
        <sz val="10"/>
        <rFont val="Times New Roman"/>
        <family val="1"/>
      </rPr>
      <t xml:space="preserve"> </t>
    </r>
  </si>
  <si>
    <t>23.2 Moving/Lease Expirations/Contract Parking</t>
  </si>
  <si>
    <t xml:space="preserve">   3.4  Provide services and programs to facilitate inmates’ successful reintegration into society, consistent with community expectations and standards </t>
  </si>
  <si>
    <t xml:space="preserve">   3.5  Adjudicate all immigration cases promptly and impartially in accordance with due process </t>
  </si>
  <si>
    <t xml:space="preserve">   3.7  Uphold the rights and improve services to America’s crime victims </t>
  </si>
  <si>
    <t>Total Adjustments to Base and Technical Adjustments</t>
  </si>
  <si>
    <t xml:space="preserve">Total Adjustments to Base </t>
  </si>
  <si>
    <t>Increases:</t>
  </si>
  <si>
    <t>Decreases:</t>
  </si>
  <si>
    <t>Increase/Decrease</t>
  </si>
  <si>
    <t>Decision Unit</t>
  </si>
  <si>
    <t>atb</t>
  </si>
  <si>
    <t>enhance</t>
  </si>
  <si>
    <t>FTE</t>
  </si>
  <si>
    <t>Total</t>
  </si>
  <si>
    <t>LEAP</t>
  </si>
  <si>
    <t>Transfers.  The amount reflects the transfer of funds from the _________ Account to the Department of Justice to support ________________________.  The Attorney General authorized the transfer of $__________ from __________ account to provide funds needed for __________________.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</si>
  <si>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</si>
  <si>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</si>
  <si>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</si>
  <si>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</si>
  <si>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 xml:space="preserve">    Full-time permanent</t>
  </si>
  <si>
    <t>12.0  Personnel benefits</t>
  </si>
  <si>
    <t>21.0  Travel and transportation of persons</t>
  </si>
  <si>
    <t>22.0  Transportation of things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</si>
  <si>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</si>
  <si>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</si>
  <si>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</si>
  <si>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</si>
  <si>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</si>
  <si>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</si>
  <si>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</si>
  <si>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</si>
  <si>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</si>
  <si>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</si>
  <si>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>11.3  Other than full-time permanent</t>
  </si>
  <si>
    <t>Object Classes</t>
  </si>
  <si>
    <t>Other Object Classes: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</si>
  <si>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</si>
  <si>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Decision Unit 2</t>
  </si>
  <si>
    <t>Decision Unit 3</t>
  </si>
  <si>
    <t>Decision Unit 4</t>
  </si>
  <si>
    <t>Summary of Requirements by Object Class</t>
  </si>
  <si>
    <t>Overtime</t>
  </si>
  <si>
    <t>Technical Adjustments</t>
  </si>
  <si>
    <t>Program Changes</t>
  </si>
  <si>
    <t>Total Program Changes</t>
  </si>
  <si>
    <t xml:space="preserve">   3.3  Provide for the safe, secure, and humane confinement of detained persons awaiting trial and/or sentencing, and those in the custody of the Federal Prison System </t>
  </si>
  <si>
    <t xml:space="preserve">   3.6  Promote and strengthen innovative strategies in the administration of State and local justice systems </t>
  </si>
  <si>
    <r>
      <t>2008 pay raise annualization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(3.5%)</t>
    </r>
  </si>
  <si>
    <t>23.1  GSA rent</t>
  </si>
  <si>
    <t>25.4  Operation and maintenance of facilities</t>
  </si>
  <si>
    <t>2006-2007</t>
  </si>
  <si>
    <t>Strategic Goal and Strategic Objective</t>
  </si>
  <si>
    <t>L: Summary of Requirements by Object Class</t>
  </si>
  <si>
    <t>2008 Enacted (with Rescissions, direct only)</t>
  </si>
  <si>
    <t>Total 2008 Enacted (with Rescissions and Supplementals)</t>
  </si>
  <si>
    <t>2008 Enacted</t>
  </si>
  <si>
    <t>Unobligated Balances.  Funds were carried over from FY 2006 from the _____ X account.  The ________ Bureau or OBD brought forward $___________ from funds provided in 2006 for _______________.</t>
  </si>
  <si>
    <t>Unobligated Balances.  Funds were carried over from FY 2007 from the _____  account.  The ________ Bureau or OBD brought forward $___________ from funds provided in 2007 for _______________.</t>
  </si>
  <si>
    <t>FY 2009 Request</t>
  </si>
  <si>
    <t>25.5 Research and development contracts</t>
  </si>
  <si>
    <t>25.7 Operation and maintenance of equipment</t>
  </si>
  <si>
    <t>Federal Health Insurance Premiums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</si>
  <si>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(Dollars in Thousands)</t>
  </si>
  <si>
    <t>Increases/Offsets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</si>
  <si>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</si>
  <si>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</si>
  <si>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</si>
  <si>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</si>
  <si>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</si>
  <si>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</si>
  <si>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</si>
  <si>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>Summary of Requirements</t>
  </si>
  <si>
    <t>95% Budget</t>
  </si>
  <si>
    <t>Reimbursable FTE:</t>
  </si>
  <si>
    <t>Rescissions</t>
  </si>
  <si>
    <t xml:space="preserve">     Subtotal Increases</t>
  </si>
  <si>
    <t xml:space="preserve">    Subtotal Decreases</t>
  </si>
  <si>
    <t>2007 Supplementals</t>
  </si>
  <si>
    <t>Estimates by budget activity</t>
  </si>
  <si>
    <t>Pos.</t>
  </si>
  <si>
    <t xml:space="preserve"> </t>
  </si>
  <si>
    <t>Amount</t>
  </si>
  <si>
    <t>Perm.</t>
  </si>
  <si>
    <t>Total Change</t>
  </si>
  <si>
    <t>Wartime Supplemental Non-personnel recurring costs……………………………………………………………………………………………………………………………………………………………</t>
  </si>
  <si>
    <t>Increases</t>
  </si>
  <si>
    <t>Offsets</t>
  </si>
  <si>
    <t>TOTAL</t>
  </si>
  <si>
    <t>Annualization of 2005 pay raise................................................................................................................................................................................................................................</t>
  </si>
  <si>
    <t>Increase in reimbursable FTE...................................................................................................................................................................................................................................</t>
  </si>
  <si>
    <t>GSA Rent.......................................................................................................................................................................................................................................................</t>
  </si>
  <si>
    <t>25.3 Purchases of goods &amp; services from Government accounts (Antennas, DHS Sec. Etc..)</t>
  </si>
  <si>
    <t>WCF Telecom &amp; Email rate increases.............................................................................................................................................................................................................................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</si>
  <si>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</si>
  <si>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end of line</t>
  </si>
  <si>
    <t xml:space="preserve">          Total DIRECT requirements</t>
  </si>
  <si>
    <t>23.1  GSA rent (Reimbursable)</t>
  </si>
  <si>
    <t>25.3 DHS Security (Reimbursable)</t>
  </si>
  <si>
    <r>
      <t>2009 pay raise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(2.9%)     </t>
    </r>
  </si>
  <si>
    <t>Office of Justice Programs</t>
  </si>
  <si>
    <t>Crime Victims Fund</t>
  </si>
  <si>
    <t>41.0 Grants, Subsidies, and Contributions</t>
  </si>
  <si>
    <t>42.0 Insurance Claims and Indemnities</t>
  </si>
  <si>
    <t>2006 Available
 for Use in 2007</t>
  </si>
  <si>
    <t>2007 Collections</t>
  </si>
  <si>
    <t>2007 Obligation Limitation</t>
  </si>
  <si>
    <t>2007 Available
 for Use in 2008</t>
  </si>
  <si>
    <t>2008 Collections</t>
  </si>
  <si>
    <t>2008 Obligation Limitation</t>
  </si>
  <si>
    <t>2008 Estimate</t>
  </si>
  <si>
    <t>Carryover/Recoveries</t>
  </si>
  <si>
    <t>Carryover/Recoveries.  Includes $3,281,696 in recoveries</t>
  </si>
  <si>
    <t>Note:  FY 2009 request of $590 million includes $50 million for the Anti-Terrorism Emergency Reserve Fund.</t>
  </si>
  <si>
    <t xml:space="preserve">Increases </t>
  </si>
  <si>
    <t>Offsets: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</si>
</sst>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  <numFmt numFmtId="215" formatCode="dddd&quot;&quot;mmmm&quot; &quot;d&quot;, &quot;yyyy"/>
    <numFmt numFmtId="216" formatCode="#,##0.0_);\(#,##0.0\)"/>
    <numFmt numFmtId="217" formatCode="[$-409]m/d/yy\ h:mm\ AM/PM;@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0"/>
    </font>
    <font>
      <sz val="12"/>
      <name val="Arial MT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TimesNewRomanPS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NewRomanPS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NewRomanPS"/>
      <family val="0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2"/>
      <color indexed="9"/>
      <name val="TimesNewRomanPS"/>
      <family val="0"/>
    </font>
    <font>
      <sz val="12"/>
      <color indexed="9"/>
      <name val="Times New Roman"/>
      <family val="0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2"/>
      <name val="Arial"/>
      <family val="0"/>
    </font>
    <font>
      <b/>
      <sz val="8"/>
      <color indexed="9"/>
      <name val="Times New Roman"/>
      <family val="1"/>
    </font>
    <font>
      <sz val="16"/>
      <name val="Arial"/>
      <family val="0"/>
    </font>
    <font>
      <sz val="16"/>
      <name val="Times New Roman"/>
      <family val="1"/>
    </font>
    <font>
      <b/>
      <sz val="13"/>
      <name val="TimesNewRomanPS"/>
      <family val="0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24"/>
      </top>
      <bottom>
        <color indexed="24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>
      <alignment/>
      <protection/>
    </xf>
    <xf numFmtId="9" fontId="22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Border="1" applyAlignment="1">
      <alignment/>
    </xf>
    <xf numFmtId="177" fontId="13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15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fill"/>
    </xf>
    <xf numFmtId="177" fontId="6" fillId="0" borderId="0" xfId="0" applyNumberFormat="1" applyFont="1" applyAlignment="1">
      <alignment/>
    </xf>
    <xf numFmtId="177" fontId="5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11" fillId="2" borderId="0" xfId="0" applyNumberFormat="1" applyFont="1" applyFill="1" applyAlignment="1">
      <alignment/>
    </xf>
    <xf numFmtId="177" fontId="11" fillId="2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centerContinuous"/>
    </xf>
    <xf numFmtId="177" fontId="12" fillId="2" borderId="0" xfId="0" applyNumberFormat="1" applyFont="1" applyFill="1" applyBorder="1" applyAlignment="1">
      <alignment/>
    </xf>
    <xf numFmtId="177" fontId="16" fillId="2" borderId="0" xfId="0" applyNumberFormat="1" applyFont="1" applyFill="1" applyAlignment="1">
      <alignment/>
    </xf>
    <xf numFmtId="177" fontId="6" fillId="0" borderId="0" xfId="0" applyNumberFormat="1" applyFont="1" applyAlignment="1">
      <alignment horizontal="right"/>
    </xf>
    <xf numFmtId="177" fontId="5" fillId="0" borderId="1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22" fillId="0" borderId="0" xfId="21" applyAlignment="1">
      <alignment horizontal="centerContinuous"/>
      <protection/>
    </xf>
    <xf numFmtId="0" fontId="22" fillId="0" borderId="0" xfId="21">
      <alignment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19" fillId="0" borderId="0" xfId="21" applyFont="1">
      <alignment/>
      <protection/>
    </xf>
    <xf numFmtId="0" fontId="19" fillId="0" borderId="0" xfId="21" applyFont="1" applyAlignment="1">
      <alignment horizontal="centerContinuous"/>
      <protection/>
    </xf>
    <xf numFmtId="3" fontId="19" fillId="0" borderId="0" xfId="21" applyNumberFormat="1" applyFont="1" applyAlignment="1">
      <alignment horizontal="centerContinuous"/>
      <protection/>
    </xf>
    <xf numFmtId="0" fontId="13" fillId="0" borderId="0" xfId="21" applyFont="1" applyAlignment="1">
      <alignment horizontal="centerContinuous"/>
      <protection/>
    </xf>
    <xf numFmtId="0" fontId="13" fillId="0" borderId="0" xfId="21" applyFont="1">
      <alignment/>
      <protection/>
    </xf>
    <xf numFmtId="0" fontId="13" fillId="0" borderId="2" xfId="21" applyFont="1" applyBorder="1">
      <alignment/>
      <protection/>
    </xf>
    <xf numFmtId="0" fontId="13" fillId="0" borderId="3" xfId="21" applyFont="1" applyBorder="1">
      <alignment/>
      <protection/>
    </xf>
    <xf numFmtId="0" fontId="13" fillId="0" borderId="4" xfId="21" applyFont="1" applyBorder="1">
      <alignment/>
      <protection/>
    </xf>
    <xf numFmtId="0" fontId="23" fillId="0" borderId="2" xfId="21" applyFont="1" applyBorder="1">
      <alignment/>
      <protection/>
    </xf>
    <xf numFmtId="183" fontId="23" fillId="0" borderId="3" xfId="21" applyNumberFormat="1" applyFont="1" applyBorder="1">
      <alignment/>
      <protection/>
    </xf>
    <xf numFmtId="185" fontId="23" fillId="0" borderId="4" xfId="17" applyNumberFormat="1" applyFont="1" applyBorder="1" applyAlignment="1">
      <alignment/>
    </xf>
    <xf numFmtId="0" fontId="13" fillId="0" borderId="2" xfId="21" applyFont="1" applyBorder="1" applyAlignment="1">
      <alignment horizontal="left" indent="1"/>
      <protection/>
    </xf>
    <xf numFmtId="183" fontId="13" fillId="0" borderId="3" xfId="15" applyNumberFormat="1" applyFont="1" applyBorder="1" applyAlignment="1">
      <alignment/>
    </xf>
    <xf numFmtId="183" fontId="13" fillId="0" borderId="4" xfId="15" applyNumberFormat="1" applyFont="1" applyBorder="1" applyAlignment="1">
      <alignment/>
    </xf>
    <xf numFmtId="183" fontId="13" fillId="0" borderId="0" xfId="15" applyNumberFormat="1" applyFont="1" applyAlignment="1">
      <alignment/>
    </xf>
    <xf numFmtId="183" fontId="24" fillId="0" borderId="3" xfId="15" applyNumberFormat="1" applyFont="1" applyBorder="1" applyAlignment="1">
      <alignment/>
    </xf>
    <xf numFmtId="183" fontId="24" fillId="0" borderId="4" xfId="15" applyNumberFormat="1" applyFont="1" applyBorder="1" applyAlignment="1">
      <alignment/>
    </xf>
    <xf numFmtId="183" fontId="23" fillId="0" borderId="0" xfId="15" applyNumberFormat="1" applyFont="1" applyAlignment="1">
      <alignment/>
    </xf>
    <xf numFmtId="0" fontId="23" fillId="0" borderId="2" xfId="21" applyFont="1" applyBorder="1" applyAlignment="1">
      <alignment wrapText="1"/>
      <protection/>
    </xf>
    <xf numFmtId="0" fontId="23" fillId="0" borderId="5" xfId="21" applyFont="1" applyBorder="1">
      <alignment/>
      <protection/>
    </xf>
    <xf numFmtId="183" fontId="23" fillId="0" borderId="6" xfId="15" applyNumberFormat="1" applyFont="1" applyBorder="1" applyAlignment="1">
      <alignment/>
    </xf>
    <xf numFmtId="183" fontId="23" fillId="0" borderId="7" xfId="15" applyNumberFormat="1" applyFont="1" applyBorder="1" applyAlignment="1">
      <alignment/>
    </xf>
    <xf numFmtId="185" fontId="23" fillId="0" borderId="8" xfId="17" applyNumberFormat="1" applyFont="1" applyBorder="1" applyAlignment="1">
      <alignment horizontal="left"/>
    </xf>
    <xf numFmtId="0" fontId="23" fillId="0" borderId="0" xfId="21" applyFont="1" applyBorder="1" applyAlignment="1">
      <alignment horizontal="left"/>
      <protection/>
    </xf>
    <xf numFmtId="183" fontId="23" fillId="0" borderId="0" xfId="21" applyNumberFormat="1" applyFont="1" applyBorder="1" applyAlignment="1">
      <alignment horizontal="left"/>
      <protection/>
    </xf>
    <xf numFmtId="185" fontId="23" fillId="0" borderId="0" xfId="17" applyNumberFormat="1" applyFont="1" applyBorder="1" applyAlignment="1">
      <alignment horizontal="left"/>
    </xf>
    <xf numFmtId="0" fontId="0" fillId="0" borderId="0" xfId="0" applyBorder="1" applyAlignment="1">
      <alignment vertical="top" wrapText="1"/>
    </xf>
    <xf numFmtId="3" fontId="13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vertical="top" wrapText="1"/>
    </xf>
    <xf numFmtId="177" fontId="5" fillId="0" borderId="0" xfId="0" applyNumberFormat="1" applyFont="1" applyFill="1" applyAlignment="1">
      <alignment/>
    </xf>
    <xf numFmtId="177" fontId="5" fillId="0" borderId="4" xfId="0" applyNumberFormat="1" applyFont="1" applyBorder="1" applyAlignment="1">
      <alignment/>
    </xf>
    <xf numFmtId="5" fontId="27" fillId="0" borderId="1" xfId="0" applyNumberFormat="1" applyFont="1" applyBorder="1" applyAlignment="1">
      <alignment/>
    </xf>
    <xf numFmtId="5" fontId="27" fillId="0" borderId="7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27" fillId="0" borderId="11" xfId="0" applyNumberFormat="1" applyFont="1" applyBorder="1" applyAlignment="1">
      <alignment horizontal="right"/>
    </xf>
    <xf numFmtId="177" fontId="27" fillId="0" borderId="12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18" fillId="0" borderId="4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fill"/>
    </xf>
    <xf numFmtId="3" fontId="6" fillId="0" borderId="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177" fontId="6" fillId="0" borderId="15" xfId="0" applyNumberFormat="1" applyFont="1" applyBorder="1" applyAlignment="1">
      <alignment horizontal="fill"/>
    </xf>
    <xf numFmtId="177" fontId="6" fillId="0" borderId="16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177" fontId="17" fillId="0" borderId="11" xfId="0" applyNumberFormat="1" applyFont="1" applyBorder="1" applyAlignment="1">
      <alignment/>
    </xf>
    <xf numFmtId="177" fontId="19" fillId="0" borderId="13" xfId="0" applyNumberFormat="1" applyFont="1" applyBorder="1" applyAlignment="1">
      <alignment/>
    </xf>
    <xf numFmtId="177" fontId="19" fillId="0" borderId="17" xfId="0" applyNumberFormat="1" applyFont="1" applyBorder="1" applyAlignment="1">
      <alignment horizontal="right"/>
    </xf>
    <xf numFmtId="177" fontId="19" fillId="0" borderId="18" xfId="0" applyNumberFormat="1" applyFont="1" applyBorder="1" applyAlignment="1">
      <alignment horizontal="center"/>
    </xf>
    <xf numFmtId="177" fontId="19" fillId="0" borderId="19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/>
    </xf>
    <xf numFmtId="177" fontId="6" fillId="0" borderId="20" xfId="0" applyNumberFormat="1" applyFont="1" applyBorder="1" applyAlignment="1">
      <alignment/>
    </xf>
    <xf numFmtId="177" fontId="18" fillId="0" borderId="2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177" fontId="19" fillId="0" borderId="18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right"/>
    </xf>
    <xf numFmtId="3" fontId="32" fillId="0" borderId="0" xfId="0" applyNumberFormat="1" applyFont="1" applyAlignment="1">
      <alignment horizontal="centerContinuous"/>
    </xf>
    <xf numFmtId="177" fontId="19" fillId="0" borderId="7" xfId="0" applyNumberFormat="1" applyFont="1" applyBorder="1" applyAlignment="1">
      <alignment/>
    </xf>
    <xf numFmtId="177" fontId="19" fillId="0" borderId="1" xfId="0" applyNumberFormat="1" applyFont="1" applyBorder="1" applyAlignment="1">
      <alignment horizontal="fill"/>
    </xf>
    <xf numFmtId="177" fontId="19" fillId="0" borderId="5" xfId="0" applyNumberFormat="1" applyFont="1" applyBorder="1" applyAlignment="1">
      <alignment/>
    </xf>
    <xf numFmtId="165" fontId="19" fillId="0" borderId="7" xfId="0" applyNumberFormat="1" applyFont="1" applyBorder="1" applyAlignment="1">
      <alignment/>
    </xf>
    <xf numFmtId="177" fontId="28" fillId="2" borderId="12" xfId="0" applyNumberFormat="1" applyFont="1" applyFill="1" applyBorder="1" applyAlignment="1">
      <alignment horizontal="right"/>
    </xf>
    <xf numFmtId="177" fontId="28" fillId="2" borderId="11" xfId="0" applyNumberFormat="1" applyFont="1" applyFill="1" applyBorder="1" applyAlignment="1">
      <alignment horizontal="right"/>
    </xf>
    <xf numFmtId="177" fontId="28" fillId="2" borderId="17" xfId="0" applyNumberFormat="1" applyFont="1" applyFill="1" applyBorder="1" applyAlignment="1">
      <alignment horizontal="right"/>
    </xf>
    <xf numFmtId="177" fontId="27" fillId="0" borderId="12" xfId="0" applyNumberFormat="1" applyFont="1" applyBorder="1" applyAlignment="1">
      <alignment horizontal="right"/>
    </xf>
    <xf numFmtId="177" fontId="27" fillId="0" borderId="17" xfId="0" applyNumberFormat="1" applyFont="1" applyBorder="1" applyAlignment="1">
      <alignment horizontal="right"/>
    </xf>
    <xf numFmtId="0" fontId="13" fillId="0" borderId="5" xfId="21" applyFont="1" applyBorder="1" applyAlignment="1">
      <alignment horizontal="left" indent="1"/>
      <protection/>
    </xf>
    <xf numFmtId="183" fontId="13" fillId="0" borderId="6" xfId="15" applyNumberFormat="1" applyFont="1" applyBorder="1" applyAlignment="1">
      <alignment/>
    </xf>
    <xf numFmtId="183" fontId="13" fillId="0" borderId="7" xfId="15" applyNumberFormat="1" applyFont="1" applyBorder="1" applyAlignment="1">
      <alignment/>
    </xf>
    <xf numFmtId="183" fontId="23" fillId="0" borderId="2" xfId="15" applyNumberFormat="1" applyFont="1" applyBorder="1" applyAlignment="1">
      <alignment/>
    </xf>
    <xf numFmtId="183" fontId="13" fillId="0" borderId="2" xfId="15" applyNumberFormat="1" applyFont="1" applyBorder="1" applyAlignment="1">
      <alignment/>
    </xf>
    <xf numFmtId="183" fontId="23" fillId="0" borderId="21" xfId="21" applyNumberFormat="1" applyFont="1" applyBorder="1" applyAlignment="1">
      <alignment horizontal="left"/>
      <protection/>
    </xf>
    <xf numFmtId="0" fontId="23" fillId="0" borderId="22" xfId="21" applyFont="1" applyBorder="1" applyAlignment="1">
      <alignment horizontal="left"/>
      <protection/>
    </xf>
    <xf numFmtId="0" fontId="23" fillId="0" borderId="23" xfId="21" applyFont="1" applyBorder="1" applyAlignment="1">
      <alignment horizontal="left"/>
      <protection/>
    </xf>
    <xf numFmtId="177" fontId="6" fillId="0" borderId="0" xfId="0" applyNumberFormat="1" applyFont="1" applyFill="1" applyAlignment="1">
      <alignment/>
    </xf>
    <xf numFmtId="177" fontId="4" fillId="0" borderId="11" xfId="0" applyNumberFormat="1" applyFont="1" applyBorder="1" applyAlignment="1">
      <alignment/>
    </xf>
    <xf numFmtId="5" fontId="28" fillId="2" borderId="16" xfId="0" applyNumberFormat="1" applyFont="1" applyFill="1" applyBorder="1" applyAlignment="1">
      <alignment/>
    </xf>
    <xf numFmtId="5" fontId="28" fillId="2" borderId="15" xfId="0" applyNumberFormat="1" applyFont="1" applyFill="1" applyBorder="1" applyAlignment="1">
      <alignment/>
    </xf>
    <xf numFmtId="0" fontId="23" fillId="0" borderId="9" xfId="21" applyFont="1" applyFill="1" applyBorder="1" applyAlignment="1">
      <alignment horizontal="centerContinuous"/>
      <protection/>
    </xf>
    <xf numFmtId="0" fontId="23" fillId="0" borderId="13" xfId="21" applyFont="1" applyFill="1" applyBorder="1" applyAlignment="1">
      <alignment horizontal="centerContinuous"/>
      <protection/>
    </xf>
    <xf numFmtId="0" fontId="13" fillId="0" borderId="0" xfId="21" applyFont="1" applyFill="1">
      <alignment/>
      <protection/>
    </xf>
    <xf numFmtId="1" fontId="23" fillId="0" borderId="9" xfId="21" applyNumberFormat="1" applyFont="1" applyFill="1" applyBorder="1" applyAlignment="1">
      <alignment horizontal="centerContinuous"/>
      <protection/>
    </xf>
    <xf numFmtId="0" fontId="22" fillId="0" borderId="0" xfId="21" applyFill="1">
      <alignment/>
      <protection/>
    </xf>
    <xf numFmtId="0" fontId="23" fillId="0" borderId="6" xfId="21" applyFont="1" applyFill="1" applyBorder="1" applyAlignment="1">
      <alignment horizontal="centerContinuous"/>
      <protection/>
    </xf>
    <xf numFmtId="0" fontId="13" fillId="0" borderId="7" xfId="21" applyFont="1" applyFill="1" applyBorder="1" applyAlignment="1">
      <alignment horizontal="centerContinuous"/>
      <protection/>
    </xf>
    <xf numFmtId="0" fontId="23" fillId="0" borderId="7" xfId="21" applyFont="1" applyFill="1" applyBorder="1" applyAlignment="1">
      <alignment horizontal="centerContinuous"/>
      <protection/>
    </xf>
    <xf numFmtId="0" fontId="13" fillId="0" borderId="3" xfId="21" applyFont="1" applyFill="1" applyBorder="1" applyAlignment="1">
      <alignment horizontal="center"/>
      <protection/>
    </xf>
    <xf numFmtId="0" fontId="13" fillId="0" borderId="4" xfId="21" applyFont="1" applyFill="1" applyBorder="1" applyAlignment="1">
      <alignment horizontal="center"/>
      <protection/>
    </xf>
    <xf numFmtId="0" fontId="24" fillId="0" borderId="6" xfId="21" applyFont="1" applyFill="1" applyBorder="1" applyAlignment="1">
      <alignment horizontal="center"/>
      <protection/>
    </xf>
    <xf numFmtId="0" fontId="24" fillId="0" borderId="7" xfId="21" applyFont="1" applyFill="1" applyBorder="1" applyAlignment="1">
      <alignment horizontal="center"/>
      <protection/>
    </xf>
    <xf numFmtId="177" fontId="30" fillId="0" borderId="9" xfId="0" applyNumberFormat="1" applyFont="1" applyBorder="1" applyAlignment="1">
      <alignment horizontal="centerContinuous"/>
    </xf>
    <xf numFmtId="177" fontId="30" fillId="0" borderId="10" xfId="0" applyNumberFormat="1" applyFont="1" applyBorder="1" applyAlignment="1">
      <alignment horizontal="centerContinuous"/>
    </xf>
    <xf numFmtId="177" fontId="30" fillId="0" borderId="10" xfId="0" applyNumberFormat="1" applyFont="1" applyBorder="1" applyAlignment="1">
      <alignment/>
    </xf>
    <xf numFmtId="177" fontId="30" fillId="0" borderId="13" xfId="0" applyNumberFormat="1" applyFont="1" applyBorder="1" applyAlignment="1">
      <alignment horizontal="centerContinuous"/>
    </xf>
    <xf numFmtId="3" fontId="30" fillId="0" borderId="0" xfId="0" applyNumberFormat="1" applyFont="1" applyAlignment="1">
      <alignment/>
    </xf>
    <xf numFmtId="177" fontId="30" fillId="0" borderId="6" xfId="0" applyNumberFormat="1" applyFont="1" applyBorder="1" applyAlignment="1">
      <alignment horizontal="centerContinuous"/>
    </xf>
    <xf numFmtId="177" fontId="30" fillId="0" borderId="1" xfId="0" applyNumberFormat="1" applyFont="1" applyBorder="1" applyAlignment="1">
      <alignment horizontal="centerContinuous"/>
    </xf>
    <xf numFmtId="177" fontId="30" fillId="0" borderId="1" xfId="0" applyNumberFormat="1" applyFont="1" applyBorder="1" applyAlignment="1">
      <alignment/>
    </xf>
    <xf numFmtId="177" fontId="30" fillId="0" borderId="7" xfId="0" applyNumberFormat="1" applyFont="1" applyBorder="1" applyAlignment="1">
      <alignment horizontal="centerContinuous"/>
    </xf>
    <xf numFmtId="177" fontId="30" fillId="0" borderId="12" xfId="0" applyNumberFormat="1" applyFont="1" applyBorder="1" applyAlignment="1">
      <alignment horizontal="right"/>
    </xf>
    <xf numFmtId="177" fontId="30" fillId="0" borderId="11" xfId="0" applyNumberFormat="1" applyFont="1" applyBorder="1" applyAlignment="1">
      <alignment horizontal="center"/>
    </xf>
    <xf numFmtId="177" fontId="30" fillId="0" borderId="11" xfId="0" applyNumberFormat="1" applyFont="1" applyBorder="1" applyAlignment="1">
      <alignment horizontal="right"/>
    </xf>
    <xf numFmtId="177" fontId="30" fillId="0" borderId="11" xfId="0" applyNumberFormat="1" applyFont="1" applyBorder="1" applyAlignment="1">
      <alignment/>
    </xf>
    <xf numFmtId="177" fontId="30" fillId="0" borderId="17" xfId="0" applyNumberFormat="1" applyFont="1" applyBorder="1" applyAlignment="1">
      <alignment horizontal="right"/>
    </xf>
    <xf numFmtId="3" fontId="30" fillId="0" borderId="14" xfId="0" applyNumberFormat="1" applyFont="1" applyBorder="1" applyAlignment="1">
      <alignment/>
    </xf>
    <xf numFmtId="177" fontId="30" fillId="0" borderId="14" xfId="0" applyNumberFormat="1" applyFont="1" applyBorder="1" applyAlignment="1">
      <alignment/>
    </xf>
    <xf numFmtId="177" fontId="30" fillId="0" borderId="15" xfId="0" applyNumberFormat="1" applyFont="1" applyBorder="1" applyAlignment="1">
      <alignment/>
    </xf>
    <xf numFmtId="165" fontId="30" fillId="0" borderId="16" xfId="0" applyNumberFormat="1" applyFont="1" applyBorder="1" applyAlignment="1">
      <alignment/>
    </xf>
    <xf numFmtId="177" fontId="30" fillId="0" borderId="16" xfId="0" applyNumberFormat="1" applyFont="1" applyBorder="1" applyAlignment="1">
      <alignment/>
    </xf>
    <xf numFmtId="3" fontId="30" fillId="0" borderId="1" xfId="0" applyNumberFormat="1" applyFont="1" applyBorder="1" applyAlignment="1">
      <alignment/>
    </xf>
    <xf numFmtId="177" fontId="30" fillId="0" borderId="6" xfId="0" applyNumberFormat="1" applyFont="1" applyBorder="1" applyAlignment="1">
      <alignment/>
    </xf>
    <xf numFmtId="177" fontId="30" fillId="0" borderId="7" xfId="0" applyNumberFormat="1" applyFont="1" applyBorder="1" applyAlignment="1">
      <alignment/>
    </xf>
    <xf numFmtId="3" fontId="30" fillId="0" borderId="6" xfId="0" applyNumberFormat="1" applyFont="1" applyBorder="1" applyAlignment="1">
      <alignment/>
    </xf>
    <xf numFmtId="3" fontId="33" fillId="0" borderId="1" xfId="0" applyNumberFormat="1" applyFont="1" applyBorder="1" applyAlignment="1">
      <alignment/>
    </xf>
    <xf numFmtId="177" fontId="33" fillId="0" borderId="6" xfId="0" applyNumberFormat="1" applyFont="1" applyBorder="1" applyAlignment="1">
      <alignment/>
    </xf>
    <xf numFmtId="177" fontId="33" fillId="0" borderId="1" xfId="0" applyNumberFormat="1" applyFont="1" applyBorder="1" applyAlignment="1">
      <alignment/>
    </xf>
    <xf numFmtId="177" fontId="33" fillId="0" borderId="7" xfId="0" applyNumberFormat="1" applyFont="1" applyBorder="1" applyAlignment="1">
      <alignment/>
    </xf>
    <xf numFmtId="177" fontId="30" fillId="0" borderId="3" xfId="0" applyNumberFormat="1" applyFont="1" applyBorder="1" applyAlignment="1">
      <alignment/>
    </xf>
    <xf numFmtId="177" fontId="30" fillId="0" borderId="0" xfId="0" applyNumberFormat="1" applyFont="1" applyAlignment="1">
      <alignment/>
    </xf>
    <xf numFmtId="177" fontId="30" fillId="0" borderId="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7" fontId="19" fillId="0" borderId="24" xfId="0" applyNumberFormat="1" applyFont="1" applyBorder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177" fontId="19" fillId="0" borderId="0" xfId="0" applyNumberFormat="1" applyFont="1" applyAlignment="1">
      <alignment horizontal="centerContinuous"/>
    </xf>
    <xf numFmtId="0" fontId="23" fillId="0" borderId="0" xfId="21" applyFont="1">
      <alignment/>
      <protection/>
    </xf>
    <xf numFmtId="177" fontId="11" fillId="0" borderId="0" xfId="0" applyNumberFormat="1" applyFont="1" applyFill="1" applyBorder="1" applyAlignment="1">
      <alignment/>
    </xf>
    <xf numFmtId="0" fontId="23" fillId="0" borderId="1" xfId="21" applyFont="1" applyFill="1" applyBorder="1" applyAlignment="1">
      <alignment horizontal="centerContinuous"/>
      <protection/>
    </xf>
    <xf numFmtId="0" fontId="13" fillId="0" borderId="0" xfId="21" applyFont="1" applyFill="1" applyBorder="1" applyAlignment="1">
      <alignment horizontal="center"/>
      <protection/>
    </xf>
    <xf numFmtId="0" fontId="24" fillId="0" borderId="1" xfId="21" applyFont="1" applyFill="1" applyBorder="1" applyAlignment="1">
      <alignment horizontal="center"/>
      <protection/>
    </xf>
    <xf numFmtId="0" fontId="13" fillId="0" borderId="0" xfId="21" applyFont="1" applyBorder="1">
      <alignment/>
      <protection/>
    </xf>
    <xf numFmtId="183" fontId="23" fillId="0" borderId="0" xfId="21" applyNumberFormat="1" applyFont="1" applyBorder="1">
      <alignment/>
      <protection/>
    </xf>
    <xf numFmtId="183" fontId="13" fillId="0" borderId="1" xfId="15" applyNumberFormat="1" applyFont="1" applyBorder="1" applyAlignment="1">
      <alignment/>
    </xf>
    <xf numFmtId="183" fontId="24" fillId="0" borderId="0" xfId="15" applyNumberFormat="1" applyFont="1" applyBorder="1" applyAlignment="1">
      <alignment/>
    </xf>
    <xf numFmtId="183" fontId="23" fillId="0" borderId="1" xfId="15" applyNumberFormat="1" applyFont="1" applyBorder="1" applyAlignment="1">
      <alignment/>
    </xf>
    <xf numFmtId="183" fontId="13" fillId="0" borderId="0" xfId="15" applyNumberFormat="1" applyFont="1" applyBorder="1" applyAlignment="1">
      <alignment/>
    </xf>
    <xf numFmtId="183" fontId="23" fillId="0" borderId="25" xfId="21" applyNumberFormat="1" applyFont="1" applyBorder="1" applyAlignment="1">
      <alignment horizontal="left"/>
      <protection/>
    </xf>
    <xf numFmtId="1" fontId="23" fillId="0" borderId="10" xfId="21" applyNumberFormat="1" applyFont="1" applyFill="1" applyBorder="1" applyAlignment="1">
      <alignment horizontal="centerContinuous"/>
      <protection/>
    </xf>
    <xf numFmtId="177" fontId="6" fillId="0" borderId="0" xfId="0" applyNumberFormat="1" applyFont="1" applyBorder="1" applyAlignment="1">
      <alignment horizontal="fill"/>
    </xf>
    <xf numFmtId="177" fontId="19" fillId="0" borderId="0" xfId="0" applyNumberFormat="1" applyFont="1" applyBorder="1" applyAlignment="1">
      <alignment horizontal="fill"/>
    </xf>
    <xf numFmtId="177" fontId="19" fillId="0" borderId="2" xfId="0" applyNumberFormat="1" applyFont="1" applyBorder="1" applyAlignment="1">
      <alignment/>
    </xf>
    <xf numFmtId="177" fontId="19" fillId="0" borderId="26" xfId="0" applyNumberFormat="1" applyFont="1" applyBorder="1" applyAlignment="1">
      <alignment horizontal="fill"/>
    </xf>
    <xf numFmtId="177" fontId="6" fillId="0" borderId="27" xfId="0" applyNumberFormat="1" applyFont="1" applyBorder="1" applyAlignment="1">
      <alignment horizontal="fill"/>
    </xf>
    <xf numFmtId="177" fontId="19" fillId="0" borderId="28" xfId="0" applyNumberFormat="1" applyFont="1" applyBorder="1" applyAlignment="1">
      <alignment horizontal="fill"/>
    </xf>
    <xf numFmtId="177" fontId="19" fillId="0" borderId="4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" fontId="23" fillId="0" borderId="0" xfId="21" applyNumberFormat="1" applyFont="1" applyFill="1" applyBorder="1" applyAlignment="1">
      <alignment horizontal="centerContinuous"/>
      <protection/>
    </xf>
    <xf numFmtId="0" fontId="23" fillId="0" borderId="0" xfId="21" applyFont="1" applyFill="1" applyBorder="1" applyAlignment="1">
      <alignment horizontal="centerContinuous"/>
      <protection/>
    </xf>
    <xf numFmtId="0" fontId="24" fillId="0" borderId="0" xfId="21" applyFont="1" applyFill="1" applyBorder="1" applyAlignment="1">
      <alignment horizontal="center"/>
      <protection/>
    </xf>
    <xf numFmtId="185" fontId="23" fillId="0" borderId="0" xfId="17" applyNumberFormat="1" applyFont="1" applyBorder="1" applyAlignment="1">
      <alignment/>
    </xf>
    <xf numFmtId="183" fontId="23" fillId="0" borderId="0" xfId="15" applyNumberFormat="1" applyFont="1" applyBorder="1" applyAlignment="1">
      <alignment/>
    </xf>
    <xf numFmtId="0" fontId="1" fillId="0" borderId="0" xfId="21" applyFont="1" applyBorder="1" applyAlignment="1">
      <alignment horizontal="left"/>
      <protection/>
    </xf>
    <xf numFmtId="0" fontId="22" fillId="0" borderId="0" xfId="21" applyBorder="1" applyAlignment="1">
      <alignment horizontal="centerContinuous"/>
      <protection/>
    </xf>
    <xf numFmtId="0" fontId="22" fillId="0" borderId="0" xfId="21" applyBorder="1">
      <alignment/>
      <protection/>
    </xf>
    <xf numFmtId="0" fontId="6" fillId="0" borderId="0" xfId="0" applyFont="1" applyAlignment="1">
      <alignment/>
    </xf>
    <xf numFmtId="3" fontId="17" fillId="0" borderId="11" xfId="0" applyNumberFormat="1" applyFont="1" applyBorder="1" applyAlignment="1">
      <alignment/>
    </xf>
    <xf numFmtId="0" fontId="13" fillId="0" borderId="6" xfId="21" applyFont="1" applyFill="1" applyBorder="1" applyAlignment="1">
      <alignment horizontal="center" wrapText="1"/>
      <protection/>
    </xf>
    <xf numFmtId="0" fontId="13" fillId="0" borderId="7" xfId="21" applyFont="1" applyFill="1" applyBorder="1" applyAlignment="1">
      <alignment horizontal="center" wrapText="1"/>
      <protection/>
    </xf>
    <xf numFmtId="0" fontId="13" fillId="0" borderId="18" xfId="21" applyFont="1" applyBorder="1">
      <alignment/>
      <protection/>
    </xf>
    <xf numFmtId="0" fontId="13" fillId="0" borderId="29" xfId="0" applyFont="1" applyBorder="1" applyAlignment="1">
      <alignment/>
    </xf>
    <xf numFmtId="0" fontId="13" fillId="0" borderId="29" xfId="0" applyFont="1" applyBorder="1" applyAlignment="1">
      <alignment wrapText="1"/>
    </xf>
    <xf numFmtId="0" fontId="29" fillId="0" borderId="0" xfId="0" applyFont="1" applyAlignment="1">
      <alignment/>
    </xf>
    <xf numFmtId="177" fontId="1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177" fontId="30" fillId="0" borderId="10" xfId="0" applyNumberFormat="1" applyFont="1" applyBorder="1" applyAlignment="1">
      <alignment vertical="center"/>
    </xf>
    <xf numFmtId="177" fontId="30" fillId="0" borderId="1" xfId="0" applyNumberFormat="1" applyFont="1" applyBorder="1" applyAlignment="1">
      <alignment vertical="center"/>
    </xf>
    <xf numFmtId="177" fontId="38" fillId="0" borderId="0" xfId="0" applyNumberFormat="1" applyFont="1" applyAlignment="1">
      <alignment/>
    </xf>
    <xf numFmtId="177" fontId="38" fillId="0" borderId="0" xfId="0" applyNumberFormat="1" applyFont="1" applyAlignment="1">
      <alignment/>
    </xf>
    <xf numFmtId="177" fontId="39" fillId="2" borderId="0" xfId="0" applyNumberFormat="1" applyFont="1" applyFill="1" applyAlignment="1">
      <alignment/>
    </xf>
    <xf numFmtId="177" fontId="38" fillId="0" borderId="0" xfId="0" applyNumberFormat="1" applyFont="1" applyFill="1" applyAlignment="1">
      <alignment/>
    </xf>
    <xf numFmtId="0" fontId="40" fillId="0" borderId="0" xfId="21" applyFont="1">
      <alignment/>
      <protection/>
    </xf>
    <xf numFmtId="0" fontId="13" fillId="0" borderId="0" xfId="21" applyFont="1" applyFill="1" applyAlignment="1">
      <alignment vertical="center"/>
      <protection/>
    </xf>
    <xf numFmtId="0" fontId="0" fillId="0" borderId="0" xfId="0" applyAlignment="1">
      <alignment/>
    </xf>
    <xf numFmtId="206" fontId="13" fillId="0" borderId="0" xfId="21" applyNumberFormat="1" applyFont="1">
      <alignment/>
      <protection/>
    </xf>
    <xf numFmtId="5" fontId="23" fillId="0" borderId="8" xfId="17" applyNumberFormat="1" applyFont="1" applyBorder="1" applyAlignment="1">
      <alignment horizontal="left"/>
    </xf>
    <xf numFmtId="206" fontId="28" fillId="2" borderId="14" xfId="0" applyNumberFormat="1" applyFont="1" applyFill="1" applyBorder="1" applyAlignment="1">
      <alignment/>
    </xf>
    <xf numFmtId="0" fontId="39" fillId="0" borderId="0" xfId="21" applyFont="1" applyAlignment="1">
      <alignment horizontal="left"/>
      <protection/>
    </xf>
    <xf numFmtId="177" fontId="41" fillId="0" borderId="0" xfId="0" applyNumberFormat="1" applyFont="1" applyAlignment="1">
      <alignment/>
    </xf>
    <xf numFmtId="177" fontId="29" fillId="0" borderId="0" xfId="0" applyNumberFormat="1" applyFont="1" applyAlignment="1">
      <alignment/>
    </xf>
    <xf numFmtId="177" fontId="43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42" fillId="0" borderId="0" xfId="0" applyNumberFormat="1" applyFont="1" applyFill="1" applyAlignment="1">
      <alignment/>
    </xf>
    <xf numFmtId="177" fontId="45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177" fontId="13" fillId="0" borderId="0" xfId="0" applyNumberFormat="1" applyFont="1" applyFill="1" applyAlignment="1">
      <alignment/>
    </xf>
    <xf numFmtId="37" fontId="6" fillId="0" borderId="20" xfId="0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18" fillId="0" borderId="2" xfId="0" applyNumberFormat="1" applyFont="1" applyBorder="1" applyAlignment="1">
      <alignment/>
    </xf>
    <xf numFmtId="37" fontId="18" fillId="0" borderId="4" xfId="0" applyNumberFormat="1" applyFont="1" applyBorder="1" applyAlignment="1">
      <alignment/>
    </xf>
    <xf numFmtId="37" fontId="6" fillId="0" borderId="32" xfId="0" applyNumberFormat="1" applyFont="1" applyBorder="1" applyAlignment="1">
      <alignment/>
    </xf>
    <xf numFmtId="37" fontId="19" fillId="0" borderId="33" xfId="0" applyNumberFormat="1" applyFont="1" applyBorder="1" applyAlignment="1">
      <alignment/>
    </xf>
    <xf numFmtId="37" fontId="6" fillId="0" borderId="2" xfId="0" applyNumberFormat="1" applyFont="1" applyBorder="1" applyAlignment="1">
      <alignment horizontal="right"/>
    </xf>
    <xf numFmtId="37" fontId="6" fillId="0" borderId="5" xfId="0" applyNumberFormat="1" applyFont="1" applyBorder="1" applyAlignment="1">
      <alignment/>
    </xf>
    <xf numFmtId="37" fontId="6" fillId="0" borderId="7" xfId="0" applyNumberFormat="1" applyFont="1" applyBorder="1" applyAlignment="1">
      <alignment/>
    </xf>
    <xf numFmtId="37" fontId="6" fillId="0" borderId="34" xfId="0" applyNumberFormat="1" applyFont="1" applyBorder="1" applyAlignment="1">
      <alignment/>
    </xf>
    <xf numFmtId="37" fontId="19" fillId="0" borderId="5" xfId="0" applyNumberFormat="1" applyFont="1" applyBorder="1" applyAlignment="1">
      <alignment/>
    </xf>
    <xf numFmtId="5" fontId="19" fillId="0" borderId="5" xfId="0" applyNumberFormat="1" applyFont="1" applyBorder="1" applyAlignment="1">
      <alignment/>
    </xf>
    <xf numFmtId="3" fontId="33" fillId="0" borderId="6" xfId="0" applyNumberFormat="1" applyFont="1" applyBorder="1" applyAlignment="1">
      <alignment/>
    </xf>
    <xf numFmtId="3" fontId="13" fillId="0" borderId="0" xfId="21" applyNumberFormat="1" applyFont="1">
      <alignment/>
      <protection/>
    </xf>
    <xf numFmtId="3" fontId="13" fillId="0" borderId="3" xfId="15" applyNumberFormat="1" applyFont="1" applyBorder="1" applyAlignment="1">
      <alignment/>
    </xf>
    <xf numFmtId="3" fontId="13" fillId="0" borderId="2" xfId="15" applyNumberFormat="1" applyFont="1" applyBorder="1" applyAlignment="1">
      <alignment/>
    </xf>
    <xf numFmtId="3" fontId="13" fillId="0" borderId="0" xfId="15" applyNumberFormat="1" applyFont="1" applyAlignment="1">
      <alignment/>
    </xf>
    <xf numFmtId="3" fontId="23" fillId="0" borderId="3" xfId="15" applyNumberFormat="1" applyFont="1" applyBorder="1" applyAlignment="1">
      <alignment/>
    </xf>
    <xf numFmtId="3" fontId="23" fillId="0" borderId="2" xfId="15" applyNumberFormat="1" applyFont="1" applyBorder="1" applyAlignment="1">
      <alignment/>
    </xf>
    <xf numFmtId="37" fontId="13" fillId="0" borderId="3" xfId="21" applyNumberFormat="1" applyFont="1" applyBorder="1">
      <alignment/>
      <protection/>
    </xf>
    <xf numFmtId="37" fontId="13" fillId="0" borderId="4" xfId="21" applyNumberFormat="1" applyFont="1" applyBorder="1">
      <alignment/>
      <protection/>
    </xf>
    <xf numFmtId="37" fontId="13" fillId="0" borderId="0" xfId="21" applyNumberFormat="1" applyFont="1">
      <alignment/>
      <protection/>
    </xf>
    <xf numFmtId="37" fontId="13" fillId="0" borderId="0" xfId="21" applyNumberFormat="1" applyFont="1" applyBorder="1">
      <alignment/>
      <protection/>
    </xf>
    <xf numFmtId="37" fontId="13" fillId="0" borderId="3" xfId="21" applyNumberFormat="1" applyFont="1" applyBorder="1" applyAlignment="1">
      <alignment/>
      <protection/>
    </xf>
    <xf numFmtId="37" fontId="13" fillId="0" borderId="4" xfId="21" applyNumberFormat="1" applyFont="1" applyBorder="1" applyAlignment="1">
      <alignment/>
      <protection/>
    </xf>
    <xf numFmtId="37" fontId="13" fillId="0" borderId="6" xfId="15" applyNumberFormat="1" applyFont="1" applyBorder="1" applyAlignment="1">
      <alignment/>
    </xf>
    <xf numFmtId="37" fontId="13" fillId="0" borderId="7" xfId="15" applyNumberFormat="1" applyFont="1" applyBorder="1" applyAlignment="1">
      <alignment/>
    </xf>
    <xf numFmtId="37" fontId="13" fillId="0" borderId="3" xfId="15" applyNumberFormat="1" applyFont="1" applyBorder="1" applyAlignment="1">
      <alignment/>
    </xf>
    <xf numFmtId="37" fontId="13" fillId="0" borderId="2" xfId="15" applyNumberFormat="1" applyFont="1" applyBorder="1" applyAlignment="1">
      <alignment/>
    </xf>
    <xf numFmtId="37" fontId="13" fillId="0" borderId="1" xfId="15" applyNumberFormat="1" applyFont="1" applyBorder="1" applyAlignment="1">
      <alignment/>
    </xf>
    <xf numFmtId="37" fontId="13" fillId="0" borderId="7" xfId="21" applyNumberFormat="1" applyFont="1" applyBorder="1">
      <alignment/>
      <protection/>
    </xf>
    <xf numFmtId="37" fontId="23" fillId="0" borderId="6" xfId="15" applyNumberFormat="1" applyFont="1" applyBorder="1" applyAlignment="1">
      <alignment/>
    </xf>
    <xf numFmtId="37" fontId="23" fillId="0" borderId="7" xfId="15" applyNumberFormat="1" applyFont="1" applyBorder="1" applyAlignment="1">
      <alignment/>
    </xf>
    <xf numFmtId="37" fontId="23" fillId="0" borderId="3" xfId="15" applyNumberFormat="1" applyFont="1" applyBorder="1" applyAlignment="1">
      <alignment/>
    </xf>
    <xf numFmtId="37" fontId="23" fillId="0" borderId="2" xfId="15" applyNumberFormat="1" applyFont="1" applyBorder="1" applyAlignment="1">
      <alignment/>
    </xf>
    <xf numFmtId="37" fontId="23" fillId="0" borderId="35" xfId="15" applyNumberFormat="1" applyFont="1" applyBorder="1" applyAlignment="1">
      <alignment/>
    </xf>
    <xf numFmtId="37" fontId="23" fillId="0" borderId="1" xfId="15" applyNumberFormat="1" applyFont="1" applyBorder="1" applyAlignment="1">
      <alignment/>
    </xf>
    <xf numFmtId="37" fontId="23" fillId="0" borderId="21" xfId="21" applyNumberFormat="1" applyFont="1" applyBorder="1" applyAlignment="1">
      <alignment horizontal="left"/>
      <protection/>
    </xf>
    <xf numFmtId="37" fontId="5" fillId="0" borderId="14" xfId="0" applyNumberFormat="1" applyFont="1" applyBorder="1" applyAlignment="1">
      <alignment/>
    </xf>
    <xf numFmtId="37" fontId="5" fillId="0" borderId="15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7" fontId="5" fillId="0" borderId="6" xfId="0" applyNumberFormat="1" applyFont="1" applyFill="1" applyBorder="1" applyAlignment="1">
      <alignment/>
    </xf>
    <xf numFmtId="37" fontId="5" fillId="0" borderId="1" xfId="0" applyNumberFormat="1" applyFont="1" applyFill="1" applyBorder="1" applyAlignment="1">
      <alignment/>
    </xf>
    <xf numFmtId="37" fontId="5" fillId="0" borderId="7" xfId="0" applyNumberFormat="1" applyFont="1" applyFill="1" applyBorder="1" applyAlignment="1">
      <alignment/>
    </xf>
    <xf numFmtId="37" fontId="27" fillId="0" borderId="6" xfId="0" applyNumberFormat="1" applyFont="1" applyBorder="1" applyAlignment="1">
      <alignment/>
    </xf>
    <xf numFmtId="37" fontId="27" fillId="0" borderId="1" xfId="0" applyNumberFormat="1" applyFont="1" applyBorder="1" applyAlignment="1">
      <alignment/>
    </xf>
    <xf numFmtId="37" fontId="5" fillId="0" borderId="6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7" xfId="0" applyNumberFormat="1" applyFont="1" applyBorder="1" applyAlignment="1">
      <alignment/>
    </xf>
    <xf numFmtId="37" fontId="5" fillId="0" borderId="35" xfId="0" applyNumberFormat="1" applyFont="1" applyBorder="1" applyAlignment="1">
      <alignment/>
    </xf>
    <xf numFmtId="37" fontId="5" fillId="0" borderId="36" xfId="0" applyNumberFormat="1" applyFont="1" applyBorder="1" applyAlignment="1">
      <alignment/>
    </xf>
    <xf numFmtId="37" fontId="5" fillId="0" borderId="37" xfId="0" applyNumberFormat="1" applyFont="1" applyBorder="1" applyAlignment="1">
      <alignment/>
    </xf>
    <xf numFmtId="5" fontId="5" fillId="0" borderId="1" xfId="0" applyNumberFormat="1" applyFont="1" applyBorder="1" applyAlignment="1">
      <alignment/>
    </xf>
    <xf numFmtId="5" fontId="5" fillId="0" borderId="7" xfId="0" applyNumberFormat="1" applyFont="1" applyBorder="1" applyAlignment="1">
      <alignment/>
    </xf>
    <xf numFmtId="37" fontId="11" fillId="2" borderId="16" xfId="0" applyNumberFormat="1" applyFont="1" applyFill="1" applyBorder="1" applyAlignment="1">
      <alignment/>
    </xf>
    <xf numFmtId="37" fontId="11" fillId="2" borderId="14" xfId="0" applyNumberFormat="1" applyFont="1" applyFill="1" applyBorder="1" applyAlignment="1">
      <alignment/>
    </xf>
    <xf numFmtId="37" fontId="11" fillId="2" borderId="15" xfId="0" applyNumberFormat="1" applyFont="1" applyFill="1" applyBorder="1" applyAlignment="1">
      <alignment/>
    </xf>
    <xf numFmtId="37" fontId="11" fillId="2" borderId="14" xfId="0" applyNumberFormat="1" applyFont="1" applyFill="1" applyBorder="1" applyAlignment="1">
      <alignment horizontal="right"/>
    </xf>
    <xf numFmtId="37" fontId="11" fillId="0" borderId="14" xfId="0" applyNumberFormat="1" applyFont="1" applyFill="1" applyBorder="1" applyAlignment="1">
      <alignment/>
    </xf>
    <xf numFmtId="37" fontId="11" fillId="0" borderId="15" xfId="0" applyNumberFormat="1" applyFont="1" applyFill="1" applyBorder="1" applyAlignment="1">
      <alignment/>
    </xf>
    <xf numFmtId="37" fontId="11" fillId="0" borderId="16" xfId="0" applyNumberFormat="1" applyFont="1" applyFill="1" applyBorder="1" applyAlignment="1">
      <alignment/>
    </xf>
    <xf numFmtId="37" fontId="12" fillId="2" borderId="14" xfId="0" applyNumberFormat="1" applyFont="1" applyFill="1" applyBorder="1" applyAlignment="1">
      <alignment/>
    </xf>
    <xf numFmtId="37" fontId="12" fillId="2" borderId="15" xfId="0" applyNumberFormat="1" applyFont="1" applyFill="1" applyBorder="1" applyAlignment="1">
      <alignment/>
    </xf>
    <xf numFmtId="37" fontId="12" fillId="2" borderId="16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11" fillId="2" borderId="4" xfId="0" applyNumberFormat="1" applyFont="1" applyFill="1" applyBorder="1" applyAlignment="1">
      <alignment/>
    </xf>
    <xf numFmtId="37" fontId="11" fillId="2" borderId="35" xfId="0" applyNumberFormat="1" applyFont="1" applyFill="1" applyBorder="1" applyAlignment="1">
      <alignment/>
    </xf>
    <xf numFmtId="37" fontId="11" fillId="2" borderId="36" xfId="0" applyNumberFormat="1" applyFont="1" applyFill="1" applyBorder="1" applyAlignment="1">
      <alignment/>
    </xf>
    <xf numFmtId="37" fontId="11" fillId="2" borderId="37" xfId="0" applyNumberFormat="1" applyFont="1" applyFill="1" applyBorder="1" applyAlignment="1">
      <alignment/>
    </xf>
    <xf numFmtId="37" fontId="28" fillId="0" borderId="38" xfId="0" applyNumberFormat="1" applyFont="1" applyFill="1" applyBorder="1" applyAlignment="1">
      <alignment/>
    </xf>
    <xf numFmtId="37" fontId="28" fillId="0" borderId="39" xfId="0" applyNumberFormat="1" applyFont="1" applyFill="1" applyBorder="1" applyAlignment="1">
      <alignment/>
    </xf>
    <xf numFmtId="37" fontId="28" fillId="0" borderId="40" xfId="0" applyNumberFormat="1" applyFont="1" applyFill="1" applyBorder="1" applyAlignment="1">
      <alignment/>
    </xf>
    <xf numFmtId="5" fontId="33" fillId="0" borderId="1" xfId="0" applyNumberFormat="1" applyFont="1" applyBorder="1" applyAlignment="1">
      <alignment/>
    </xf>
    <xf numFmtId="37" fontId="30" fillId="0" borderId="14" xfId="0" applyNumberFormat="1" applyFont="1" applyBorder="1" applyAlignment="1">
      <alignment/>
    </xf>
    <xf numFmtId="37" fontId="30" fillId="0" borderId="15" xfId="0" applyNumberFormat="1" applyFont="1" applyBorder="1" applyAlignment="1">
      <alignment/>
    </xf>
    <xf numFmtId="37" fontId="30" fillId="0" borderId="16" xfId="0" applyNumberFormat="1" applyFont="1" applyBorder="1" applyAlignment="1">
      <alignment/>
    </xf>
    <xf numFmtId="37" fontId="30" fillId="0" borderId="6" xfId="0" applyNumberFormat="1" applyFont="1" applyBorder="1" applyAlignment="1">
      <alignment/>
    </xf>
    <xf numFmtId="37" fontId="30" fillId="0" borderId="1" xfId="0" applyNumberFormat="1" applyFont="1" applyBorder="1" applyAlignment="1">
      <alignment/>
    </xf>
    <xf numFmtId="37" fontId="30" fillId="0" borderId="7" xfId="0" applyNumberFormat="1" applyFont="1" applyBorder="1" applyAlignment="1">
      <alignment/>
    </xf>
    <xf numFmtId="37" fontId="33" fillId="0" borderId="6" xfId="0" applyNumberFormat="1" applyFont="1" applyBorder="1" applyAlignment="1">
      <alignment/>
    </xf>
    <xf numFmtId="37" fontId="33" fillId="0" borderId="1" xfId="0" applyNumberFormat="1" applyFont="1" applyBorder="1" applyAlignment="1">
      <alignment/>
    </xf>
    <xf numFmtId="37" fontId="30" fillId="0" borderId="0" xfId="0" applyNumberFormat="1" applyFont="1" applyAlignment="1">
      <alignment/>
    </xf>
    <xf numFmtId="5" fontId="33" fillId="0" borderId="7" xfId="0" applyNumberFormat="1" applyFont="1" applyBorder="1" applyAlignment="1">
      <alignment/>
    </xf>
    <xf numFmtId="37" fontId="13" fillId="0" borderId="4" xfId="17" applyNumberFormat="1" applyFont="1" applyBorder="1" applyAlignment="1">
      <alignment/>
    </xf>
    <xf numFmtId="37" fontId="24" fillId="0" borderId="3" xfId="15" applyNumberFormat="1" applyFont="1" applyBorder="1" applyAlignment="1">
      <alignment/>
    </xf>
    <xf numFmtId="37" fontId="24" fillId="0" borderId="4" xfId="15" applyNumberFormat="1" applyFont="1" applyBorder="1" applyAlignment="1">
      <alignment/>
    </xf>
    <xf numFmtId="37" fontId="13" fillId="0" borderId="4" xfId="15" applyNumberFormat="1" applyFont="1" applyBorder="1" applyAlignment="1">
      <alignment/>
    </xf>
    <xf numFmtId="37" fontId="24" fillId="0" borderId="0" xfId="15" applyNumberFormat="1" applyFont="1" applyBorder="1" applyAlignment="1">
      <alignment/>
    </xf>
    <xf numFmtId="37" fontId="13" fillId="0" borderId="0" xfId="15" applyNumberFormat="1" applyFont="1" applyBorder="1" applyAlignment="1">
      <alignment/>
    </xf>
    <xf numFmtId="37" fontId="13" fillId="0" borderId="9" xfId="21" applyNumberFormat="1" applyFont="1" applyBorder="1">
      <alignment/>
      <protection/>
    </xf>
    <xf numFmtId="0" fontId="13" fillId="0" borderId="0" xfId="21" applyNumberFormat="1" applyFont="1">
      <alignment/>
      <protection/>
    </xf>
    <xf numFmtId="37" fontId="13" fillId="0" borderId="41" xfId="21" applyNumberFormat="1" applyFont="1" applyBorder="1">
      <alignment/>
      <protection/>
    </xf>
    <xf numFmtId="3" fontId="6" fillId="0" borderId="35" xfId="0" applyNumberFormat="1" applyFont="1" applyBorder="1" applyAlignment="1">
      <alignment/>
    </xf>
    <xf numFmtId="0" fontId="38" fillId="0" borderId="0" xfId="0" applyFont="1" applyAlignment="1">
      <alignment/>
    </xf>
    <xf numFmtId="177" fontId="19" fillId="0" borderId="9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" xfId="0" applyNumberFormat="1" applyFont="1" applyBorder="1" applyAlignment="1">
      <alignment/>
    </xf>
    <xf numFmtId="177" fontId="19" fillId="0" borderId="0" xfId="0" applyNumberFormat="1" applyFont="1" applyBorder="1" applyAlignment="1">
      <alignment/>
    </xf>
    <xf numFmtId="177" fontId="19" fillId="0" borderId="12" xfId="0" applyNumberFormat="1" applyFont="1" applyBorder="1" applyAlignment="1">
      <alignment/>
    </xf>
    <xf numFmtId="177" fontId="19" fillId="0" borderId="11" xfId="0" applyNumberFormat="1" applyFont="1" applyBorder="1" applyAlignment="1">
      <alignment/>
    </xf>
    <xf numFmtId="177" fontId="19" fillId="0" borderId="12" xfId="0" applyNumberFormat="1" applyFont="1" applyBorder="1" applyAlignment="1">
      <alignment horizontal="right"/>
    </xf>
    <xf numFmtId="177" fontId="19" fillId="0" borderId="11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177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19" fillId="0" borderId="6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7" fontId="5" fillId="0" borderId="42" xfId="0" applyNumberFormat="1" applyFont="1" applyBorder="1" applyAlignment="1">
      <alignment/>
    </xf>
    <xf numFmtId="5" fontId="27" fillId="0" borderId="43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7" fontId="6" fillId="0" borderId="15" xfId="0" applyNumberFormat="1" applyFont="1" applyBorder="1" applyAlignment="1">
      <alignment/>
    </xf>
    <xf numFmtId="37" fontId="6" fillId="0" borderId="1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165" fontId="19" fillId="0" borderId="1" xfId="0" applyNumberFormat="1" applyFont="1" applyBorder="1" applyAlignment="1">
      <alignment/>
    </xf>
    <xf numFmtId="5" fontId="19" fillId="0" borderId="1" xfId="0" applyNumberFormat="1" applyFont="1" applyBorder="1" applyAlignment="1">
      <alignment/>
    </xf>
    <xf numFmtId="37" fontId="19" fillId="0" borderId="34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horizontal="fill"/>
    </xf>
    <xf numFmtId="177" fontId="30" fillId="0" borderId="0" xfId="0" applyNumberFormat="1" applyFont="1" applyBorder="1" applyAlignment="1">
      <alignment/>
    </xf>
    <xf numFmtId="37" fontId="19" fillId="0" borderId="44" xfId="0" applyNumberFormat="1" applyFont="1" applyBorder="1" applyAlignment="1">
      <alignment/>
    </xf>
    <xf numFmtId="5" fontId="6" fillId="0" borderId="32" xfId="0" applyNumberFormat="1" applyFont="1" applyBorder="1" applyAlignment="1">
      <alignment/>
    </xf>
    <xf numFmtId="177" fontId="0" fillId="0" borderId="32" xfId="0" applyNumberFormat="1" applyFont="1" applyBorder="1" applyAlignment="1">
      <alignment/>
    </xf>
    <xf numFmtId="37" fontId="6" fillId="0" borderId="45" xfId="0" applyNumberFormat="1" applyFont="1" applyBorder="1" applyAlignment="1">
      <alignment/>
    </xf>
    <xf numFmtId="177" fontId="6" fillId="0" borderId="32" xfId="0" applyNumberFormat="1" applyFont="1" applyBorder="1" applyAlignment="1">
      <alignment/>
    </xf>
    <xf numFmtId="177" fontId="6" fillId="0" borderId="46" xfId="0" applyNumberFormat="1" applyFont="1" applyBorder="1" applyAlignment="1">
      <alignment/>
    </xf>
    <xf numFmtId="177" fontId="6" fillId="0" borderId="3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47" xfId="0" applyBorder="1" applyAlignment="1">
      <alignment horizontal="left" indent="4"/>
    </xf>
    <xf numFmtId="3" fontId="33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177" fontId="19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3" fontId="30" fillId="0" borderId="48" xfId="0" applyNumberFormat="1" applyFont="1" applyBorder="1" applyAlignment="1">
      <alignment horizontal="left" indent="4"/>
    </xf>
    <xf numFmtId="0" fontId="0" fillId="0" borderId="49" xfId="0" applyBorder="1" applyAlignment="1">
      <alignment horizontal="left" indent="4"/>
    </xf>
    <xf numFmtId="0" fontId="0" fillId="0" borderId="19" xfId="0" applyBorder="1" applyAlignment="1">
      <alignment/>
    </xf>
    <xf numFmtId="177" fontId="19" fillId="0" borderId="18" xfId="0" applyNumberFormat="1" applyFont="1" applyBorder="1" applyAlignment="1">
      <alignment horizontal="center"/>
    </xf>
    <xf numFmtId="177" fontId="3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30" fillId="0" borderId="9" xfId="0" applyNumberFormat="1" applyFont="1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177" fontId="3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3" fontId="30" fillId="0" borderId="3" xfId="0" applyNumberFormat="1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4" xfId="0" applyBorder="1" applyAlignment="1">
      <alignment horizontal="left" indent="2"/>
    </xf>
    <xf numFmtId="3" fontId="30" fillId="0" borderId="9" xfId="0" applyNumberFormat="1" applyFont="1" applyBorder="1" applyAlignment="1">
      <alignment/>
    </xf>
    <xf numFmtId="0" fontId="0" fillId="0" borderId="6" xfId="0" applyBorder="1" applyAlignment="1">
      <alignment/>
    </xf>
    <xf numFmtId="3" fontId="30" fillId="0" borderId="10" xfId="0" applyNumberFormat="1" applyFont="1" applyBorder="1" applyAlignment="1">
      <alignment/>
    </xf>
    <xf numFmtId="0" fontId="0" fillId="0" borderId="1" xfId="0" applyBorder="1" applyAlignment="1">
      <alignment/>
    </xf>
    <xf numFmtId="177" fontId="19" fillId="0" borderId="18" xfId="0" applyNumberFormat="1" applyFont="1" applyBorder="1" applyAlignment="1">
      <alignment horizontal="right"/>
    </xf>
    <xf numFmtId="3" fontId="33" fillId="0" borderId="6" xfId="0" applyNumberFormat="1" applyFont="1" applyBorder="1" applyAlignment="1">
      <alignment horizontal="left" indent="4"/>
    </xf>
    <xf numFmtId="0" fontId="0" fillId="0" borderId="1" xfId="0" applyBorder="1" applyAlignment="1">
      <alignment horizontal="left" indent="4"/>
    </xf>
    <xf numFmtId="0" fontId="0" fillId="0" borderId="7" xfId="0" applyBorder="1" applyAlignment="1">
      <alignment horizontal="left" indent="4"/>
    </xf>
    <xf numFmtId="3" fontId="30" fillId="0" borderId="50" xfId="0" applyNumberFormat="1" applyFont="1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0" fillId="0" borderId="52" xfId="0" applyBorder="1" applyAlignment="1">
      <alignment horizontal="left" indent="2"/>
    </xf>
    <xf numFmtId="3" fontId="30" fillId="0" borderId="30" xfId="0" applyNumberFormat="1" applyFont="1" applyBorder="1" applyAlignment="1">
      <alignment horizontal="left" indent="2"/>
    </xf>
    <xf numFmtId="0" fontId="0" fillId="0" borderId="31" xfId="0" applyBorder="1" applyAlignment="1">
      <alignment horizontal="left" indent="2"/>
    </xf>
    <xf numFmtId="0" fontId="0" fillId="0" borderId="53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3" fontId="30" fillId="0" borderId="54" xfId="0" applyNumberFormat="1" applyFont="1" applyBorder="1" applyAlignment="1">
      <alignment horizontal="left" indent="2"/>
    </xf>
    <xf numFmtId="0" fontId="0" fillId="0" borderId="55" xfId="0" applyBorder="1" applyAlignment="1">
      <alignment horizontal="left" indent="2"/>
    </xf>
    <xf numFmtId="0" fontId="0" fillId="0" borderId="56" xfId="0" applyBorder="1" applyAlignment="1">
      <alignment horizontal="left" indent="2"/>
    </xf>
    <xf numFmtId="3" fontId="6" fillId="0" borderId="48" xfId="0" applyNumberFormat="1" applyFont="1" applyBorder="1" applyAlignment="1">
      <alignment horizontal="left" indent="4"/>
    </xf>
    <xf numFmtId="3" fontId="6" fillId="0" borderId="3" xfId="0" applyNumberFormat="1" applyFont="1" applyBorder="1" applyAlignment="1">
      <alignment horizontal="left" indent="4"/>
    </xf>
    <xf numFmtId="0" fontId="0" fillId="0" borderId="0" xfId="0" applyBorder="1" applyAlignment="1">
      <alignment horizontal="left" indent="4"/>
    </xf>
    <xf numFmtId="3" fontId="6" fillId="0" borderId="48" xfId="0" applyNumberFormat="1" applyFont="1" applyBorder="1" applyAlignment="1">
      <alignment horizontal="left" indent="2"/>
    </xf>
    <xf numFmtId="0" fontId="0" fillId="0" borderId="49" xfId="0" applyBorder="1" applyAlignment="1">
      <alignment horizontal="left" indent="2"/>
    </xf>
    <xf numFmtId="3" fontId="6" fillId="0" borderId="48" xfId="0" applyNumberFormat="1" applyFont="1" applyFill="1" applyBorder="1" applyAlignment="1">
      <alignment horizontal="left" indent="4"/>
    </xf>
    <xf numFmtId="3" fontId="6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48" xfId="0" applyFont="1" applyBorder="1" applyAlignment="1">
      <alignment horizontal="left" indent="4"/>
    </xf>
    <xf numFmtId="3" fontId="6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3" fontId="19" fillId="0" borderId="35" xfId="0" applyNumberFormat="1" applyFont="1" applyBorder="1" applyAlignment="1">
      <alignment/>
    </xf>
    <xf numFmtId="0" fontId="6" fillId="0" borderId="48" xfId="0" applyFont="1" applyBorder="1" applyAlignment="1">
      <alignment horizontal="left" indent="2"/>
    </xf>
    <xf numFmtId="3" fontId="6" fillId="0" borderId="48" xfId="0" applyNumberFormat="1" applyFont="1" applyBorder="1" applyAlignment="1">
      <alignment/>
    </xf>
    <xf numFmtId="0" fontId="0" fillId="0" borderId="49" xfId="0" applyBorder="1" applyAlignment="1">
      <alignment/>
    </xf>
    <xf numFmtId="3" fontId="6" fillId="0" borderId="14" xfId="0" applyNumberFormat="1" applyFont="1" applyBorder="1" applyAlignment="1">
      <alignment horizontal="left" indent="4"/>
    </xf>
    <xf numFmtId="0" fontId="0" fillId="0" borderId="15" xfId="0" applyBorder="1" applyAlignment="1">
      <alignment horizontal="left" indent="4"/>
    </xf>
    <xf numFmtId="177" fontId="19" fillId="0" borderId="35" xfId="0" applyNumberFormat="1" applyFont="1" applyBorder="1" applyAlignment="1">
      <alignment horizontal="center"/>
    </xf>
    <xf numFmtId="177" fontId="19" fillId="0" borderId="36" xfId="0" applyNumberFormat="1" applyFont="1" applyBorder="1" applyAlignment="1">
      <alignment horizontal="center"/>
    </xf>
    <xf numFmtId="177" fontId="19" fillId="0" borderId="37" xfId="0" applyNumberFormat="1" applyFont="1" applyBorder="1" applyAlignment="1">
      <alignment horizontal="center"/>
    </xf>
    <xf numFmtId="3" fontId="6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3" fontId="19" fillId="0" borderId="59" xfId="0" applyNumberFormat="1" applyFont="1" applyBorder="1" applyAlignment="1">
      <alignment horizontal="left" indent="2"/>
    </xf>
    <xf numFmtId="0" fontId="0" fillId="0" borderId="60" xfId="0" applyBorder="1" applyAlignment="1">
      <alignment horizontal="left" indent="2"/>
    </xf>
    <xf numFmtId="3" fontId="3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3" fontId="3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3" fontId="30" fillId="0" borderId="61" xfId="0" applyNumberFormat="1" applyFont="1" applyBorder="1" applyAlignment="1">
      <alignment horizontal="left" indent="4"/>
    </xf>
    <xf numFmtId="0" fontId="0" fillId="0" borderId="62" xfId="0" applyBorder="1" applyAlignment="1">
      <alignment horizontal="left" indent="4"/>
    </xf>
    <xf numFmtId="0" fontId="0" fillId="0" borderId="43" xfId="0" applyBorder="1" applyAlignment="1">
      <alignment horizontal="left" indent="4"/>
    </xf>
    <xf numFmtId="3" fontId="30" fillId="0" borderId="35" xfId="0" applyNumberFormat="1" applyFont="1" applyBorder="1" applyAlignment="1">
      <alignment horizontal="left" indent="2"/>
    </xf>
    <xf numFmtId="0" fontId="0" fillId="0" borderId="3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20" fillId="0" borderId="0" xfId="0" applyNumberFormat="1" applyFont="1" applyAlignment="1">
      <alignment/>
    </xf>
    <xf numFmtId="0" fontId="46" fillId="0" borderId="0" xfId="0" applyFont="1" applyAlignment="1">
      <alignment/>
    </xf>
    <xf numFmtId="3" fontId="19" fillId="0" borderId="63" xfId="0" applyNumberFormat="1" applyFont="1" applyBorder="1" applyAlignment="1">
      <alignment/>
    </xf>
    <xf numFmtId="0" fontId="0" fillId="0" borderId="26" xfId="0" applyBorder="1" applyAlignment="1">
      <alignment/>
    </xf>
    <xf numFmtId="3" fontId="38" fillId="0" borderId="0" xfId="0" applyNumberFormat="1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3" fontId="19" fillId="0" borderId="64" xfId="0" applyNumberFormat="1" applyFont="1" applyBorder="1" applyAlignment="1">
      <alignment horizontal="left" indent="2"/>
    </xf>
    <xf numFmtId="0" fontId="0" fillId="0" borderId="27" xfId="0" applyBorder="1" applyAlignment="1">
      <alignment horizontal="left" indent="2"/>
    </xf>
    <xf numFmtId="3" fontId="6" fillId="0" borderId="65" xfId="0" applyNumberFormat="1" applyFont="1" applyBorder="1" applyAlignment="1">
      <alignment/>
    </xf>
    <xf numFmtId="0" fontId="0" fillId="0" borderId="28" xfId="0" applyBorder="1" applyAlignment="1">
      <alignment/>
    </xf>
    <xf numFmtId="3" fontId="30" fillId="0" borderId="30" xfId="0" applyNumberFormat="1" applyFont="1" applyBorder="1" applyAlignment="1">
      <alignment/>
    </xf>
    <xf numFmtId="0" fontId="0" fillId="0" borderId="14" xfId="0" applyBorder="1" applyAlignment="1">
      <alignment/>
    </xf>
    <xf numFmtId="37" fontId="30" fillId="0" borderId="31" xfId="0" applyNumberFormat="1" applyFont="1" applyBorder="1" applyAlignment="1">
      <alignment/>
    </xf>
    <xf numFmtId="37" fontId="0" fillId="0" borderId="15" xfId="0" applyNumberFormat="1" applyBorder="1" applyAlignment="1">
      <alignment/>
    </xf>
    <xf numFmtId="37" fontId="30" fillId="0" borderId="53" xfId="0" applyNumberFormat="1" applyFont="1" applyBorder="1" applyAlignment="1">
      <alignment/>
    </xf>
    <xf numFmtId="37" fontId="0" fillId="0" borderId="16" xfId="0" applyNumberFormat="1" applyBorder="1" applyAlignment="1">
      <alignment/>
    </xf>
    <xf numFmtId="3" fontId="30" fillId="0" borderId="13" xfId="0" applyNumberFormat="1" applyFont="1" applyBorder="1" applyAlignment="1">
      <alignment/>
    </xf>
    <xf numFmtId="0" fontId="0" fillId="0" borderId="7" xfId="0" applyBorder="1" applyAlignment="1">
      <alignment/>
    </xf>
    <xf numFmtId="37" fontId="30" fillId="0" borderId="30" xfId="0" applyNumberFormat="1" applyFont="1" applyBorder="1" applyAlignment="1">
      <alignment/>
    </xf>
    <xf numFmtId="37" fontId="0" fillId="0" borderId="14" xfId="0" applyNumberFormat="1" applyBorder="1" applyAlignment="1">
      <alignment/>
    </xf>
    <xf numFmtId="1" fontId="23" fillId="0" borderId="54" xfId="21" applyNumberFormat="1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33" fillId="0" borderId="54" xfId="21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vertical="center" wrapText="1"/>
    </xf>
    <xf numFmtId="1" fontId="23" fillId="0" borderId="66" xfId="21" applyNumberFormat="1" applyFont="1" applyFill="1" applyBorder="1" applyAlignment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3" fillId="0" borderId="35" xfId="21" applyFont="1" applyFill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23" fillId="0" borderId="6" xfId="21" applyFont="1" applyFill="1" applyBorder="1" applyAlignment="1">
      <alignment horizontal="center"/>
      <protection/>
    </xf>
    <xf numFmtId="0" fontId="23" fillId="0" borderId="7" xfId="21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23" fillId="0" borderId="10" xfId="21" applyFont="1" applyFill="1" applyBorder="1" applyAlignment="1">
      <alignment/>
      <protection/>
    </xf>
    <xf numFmtId="0" fontId="13" fillId="0" borderId="1" xfId="21" applyFont="1" applyFill="1" applyBorder="1" applyAlignment="1">
      <alignment/>
      <protection/>
    </xf>
    <xf numFmtId="0" fontId="23" fillId="0" borderId="18" xfId="21" applyFont="1" applyFill="1" applyBorder="1" applyAlignment="1">
      <alignment/>
      <protection/>
    </xf>
    <xf numFmtId="0" fontId="13" fillId="0" borderId="5" xfId="21" applyFont="1" applyFill="1" applyBorder="1" applyAlignment="1">
      <alignment/>
      <protection/>
    </xf>
    <xf numFmtId="0" fontId="39" fillId="0" borderId="0" xfId="21" applyFont="1" applyBorder="1" applyAlignment="1">
      <alignment horizontal="center"/>
      <protection/>
    </xf>
    <xf numFmtId="0" fontId="20" fillId="0" borderId="0" xfId="21" applyFont="1" applyAlignment="1">
      <alignment/>
      <protection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19" fillId="0" borderId="0" xfId="21" applyFont="1" applyAlignment="1">
      <alignment horizontal="center"/>
      <protection/>
    </xf>
    <xf numFmtId="0" fontId="0" fillId="0" borderId="0" xfId="0" applyBorder="1" applyAlignment="1">
      <alignment horizontal="center"/>
    </xf>
    <xf numFmtId="3" fontId="19" fillId="0" borderId="0" xfId="21" applyNumberFormat="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177" fontId="27" fillId="0" borderId="9" xfId="0" applyNumberFormat="1" applyFont="1" applyBorder="1" applyAlignment="1">
      <alignment horizontal="center"/>
    </xf>
    <xf numFmtId="177" fontId="27" fillId="0" borderId="9" xfId="0" applyNumberFormat="1" applyFont="1" applyBorder="1" applyAlignment="1">
      <alignment horizontal="center" wrapText="1"/>
    </xf>
    <xf numFmtId="177" fontId="27" fillId="0" borderId="10" xfId="0" applyNumberFormat="1" applyFont="1" applyBorder="1" applyAlignment="1">
      <alignment horizontal="center" wrapText="1"/>
    </xf>
    <xf numFmtId="177" fontId="27" fillId="0" borderId="13" xfId="0" applyNumberFormat="1" applyFont="1" applyBorder="1" applyAlignment="1">
      <alignment horizontal="center" wrapText="1"/>
    </xf>
    <xf numFmtId="177" fontId="27" fillId="0" borderId="3" xfId="0" applyNumberFormat="1" applyFont="1" applyBorder="1" applyAlignment="1">
      <alignment horizontal="center" wrapText="1"/>
    </xf>
    <xf numFmtId="177" fontId="27" fillId="0" borderId="0" xfId="0" applyNumberFormat="1" applyFont="1" applyBorder="1" applyAlignment="1">
      <alignment horizontal="center" wrapText="1"/>
    </xf>
    <xf numFmtId="177" fontId="27" fillId="0" borderId="4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77" fontId="5" fillId="0" borderId="61" xfId="0" applyNumberFormat="1" applyFont="1" applyBorder="1" applyAlignment="1">
      <alignment horizontal="left" indent="3"/>
    </xf>
    <xf numFmtId="0" fontId="0" fillId="0" borderId="43" xfId="0" applyBorder="1" applyAlignment="1">
      <alignment horizontal="left" indent="3"/>
    </xf>
    <xf numFmtId="177" fontId="6" fillId="0" borderId="35" xfId="0" applyNumberFormat="1" applyFont="1" applyBorder="1" applyAlignment="1">
      <alignment/>
    </xf>
    <xf numFmtId="0" fontId="0" fillId="0" borderId="37" xfId="0" applyBorder="1" applyAlignment="1">
      <alignment/>
    </xf>
    <xf numFmtId="177" fontId="5" fillId="0" borderId="69" xfId="0" applyNumberFormat="1" applyFont="1" applyBorder="1" applyAlignment="1">
      <alignment/>
    </xf>
    <xf numFmtId="0" fontId="0" fillId="0" borderId="42" xfId="0" applyBorder="1" applyAlignment="1">
      <alignment/>
    </xf>
    <xf numFmtId="177" fontId="5" fillId="0" borderId="48" xfId="0" applyNumberFormat="1" applyFont="1" applyBorder="1" applyAlignment="1">
      <alignment/>
    </xf>
    <xf numFmtId="0" fontId="0" fillId="0" borderId="47" xfId="0" applyBorder="1" applyAlignment="1">
      <alignment/>
    </xf>
    <xf numFmtId="177" fontId="5" fillId="0" borderId="35" xfId="0" applyNumberFormat="1" applyFont="1" applyBorder="1" applyAlignment="1">
      <alignment/>
    </xf>
    <xf numFmtId="177" fontId="27" fillId="0" borderId="6" xfId="0" applyNumberFormat="1" applyFont="1" applyBorder="1" applyAlignment="1">
      <alignment horizontal="left" indent="3"/>
    </xf>
    <xf numFmtId="0" fontId="0" fillId="0" borderId="7" xfId="0" applyBorder="1" applyAlignment="1">
      <alignment horizontal="left" indent="3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7" fontId="21" fillId="0" borderId="0" xfId="0" applyNumberFormat="1" applyFont="1" applyAlignment="1">
      <alignment horizontal="center"/>
    </xf>
    <xf numFmtId="177" fontId="37" fillId="0" borderId="0" xfId="0" applyNumberFormat="1" applyFont="1" applyAlignment="1">
      <alignment horizontal="center"/>
    </xf>
    <xf numFmtId="177" fontId="10" fillId="0" borderId="0" xfId="0" applyNumberFormat="1" applyFont="1" applyAlignment="1">
      <alignment horizontal="center"/>
    </xf>
    <xf numFmtId="177" fontId="48" fillId="0" borderId="0" xfId="0" applyNumberFormat="1" applyFont="1" applyAlignment="1">
      <alignment horizontal="center"/>
    </xf>
    <xf numFmtId="177" fontId="6" fillId="0" borderId="50" xfId="0" applyNumberFormat="1" applyFont="1" applyBorder="1" applyAlignment="1">
      <alignment/>
    </xf>
    <xf numFmtId="0" fontId="0" fillId="0" borderId="52" xfId="0" applyBorder="1" applyAlignment="1">
      <alignment/>
    </xf>
    <xf numFmtId="177" fontId="5" fillId="0" borderId="48" xfId="0" applyNumberFormat="1" applyFont="1" applyBorder="1" applyAlignment="1">
      <alignment horizontal="left" indent="3"/>
    </xf>
    <xf numFmtId="0" fontId="0" fillId="0" borderId="47" xfId="0" applyBorder="1" applyAlignment="1">
      <alignment horizontal="left" indent="3"/>
    </xf>
    <xf numFmtId="177" fontId="6" fillId="0" borderId="61" xfId="0" applyNumberFormat="1" applyFont="1" applyBorder="1" applyAlignment="1">
      <alignment horizontal="left" indent="3"/>
    </xf>
    <xf numFmtId="0" fontId="6" fillId="0" borderId="43" xfId="0" applyFont="1" applyBorder="1" applyAlignment="1">
      <alignment horizontal="left" indent="3"/>
    </xf>
    <xf numFmtId="177" fontId="6" fillId="0" borderId="35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horizontal="center"/>
    </xf>
    <xf numFmtId="177" fontId="6" fillId="0" borderId="50" xfId="0" applyNumberFormat="1" applyFont="1" applyBorder="1" applyAlignment="1">
      <alignment/>
    </xf>
    <xf numFmtId="0" fontId="6" fillId="0" borderId="52" xfId="0" applyFont="1" applyBorder="1" applyAlignment="1">
      <alignment/>
    </xf>
    <xf numFmtId="177" fontId="6" fillId="0" borderId="48" xfId="0" applyNumberFormat="1" applyFont="1" applyBorder="1" applyAlignment="1">
      <alignment horizontal="left" indent="3"/>
    </xf>
    <xf numFmtId="0" fontId="6" fillId="0" borderId="47" xfId="0" applyFont="1" applyBorder="1" applyAlignment="1">
      <alignment horizontal="left" indent="3"/>
    </xf>
    <xf numFmtId="177" fontId="6" fillId="0" borderId="69" xfId="0" applyNumberFormat="1" applyFont="1" applyBorder="1" applyAlignment="1">
      <alignment/>
    </xf>
    <xf numFmtId="0" fontId="6" fillId="0" borderId="42" xfId="0" applyFont="1" applyBorder="1" applyAlignment="1">
      <alignment/>
    </xf>
    <xf numFmtId="177" fontId="6" fillId="0" borderId="48" xfId="0" applyNumberFormat="1" applyFont="1" applyBorder="1" applyAlignment="1">
      <alignment/>
    </xf>
    <xf numFmtId="0" fontId="6" fillId="0" borderId="47" xfId="0" applyFont="1" applyBorder="1" applyAlignment="1">
      <alignment/>
    </xf>
    <xf numFmtId="177" fontId="19" fillId="0" borderId="6" xfId="0" applyNumberFormat="1" applyFont="1" applyBorder="1" applyAlignment="1">
      <alignment horizontal="left" indent="3"/>
    </xf>
    <xf numFmtId="0" fontId="19" fillId="0" borderId="7" xfId="0" applyFont="1" applyBorder="1" applyAlignment="1">
      <alignment horizontal="left" indent="3"/>
    </xf>
    <xf numFmtId="177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177" fontId="19" fillId="0" borderId="9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177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7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77" fontId="11" fillId="2" borderId="48" xfId="0" applyNumberFormat="1" applyFont="1" applyFill="1" applyBorder="1" applyAlignment="1">
      <alignment horizontal="left" indent="1"/>
    </xf>
    <xf numFmtId="0" fontId="0" fillId="0" borderId="49" xfId="0" applyBorder="1" applyAlignment="1">
      <alignment horizontal="left" indent="1"/>
    </xf>
    <xf numFmtId="0" fontId="0" fillId="0" borderId="47" xfId="0" applyBorder="1" applyAlignment="1">
      <alignment horizontal="left" indent="1"/>
    </xf>
    <xf numFmtId="177" fontId="11" fillId="2" borderId="48" xfId="0" applyNumberFormat="1" applyFont="1" applyFill="1" applyBorder="1" applyAlignment="1">
      <alignment horizontal="left" indent="2"/>
    </xf>
    <xf numFmtId="0" fontId="0" fillId="0" borderId="47" xfId="0" applyBorder="1" applyAlignment="1">
      <alignment horizontal="left" indent="2"/>
    </xf>
    <xf numFmtId="0" fontId="35" fillId="0" borderId="49" xfId="0" applyFont="1" applyBorder="1" applyAlignment="1">
      <alignment horizontal="left" indent="2"/>
    </xf>
    <xf numFmtId="0" fontId="35" fillId="0" borderId="47" xfId="0" applyFont="1" applyBorder="1" applyAlignment="1">
      <alignment horizontal="left" indent="2"/>
    </xf>
    <xf numFmtId="177" fontId="11" fillId="2" borderId="50" xfId="0" applyNumberFormat="1" applyFont="1" applyFill="1" applyBorder="1" applyAlignment="1">
      <alignment horizontal="left" indent="2"/>
    </xf>
    <xf numFmtId="177" fontId="28" fillId="2" borderId="35" xfId="0" applyNumberFormat="1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177" fontId="38" fillId="0" borderId="0" xfId="0" applyNumberFormat="1" applyFont="1" applyBorder="1" applyAlignment="1">
      <alignment horizontal="center"/>
    </xf>
    <xf numFmtId="177" fontId="12" fillId="2" borderId="48" xfId="0" applyNumberFormat="1" applyFont="1" applyFill="1" applyBorder="1" applyAlignment="1">
      <alignment horizontal="left" indent="2"/>
    </xf>
    <xf numFmtId="177" fontId="11" fillId="2" borderId="61" xfId="0" applyNumberFormat="1" applyFont="1" applyFill="1" applyBorder="1" applyAlignment="1">
      <alignment horizontal="left" indent="1"/>
    </xf>
    <xf numFmtId="0" fontId="0" fillId="0" borderId="62" xfId="0" applyBorder="1" applyAlignment="1">
      <alignment horizontal="left" indent="1"/>
    </xf>
    <xf numFmtId="0" fontId="0" fillId="0" borderId="43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7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7" fontId="49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177" fontId="11" fillId="2" borderId="9" xfId="0" applyNumberFormat="1" applyFont="1" applyFill="1" applyBorder="1" applyAlignment="1">
      <alignment/>
    </xf>
    <xf numFmtId="177" fontId="11" fillId="2" borderId="69" xfId="0" applyNumberFormat="1" applyFont="1" applyFill="1" applyBorder="1" applyAlignment="1">
      <alignment horizontal="left" indent="1"/>
    </xf>
    <xf numFmtId="0" fontId="0" fillId="0" borderId="70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177" fontId="13" fillId="0" borderId="0" xfId="0" applyNumberFormat="1" applyFont="1" applyBorder="1" applyAlignment="1">
      <alignment horizontal="center"/>
    </xf>
    <xf numFmtId="177" fontId="28" fillId="2" borderId="35" xfId="0" applyNumberFormat="1" applyFont="1" applyFill="1" applyBorder="1" applyAlignment="1">
      <alignment horizontal="center"/>
    </xf>
    <xf numFmtId="177" fontId="28" fillId="2" borderId="37" xfId="0" applyNumberFormat="1" applyFont="1" applyFill="1" applyBorder="1" applyAlignment="1">
      <alignment horizontal="center"/>
    </xf>
    <xf numFmtId="0" fontId="23" fillId="0" borderId="35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177" fontId="28" fillId="2" borderId="48" xfId="0" applyNumberFormat="1" applyFont="1" applyFill="1" applyBorder="1" applyAlignment="1">
      <alignment horizontal="left" indent="3"/>
    </xf>
    <xf numFmtId="0" fontId="0" fillId="0" borderId="49" xfId="0" applyBorder="1" applyAlignment="1">
      <alignment horizontal="left" indent="3"/>
    </xf>
    <xf numFmtId="177" fontId="11" fillId="2" borderId="49" xfId="0" applyNumberFormat="1" applyFont="1" applyFill="1" applyBorder="1" applyAlignment="1">
      <alignment horizontal="left" indent="2"/>
    </xf>
    <xf numFmtId="177" fontId="11" fillId="2" borderId="47" xfId="0" applyNumberFormat="1" applyFont="1" applyFill="1" applyBorder="1" applyAlignment="1">
      <alignment horizontal="left" indent="2"/>
    </xf>
    <xf numFmtId="177" fontId="11" fillId="0" borderId="48" xfId="0" applyNumberFormat="1" applyFont="1" applyFill="1" applyBorder="1" applyAlignment="1">
      <alignment horizontal="left" indent="2"/>
    </xf>
    <xf numFmtId="177" fontId="28" fillId="0" borderId="48" xfId="0" applyNumberFormat="1" applyFont="1" applyFill="1" applyBorder="1" applyAlignment="1">
      <alignment horizontal="left" indent="2"/>
    </xf>
    <xf numFmtId="0" fontId="44" fillId="0" borderId="49" xfId="0" applyFont="1" applyBorder="1" applyAlignment="1">
      <alignment horizontal="left" indent="2"/>
    </xf>
    <xf numFmtId="0" fontId="44" fillId="0" borderId="47" xfId="0" applyFont="1" applyBorder="1" applyAlignment="1">
      <alignment horizontal="left" indent="2"/>
    </xf>
    <xf numFmtId="0" fontId="35" fillId="0" borderId="49" xfId="0" applyFont="1" applyBorder="1" applyAlignment="1">
      <alignment horizontal="left" indent="1"/>
    </xf>
    <xf numFmtId="0" fontId="35" fillId="0" borderId="47" xfId="0" applyFont="1" applyBorder="1" applyAlignment="1">
      <alignment horizontal="left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srcs_X_ DOJ Goal  Obj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2006%20Congressional%20Submission\Instructions\excel%20templ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91"/>
  <sheetViews>
    <sheetView showGridLines="0" tabSelected="1" showOutlineSymbols="0" zoomScale="50" zoomScaleNormal="50" zoomScaleSheetLayoutView="75" workbookViewId="0" topLeftCell="A1">
      <selection activeCell="Q100" sqref="Q100"/>
    </sheetView>
  </sheetViews>
  <sheetFormatPr defaultColWidth="8.88671875" defaultRowHeight="15"/>
  <cols>
    <col min="1" max="2" width="2.5546875" style="5" customWidth="1"/>
    <col min="3" max="3" width="24.99609375" style="5" customWidth="1"/>
    <col min="4" max="4" width="6.6640625" style="5" customWidth="1"/>
    <col min="5" max="5" width="1.66796875" style="5" customWidth="1"/>
    <col min="6" max="6" width="1.99609375" style="5" customWidth="1"/>
    <col min="7" max="7" width="1.77734375" style="5" customWidth="1"/>
    <col min="8" max="8" width="6.88671875" style="11" customWidth="1"/>
    <col min="9" max="9" width="6.21484375" style="11" customWidth="1"/>
    <col min="10" max="10" width="10.21484375" style="11" customWidth="1"/>
    <col min="11" max="11" width="5.6640625" style="11" customWidth="1"/>
    <col min="12" max="12" width="6.21484375" style="11" customWidth="1"/>
    <col min="13" max="13" width="9.77734375" style="11" customWidth="1"/>
    <col min="14" max="15" width="5.6640625" style="11" customWidth="1"/>
    <col min="16" max="16" width="7.6640625" style="11" customWidth="1"/>
    <col min="17" max="17" width="5.6640625" style="11" customWidth="1"/>
    <col min="18" max="18" width="6.10546875" style="11" customWidth="1"/>
    <col min="19" max="19" width="9.77734375" style="11" customWidth="1"/>
    <col min="20" max="21" width="5.6640625" style="11" customWidth="1"/>
    <col min="22" max="22" width="8.5546875" style="11" customWidth="1"/>
    <col min="23" max="23" width="6.10546875" style="11" customWidth="1"/>
    <col min="24" max="24" width="5.6640625" style="11" customWidth="1"/>
    <col min="25" max="25" width="6.99609375" style="11" customWidth="1"/>
    <col min="26" max="26" width="1.66796875" style="11" hidden="1" customWidth="1"/>
    <col min="27" max="27" width="9.5546875" style="11" customWidth="1"/>
    <col min="28" max="28" width="6.21484375" style="11" customWidth="1"/>
    <col min="29" max="29" width="11.88671875" style="11" customWidth="1"/>
    <col min="30" max="30" width="3.3359375" style="11" hidden="1" customWidth="1"/>
    <col min="31" max="31" width="0.23046875" style="11" hidden="1" customWidth="1"/>
    <col min="32" max="32" width="8.4453125" style="11" hidden="1" customWidth="1"/>
    <col min="33" max="33" width="7.99609375" style="11" hidden="1" customWidth="1"/>
    <col min="34" max="34" width="0.9921875" style="225" customWidth="1"/>
    <col min="35" max="35" width="5.6640625" style="5" customWidth="1"/>
    <col min="36" max="36" width="7.6640625" style="5" customWidth="1"/>
    <col min="37" max="16384" width="9.6640625" style="5" customWidth="1"/>
  </cols>
  <sheetData>
    <row r="1" spans="1:34" ht="20.25">
      <c r="A1" s="465" t="s">
        <v>49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H1" s="223" t="s">
        <v>180</v>
      </c>
    </row>
    <row r="2" ht="15.75">
      <c r="AH2" s="223" t="s">
        <v>180</v>
      </c>
    </row>
    <row r="3" spans="1:34" ht="15.75">
      <c r="A3" s="6"/>
      <c r="B3" s="6"/>
      <c r="C3" s="6"/>
      <c r="D3" s="6"/>
      <c r="E3" s="6"/>
      <c r="F3" s="6"/>
      <c r="G3" s="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223" t="s">
        <v>180</v>
      </c>
    </row>
    <row r="4" spans="1:34" ht="22.5">
      <c r="A4" s="450" t="s">
        <v>157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12"/>
      <c r="AE4" s="12"/>
      <c r="AF4" s="12"/>
      <c r="AG4" s="12"/>
      <c r="AH4" s="223" t="s">
        <v>180</v>
      </c>
    </row>
    <row r="5" spans="1:34" ht="22.5">
      <c r="A5" s="450" t="s">
        <v>185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12"/>
      <c r="AE5" s="12"/>
      <c r="AF5" s="12"/>
      <c r="AG5" s="12"/>
      <c r="AH5" s="223" t="s">
        <v>180</v>
      </c>
    </row>
    <row r="6" spans="1:34" ht="22.5">
      <c r="A6" s="450" t="s">
        <v>186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12"/>
      <c r="AE6" s="12"/>
      <c r="AF6" s="12"/>
      <c r="AG6" s="12"/>
      <c r="AH6" s="223" t="s">
        <v>180</v>
      </c>
    </row>
    <row r="7" spans="1:34" ht="23.25">
      <c r="A7" s="454" t="s">
        <v>148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12"/>
      <c r="AE7" s="12"/>
      <c r="AF7" s="12"/>
      <c r="AG7" s="12"/>
      <c r="AH7" s="223" t="s">
        <v>180</v>
      </c>
    </row>
    <row r="8" spans="1:34" ht="23.25">
      <c r="A8" s="95"/>
      <c r="B8" s="7"/>
      <c r="C8" s="7"/>
      <c r="D8" s="7"/>
      <c r="E8" s="7"/>
      <c r="F8" s="7"/>
      <c r="G8" s="7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223"/>
    </row>
    <row r="9" spans="1:34" ht="23.25">
      <c r="A9" s="95"/>
      <c r="B9" s="7"/>
      <c r="C9" s="7"/>
      <c r="D9" s="7"/>
      <c r="E9" s="7"/>
      <c r="F9" s="7"/>
      <c r="G9" s="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223"/>
    </row>
    <row r="10" spans="1:34" ht="23.25">
      <c r="A10" s="95"/>
      <c r="B10" s="7"/>
      <c r="C10" s="7"/>
      <c r="D10" s="7"/>
      <c r="E10" s="7"/>
      <c r="F10" s="7"/>
      <c r="G10" s="7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23"/>
    </row>
    <row r="11" spans="1:34" ht="15.75">
      <c r="A11" s="59"/>
      <c r="B11" s="7"/>
      <c r="C11" s="7"/>
      <c r="D11" s="7"/>
      <c r="E11" s="7"/>
      <c r="F11" s="7"/>
      <c r="G11" s="7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443" t="s">
        <v>144</v>
      </c>
      <c r="AB11" s="444"/>
      <c r="AC11" s="445"/>
      <c r="AD11" s="161"/>
      <c r="AE11" s="443" t="s">
        <v>158</v>
      </c>
      <c r="AF11" s="444"/>
      <c r="AG11" s="445"/>
      <c r="AH11" s="223" t="s">
        <v>180</v>
      </c>
    </row>
    <row r="12" spans="1:34" ht="15.75">
      <c r="A12" s="9"/>
      <c r="B12" s="9"/>
      <c r="C12" s="9"/>
      <c r="D12" s="9"/>
      <c r="E12" s="9"/>
      <c r="F12" s="9"/>
      <c r="G12" s="9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71"/>
      <c r="Z12" s="74"/>
      <c r="AA12" s="379" t="s">
        <v>41</v>
      </c>
      <c r="AB12" s="384" t="s">
        <v>97</v>
      </c>
      <c r="AC12" s="410" t="s">
        <v>167</v>
      </c>
      <c r="AD12" s="75"/>
      <c r="AE12" s="87" t="s">
        <v>168</v>
      </c>
      <c r="AF12" s="93"/>
      <c r="AG12" s="85"/>
      <c r="AH12" s="223" t="s">
        <v>180</v>
      </c>
    </row>
    <row r="13" spans="1:34" ht="16.5" thickBot="1">
      <c r="A13" s="194"/>
      <c r="B13" s="82"/>
      <c r="C13" s="82"/>
      <c r="D13" s="82"/>
      <c r="E13" s="82"/>
      <c r="F13" s="82"/>
      <c r="G13" s="82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380"/>
      <c r="AB13" s="383"/>
      <c r="AC13" s="383"/>
      <c r="AD13" s="84"/>
      <c r="AE13" s="88" t="s">
        <v>165</v>
      </c>
      <c r="AF13" s="88" t="s">
        <v>97</v>
      </c>
      <c r="AG13" s="86" t="s">
        <v>167</v>
      </c>
      <c r="AH13" s="223" t="s">
        <v>180</v>
      </c>
    </row>
    <row r="14" spans="1:34" ht="15.75">
      <c r="A14" s="467" t="s">
        <v>52</v>
      </c>
      <c r="B14" s="468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180"/>
      <c r="AA14" s="364">
        <v>0</v>
      </c>
      <c r="AB14" s="364">
        <v>0</v>
      </c>
      <c r="AC14" s="363">
        <v>625000</v>
      </c>
      <c r="AD14" s="97"/>
      <c r="AE14" s="98"/>
      <c r="AF14" s="98"/>
      <c r="AG14" s="99">
        <v>0</v>
      </c>
      <c r="AH14" s="223" t="s">
        <v>180</v>
      </c>
    </row>
    <row r="15" spans="1:34" ht="20.25" customHeight="1">
      <c r="A15" s="446" t="s">
        <v>163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80"/>
      <c r="AA15" s="90">
        <v>0</v>
      </c>
      <c r="AB15" s="90">
        <v>0</v>
      </c>
      <c r="AC15" s="231">
        <v>0</v>
      </c>
      <c r="AD15" s="80"/>
      <c r="AE15" s="90"/>
      <c r="AF15" s="90"/>
      <c r="AG15" s="81"/>
      <c r="AH15" s="223" t="s">
        <v>180</v>
      </c>
    </row>
    <row r="16" spans="1:34" ht="15.75" hidden="1">
      <c r="A16" s="77" t="s">
        <v>122</v>
      </c>
      <c r="B16" s="9"/>
      <c r="C16" s="8"/>
      <c r="D16" s="8"/>
      <c r="E16" s="8"/>
      <c r="F16" s="8"/>
      <c r="G16" s="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232" t="e">
        <f>+#REF!+#REF!+#REF!+#REF!</f>
        <v>#REF!</v>
      </c>
      <c r="AB16" s="232" t="e">
        <f>+#REF!+#REF!+#REF!+#REF!</f>
        <v>#REF!</v>
      </c>
      <c r="AC16" s="233" t="e">
        <f>+#REF!+#REF!+#REF!+#REF!-2</f>
        <v>#REF!</v>
      </c>
      <c r="AD16" s="14" t="s">
        <v>166</v>
      </c>
      <c r="AE16" s="89" t="e">
        <f>+#REF!+#REF!+#REF!+#REF!</f>
        <v>#REF!</v>
      </c>
      <c r="AF16" s="89" t="e">
        <f>+#REF!+#REF!+#REF!+#REF!</f>
        <v>#REF!</v>
      </c>
      <c r="AG16" s="71" t="e">
        <f>+#REF!+#REF!+#REF!+#REF!-2</f>
        <v>#REF!</v>
      </c>
      <c r="AH16" s="223" t="s">
        <v>180</v>
      </c>
    </row>
    <row r="17" spans="1:34" ht="15.75" hidden="1">
      <c r="A17" s="77"/>
      <c r="B17" s="9" t="s">
        <v>11</v>
      </c>
      <c r="C17" s="8"/>
      <c r="D17" s="8"/>
      <c r="E17" s="8"/>
      <c r="F17" s="8"/>
      <c r="G17" s="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232">
        <v>0</v>
      </c>
      <c r="AB17" s="232">
        <v>0</v>
      </c>
      <c r="AC17" s="233">
        <v>-496</v>
      </c>
      <c r="AD17" s="14"/>
      <c r="AE17" s="89">
        <v>0</v>
      </c>
      <c r="AF17" s="89">
        <v>0</v>
      </c>
      <c r="AG17" s="71">
        <v>-496</v>
      </c>
      <c r="AH17" s="223" t="s">
        <v>180</v>
      </c>
    </row>
    <row r="18" spans="1:34" ht="18" hidden="1">
      <c r="A18" s="77"/>
      <c r="B18" s="9" t="s">
        <v>179</v>
      </c>
      <c r="C18" s="8"/>
      <c r="D18" s="8"/>
      <c r="E18" s="8"/>
      <c r="F18" s="8"/>
      <c r="G18" s="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34">
        <v>0</v>
      </c>
      <c r="AB18" s="234">
        <v>0</v>
      </c>
      <c r="AC18" s="235">
        <v>-627</v>
      </c>
      <c r="AD18" s="14"/>
      <c r="AE18" s="91">
        <v>0</v>
      </c>
      <c r="AF18" s="91">
        <v>0</v>
      </c>
      <c r="AG18" s="72">
        <v>-627</v>
      </c>
      <c r="AH18" s="223" t="s">
        <v>180</v>
      </c>
    </row>
    <row r="19" spans="1:34" ht="18">
      <c r="A19" s="472" t="s">
        <v>53</v>
      </c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181"/>
      <c r="AA19" s="362">
        <f>+AA15+AA14</f>
        <v>0</v>
      </c>
      <c r="AB19" s="362">
        <f>+AB15+AB14</f>
        <v>0</v>
      </c>
      <c r="AC19" s="362">
        <f>+AC15+AC14</f>
        <v>625000</v>
      </c>
      <c r="AD19" s="14"/>
      <c r="AE19" s="91"/>
      <c r="AF19" s="91"/>
      <c r="AG19" s="72"/>
      <c r="AH19" s="223" t="s">
        <v>180</v>
      </c>
    </row>
    <row r="20" spans="1:34" ht="15.75">
      <c r="A20" s="467" t="s">
        <v>139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180"/>
      <c r="AA20" s="366">
        <v>0</v>
      </c>
      <c r="AB20" s="366">
        <v>0</v>
      </c>
      <c r="AC20" s="236">
        <v>590000</v>
      </c>
      <c r="AD20" s="97" t="s">
        <v>166</v>
      </c>
      <c r="AE20" s="98"/>
      <c r="AF20" s="98"/>
      <c r="AG20" s="96"/>
      <c r="AH20" s="223" t="s">
        <v>180</v>
      </c>
    </row>
    <row r="21" spans="1:34" ht="18.75" customHeight="1">
      <c r="A21" s="474" t="s">
        <v>54</v>
      </c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182"/>
      <c r="AA21" s="367">
        <v>0</v>
      </c>
      <c r="AB21" s="367">
        <v>0</v>
      </c>
      <c r="AC21" s="365">
        <v>0</v>
      </c>
      <c r="AD21" s="178"/>
      <c r="AE21" s="179"/>
      <c r="AF21" s="179"/>
      <c r="AG21" s="183"/>
      <c r="AH21" s="223" t="s">
        <v>180</v>
      </c>
    </row>
    <row r="22" spans="1:34" ht="15.75">
      <c r="A22" s="448" t="s">
        <v>140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178"/>
      <c r="AA22" s="237">
        <f>+AA21+AA20</f>
        <v>0</v>
      </c>
      <c r="AB22" s="237">
        <f>+AB21+AB20</f>
        <v>0</v>
      </c>
      <c r="AC22" s="237">
        <f>+AC21+AC20</f>
        <v>590000</v>
      </c>
      <c r="AD22" s="178"/>
      <c r="AE22" s="179"/>
      <c r="AF22" s="179"/>
      <c r="AG22" s="183"/>
      <c r="AH22" s="223" t="s">
        <v>180</v>
      </c>
    </row>
    <row r="23" spans="1:34" ht="15.75" hidden="1">
      <c r="A23" s="446" t="s">
        <v>128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80"/>
      <c r="AA23" s="230"/>
      <c r="AB23" s="230"/>
      <c r="AC23" s="231"/>
      <c r="AD23" s="80"/>
      <c r="AE23" s="90"/>
      <c r="AF23" s="90"/>
      <c r="AG23" s="81"/>
      <c r="AH23" s="223" t="s">
        <v>180</v>
      </c>
    </row>
    <row r="24" spans="1:34" ht="15.75" hidden="1">
      <c r="A24" s="434" t="s">
        <v>55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80"/>
      <c r="AA24" s="230"/>
      <c r="AB24" s="230"/>
      <c r="AC24" s="231"/>
      <c r="AD24" s="80"/>
      <c r="AE24" s="90"/>
      <c r="AF24" s="90"/>
      <c r="AG24" s="81"/>
      <c r="AH24" s="223" t="s">
        <v>180</v>
      </c>
    </row>
    <row r="25" spans="1:34" ht="15.75" hidden="1">
      <c r="A25" s="439" t="s">
        <v>12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80"/>
      <c r="AA25" s="230"/>
      <c r="AB25" s="230"/>
      <c r="AC25" s="231"/>
      <c r="AD25" s="80"/>
      <c r="AE25" s="90"/>
      <c r="AF25" s="90"/>
      <c r="AG25" s="81"/>
      <c r="AH25" s="223" t="s">
        <v>180</v>
      </c>
    </row>
    <row r="26" spans="1:34" ht="15.75" hidden="1">
      <c r="A26" s="429" t="s">
        <v>91</v>
      </c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80"/>
      <c r="AA26" s="230"/>
      <c r="AB26" s="230"/>
      <c r="AC26" s="231"/>
      <c r="AD26" s="80"/>
      <c r="AE26" s="90"/>
      <c r="AF26" s="90"/>
      <c r="AG26" s="81"/>
      <c r="AH26" s="223" t="s">
        <v>180</v>
      </c>
    </row>
    <row r="27" spans="1:34" ht="15.75" hidden="1">
      <c r="A27" s="431" t="s">
        <v>184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80"/>
      <c r="AA27" s="230"/>
      <c r="AB27" s="230"/>
      <c r="AC27" s="231"/>
      <c r="AD27" s="80"/>
      <c r="AE27" s="90"/>
      <c r="AF27" s="90"/>
      <c r="AG27" s="81"/>
      <c r="AH27" s="223" t="s">
        <v>180</v>
      </c>
    </row>
    <row r="28" spans="1:34" ht="15.75" hidden="1">
      <c r="A28" s="77"/>
      <c r="B28" s="9"/>
      <c r="C28" s="5" t="s">
        <v>10</v>
      </c>
      <c r="D28" s="8"/>
      <c r="E28" s="8"/>
      <c r="F28" s="8"/>
      <c r="G28" s="8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232"/>
      <c r="AB28" s="232"/>
      <c r="AC28" s="233"/>
      <c r="AD28" s="14"/>
      <c r="AE28" s="89"/>
      <c r="AF28" s="89"/>
      <c r="AG28" s="71"/>
      <c r="AH28" s="223" t="s">
        <v>180</v>
      </c>
    </row>
    <row r="29" spans="1:34" ht="15.75" hidden="1">
      <c r="A29" s="77"/>
      <c r="B29" s="9"/>
      <c r="C29" s="5" t="s">
        <v>174</v>
      </c>
      <c r="D29" s="8"/>
      <c r="E29" s="8"/>
      <c r="F29" s="8"/>
      <c r="G29" s="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32"/>
      <c r="AB29" s="232"/>
      <c r="AC29" s="233"/>
      <c r="AD29" s="14"/>
      <c r="AE29" s="89"/>
      <c r="AF29" s="89"/>
      <c r="AG29" s="71"/>
      <c r="AH29" s="223" t="s">
        <v>180</v>
      </c>
    </row>
    <row r="30" spans="1:34" ht="15.75" hidden="1">
      <c r="A30" s="441" t="s">
        <v>133</v>
      </c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80"/>
      <c r="AA30" s="230"/>
      <c r="AB30" s="230"/>
      <c r="AC30" s="231"/>
      <c r="AD30" s="80"/>
      <c r="AE30" s="90"/>
      <c r="AF30" s="90"/>
      <c r="AG30" s="81"/>
      <c r="AH30" s="223" t="s">
        <v>180</v>
      </c>
    </row>
    <row r="31" spans="1:34" ht="15.75" hidden="1">
      <c r="A31" s="426" t="s">
        <v>56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80"/>
      <c r="AA31" s="230"/>
      <c r="AB31" s="230"/>
      <c r="AC31" s="231"/>
      <c r="AD31" s="80"/>
      <c r="AE31" s="90"/>
      <c r="AF31" s="90"/>
      <c r="AG31" s="81"/>
      <c r="AH31" s="223" t="s">
        <v>180</v>
      </c>
    </row>
    <row r="32" spans="1:34" ht="15.75" hidden="1">
      <c r="A32" s="426" t="s">
        <v>57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80"/>
      <c r="AA32" s="230"/>
      <c r="AB32" s="230"/>
      <c r="AC32" s="231"/>
      <c r="AD32" s="80"/>
      <c r="AE32" s="90"/>
      <c r="AF32" s="90"/>
      <c r="AG32" s="81"/>
      <c r="AH32" s="223" t="s">
        <v>180</v>
      </c>
    </row>
    <row r="33" spans="1:34" ht="15.75" hidden="1">
      <c r="A33" s="426" t="s">
        <v>58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80"/>
      <c r="AA33" s="230"/>
      <c r="AB33" s="230"/>
      <c r="AC33" s="231"/>
      <c r="AD33" s="80"/>
      <c r="AE33" s="90"/>
      <c r="AF33" s="90"/>
      <c r="AG33" s="81"/>
      <c r="AH33" s="223" t="s">
        <v>180</v>
      </c>
    </row>
    <row r="34" spans="1:34" ht="15.75" hidden="1">
      <c r="A34" s="77"/>
      <c r="B34" s="9"/>
      <c r="C34" s="5" t="s">
        <v>170</v>
      </c>
      <c r="D34" s="8"/>
      <c r="E34" s="8"/>
      <c r="F34" s="8"/>
      <c r="G34" s="8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232"/>
      <c r="AB34" s="232"/>
      <c r="AC34" s="233"/>
      <c r="AD34" s="14"/>
      <c r="AE34" s="89"/>
      <c r="AF34" s="89"/>
      <c r="AG34" s="71"/>
      <c r="AH34" s="223" t="s">
        <v>180</v>
      </c>
    </row>
    <row r="35" spans="1:34" ht="15.75" hidden="1">
      <c r="A35" s="77"/>
      <c r="B35" s="9"/>
      <c r="C35" s="5" t="s">
        <v>175</v>
      </c>
      <c r="D35" s="8"/>
      <c r="E35" s="8"/>
      <c r="F35" s="8"/>
      <c r="G35" s="8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232"/>
      <c r="AB35" s="238"/>
      <c r="AC35" s="233"/>
      <c r="AD35" s="14"/>
      <c r="AE35" s="89"/>
      <c r="AF35" s="94"/>
      <c r="AG35" s="71"/>
      <c r="AH35" s="223" t="s">
        <v>180</v>
      </c>
    </row>
    <row r="36" spans="1:34" ht="15.75" hidden="1">
      <c r="A36" s="77"/>
      <c r="B36" s="9"/>
      <c r="C36" s="5" t="s">
        <v>147</v>
      </c>
      <c r="D36" s="8"/>
      <c r="E36" s="8"/>
      <c r="F36" s="8"/>
      <c r="G36" s="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232"/>
      <c r="AB36" s="232"/>
      <c r="AC36" s="233"/>
      <c r="AD36" s="14"/>
      <c r="AE36" s="89"/>
      <c r="AF36" s="89"/>
      <c r="AG36" s="71"/>
      <c r="AH36" s="223" t="s">
        <v>180</v>
      </c>
    </row>
    <row r="37" spans="1:34" ht="15.75" hidden="1">
      <c r="A37" s="77"/>
      <c r="B37" s="9"/>
      <c r="C37" s="5" t="s">
        <v>176</v>
      </c>
      <c r="D37" s="8"/>
      <c r="E37" s="8"/>
      <c r="F37" s="8"/>
      <c r="G37" s="8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232"/>
      <c r="AB37" s="232"/>
      <c r="AC37" s="233"/>
      <c r="AD37" s="14"/>
      <c r="AE37" s="89"/>
      <c r="AF37" s="89"/>
      <c r="AG37" s="71"/>
      <c r="AH37" s="223" t="s">
        <v>180</v>
      </c>
    </row>
    <row r="38" spans="1:34" ht="15.75" hidden="1">
      <c r="A38" s="77"/>
      <c r="B38" s="9"/>
      <c r="C38" s="5" t="s">
        <v>178</v>
      </c>
      <c r="D38" s="8"/>
      <c r="E38" s="8"/>
      <c r="F38" s="8"/>
      <c r="G38" s="8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239"/>
      <c r="AB38" s="239"/>
      <c r="AC38" s="240"/>
      <c r="AD38" s="14"/>
      <c r="AE38" s="92"/>
      <c r="AF38" s="92"/>
      <c r="AG38" s="73"/>
      <c r="AH38" s="223" t="s">
        <v>180</v>
      </c>
    </row>
    <row r="39" spans="1:34" ht="15.75" hidden="1">
      <c r="A39" s="427" t="s">
        <v>50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14"/>
      <c r="AA39" s="232"/>
      <c r="AB39" s="232"/>
      <c r="AC39" s="233"/>
      <c r="AD39" s="14"/>
      <c r="AE39" s="89"/>
      <c r="AF39" s="89"/>
      <c r="AG39" s="71"/>
      <c r="AH39" s="223" t="s">
        <v>180</v>
      </c>
    </row>
    <row r="40" spans="1:34" ht="0.75" customHeight="1" hidden="1">
      <c r="A40" s="432"/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80"/>
      <c r="AA40" s="230"/>
      <c r="AB40" s="230"/>
      <c r="AC40" s="231"/>
      <c r="AD40" s="80"/>
      <c r="AE40" s="90"/>
      <c r="AF40" s="90"/>
      <c r="AG40" s="81"/>
      <c r="AH40" s="223" t="s">
        <v>180</v>
      </c>
    </row>
    <row r="41" spans="1:34" ht="15.75" hidden="1">
      <c r="A41" s="426" t="s">
        <v>161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80"/>
      <c r="AA41" s="230">
        <f>SUM(AA27:AA40)</f>
        <v>0</v>
      </c>
      <c r="AB41" s="230">
        <f>SUM(AB27:AB40)</f>
        <v>0</v>
      </c>
      <c r="AC41" s="230">
        <f>SUM(AC27:AC40)</f>
        <v>0</v>
      </c>
      <c r="AD41" s="80"/>
      <c r="AE41" s="90">
        <f>SUM(AE27:AE38)</f>
        <v>0</v>
      </c>
      <c r="AF41" s="90">
        <f>SUM(AF27:AF38)</f>
        <v>0</v>
      </c>
      <c r="AG41" s="81">
        <f>SUM(AG27:AG38)</f>
        <v>0</v>
      </c>
      <c r="AH41" s="223" t="s">
        <v>180</v>
      </c>
    </row>
    <row r="42" spans="1:34" ht="15.75" hidden="1">
      <c r="A42" s="429" t="s">
        <v>92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80"/>
      <c r="AA42" s="230"/>
      <c r="AB42" s="230"/>
      <c r="AC42" s="231"/>
      <c r="AD42" s="80"/>
      <c r="AE42" s="90"/>
      <c r="AF42" s="90"/>
      <c r="AG42" s="81"/>
      <c r="AH42" s="223" t="s">
        <v>180</v>
      </c>
    </row>
    <row r="43" spans="1:34" ht="15.75" hidden="1">
      <c r="A43" s="434" t="s">
        <v>59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80"/>
      <c r="AA43" s="230"/>
      <c r="AB43" s="230"/>
      <c r="AC43" s="231"/>
      <c r="AD43" s="80"/>
      <c r="AE43" s="90"/>
      <c r="AF43" s="90"/>
      <c r="AG43" s="81"/>
      <c r="AH43" s="223" t="s">
        <v>180</v>
      </c>
    </row>
    <row r="44" spans="1:34" ht="15.75" hidden="1">
      <c r="A44" s="431" t="s">
        <v>51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80"/>
      <c r="AA44" s="230"/>
      <c r="AB44" s="230"/>
      <c r="AC44" s="231"/>
      <c r="AD44" s="80"/>
      <c r="AE44" s="90">
        <v>0</v>
      </c>
      <c r="AF44" s="90">
        <v>0</v>
      </c>
      <c r="AG44" s="81"/>
      <c r="AH44" s="223" t="s">
        <v>180</v>
      </c>
    </row>
    <row r="45" spans="1:34" ht="15.75" hidden="1">
      <c r="A45" s="426" t="s">
        <v>162</v>
      </c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80"/>
      <c r="AA45" s="230">
        <f>+AA43+AA44</f>
        <v>0</v>
      </c>
      <c r="AB45" s="230">
        <f>+AB43+AB44</f>
        <v>0</v>
      </c>
      <c r="AC45" s="230">
        <f>+AC43+AC44</f>
        <v>0</v>
      </c>
      <c r="AD45" s="80"/>
      <c r="AE45" s="90">
        <f>AE44</f>
        <v>0</v>
      </c>
      <c r="AF45" s="90">
        <f>AF44</f>
        <v>0</v>
      </c>
      <c r="AG45" s="81">
        <f>AG44</f>
        <v>0</v>
      </c>
      <c r="AH45" s="223" t="s">
        <v>180</v>
      </c>
    </row>
    <row r="46" spans="1:34" ht="15.75" hidden="1">
      <c r="A46" s="438" t="s">
        <v>90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80"/>
      <c r="AA46" s="230">
        <f>+AA41+AA45</f>
        <v>0</v>
      </c>
      <c r="AB46" s="230">
        <f>+AB41+AB45</f>
        <v>0</v>
      </c>
      <c r="AC46" s="230">
        <f>+AC41+AC45</f>
        <v>0</v>
      </c>
      <c r="AD46" s="80"/>
      <c r="AE46" s="90" t="e">
        <f>AE45+AE41+#REF!</f>
        <v>#REF!</v>
      </c>
      <c r="AF46" s="90" t="e">
        <f>AF45+AF41+#REF!</f>
        <v>#REF!</v>
      </c>
      <c r="AG46" s="81" t="e">
        <f>AG45+AG41+#REF!</f>
        <v>#REF!</v>
      </c>
      <c r="AH46" s="223" t="s">
        <v>180</v>
      </c>
    </row>
    <row r="47" spans="1:34" ht="15.75" hidden="1">
      <c r="A47" s="438" t="s">
        <v>89</v>
      </c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80"/>
      <c r="AA47" s="230">
        <f>AA46+AA24</f>
        <v>0</v>
      </c>
      <c r="AB47" s="230">
        <f>AB46+AB24</f>
        <v>0</v>
      </c>
      <c r="AC47" s="230">
        <f>AC46+AC24</f>
        <v>0</v>
      </c>
      <c r="AD47" s="80"/>
      <c r="AE47" s="90"/>
      <c r="AF47" s="90"/>
      <c r="AG47" s="81"/>
      <c r="AH47" s="223" t="s">
        <v>180</v>
      </c>
    </row>
    <row r="48" spans="1:34" ht="15.75">
      <c r="A48" s="203" t="s">
        <v>60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177"/>
      <c r="AA48" s="358">
        <f>AA47+AA20</f>
        <v>0</v>
      </c>
      <c r="AB48" s="358">
        <f>AB47+AB20</f>
        <v>0</v>
      </c>
      <c r="AC48" s="358">
        <f>AC47+AC20</f>
        <v>590000</v>
      </c>
      <c r="AD48" s="177"/>
      <c r="AE48" s="89"/>
      <c r="AF48" s="89"/>
      <c r="AG48" s="71"/>
      <c r="AH48" s="223" t="s">
        <v>180</v>
      </c>
    </row>
    <row r="49" spans="1:34" ht="15.75">
      <c r="A49" s="439" t="s">
        <v>129</v>
      </c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80"/>
      <c r="AA49" s="230"/>
      <c r="AB49" s="230"/>
      <c r="AC49" s="231"/>
      <c r="AD49" s="80"/>
      <c r="AE49" s="90"/>
      <c r="AF49" s="90"/>
      <c r="AG49" s="81"/>
      <c r="AH49" s="223" t="s">
        <v>180</v>
      </c>
    </row>
    <row r="50" spans="1:34" ht="15.75">
      <c r="A50" s="429" t="s">
        <v>199</v>
      </c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80"/>
      <c r="AA50" s="366">
        <v>0</v>
      </c>
      <c r="AB50" s="366">
        <v>0</v>
      </c>
      <c r="AC50" s="231">
        <v>0</v>
      </c>
      <c r="AD50" s="80" t="s">
        <v>166</v>
      </c>
      <c r="AE50" s="90" t="s">
        <v>166</v>
      </c>
      <c r="AF50" s="90"/>
      <c r="AG50" s="81"/>
      <c r="AH50" s="223" t="s">
        <v>180</v>
      </c>
    </row>
    <row r="51" spans="1:34" ht="15.75">
      <c r="A51" s="429" t="s">
        <v>200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80"/>
      <c r="AA51" s="366">
        <v>0</v>
      </c>
      <c r="AB51" s="366">
        <v>0</v>
      </c>
      <c r="AC51" s="231">
        <v>0</v>
      </c>
      <c r="AD51" s="80"/>
      <c r="AE51" s="90"/>
      <c r="AF51" s="90"/>
      <c r="AG51" s="81"/>
      <c r="AH51" s="223" t="s">
        <v>180</v>
      </c>
    </row>
    <row r="52" spans="1:34" ht="15.75">
      <c r="A52" s="429" t="s">
        <v>130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80"/>
      <c r="AA52" s="368">
        <v>0</v>
      </c>
      <c r="AB52" s="368">
        <v>0</v>
      </c>
      <c r="AC52" s="241">
        <v>0</v>
      </c>
      <c r="AD52" s="80"/>
      <c r="AE52" s="90" t="e">
        <f>SUM(AE51+#REF!)</f>
        <v>#REF!</v>
      </c>
      <c r="AF52" s="90" t="e">
        <f>SUM(AF51+#REF!)</f>
        <v>#REF!</v>
      </c>
      <c r="AG52" s="90" t="e">
        <f>SUM(AG51+#REF!)</f>
        <v>#REF!</v>
      </c>
      <c r="AH52" s="223" t="s">
        <v>180</v>
      </c>
    </row>
    <row r="53" spans="1:34" ht="15.75">
      <c r="A53" s="437" t="s">
        <v>61</v>
      </c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97"/>
      <c r="AA53" s="242">
        <f>AA48+AA52</f>
        <v>0</v>
      </c>
      <c r="AB53" s="242">
        <f>AB48+AB52</f>
        <v>0</v>
      </c>
      <c r="AC53" s="243">
        <v>590000</v>
      </c>
      <c r="AD53" s="97"/>
      <c r="AE53" s="98"/>
      <c r="AF53" s="98"/>
      <c r="AG53" s="96"/>
      <c r="AH53" s="223" t="s">
        <v>180</v>
      </c>
    </row>
    <row r="54" spans="1:34" ht="15.75">
      <c r="A54" s="435" t="s">
        <v>62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76"/>
      <c r="AA54" s="92">
        <f>AA53-AA20</f>
        <v>0</v>
      </c>
      <c r="AB54" s="92">
        <f>AB53-AB20</f>
        <v>0</v>
      </c>
      <c r="AC54" s="240">
        <f>AC53-AC20</f>
        <v>0</v>
      </c>
      <c r="AD54" s="76"/>
      <c r="AE54" s="92" t="e">
        <f>#REF!-AE20</f>
        <v>#REF!</v>
      </c>
      <c r="AF54" s="92" t="e">
        <f>#REF!-AF20</f>
        <v>#REF!</v>
      </c>
      <c r="AG54" s="73" t="e">
        <f>#REF!-AG20</f>
        <v>#REF!</v>
      </c>
      <c r="AH54" s="223" t="s">
        <v>180</v>
      </c>
    </row>
    <row r="55" ht="15.75">
      <c r="AH55" s="223" t="s">
        <v>180</v>
      </c>
    </row>
    <row r="56" spans="15:34" ht="15.75">
      <c r="O56" s="208" t="s">
        <v>4</v>
      </c>
      <c r="AH56" s="223" t="s">
        <v>180</v>
      </c>
    </row>
    <row r="57" ht="15.75">
      <c r="AH57" s="223" t="s">
        <v>180</v>
      </c>
    </row>
    <row r="58" spans="1:34" ht="22.5">
      <c r="A58" s="450" t="s">
        <v>157</v>
      </c>
      <c r="B58" s="451"/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12"/>
      <c r="AE58" s="12"/>
      <c r="AF58" s="12"/>
      <c r="AG58" s="12"/>
      <c r="AH58" s="223" t="s">
        <v>180</v>
      </c>
    </row>
    <row r="59" spans="1:34" ht="22.5">
      <c r="A59" s="450" t="s">
        <v>185</v>
      </c>
      <c r="B59" s="452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12"/>
      <c r="AE59" s="12"/>
      <c r="AF59" s="12"/>
      <c r="AG59" s="12"/>
      <c r="AH59" s="223" t="s">
        <v>180</v>
      </c>
    </row>
    <row r="60" spans="1:34" ht="22.5">
      <c r="A60" s="450" t="s">
        <v>186</v>
      </c>
      <c r="B60" s="453"/>
      <c r="C60" s="453"/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53"/>
      <c r="AD60" s="12"/>
      <c r="AE60" s="12"/>
      <c r="AF60" s="12"/>
      <c r="AG60" s="12"/>
      <c r="AH60" s="223" t="s">
        <v>180</v>
      </c>
    </row>
    <row r="61" spans="1:34" ht="23.25">
      <c r="A61" s="454" t="s">
        <v>148</v>
      </c>
      <c r="B61" s="455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12"/>
      <c r="AE61" s="12"/>
      <c r="AF61" s="12"/>
      <c r="AG61" s="12"/>
      <c r="AH61" s="223" t="s">
        <v>180</v>
      </c>
    </row>
    <row r="62" ht="15.75">
      <c r="AH62" s="223" t="s">
        <v>180</v>
      </c>
    </row>
    <row r="63" ht="15.75">
      <c r="AH63" s="223" t="s">
        <v>180</v>
      </c>
    </row>
    <row r="64" ht="15.75">
      <c r="AH64" s="223" t="s">
        <v>180</v>
      </c>
    </row>
    <row r="65" ht="18" customHeight="1">
      <c r="AH65" s="223" t="s">
        <v>180</v>
      </c>
    </row>
    <row r="66" spans="1:34" ht="18" customHeight="1">
      <c r="A66" s="162"/>
      <c r="B66" s="162"/>
      <c r="C66" s="162"/>
      <c r="D66" s="162"/>
      <c r="E66" s="162"/>
      <c r="F66" s="162"/>
      <c r="G66" s="162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223" t="s">
        <v>180</v>
      </c>
    </row>
    <row r="67" spans="1:34" ht="18" customHeight="1">
      <c r="A67" s="377" t="s">
        <v>164</v>
      </c>
      <c r="B67" s="378"/>
      <c r="C67" s="378"/>
      <c r="D67" s="378"/>
      <c r="E67" s="378"/>
      <c r="F67" s="378"/>
      <c r="G67" s="375"/>
      <c r="H67" s="385" t="s">
        <v>42</v>
      </c>
      <c r="I67" s="386"/>
      <c r="J67" s="389"/>
      <c r="K67" s="397" t="s">
        <v>141</v>
      </c>
      <c r="L67" s="398"/>
      <c r="M67" s="399"/>
      <c r="N67" s="385" t="s">
        <v>43</v>
      </c>
      <c r="O67" s="386"/>
      <c r="P67" s="389"/>
      <c r="Q67" s="385" t="s">
        <v>60</v>
      </c>
      <c r="R67" s="386"/>
      <c r="S67" s="389"/>
      <c r="T67" s="385" t="s">
        <v>44</v>
      </c>
      <c r="U67" s="462"/>
      <c r="V67" s="462"/>
      <c r="W67" s="385" t="s">
        <v>45</v>
      </c>
      <c r="X67" s="386"/>
      <c r="Y67" s="386"/>
      <c r="Z67" s="205"/>
      <c r="AA67" s="385" t="s">
        <v>69</v>
      </c>
      <c r="AB67" s="386"/>
      <c r="AC67" s="389"/>
      <c r="AD67" s="131"/>
      <c r="AE67" s="129" t="s">
        <v>136</v>
      </c>
      <c r="AF67" s="130"/>
      <c r="AG67" s="132"/>
      <c r="AH67" s="223" t="s">
        <v>180</v>
      </c>
    </row>
    <row r="68" spans="1:34" ht="28.5" customHeight="1">
      <c r="A68" s="372"/>
      <c r="B68" s="373"/>
      <c r="C68" s="373"/>
      <c r="D68" s="373"/>
      <c r="E68" s="373"/>
      <c r="F68" s="373"/>
      <c r="G68" s="374"/>
      <c r="H68" s="387"/>
      <c r="I68" s="388"/>
      <c r="J68" s="390"/>
      <c r="K68" s="400"/>
      <c r="L68" s="401"/>
      <c r="M68" s="402"/>
      <c r="N68" s="387"/>
      <c r="O68" s="388"/>
      <c r="P68" s="390"/>
      <c r="Q68" s="387"/>
      <c r="R68" s="388"/>
      <c r="S68" s="390"/>
      <c r="T68" s="463"/>
      <c r="U68" s="464"/>
      <c r="V68" s="464"/>
      <c r="W68" s="387"/>
      <c r="X68" s="388"/>
      <c r="Y68" s="388"/>
      <c r="Z68" s="206"/>
      <c r="AA68" s="387"/>
      <c r="AB68" s="388"/>
      <c r="AC68" s="390"/>
      <c r="AD68" s="136"/>
      <c r="AE68" s="134" t="s">
        <v>169</v>
      </c>
      <c r="AF68" s="135"/>
      <c r="AG68" s="137"/>
      <c r="AH68" s="223" t="s">
        <v>180</v>
      </c>
    </row>
    <row r="69" spans="1:34" ht="18" customHeight="1" thickBot="1">
      <c r="A69" s="370"/>
      <c r="B69" s="371"/>
      <c r="C69" s="371"/>
      <c r="D69" s="371"/>
      <c r="E69" s="371"/>
      <c r="F69" s="371"/>
      <c r="G69" s="369"/>
      <c r="H69" s="138" t="s">
        <v>165</v>
      </c>
      <c r="I69" s="139" t="s">
        <v>97</v>
      </c>
      <c r="J69" s="140" t="s">
        <v>167</v>
      </c>
      <c r="K69" s="138" t="s">
        <v>165</v>
      </c>
      <c r="L69" s="139" t="s">
        <v>97</v>
      </c>
      <c r="M69" s="140" t="s">
        <v>167</v>
      </c>
      <c r="N69" s="138" t="s">
        <v>165</v>
      </c>
      <c r="O69" s="139" t="s">
        <v>97</v>
      </c>
      <c r="P69" s="140" t="s">
        <v>167</v>
      </c>
      <c r="Q69" s="138" t="s">
        <v>165</v>
      </c>
      <c r="R69" s="139" t="s">
        <v>97</v>
      </c>
      <c r="S69" s="140" t="s">
        <v>167</v>
      </c>
      <c r="T69" s="138" t="s">
        <v>165</v>
      </c>
      <c r="U69" s="139" t="s">
        <v>97</v>
      </c>
      <c r="V69" s="140" t="s">
        <v>167</v>
      </c>
      <c r="W69" s="138" t="s">
        <v>165</v>
      </c>
      <c r="X69" s="139" t="s">
        <v>97</v>
      </c>
      <c r="Y69" s="140" t="s">
        <v>167</v>
      </c>
      <c r="Z69" s="141"/>
      <c r="AA69" s="138" t="s">
        <v>165</v>
      </c>
      <c r="AB69" s="139" t="s">
        <v>97</v>
      </c>
      <c r="AC69" s="142" t="s">
        <v>167</v>
      </c>
      <c r="AD69" s="141"/>
      <c r="AE69" s="138" t="s">
        <v>165</v>
      </c>
      <c r="AF69" s="139" t="s">
        <v>97</v>
      </c>
      <c r="AG69" s="142" t="s">
        <v>167</v>
      </c>
      <c r="AH69" s="223" t="s">
        <v>180</v>
      </c>
    </row>
    <row r="70" spans="1:34" ht="18" customHeight="1">
      <c r="A70" s="423" t="s">
        <v>186</v>
      </c>
      <c r="B70" s="424"/>
      <c r="C70" s="424"/>
      <c r="D70" s="424"/>
      <c r="E70" s="424"/>
      <c r="F70" s="424"/>
      <c r="G70" s="425"/>
      <c r="H70" s="144">
        <v>0</v>
      </c>
      <c r="I70" s="145">
        <v>0</v>
      </c>
      <c r="J70" s="307">
        <v>625000</v>
      </c>
      <c r="K70" s="144">
        <v>0</v>
      </c>
      <c r="L70" s="145">
        <v>0</v>
      </c>
      <c r="M70" s="307">
        <v>590000</v>
      </c>
      <c r="N70" s="144">
        <v>0</v>
      </c>
      <c r="O70" s="145">
        <v>0</v>
      </c>
      <c r="P70" s="307"/>
      <c r="Q70" s="144">
        <v>0</v>
      </c>
      <c r="R70" s="145">
        <v>0</v>
      </c>
      <c r="S70" s="307">
        <f>P70+M70</f>
        <v>590000</v>
      </c>
      <c r="T70" s="144">
        <v>0</v>
      </c>
      <c r="U70" s="145">
        <v>0</v>
      </c>
      <c r="V70" s="307">
        <v>0</v>
      </c>
      <c r="W70" s="144">
        <v>0</v>
      </c>
      <c r="X70" s="145">
        <v>0</v>
      </c>
      <c r="Y70" s="307">
        <v>0</v>
      </c>
      <c r="Z70" s="307"/>
      <c r="AA70" s="144">
        <v>0</v>
      </c>
      <c r="AB70" s="145">
        <v>0</v>
      </c>
      <c r="AC70" s="308">
        <f>S70+Y70</f>
        <v>590000</v>
      </c>
      <c r="AD70" s="145"/>
      <c r="AE70" s="144">
        <f aca="true" t="shared" si="0" ref="AE70:AG73">AA70-K70</f>
        <v>0</v>
      </c>
      <c r="AF70" s="145">
        <f t="shared" si="0"/>
        <v>0</v>
      </c>
      <c r="AG70" s="146">
        <f t="shared" si="0"/>
        <v>0</v>
      </c>
      <c r="AH70" s="223" t="s">
        <v>180</v>
      </c>
    </row>
    <row r="71" spans="1:34" ht="18" customHeight="1" hidden="1">
      <c r="A71" s="403" t="s">
        <v>123</v>
      </c>
      <c r="B71" s="404"/>
      <c r="C71" s="404"/>
      <c r="D71" s="404"/>
      <c r="E71" s="404"/>
      <c r="F71" s="404"/>
      <c r="G71" s="405"/>
      <c r="H71" s="306"/>
      <c r="I71" s="307"/>
      <c r="J71" s="307"/>
      <c r="K71" s="306"/>
      <c r="L71" s="307"/>
      <c r="M71" s="307"/>
      <c r="N71" s="306"/>
      <c r="O71" s="307"/>
      <c r="P71" s="307"/>
      <c r="Q71" s="306">
        <f>N71+K71</f>
        <v>0</v>
      </c>
      <c r="R71" s="307">
        <f>+L71+O71</f>
        <v>0</v>
      </c>
      <c r="S71" s="307">
        <f>P71+M71</f>
        <v>0</v>
      </c>
      <c r="T71" s="306"/>
      <c r="U71" s="307"/>
      <c r="V71" s="307"/>
      <c r="W71" s="306"/>
      <c r="X71" s="307"/>
      <c r="Y71" s="307"/>
      <c r="Z71" s="307"/>
      <c r="AA71" s="306">
        <f>T71+Q71</f>
        <v>0</v>
      </c>
      <c r="AB71" s="307">
        <f>+R71+U71+X71</f>
        <v>0</v>
      </c>
      <c r="AC71" s="308">
        <f>V71+S71</f>
        <v>0</v>
      </c>
      <c r="AD71" s="145"/>
      <c r="AE71" s="144">
        <f t="shared" si="0"/>
        <v>0</v>
      </c>
      <c r="AF71" s="145">
        <f t="shared" si="0"/>
        <v>0</v>
      </c>
      <c r="AG71" s="147">
        <f t="shared" si="0"/>
        <v>0</v>
      </c>
      <c r="AH71" s="223" t="s">
        <v>180</v>
      </c>
    </row>
    <row r="72" spans="1:34" ht="18" customHeight="1" hidden="1">
      <c r="A72" s="403" t="s">
        <v>124</v>
      </c>
      <c r="B72" s="404"/>
      <c r="C72" s="404"/>
      <c r="D72" s="404"/>
      <c r="E72" s="404"/>
      <c r="F72" s="404"/>
      <c r="G72" s="405"/>
      <c r="H72" s="306"/>
      <c r="I72" s="307"/>
      <c r="J72" s="307"/>
      <c r="K72" s="306"/>
      <c r="L72" s="307"/>
      <c r="M72" s="307"/>
      <c r="N72" s="306"/>
      <c r="O72" s="307"/>
      <c r="P72" s="307"/>
      <c r="Q72" s="306">
        <f>N72+K72</f>
        <v>0</v>
      </c>
      <c r="R72" s="307">
        <f>+L72+O72</f>
        <v>0</v>
      </c>
      <c r="S72" s="307">
        <f>P72+M72</f>
        <v>0</v>
      </c>
      <c r="T72" s="306"/>
      <c r="U72" s="307"/>
      <c r="V72" s="307"/>
      <c r="W72" s="306"/>
      <c r="X72" s="307"/>
      <c r="Y72" s="307"/>
      <c r="Z72" s="307"/>
      <c r="AA72" s="306">
        <f>T72+Q72</f>
        <v>0</v>
      </c>
      <c r="AB72" s="307">
        <f>+R72+U72+X72</f>
        <v>0</v>
      </c>
      <c r="AC72" s="308">
        <f>V72+S72</f>
        <v>0</v>
      </c>
      <c r="AD72" s="145"/>
      <c r="AE72" s="144">
        <f t="shared" si="0"/>
        <v>0</v>
      </c>
      <c r="AF72" s="145">
        <f t="shared" si="0"/>
        <v>0</v>
      </c>
      <c r="AG72" s="147">
        <f t="shared" si="0"/>
        <v>0</v>
      </c>
      <c r="AH72" s="223" t="s">
        <v>180</v>
      </c>
    </row>
    <row r="73" spans="1:34" ht="18" customHeight="1" hidden="1">
      <c r="A73" s="403" t="s">
        <v>125</v>
      </c>
      <c r="B73" s="404"/>
      <c r="C73" s="404"/>
      <c r="D73" s="404"/>
      <c r="E73" s="404"/>
      <c r="F73" s="404"/>
      <c r="G73" s="405"/>
      <c r="H73" s="309"/>
      <c r="I73" s="310"/>
      <c r="J73" s="310"/>
      <c r="K73" s="309"/>
      <c r="L73" s="310"/>
      <c r="M73" s="310"/>
      <c r="N73" s="309"/>
      <c r="O73" s="310"/>
      <c r="P73" s="310"/>
      <c r="Q73" s="309">
        <f>N73+K73</f>
        <v>0</v>
      </c>
      <c r="R73" s="310">
        <f>+L73+O73</f>
        <v>0</v>
      </c>
      <c r="S73" s="310">
        <f>P73+M73</f>
        <v>0</v>
      </c>
      <c r="T73" s="309"/>
      <c r="U73" s="310"/>
      <c r="V73" s="310"/>
      <c r="W73" s="309"/>
      <c r="X73" s="310"/>
      <c r="Y73" s="310"/>
      <c r="Z73" s="310"/>
      <c r="AA73" s="309">
        <f>T73+Q73</f>
        <v>0</v>
      </c>
      <c r="AB73" s="310">
        <f>+R73+U73+X73</f>
        <v>0</v>
      </c>
      <c r="AC73" s="311">
        <f>V73+S73</f>
        <v>0</v>
      </c>
      <c r="AD73" s="136"/>
      <c r="AE73" s="149">
        <f t="shared" si="0"/>
        <v>0</v>
      </c>
      <c r="AF73" s="136">
        <f t="shared" si="0"/>
        <v>0</v>
      </c>
      <c r="AG73" s="150">
        <f t="shared" si="0"/>
        <v>0</v>
      </c>
      <c r="AH73" s="223" t="s">
        <v>180</v>
      </c>
    </row>
    <row r="74" spans="1:34" ht="18" customHeight="1">
      <c r="A74" s="411" t="s">
        <v>98</v>
      </c>
      <c r="B74" s="412"/>
      <c r="C74" s="412"/>
      <c r="D74" s="412"/>
      <c r="E74" s="412"/>
      <c r="F74" s="412"/>
      <c r="G74" s="413"/>
      <c r="H74" s="244">
        <f>SUM(H70:H73)</f>
        <v>0</v>
      </c>
      <c r="I74" s="152">
        <f aca="true" t="shared" si="1" ref="I74:Y74">SUM(I70:I73)</f>
        <v>0</v>
      </c>
      <c r="J74" s="305">
        <f t="shared" si="1"/>
        <v>625000</v>
      </c>
      <c r="K74" s="312">
        <f t="shared" si="1"/>
        <v>0</v>
      </c>
      <c r="L74" s="313">
        <f t="shared" si="1"/>
        <v>0</v>
      </c>
      <c r="M74" s="305">
        <f t="shared" si="1"/>
        <v>590000</v>
      </c>
      <c r="N74" s="312">
        <f t="shared" si="1"/>
        <v>0</v>
      </c>
      <c r="O74" s="313">
        <f t="shared" si="1"/>
        <v>0</v>
      </c>
      <c r="P74" s="305">
        <f t="shared" si="1"/>
        <v>0</v>
      </c>
      <c r="Q74" s="312">
        <f t="shared" si="1"/>
        <v>0</v>
      </c>
      <c r="R74" s="313">
        <f t="shared" si="1"/>
        <v>0</v>
      </c>
      <c r="S74" s="305">
        <f t="shared" si="1"/>
        <v>590000</v>
      </c>
      <c r="T74" s="312">
        <f t="shared" si="1"/>
        <v>0</v>
      </c>
      <c r="U74" s="313">
        <f t="shared" si="1"/>
        <v>0</v>
      </c>
      <c r="V74" s="305">
        <f t="shared" si="1"/>
        <v>0</v>
      </c>
      <c r="W74" s="312">
        <f t="shared" si="1"/>
        <v>0</v>
      </c>
      <c r="X74" s="313">
        <f t="shared" si="1"/>
        <v>0</v>
      </c>
      <c r="Y74" s="305">
        <f t="shared" si="1"/>
        <v>0</v>
      </c>
      <c r="Z74" s="152"/>
      <c r="AA74" s="312">
        <f>SUM(AA70:AA73)</f>
        <v>0</v>
      </c>
      <c r="AB74" s="313">
        <f>SUM(AB70:AB73)</f>
        <v>0</v>
      </c>
      <c r="AC74" s="315">
        <f>SUM(AC70:AC73)</f>
        <v>590000</v>
      </c>
      <c r="AD74" s="154"/>
      <c r="AE74" s="153">
        <f>SUM(AE70:AE73)</f>
        <v>0</v>
      </c>
      <c r="AF74" s="154">
        <f>SUM(AF70:AF73)</f>
        <v>0</v>
      </c>
      <c r="AG74" s="155">
        <f>SUM(AG70:AG73)</f>
        <v>0</v>
      </c>
      <c r="AH74" s="223" t="s">
        <v>180</v>
      </c>
    </row>
    <row r="75" spans="1:34" ht="18" customHeight="1">
      <c r="A75" s="391" t="s">
        <v>150</v>
      </c>
      <c r="B75" s="392"/>
      <c r="C75" s="392"/>
      <c r="D75" s="392"/>
      <c r="E75" s="392"/>
      <c r="F75" s="392"/>
      <c r="G75" s="393"/>
      <c r="H75" s="406"/>
      <c r="I75" s="408"/>
      <c r="J75" s="482"/>
      <c r="K75" s="406"/>
      <c r="L75" s="408"/>
      <c r="M75" s="482"/>
      <c r="N75" s="406"/>
      <c r="O75" s="408"/>
      <c r="P75" s="482"/>
      <c r="Q75" s="406"/>
      <c r="R75" s="408">
        <f>+L75+O76</f>
        <v>0</v>
      </c>
      <c r="S75" s="482"/>
      <c r="T75" s="406"/>
      <c r="U75" s="408"/>
      <c r="V75" s="482"/>
      <c r="W75" s="406"/>
      <c r="X75" s="408"/>
      <c r="Y75" s="408"/>
      <c r="Z75" s="133"/>
      <c r="AA75" s="406"/>
      <c r="AB75" s="408">
        <f>U76+R75</f>
        <v>0</v>
      </c>
      <c r="AC75" s="482"/>
      <c r="AD75" s="157"/>
      <c r="AE75" s="156"/>
      <c r="AF75" s="157"/>
      <c r="AG75" s="158"/>
      <c r="AH75" s="223" t="s">
        <v>180</v>
      </c>
    </row>
    <row r="76" spans="1:34" ht="18" customHeight="1">
      <c r="A76" s="394"/>
      <c r="B76" s="395"/>
      <c r="C76" s="395"/>
      <c r="D76" s="395"/>
      <c r="E76" s="395"/>
      <c r="F76" s="395"/>
      <c r="G76" s="396"/>
      <c r="H76" s="407"/>
      <c r="I76" s="409"/>
      <c r="J76" s="483"/>
      <c r="K76" s="407"/>
      <c r="L76" s="409"/>
      <c r="M76" s="483"/>
      <c r="N76" s="407"/>
      <c r="O76" s="409"/>
      <c r="P76" s="483"/>
      <c r="Q76" s="407"/>
      <c r="R76" s="409"/>
      <c r="S76" s="483"/>
      <c r="T76" s="407"/>
      <c r="U76" s="409"/>
      <c r="V76" s="483"/>
      <c r="W76" s="407"/>
      <c r="X76" s="409"/>
      <c r="Y76" s="409"/>
      <c r="Z76" s="148"/>
      <c r="AA76" s="407"/>
      <c r="AB76" s="409"/>
      <c r="AC76" s="483"/>
      <c r="AD76" s="136"/>
      <c r="AE76" s="149"/>
      <c r="AF76" s="136">
        <f>AB75-L75</f>
        <v>0</v>
      </c>
      <c r="AG76" s="150"/>
      <c r="AH76" s="223" t="s">
        <v>180</v>
      </c>
    </row>
    <row r="77" spans="1:34" ht="18" customHeight="1">
      <c r="A77" s="414" t="s">
        <v>153</v>
      </c>
      <c r="B77" s="415"/>
      <c r="C77" s="415"/>
      <c r="D77" s="415"/>
      <c r="E77" s="415"/>
      <c r="F77" s="415"/>
      <c r="G77" s="416"/>
      <c r="H77" s="143"/>
      <c r="I77" s="307">
        <f>+I74+I75</f>
        <v>0</v>
      </c>
      <c r="J77" s="307"/>
      <c r="K77" s="306"/>
      <c r="L77" s="307">
        <f>+L74+L75</f>
        <v>0</v>
      </c>
      <c r="M77" s="307"/>
      <c r="N77" s="306"/>
      <c r="O77" s="307">
        <f>+O74+O76</f>
        <v>0</v>
      </c>
      <c r="P77" s="307"/>
      <c r="Q77" s="306"/>
      <c r="R77" s="307">
        <f>+R74+R75</f>
        <v>0</v>
      </c>
      <c r="S77" s="307"/>
      <c r="T77" s="306"/>
      <c r="U77" s="307">
        <f>+U74+U76</f>
        <v>0</v>
      </c>
      <c r="V77" s="307"/>
      <c r="W77" s="306"/>
      <c r="X77" s="307">
        <f>+X74+X76</f>
        <v>0</v>
      </c>
      <c r="Y77" s="307"/>
      <c r="Z77" s="307"/>
      <c r="AA77" s="306"/>
      <c r="AB77" s="307">
        <f>+AB74+AB75</f>
        <v>0</v>
      </c>
      <c r="AC77" s="308"/>
      <c r="AD77" s="145"/>
      <c r="AE77" s="144"/>
      <c r="AF77" s="145">
        <f>+AF74+AF76</f>
        <v>0</v>
      </c>
      <c r="AG77" s="147"/>
      <c r="AH77" s="223" t="s">
        <v>180</v>
      </c>
    </row>
    <row r="78" spans="1:34" ht="18" customHeight="1">
      <c r="A78" s="417" t="s">
        <v>151</v>
      </c>
      <c r="B78" s="418"/>
      <c r="C78" s="418"/>
      <c r="D78" s="418"/>
      <c r="E78" s="418"/>
      <c r="F78" s="418"/>
      <c r="G78" s="419"/>
      <c r="H78" s="476"/>
      <c r="I78" s="478"/>
      <c r="J78" s="480"/>
      <c r="K78" s="484"/>
      <c r="L78" s="478"/>
      <c r="M78" s="480"/>
      <c r="N78" s="484"/>
      <c r="O78" s="478"/>
      <c r="P78" s="480"/>
      <c r="Q78" s="484"/>
      <c r="R78" s="478"/>
      <c r="S78" s="480"/>
      <c r="T78" s="484"/>
      <c r="U78" s="478"/>
      <c r="V78" s="480"/>
      <c r="W78" s="484"/>
      <c r="X78" s="478"/>
      <c r="Y78" s="478"/>
      <c r="Z78" s="314"/>
      <c r="AA78" s="484"/>
      <c r="AB78" s="478"/>
      <c r="AC78" s="480"/>
      <c r="AD78" s="157"/>
      <c r="AE78" s="156"/>
      <c r="AF78" s="157"/>
      <c r="AG78" s="158"/>
      <c r="AH78" s="223" t="s">
        <v>180</v>
      </c>
    </row>
    <row r="79" spans="1:34" ht="18" customHeight="1">
      <c r="A79" s="420"/>
      <c r="B79" s="421"/>
      <c r="C79" s="421"/>
      <c r="D79" s="421"/>
      <c r="E79" s="421"/>
      <c r="F79" s="421"/>
      <c r="G79" s="422"/>
      <c r="H79" s="477"/>
      <c r="I79" s="479"/>
      <c r="J79" s="481"/>
      <c r="K79" s="485"/>
      <c r="L79" s="479"/>
      <c r="M79" s="481"/>
      <c r="N79" s="485"/>
      <c r="O79" s="479"/>
      <c r="P79" s="481"/>
      <c r="Q79" s="485"/>
      <c r="R79" s="479"/>
      <c r="S79" s="481"/>
      <c r="T79" s="485"/>
      <c r="U79" s="479"/>
      <c r="V79" s="481"/>
      <c r="W79" s="485"/>
      <c r="X79" s="479"/>
      <c r="Y79" s="479"/>
      <c r="Z79" s="307"/>
      <c r="AA79" s="485"/>
      <c r="AB79" s="479"/>
      <c r="AC79" s="481"/>
      <c r="AD79" s="145"/>
      <c r="AE79" s="144"/>
      <c r="AF79" s="145"/>
      <c r="AG79" s="147"/>
      <c r="AH79" s="223" t="s">
        <v>180</v>
      </c>
    </row>
    <row r="80" spans="1:34" ht="18" customHeight="1">
      <c r="A80" s="381" t="s">
        <v>99</v>
      </c>
      <c r="B80" s="382"/>
      <c r="C80" s="382"/>
      <c r="D80" s="382"/>
      <c r="E80" s="382"/>
      <c r="F80" s="382"/>
      <c r="G80" s="376"/>
      <c r="H80" s="143"/>
      <c r="I80" s="307"/>
      <c r="J80" s="307"/>
      <c r="K80" s="306"/>
      <c r="L80" s="307"/>
      <c r="M80" s="307"/>
      <c r="N80" s="306"/>
      <c r="O80" s="307"/>
      <c r="P80" s="307"/>
      <c r="Q80" s="306"/>
      <c r="R80" s="307"/>
      <c r="S80" s="307"/>
      <c r="T80" s="306"/>
      <c r="U80" s="307"/>
      <c r="V80" s="307"/>
      <c r="W80" s="306"/>
      <c r="X80" s="307"/>
      <c r="Y80" s="307"/>
      <c r="Z80" s="307"/>
      <c r="AA80" s="306"/>
      <c r="AB80" s="307"/>
      <c r="AC80" s="308"/>
      <c r="AD80" s="145"/>
      <c r="AE80" s="144"/>
      <c r="AF80" s="145">
        <f>AB80-L80</f>
        <v>0</v>
      </c>
      <c r="AG80" s="147"/>
      <c r="AH80" s="223" t="s">
        <v>180</v>
      </c>
    </row>
    <row r="81" spans="1:34" ht="18" customHeight="1">
      <c r="A81" s="456" t="s">
        <v>127</v>
      </c>
      <c r="B81" s="457"/>
      <c r="C81" s="457"/>
      <c r="D81" s="457"/>
      <c r="E81" s="457"/>
      <c r="F81" s="457"/>
      <c r="G81" s="458"/>
      <c r="H81" s="151"/>
      <c r="I81" s="310"/>
      <c r="J81" s="310"/>
      <c r="K81" s="309"/>
      <c r="L81" s="310"/>
      <c r="M81" s="310"/>
      <c r="N81" s="309"/>
      <c r="O81" s="310"/>
      <c r="P81" s="310"/>
      <c r="Q81" s="309"/>
      <c r="R81" s="310"/>
      <c r="S81" s="310"/>
      <c r="T81" s="309"/>
      <c r="U81" s="310"/>
      <c r="V81" s="310"/>
      <c r="W81" s="309"/>
      <c r="X81" s="310"/>
      <c r="Y81" s="310"/>
      <c r="Z81" s="310"/>
      <c r="AA81" s="309"/>
      <c r="AB81" s="310"/>
      <c r="AC81" s="311"/>
      <c r="AD81" s="136"/>
      <c r="AE81" s="149"/>
      <c r="AF81" s="136">
        <f>AB81-L81</f>
        <v>0</v>
      </c>
      <c r="AG81" s="150"/>
      <c r="AH81" s="223" t="s">
        <v>180</v>
      </c>
    </row>
    <row r="82" spans="1:34" ht="18" customHeight="1">
      <c r="A82" s="459" t="s">
        <v>152</v>
      </c>
      <c r="B82" s="460"/>
      <c r="C82" s="460"/>
      <c r="D82" s="460"/>
      <c r="E82" s="460"/>
      <c r="F82" s="460"/>
      <c r="G82" s="461"/>
      <c r="H82" s="151"/>
      <c r="I82" s="310">
        <f>I81+I80+I77</f>
        <v>0</v>
      </c>
      <c r="J82" s="310"/>
      <c r="K82" s="309"/>
      <c r="L82" s="310">
        <f>L81+L80+L77</f>
        <v>0</v>
      </c>
      <c r="M82" s="310"/>
      <c r="N82" s="309"/>
      <c r="O82" s="310">
        <f>O81+O80+O77</f>
        <v>0</v>
      </c>
      <c r="P82" s="310"/>
      <c r="Q82" s="309"/>
      <c r="R82" s="310">
        <f>R81+R80+R77</f>
        <v>0</v>
      </c>
      <c r="S82" s="310"/>
      <c r="T82" s="309"/>
      <c r="U82" s="310">
        <f>U81+U80+U77</f>
        <v>0</v>
      </c>
      <c r="V82" s="310"/>
      <c r="W82" s="309"/>
      <c r="X82" s="310">
        <f>X81+X80+X77</f>
        <v>0</v>
      </c>
      <c r="Y82" s="310"/>
      <c r="Z82" s="310"/>
      <c r="AA82" s="309"/>
      <c r="AB82" s="310">
        <f>AB81+AB80+AB77</f>
        <v>0</v>
      </c>
      <c r="AC82" s="311"/>
      <c r="AD82" s="136"/>
      <c r="AE82" s="149"/>
      <c r="AF82" s="136">
        <f>AF81+AF80+AF77</f>
        <v>0</v>
      </c>
      <c r="AG82" s="150"/>
      <c r="AH82" s="223" t="s">
        <v>47</v>
      </c>
    </row>
    <row r="83" spans="1:34" ht="25.5" customHeight="1">
      <c r="A83" s="469" t="s">
        <v>198</v>
      </c>
      <c r="B83" s="470"/>
      <c r="C83" s="470"/>
      <c r="D83" s="470"/>
      <c r="E83" s="470"/>
      <c r="F83" s="470"/>
      <c r="G83" s="470"/>
      <c r="H83" s="470"/>
      <c r="I83" s="470"/>
      <c r="J83" s="470"/>
      <c r="K83" s="470"/>
      <c r="L83" s="470"/>
      <c r="M83" s="470"/>
      <c r="N83" s="470"/>
      <c r="O83" s="470"/>
      <c r="P83" s="470"/>
      <c r="Q83" s="470"/>
      <c r="R83" s="470"/>
      <c r="S83" s="470"/>
      <c r="T83" s="470"/>
      <c r="U83" s="470"/>
      <c r="V83" s="470"/>
      <c r="W83" s="470"/>
      <c r="X83" s="470"/>
      <c r="Y83" s="470"/>
      <c r="Z83" s="470"/>
      <c r="AA83" s="470"/>
      <c r="AB83" s="470"/>
      <c r="AC83" s="471"/>
      <c r="AH83" s="223"/>
    </row>
    <row r="84" spans="2:34" ht="18" customHeight="1">
      <c r="B84" s="162"/>
      <c r="C84" s="162"/>
      <c r="D84" s="162"/>
      <c r="E84" s="162"/>
      <c r="F84" s="162"/>
      <c r="G84" s="162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224"/>
    </row>
    <row r="85" spans="1:34" ht="18" customHeight="1">
      <c r="A85" s="359"/>
      <c r="B85" s="359"/>
      <c r="C85" s="360"/>
      <c r="D85" s="360"/>
      <c r="E85" s="360"/>
      <c r="F85" s="360"/>
      <c r="G85" s="359"/>
      <c r="H85" s="361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223"/>
    </row>
    <row r="86" spans="3:34" ht="18" customHeight="1">
      <c r="C86" s="8"/>
      <c r="D86" s="8"/>
      <c r="E86" s="8"/>
      <c r="F86" s="8"/>
      <c r="AH86" s="223"/>
    </row>
    <row r="87" spans="3:34" ht="18" customHeight="1">
      <c r="C87" s="8"/>
      <c r="D87" s="8"/>
      <c r="E87" s="8"/>
      <c r="F87" s="8"/>
      <c r="AH87" s="223"/>
    </row>
    <row r="88" ht="15.75">
      <c r="AH88" s="223"/>
    </row>
    <row r="89" ht="15.75">
      <c r="AH89" s="223"/>
    </row>
    <row r="90" spans="28:34" ht="15.75">
      <c r="AB90" s="113"/>
      <c r="AC90" s="210"/>
      <c r="AD90" s="113"/>
      <c r="AE90" s="113"/>
      <c r="AF90" s="113"/>
      <c r="AG90" s="113"/>
      <c r="AH90" s="226"/>
    </row>
    <row r="91" spans="28:34" ht="15.75">
      <c r="AB91" s="113"/>
      <c r="AC91" s="113"/>
      <c r="AD91" s="113"/>
      <c r="AE91" s="113"/>
      <c r="AF91" s="113"/>
      <c r="AG91" s="113"/>
      <c r="AH91" s="226"/>
    </row>
  </sheetData>
  <mergeCells count="106">
    <mergeCell ref="L78:L79"/>
    <mergeCell ref="K78:K79"/>
    <mergeCell ref="P78:P79"/>
    <mergeCell ref="O78:O79"/>
    <mergeCell ref="N78:N79"/>
    <mergeCell ref="M78:M79"/>
    <mergeCell ref="T78:T79"/>
    <mergeCell ref="S78:S79"/>
    <mergeCell ref="R78:R79"/>
    <mergeCell ref="Q78:Q79"/>
    <mergeCell ref="X78:X79"/>
    <mergeCell ref="W78:W79"/>
    <mergeCell ref="V78:V79"/>
    <mergeCell ref="U78:U79"/>
    <mergeCell ref="AA78:AA79"/>
    <mergeCell ref="AB78:AB79"/>
    <mergeCell ref="AC78:AC79"/>
    <mergeCell ref="Y78:Y79"/>
    <mergeCell ref="Y75:Y76"/>
    <mergeCell ref="AA75:AA76"/>
    <mergeCell ref="AB75:AB76"/>
    <mergeCell ref="AC75:AC76"/>
    <mergeCell ref="U75:U76"/>
    <mergeCell ref="V75:V76"/>
    <mergeCell ref="W75:W76"/>
    <mergeCell ref="X75:X76"/>
    <mergeCell ref="Q75:Q76"/>
    <mergeCell ref="R75:R76"/>
    <mergeCell ref="S75:S76"/>
    <mergeCell ref="T75:T76"/>
    <mergeCell ref="M75:M76"/>
    <mergeCell ref="O75:O76"/>
    <mergeCell ref="P75:P76"/>
    <mergeCell ref="N75:N76"/>
    <mergeCell ref="H78:H79"/>
    <mergeCell ref="I78:I79"/>
    <mergeCell ref="J78:J79"/>
    <mergeCell ref="H75:H76"/>
    <mergeCell ref="J75:J76"/>
    <mergeCell ref="I75:I76"/>
    <mergeCell ref="A1:AC1"/>
    <mergeCell ref="A14:Y14"/>
    <mergeCell ref="A20:Y20"/>
    <mergeCell ref="A83:AC83"/>
    <mergeCell ref="A4:AC4"/>
    <mergeCell ref="A5:AC5"/>
    <mergeCell ref="A6:AC6"/>
    <mergeCell ref="A7:AC7"/>
    <mergeCell ref="A19:Y19"/>
    <mergeCell ref="A21:Y21"/>
    <mergeCell ref="A58:AC58"/>
    <mergeCell ref="A59:AC59"/>
    <mergeCell ref="A60:AC60"/>
    <mergeCell ref="A61:AC61"/>
    <mergeCell ref="A81:G81"/>
    <mergeCell ref="A82:G82"/>
    <mergeCell ref="A72:G72"/>
    <mergeCell ref="T67:V68"/>
    <mergeCell ref="AE11:AG11"/>
    <mergeCell ref="AA11:AC11"/>
    <mergeCell ref="A15:Y15"/>
    <mergeCell ref="A22:Y22"/>
    <mergeCell ref="A23:Y23"/>
    <mergeCell ref="A24:Y24"/>
    <mergeCell ref="A30:Y30"/>
    <mergeCell ref="A31:Y31"/>
    <mergeCell ref="A32:Y32"/>
    <mergeCell ref="A25:Y25"/>
    <mergeCell ref="A26:Y26"/>
    <mergeCell ref="A27:Y27"/>
    <mergeCell ref="A54:Y54"/>
    <mergeCell ref="A53:Y53"/>
    <mergeCell ref="A46:Y46"/>
    <mergeCell ref="A47:Y47"/>
    <mergeCell ref="A49:Y49"/>
    <mergeCell ref="A52:Y52"/>
    <mergeCell ref="A51:Y51"/>
    <mergeCell ref="A45:Y45"/>
    <mergeCell ref="A50:Y50"/>
    <mergeCell ref="A44:Y44"/>
    <mergeCell ref="A40:Y40"/>
    <mergeCell ref="A43:Y43"/>
    <mergeCell ref="A33:Y33"/>
    <mergeCell ref="A39:Y39"/>
    <mergeCell ref="A41:Y41"/>
    <mergeCell ref="A42:Y42"/>
    <mergeCell ref="AC12:AC13"/>
    <mergeCell ref="AB12:AB13"/>
    <mergeCell ref="AA12:AA13"/>
    <mergeCell ref="A80:G80"/>
    <mergeCell ref="A67:G69"/>
    <mergeCell ref="A74:G74"/>
    <mergeCell ref="A77:G77"/>
    <mergeCell ref="A78:G79"/>
    <mergeCell ref="A70:G70"/>
    <mergeCell ref="A71:G71"/>
    <mergeCell ref="W67:Y68"/>
    <mergeCell ref="AA67:AC68"/>
    <mergeCell ref="A75:G76"/>
    <mergeCell ref="H67:J68"/>
    <mergeCell ref="K67:M68"/>
    <mergeCell ref="N67:P68"/>
    <mergeCell ref="Q67:S68"/>
    <mergeCell ref="A73:G73"/>
    <mergeCell ref="K75:K76"/>
    <mergeCell ref="L75:L76"/>
  </mergeCells>
  <printOptions horizontalCentered="1"/>
  <pageMargins left="0.5" right="0.4" top="0.5" bottom="0.25" header="0" footer="0"/>
  <pageSetup firstPageNumber="8" useFirstPageNumber="1" fitToHeight="0" fitToWidth="1" horizontalDpi="300" verticalDpi="300" orientation="landscape" scale="55" r:id="rId1"/>
  <headerFooter alignWithMargins="0">
    <oddFooter>&amp;C&amp;"Times New Roman,Regular"Exhibit B - Summary of Requirements&amp;R&amp;"Times New Roman,Regular"Crime Victims Fund</oddFooter>
  </headerFooter>
  <rowBreaks count="1" manualBreakCount="1">
    <brk id="56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T91"/>
  <sheetViews>
    <sheetView zoomScale="75" zoomScaleNormal="75" zoomScaleSheetLayoutView="75" workbookViewId="0" topLeftCell="A1">
      <selection activeCell="AC86" sqref="AC86"/>
    </sheetView>
  </sheetViews>
  <sheetFormatPr defaultColWidth="8.88671875" defaultRowHeight="15"/>
  <cols>
    <col min="1" max="1" width="49.5546875" style="29" customWidth="1"/>
    <col min="2" max="2" width="1.2265625" style="29" customWidth="1"/>
    <col min="3" max="3" width="10.77734375" style="29" customWidth="1"/>
    <col min="4" max="4" width="10.99609375" style="29" customWidth="1"/>
    <col min="5" max="5" width="1.2265625" style="29" customWidth="1"/>
    <col min="6" max="7" width="11.21484375" style="29" customWidth="1"/>
    <col min="8" max="8" width="1.2265625" style="29" customWidth="1"/>
    <col min="9" max="9" width="7.21484375" style="29" customWidth="1"/>
    <col min="10" max="10" width="8.88671875" style="29" customWidth="1"/>
    <col min="11" max="13" width="6.77734375" style="29" customWidth="1"/>
    <col min="14" max="14" width="9.10546875" style="29" customWidth="1"/>
    <col min="15" max="15" width="6.3359375" style="29" customWidth="1"/>
    <col min="16" max="16" width="9.10546875" style="29" customWidth="1"/>
    <col min="17" max="17" width="1.88671875" style="29" customWidth="1"/>
    <col min="18" max="16384" width="7.21484375" style="29" customWidth="1"/>
  </cols>
  <sheetData>
    <row r="1" spans="1:19" ht="20.25">
      <c r="A1" s="505" t="s">
        <v>48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7"/>
      <c r="Q1" s="211" t="s">
        <v>180</v>
      </c>
      <c r="R1" s="213"/>
      <c r="S1" s="213"/>
    </row>
    <row r="2" spans="1:20" ht="18.75" customHeight="1">
      <c r="A2" s="32"/>
      <c r="Q2" s="211" t="s">
        <v>180</v>
      </c>
      <c r="T2" s="211"/>
    </row>
    <row r="3" spans="1:20" ht="15.75">
      <c r="A3" s="508" t="s">
        <v>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509"/>
      <c r="Q3" s="211" t="s">
        <v>180</v>
      </c>
      <c r="R3" s="160"/>
      <c r="S3" s="160"/>
      <c r="T3" s="211"/>
    </row>
    <row r="4" spans="1:19" ht="15.75">
      <c r="A4" s="510" t="str">
        <f>+'B. Summary of Requirements '!A59</f>
        <v>Office of Justice Programs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211" t="s">
        <v>180</v>
      </c>
      <c r="R4" s="159"/>
      <c r="S4" s="159"/>
    </row>
    <row r="5" spans="1:19" ht="15.75">
      <c r="A5" s="510" t="str">
        <f>+'B. Summary of Requirements '!A60</f>
        <v>Crime Victims Fund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211" t="s">
        <v>180</v>
      </c>
      <c r="R5" s="159"/>
      <c r="S5" s="159"/>
    </row>
    <row r="6" spans="1:20" ht="15">
      <c r="A6" s="511" t="s">
        <v>148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509"/>
      <c r="Q6" s="211" t="s">
        <v>180</v>
      </c>
      <c r="R6" s="160"/>
      <c r="S6" s="160"/>
      <c r="T6" s="211"/>
    </row>
    <row r="7" spans="17:20" ht="12.75">
      <c r="Q7" s="211" t="s">
        <v>180</v>
      </c>
      <c r="T7" s="211"/>
    </row>
    <row r="8" spans="17:20" ht="13.5" thickBot="1">
      <c r="Q8" s="211" t="s">
        <v>180</v>
      </c>
      <c r="T8" s="211"/>
    </row>
    <row r="9" spans="1:20" ht="37.5" customHeight="1">
      <c r="A9" s="164"/>
      <c r="B9" s="36"/>
      <c r="C9" s="488" t="str">
        <f>+'B. Summary of Requirements '!H67</f>
        <v>2007 Appropriation Enacted w/Rescissions and Supplementals</v>
      </c>
      <c r="D9" s="487"/>
      <c r="E9" s="212"/>
      <c r="F9" s="488" t="str">
        <f>+'B. Summary of Requirements '!K67</f>
        <v>2008 Enacted</v>
      </c>
      <c r="G9" s="487"/>
      <c r="H9" s="212"/>
      <c r="I9" s="486" t="str">
        <f>+'B. Summary of Requirements '!Q67</f>
        <v>2009 Current Services</v>
      </c>
      <c r="J9" s="487"/>
      <c r="K9" s="490">
        <v>2009</v>
      </c>
      <c r="L9" s="491"/>
      <c r="M9" s="491"/>
      <c r="N9" s="492"/>
      <c r="O9" s="486" t="str">
        <f>+'B. Summary of Requirements '!AA67</f>
        <v>2009 Request</v>
      </c>
      <c r="P9" s="487"/>
      <c r="Q9" s="211" t="s">
        <v>180</v>
      </c>
      <c r="R9" s="185"/>
      <c r="S9" s="186"/>
      <c r="T9" s="211"/>
    </row>
    <row r="10" spans="1:20" ht="14.25" customHeight="1">
      <c r="A10" s="36"/>
      <c r="B10" s="36"/>
      <c r="C10" s="463"/>
      <c r="D10" s="489"/>
      <c r="E10" s="212"/>
      <c r="F10" s="387"/>
      <c r="G10" s="390"/>
      <c r="H10" s="212"/>
      <c r="I10" s="387"/>
      <c r="J10" s="390"/>
      <c r="K10" s="495" t="s">
        <v>171</v>
      </c>
      <c r="L10" s="496"/>
      <c r="M10" s="493" t="s">
        <v>172</v>
      </c>
      <c r="N10" s="494"/>
      <c r="O10" s="387"/>
      <c r="P10" s="390"/>
      <c r="Q10" s="211" t="s">
        <v>180</v>
      </c>
      <c r="R10" s="186"/>
      <c r="S10" s="186"/>
      <c r="T10" s="211"/>
    </row>
    <row r="11" spans="1:20" ht="12.75" hidden="1">
      <c r="A11" s="500" t="s">
        <v>137</v>
      </c>
      <c r="B11" s="36"/>
      <c r="C11" s="125"/>
      <c r="D11" s="126"/>
      <c r="E11" s="119"/>
      <c r="F11" s="125"/>
      <c r="G11" s="126"/>
      <c r="H11" s="119"/>
      <c r="I11" s="125"/>
      <c r="J11" s="126"/>
      <c r="K11" s="125"/>
      <c r="L11" s="126"/>
      <c r="M11" s="167"/>
      <c r="N11" s="126"/>
      <c r="O11" s="125"/>
      <c r="P11" s="126"/>
      <c r="Q11" s="211" t="s">
        <v>180</v>
      </c>
      <c r="R11" s="167"/>
      <c r="S11" s="167"/>
      <c r="T11" s="211"/>
    </row>
    <row r="12" spans="1:20" ht="51">
      <c r="A12" s="501"/>
      <c r="B12" s="36"/>
      <c r="C12" s="195" t="s">
        <v>36</v>
      </c>
      <c r="D12" s="196" t="s">
        <v>37</v>
      </c>
      <c r="E12" s="119"/>
      <c r="F12" s="195" t="s">
        <v>36</v>
      </c>
      <c r="G12" s="196" t="s">
        <v>37</v>
      </c>
      <c r="H12" s="119"/>
      <c r="I12" s="195" t="s">
        <v>36</v>
      </c>
      <c r="J12" s="196" t="s">
        <v>37</v>
      </c>
      <c r="K12" s="195" t="s">
        <v>36</v>
      </c>
      <c r="L12" s="196" t="s">
        <v>37</v>
      </c>
      <c r="M12" s="195" t="s">
        <v>36</v>
      </c>
      <c r="N12" s="196" t="s">
        <v>37</v>
      </c>
      <c r="O12" s="195" t="s">
        <v>36</v>
      </c>
      <c r="P12" s="196" t="s">
        <v>37</v>
      </c>
      <c r="Q12" s="211" t="s">
        <v>180</v>
      </c>
      <c r="R12" s="187"/>
      <c r="S12" s="187"/>
      <c r="T12" s="211"/>
    </row>
    <row r="13" spans="1:20" ht="12.75">
      <c r="A13" s="197"/>
      <c r="B13" s="36"/>
      <c r="C13" s="251"/>
      <c r="D13" s="252"/>
      <c r="E13" s="245"/>
      <c r="F13" s="251"/>
      <c r="G13" s="252"/>
      <c r="H13" s="245"/>
      <c r="I13" s="251"/>
      <c r="J13" s="252"/>
      <c r="K13" s="251"/>
      <c r="L13" s="254"/>
      <c r="M13" s="322"/>
      <c r="N13" s="252"/>
      <c r="O13" s="251"/>
      <c r="P13" s="252"/>
      <c r="Q13" s="211" t="s">
        <v>180</v>
      </c>
      <c r="R13" s="169"/>
      <c r="S13" s="169"/>
      <c r="T13" s="211"/>
    </row>
    <row r="14" spans="1:20" ht="12.75">
      <c r="A14" s="40" t="s">
        <v>15</v>
      </c>
      <c r="B14" s="36"/>
      <c r="C14" s="251"/>
      <c r="D14" s="316"/>
      <c r="E14" s="245"/>
      <c r="F14" s="251"/>
      <c r="G14" s="316"/>
      <c r="H14" s="245"/>
      <c r="I14" s="251"/>
      <c r="J14" s="316"/>
      <c r="K14" s="251"/>
      <c r="L14" s="254"/>
      <c r="M14" s="251"/>
      <c r="N14" s="316"/>
      <c r="O14" s="251"/>
      <c r="P14" s="316"/>
      <c r="Q14" s="211" t="s">
        <v>180</v>
      </c>
      <c r="R14" s="170"/>
      <c r="S14" s="188"/>
      <c r="T14" s="211"/>
    </row>
    <row r="15" spans="1:20" ht="12.75">
      <c r="A15" s="198" t="s">
        <v>72</v>
      </c>
      <c r="B15" s="36"/>
      <c r="C15" s="251"/>
      <c r="D15" s="316"/>
      <c r="E15" s="245"/>
      <c r="F15" s="251"/>
      <c r="G15" s="316"/>
      <c r="H15" s="245"/>
      <c r="I15" s="251"/>
      <c r="J15" s="316"/>
      <c r="K15" s="251"/>
      <c r="L15" s="254"/>
      <c r="M15" s="251"/>
      <c r="N15" s="316"/>
      <c r="O15" s="251">
        <f aca="true" t="shared" si="0" ref="O15:P18">+I15+K15+M15</f>
        <v>0</v>
      </c>
      <c r="P15" s="252">
        <f t="shared" si="0"/>
        <v>0</v>
      </c>
      <c r="Q15" s="211" t="s">
        <v>180</v>
      </c>
      <c r="R15" s="170"/>
      <c r="S15" s="188"/>
      <c r="T15" s="211"/>
    </row>
    <row r="16" spans="1:20" ht="25.5">
      <c r="A16" s="199" t="s">
        <v>73</v>
      </c>
      <c r="B16" s="36"/>
      <c r="C16" s="251"/>
      <c r="D16" s="316"/>
      <c r="E16" s="245"/>
      <c r="F16" s="251"/>
      <c r="G16" s="316"/>
      <c r="H16" s="245"/>
      <c r="I16" s="251"/>
      <c r="J16" s="316"/>
      <c r="K16" s="251"/>
      <c r="L16" s="254"/>
      <c r="M16" s="251"/>
      <c r="N16" s="316"/>
      <c r="O16" s="251">
        <f t="shared" si="0"/>
        <v>0</v>
      </c>
      <c r="P16" s="252">
        <f t="shared" si="0"/>
        <v>0</v>
      </c>
      <c r="Q16" s="211" t="s">
        <v>180</v>
      </c>
      <c r="R16" s="170"/>
      <c r="S16" s="188"/>
      <c r="T16" s="211"/>
    </row>
    <row r="17" spans="1:20" ht="25.5">
      <c r="A17" s="199" t="s">
        <v>40</v>
      </c>
      <c r="B17" s="36"/>
      <c r="C17" s="251"/>
      <c r="D17" s="316"/>
      <c r="E17" s="245"/>
      <c r="F17" s="251"/>
      <c r="G17" s="316"/>
      <c r="H17" s="245"/>
      <c r="I17" s="251"/>
      <c r="J17" s="316"/>
      <c r="K17" s="251"/>
      <c r="L17" s="254"/>
      <c r="M17" s="251"/>
      <c r="N17" s="316"/>
      <c r="O17" s="251">
        <f t="shared" si="0"/>
        <v>0</v>
      </c>
      <c r="P17" s="252">
        <f t="shared" si="0"/>
        <v>0</v>
      </c>
      <c r="Q17" s="211" t="s">
        <v>180</v>
      </c>
      <c r="R17" s="170"/>
      <c r="S17" s="188"/>
      <c r="T17" s="211"/>
    </row>
    <row r="18" spans="1:20" ht="13.5" customHeight="1">
      <c r="A18" s="198" t="s">
        <v>74</v>
      </c>
      <c r="B18" s="37"/>
      <c r="C18" s="257"/>
      <c r="D18" s="258"/>
      <c r="E18" s="246"/>
      <c r="F18" s="257"/>
      <c r="G18" s="258"/>
      <c r="H18" s="247"/>
      <c r="I18" s="257"/>
      <c r="J18" s="258"/>
      <c r="K18" s="257"/>
      <c r="L18" s="261"/>
      <c r="M18" s="257"/>
      <c r="N18" s="258"/>
      <c r="O18" s="257">
        <f t="shared" si="0"/>
        <v>0</v>
      </c>
      <c r="P18" s="258">
        <f t="shared" si="0"/>
        <v>0</v>
      </c>
      <c r="Q18" s="211" t="s">
        <v>180</v>
      </c>
      <c r="R18" s="174"/>
      <c r="S18" s="174"/>
      <c r="T18" s="211"/>
    </row>
    <row r="19" spans="1:20" ht="12.75" hidden="1">
      <c r="A19" s="43" t="s">
        <v>6</v>
      </c>
      <c r="B19" s="36"/>
      <c r="C19" s="317"/>
      <c r="D19" s="318"/>
      <c r="E19" s="248"/>
      <c r="F19" s="317"/>
      <c r="G19" s="318"/>
      <c r="H19" s="248"/>
      <c r="I19" s="317"/>
      <c r="J19" s="318"/>
      <c r="K19" s="317"/>
      <c r="L19" s="320"/>
      <c r="M19" s="317"/>
      <c r="N19" s="318"/>
      <c r="O19" s="317"/>
      <c r="P19" s="318"/>
      <c r="Q19" s="211" t="s">
        <v>180</v>
      </c>
      <c r="R19" s="172"/>
      <c r="S19" s="172"/>
      <c r="T19" s="211"/>
    </row>
    <row r="20" spans="1:20" s="30" customFormat="1" ht="12.75">
      <c r="A20" s="51" t="s">
        <v>16</v>
      </c>
      <c r="B20" s="40"/>
      <c r="C20" s="263">
        <f>SUM(C15:C19)</f>
        <v>0</v>
      </c>
      <c r="D20" s="264">
        <f>SUM(D15:D19)</f>
        <v>0</v>
      </c>
      <c r="E20" s="249"/>
      <c r="F20" s="263">
        <f>SUM(F15:F19)</f>
        <v>0</v>
      </c>
      <c r="G20" s="264">
        <f>SUM(G15:G19)</f>
        <v>0</v>
      </c>
      <c r="H20" s="250"/>
      <c r="I20" s="263">
        <f aca="true" t="shared" si="1" ref="I20:P20">SUM(I15:I19)</f>
        <v>0</v>
      </c>
      <c r="J20" s="264">
        <f t="shared" si="1"/>
        <v>0</v>
      </c>
      <c r="K20" s="263">
        <f>SUM(K15:K19)</f>
        <v>0</v>
      </c>
      <c r="L20" s="264">
        <f t="shared" si="1"/>
        <v>0</v>
      </c>
      <c r="M20" s="263">
        <f t="shared" si="1"/>
        <v>0</v>
      </c>
      <c r="N20" s="264">
        <f t="shared" si="1"/>
        <v>0</v>
      </c>
      <c r="O20" s="263">
        <f t="shared" si="1"/>
        <v>0</v>
      </c>
      <c r="P20" s="264">
        <f t="shared" si="1"/>
        <v>0</v>
      </c>
      <c r="Q20" s="211" t="s">
        <v>180</v>
      </c>
      <c r="R20" s="189"/>
      <c r="S20" s="189"/>
      <c r="T20" s="211"/>
    </row>
    <row r="21" spans="1:20" ht="12.75">
      <c r="A21" s="37"/>
      <c r="B21" s="36"/>
      <c r="C21" s="251"/>
      <c r="D21" s="252"/>
      <c r="E21" s="214"/>
      <c r="F21" s="251"/>
      <c r="G21" s="252"/>
      <c r="H21" s="214"/>
      <c r="I21" s="251"/>
      <c r="J21" s="252"/>
      <c r="K21" s="251"/>
      <c r="L21" s="254"/>
      <c r="M21" s="251"/>
      <c r="N21" s="252"/>
      <c r="O21" s="251"/>
      <c r="P21" s="252"/>
      <c r="Q21" s="211" t="s">
        <v>180</v>
      </c>
      <c r="R21" s="169"/>
      <c r="S21" s="169"/>
      <c r="T21" s="211"/>
    </row>
    <row r="22" spans="1:20" ht="25.5">
      <c r="A22" s="50" t="s">
        <v>70</v>
      </c>
      <c r="B22" s="36"/>
      <c r="C22" s="251"/>
      <c r="D22" s="252"/>
      <c r="E22" s="253"/>
      <c r="F22" s="251"/>
      <c r="G22" s="252"/>
      <c r="H22" s="253"/>
      <c r="I22" s="251"/>
      <c r="J22" s="252"/>
      <c r="K22" s="251"/>
      <c r="L22" s="254"/>
      <c r="M22" s="251"/>
      <c r="N22" s="252"/>
      <c r="O22" s="255"/>
      <c r="P22" s="256"/>
      <c r="Q22" s="211" t="s">
        <v>180</v>
      </c>
      <c r="R22" s="169"/>
      <c r="S22" s="169"/>
      <c r="T22" s="211"/>
    </row>
    <row r="23" spans="1:20" ht="25.5">
      <c r="A23" s="199" t="s">
        <v>75</v>
      </c>
      <c r="B23" s="36"/>
      <c r="C23" s="251"/>
      <c r="D23" s="252"/>
      <c r="E23" s="253"/>
      <c r="F23" s="251"/>
      <c r="G23" s="252"/>
      <c r="H23" s="253"/>
      <c r="I23" s="251"/>
      <c r="J23" s="252"/>
      <c r="K23" s="251"/>
      <c r="L23" s="254"/>
      <c r="M23" s="251"/>
      <c r="N23" s="252"/>
      <c r="O23" s="251">
        <f aca="true" t="shared" si="2" ref="O23:P30">+I23+K23+M23</f>
        <v>0</v>
      </c>
      <c r="P23" s="252">
        <f t="shared" si="2"/>
        <v>0</v>
      </c>
      <c r="Q23" s="211" t="s">
        <v>180</v>
      </c>
      <c r="R23" s="169"/>
      <c r="S23" s="169"/>
      <c r="T23" s="211"/>
    </row>
    <row r="24" spans="1:20" ht="12.75">
      <c r="A24" s="198" t="s">
        <v>76</v>
      </c>
      <c r="B24" s="36"/>
      <c r="C24" s="251"/>
      <c r="D24" s="252"/>
      <c r="E24" s="253"/>
      <c r="F24" s="251"/>
      <c r="G24" s="252"/>
      <c r="H24" s="253"/>
      <c r="I24" s="251"/>
      <c r="J24" s="252"/>
      <c r="K24" s="251"/>
      <c r="L24" s="254"/>
      <c r="M24" s="251"/>
      <c r="N24" s="252"/>
      <c r="O24" s="251">
        <f t="shared" si="2"/>
        <v>0</v>
      </c>
      <c r="P24" s="252">
        <f t="shared" si="2"/>
        <v>0</v>
      </c>
      <c r="Q24" s="211" t="s">
        <v>180</v>
      </c>
      <c r="R24" s="169"/>
      <c r="S24" s="169"/>
      <c r="T24" s="211"/>
    </row>
    <row r="25" spans="1:20" ht="12.75">
      <c r="A25" s="198" t="s">
        <v>77</v>
      </c>
      <c r="B25" s="36"/>
      <c r="C25" s="251"/>
      <c r="D25" s="252"/>
      <c r="E25" s="253"/>
      <c r="F25" s="251"/>
      <c r="G25" s="252"/>
      <c r="H25" s="253"/>
      <c r="I25" s="251"/>
      <c r="J25" s="252"/>
      <c r="K25" s="251"/>
      <c r="L25" s="254"/>
      <c r="M25" s="251"/>
      <c r="N25" s="252"/>
      <c r="O25" s="251">
        <f t="shared" si="2"/>
        <v>0</v>
      </c>
      <c r="P25" s="252">
        <f t="shared" si="2"/>
        <v>0</v>
      </c>
      <c r="Q25" s="211" t="s">
        <v>180</v>
      </c>
      <c r="R25" s="169"/>
      <c r="S25" s="169"/>
      <c r="T25" s="211"/>
    </row>
    <row r="26" spans="1:20" ht="12.75">
      <c r="A26" s="198" t="s">
        <v>78</v>
      </c>
      <c r="B26" s="36"/>
      <c r="C26" s="251"/>
      <c r="D26" s="252"/>
      <c r="E26" s="253"/>
      <c r="F26" s="251"/>
      <c r="G26" s="252"/>
      <c r="H26" s="253"/>
      <c r="I26" s="251"/>
      <c r="J26" s="252"/>
      <c r="K26" s="251"/>
      <c r="L26" s="254"/>
      <c r="M26" s="251"/>
      <c r="N26" s="252"/>
      <c r="O26" s="251">
        <f t="shared" si="2"/>
        <v>0</v>
      </c>
      <c r="P26" s="252">
        <f t="shared" si="2"/>
        <v>0</v>
      </c>
      <c r="Q26" s="211" t="s">
        <v>180</v>
      </c>
      <c r="R26" s="169"/>
      <c r="S26" s="169"/>
      <c r="T26" s="211"/>
    </row>
    <row r="27" spans="1:20" ht="25.5">
      <c r="A27" s="199" t="s">
        <v>79</v>
      </c>
      <c r="B27" s="36"/>
      <c r="C27" s="251"/>
      <c r="D27" s="252"/>
      <c r="E27" s="253"/>
      <c r="F27" s="251"/>
      <c r="G27" s="252"/>
      <c r="H27" s="253"/>
      <c r="I27" s="251"/>
      <c r="J27" s="252"/>
      <c r="K27" s="251"/>
      <c r="L27" s="254"/>
      <c r="M27" s="251"/>
      <c r="N27" s="252"/>
      <c r="O27" s="251">
        <f t="shared" si="2"/>
        <v>0</v>
      </c>
      <c r="P27" s="252">
        <f t="shared" si="2"/>
        <v>0</v>
      </c>
      <c r="Q27" s="211" t="s">
        <v>180</v>
      </c>
      <c r="R27" s="169"/>
      <c r="S27" s="169"/>
      <c r="T27" s="211"/>
    </row>
    <row r="28" spans="1:20" ht="12.75">
      <c r="A28" s="198" t="s">
        <v>80</v>
      </c>
      <c r="B28" s="36"/>
      <c r="C28" s="251"/>
      <c r="D28" s="252"/>
      <c r="E28" s="253"/>
      <c r="F28" s="251"/>
      <c r="G28" s="252"/>
      <c r="H28" s="253"/>
      <c r="I28" s="251"/>
      <c r="J28" s="252"/>
      <c r="K28" s="251"/>
      <c r="L28" s="254"/>
      <c r="M28" s="251"/>
      <c r="N28" s="252"/>
      <c r="O28" s="251">
        <f t="shared" si="2"/>
        <v>0</v>
      </c>
      <c r="P28" s="252">
        <f t="shared" si="2"/>
        <v>0</v>
      </c>
      <c r="Q28" s="211" t="s">
        <v>180</v>
      </c>
      <c r="R28" s="169"/>
      <c r="S28" s="169"/>
      <c r="T28" s="211"/>
    </row>
    <row r="29" spans="1:20" ht="25.5">
      <c r="A29" s="199" t="s">
        <v>81</v>
      </c>
      <c r="B29" s="36"/>
      <c r="C29" s="251"/>
      <c r="D29" s="252"/>
      <c r="E29" s="253"/>
      <c r="F29" s="251"/>
      <c r="G29" s="252"/>
      <c r="H29" s="253"/>
      <c r="I29" s="251"/>
      <c r="J29" s="252"/>
      <c r="K29" s="251"/>
      <c r="L29" s="254"/>
      <c r="M29" s="251"/>
      <c r="N29" s="252"/>
      <c r="O29" s="251">
        <f t="shared" si="2"/>
        <v>0</v>
      </c>
      <c r="P29" s="252">
        <f t="shared" si="2"/>
        <v>0</v>
      </c>
      <c r="Q29" s="211" t="s">
        <v>180</v>
      </c>
      <c r="R29" s="169"/>
      <c r="S29" s="169"/>
      <c r="T29" s="211"/>
    </row>
    <row r="30" spans="1:20" ht="27.75" customHeight="1">
      <c r="A30" s="199" t="s">
        <v>82</v>
      </c>
      <c r="B30" s="37"/>
      <c r="C30" s="257"/>
      <c r="D30" s="258"/>
      <c r="E30" s="259"/>
      <c r="F30" s="257"/>
      <c r="G30" s="258"/>
      <c r="H30" s="260"/>
      <c r="I30" s="257"/>
      <c r="J30" s="258"/>
      <c r="K30" s="257"/>
      <c r="L30" s="261"/>
      <c r="M30" s="257"/>
      <c r="N30" s="258"/>
      <c r="O30" s="251">
        <f t="shared" si="2"/>
        <v>0</v>
      </c>
      <c r="P30" s="262">
        <f t="shared" si="2"/>
        <v>0</v>
      </c>
      <c r="Q30" s="211" t="s">
        <v>180</v>
      </c>
      <c r="R30" s="174"/>
      <c r="S30" s="174"/>
      <c r="T30" s="211"/>
    </row>
    <row r="31" spans="1:20" ht="12.75">
      <c r="A31" s="51" t="s">
        <v>23</v>
      </c>
      <c r="B31" s="40"/>
      <c r="C31" s="263">
        <f>SUM(C23:C30)</f>
        <v>0</v>
      </c>
      <c r="D31" s="264">
        <f>SUM(D23:D30)</f>
        <v>0</v>
      </c>
      <c r="E31" s="265"/>
      <c r="F31" s="263">
        <f>SUM(F23:F30)</f>
        <v>0</v>
      </c>
      <c r="G31" s="264">
        <f>SUM(G23:G30)</f>
        <v>0</v>
      </c>
      <c r="H31" s="266"/>
      <c r="I31" s="263">
        <f aca="true" t="shared" si="3" ref="I31:P31">SUM(I23:I30)</f>
        <v>0</v>
      </c>
      <c r="J31" s="264">
        <f t="shared" si="3"/>
        <v>0</v>
      </c>
      <c r="K31" s="267">
        <f t="shared" si="3"/>
        <v>0</v>
      </c>
      <c r="L31" s="268">
        <f t="shared" si="3"/>
        <v>0</v>
      </c>
      <c r="M31" s="263">
        <f t="shared" si="3"/>
        <v>0</v>
      </c>
      <c r="N31" s="264">
        <f t="shared" si="3"/>
        <v>0</v>
      </c>
      <c r="O31" s="267">
        <f t="shared" si="3"/>
        <v>0</v>
      </c>
      <c r="P31" s="264">
        <f t="shared" si="3"/>
        <v>0</v>
      </c>
      <c r="Q31" s="211" t="s">
        <v>180</v>
      </c>
      <c r="R31" s="189"/>
      <c r="S31" s="189"/>
      <c r="T31" s="211"/>
    </row>
    <row r="32" spans="1:20" ht="12.75">
      <c r="A32" s="37"/>
      <c r="B32" s="36"/>
      <c r="C32" s="251"/>
      <c r="D32" s="252"/>
      <c r="E32" s="36"/>
      <c r="F32" s="251"/>
      <c r="G32" s="252"/>
      <c r="H32" s="36"/>
      <c r="I32" s="251"/>
      <c r="J32" s="252"/>
      <c r="K32" s="251"/>
      <c r="L32" s="254"/>
      <c r="M32" s="251"/>
      <c r="N32" s="252"/>
      <c r="O32" s="251"/>
      <c r="P32" s="252"/>
      <c r="Q32" s="211" t="s">
        <v>180</v>
      </c>
      <c r="R32" s="169"/>
      <c r="S32" s="169"/>
      <c r="T32" s="211"/>
    </row>
    <row r="33" spans="1:20" ht="25.5">
      <c r="A33" s="50" t="s">
        <v>71</v>
      </c>
      <c r="B33" s="36"/>
      <c r="C33" s="251"/>
      <c r="D33" s="252"/>
      <c r="E33" s="245"/>
      <c r="F33" s="251"/>
      <c r="G33" s="252"/>
      <c r="H33" s="245"/>
      <c r="I33" s="251"/>
      <c r="J33" s="252"/>
      <c r="K33" s="251"/>
      <c r="L33" s="254"/>
      <c r="M33" s="251"/>
      <c r="N33" s="252"/>
      <c r="O33" s="251"/>
      <c r="P33" s="252"/>
      <c r="Q33" s="211" t="s">
        <v>180</v>
      </c>
      <c r="R33" s="169"/>
      <c r="S33" s="169"/>
      <c r="T33" s="211"/>
    </row>
    <row r="34" spans="1:20" ht="38.25">
      <c r="A34" s="199" t="s">
        <v>83</v>
      </c>
      <c r="B34" s="36"/>
      <c r="C34" s="251"/>
      <c r="D34" s="252"/>
      <c r="E34" s="245"/>
      <c r="F34" s="251"/>
      <c r="G34" s="252"/>
      <c r="H34" s="245"/>
      <c r="I34" s="251"/>
      <c r="J34" s="252"/>
      <c r="K34" s="251"/>
      <c r="L34" s="254"/>
      <c r="M34" s="251"/>
      <c r="N34" s="252"/>
      <c r="O34" s="251">
        <f aca="true" t="shared" si="4" ref="O34:P40">+I34+K34+M34</f>
        <v>0</v>
      </c>
      <c r="P34" s="252">
        <f t="shared" si="4"/>
        <v>0</v>
      </c>
      <c r="Q34" s="211" t="s">
        <v>180</v>
      </c>
      <c r="R34" s="169"/>
      <c r="S34" s="169"/>
      <c r="T34" s="211"/>
    </row>
    <row r="35" spans="1:20" ht="12.75">
      <c r="A35" s="198" t="s">
        <v>84</v>
      </c>
      <c r="B35" s="36"/>
      <c r="C35" s="251"/>
      <c r="D35" s="252"/>
      <c r="E35" s="245"/>
      <c r="F35" s="251"/>
      <c r="G35" s="252"/>
      <c r="H35" s="245"/>
      <c r="I35" s="251"/>
      <c r="J35" s="252"/>
      <c r="K35" s="251"/>
      <c r="L35" s="254"/>
      <c r="M35" s="251"/>
      <c r="N35" s="252"/>
      <c r="O35" s="251">
        <f t="shared" si="4"/>
        <v>0</v>
      </c>
      <c r="P35" s="252">
        <f t="shared" si="4"/>
        <v>0</v>
      </c>
      <c r="Q35" s="211" t="s">
        <v>180</v>
      </c>
      <c r="R35" s="169"/>
      <c r="S35" s="169"/>
      <c r="T35" s="211"/>
    </row>
    <row r="36" spans="1:20" ht="38.25">
      <c r="A36" s="199" t="s">
        <v>131</v>
      </c>
      <c r="B36" s="36"/>
      <c r="C36" s="251"/>
      <c r="D36" s="252"/>
      <c r="E36" s="245"/>
      <c r="F36" s="251"/>
      <c r="G36" s="252"/>
      <c r="H36" s="245"/>
      <c r="I36" s="251"/>
      <c r="J36" s="252"/>
      <c r="K36" s="251"/>
      <c r="L36" s="254"/>
      <c r="M36" s="251"/>
      <c r="N36" s="252"/>
      <c r="O36" s="251">
        <f t="shared" si="4"/>
        <v>0</v>
      </c>
      <c r="P36" s="252">
        <f t="shared" si="4"/>
        <v>0</v>
      </c>
      <c r="Q36" s="211" t="s">
        <v>180</v>
      </c>
      <c r="R36" s="169"/>
      <c r="S36" s="169"/>
      <c r="T36" s="211"/>
    </row>
    <row r="37" spans="1:20" ht="38.25">
      <c r="A37" s="199" t="s">
        <v>86</v>
      </c>
      <c r="B37" s="36"/>
      <c r="C37" s="251"/>
      <c r="D37" s="252"/>
      <c r="E37" s="245"/>
      <c r="F37" s="251"/>
      <c r="G37" s="252"/>
      <c r="H37" s="245"/>
      <c r="I37" s="251"/>
      <c r="J37" s="252"/>
      <c r="K37" s="251"/>
      <c r="L37" s="254"/>
      <c r="M37" s="251"/>
      <c r="N37" s="252"/>
      <c r="O37" s="251">
        <f t="shared" si="4"/>
        <v>0</v>
      </c>
      <c r="P37" s="252">
        <f t="shared" si="4"/>
        <v>0</v>
      </c>
      <c r="Q37" s="211" t="s">
        <v>180</v>
      </c>
      <c r="R37" s="169"/>
      <c r="S37" s="169"/>
      <c r="T37" s="211"/>
    </row>
    <row r="38" spans="1:20" ht="25.5">
      <c r="A38" s="199" t="s">
        <v>87</v>
      </c>
      <c r="B38" s="36"/>
      <c r="C38" s="251"/>
      <c r="D38" s="252"/>
      <c r="E38" s="245"/>
      <c r="F38" s="251"/>
      <c r="G38" s="252"/>
      <c r="H38" s="245"/>
      <c r="I38" s="251"/>
      <c r="J38" s="252"/>
      <c r="K38" s="251"/>
      <c r="L38" s="254"/>
      <c r="M38" s="251"/>
      <c r="N38" s="252"/>
      <c r="O38" s="251">
        <f t="shared" si="4"/>
        <v>0</v>
      </c>
      <c r="P38" s="252">
        <f t="shared" si="4"/>
        <v>0</v>
      </c>
      <c r="Q38" s="211" t="s">
        <v>180</v>
      </c>
      <c r="R38" s="169"/>
      <c r="S38" s="169"/>
      <c r="T38" s="211"/>
    </row>
    <row r="39" spans="1:20" ht="25.5">
      <c r="A39" s="199" t="s">
        <v>132</v>
      </c>
      <c r="B39" s="36"/>
      <c r="C39" s="251"/>
      <c r="D39" s="252"/>
      <c r="E39" s="245"/>
      <c r="F39" s="251"/>
      <c r="G39" s="252"/>
      <c r="H39" s="245"/>
      <c r="I39" s="251"/>
      <c r="J39" s="252"/>
      <c r="K39" s="251"/>
      <c r="L39" s="254"/>
      <c r="M39" s="251"/>
      <c r="N39" s="252"/>
      <c r="O39" s="251">
        <f t="shared" si="4"/>
        <v>0</v>
      </c>
      <c r="P39" s="252">
        <f t="shared" si="4"/>
        <v>0</v>
      </c>
      <c r="Q39" s="211" t="s">
        <v>180</v>
      </c>
      <c r="R39" s="169"/>
      <c r="S39" s="169"/>
      <c r="T39" s="211"/>
    </row>
    <row r="40" spans="1:20" ht="12.75">
      <c r="A40" s="198" t="s">
        <v>88</v>
      </c>
      <c r="B40" s="36"/>
      <c r="C40" s="251">
        <v>0</v>
      </c>
      <c r="D40" s="252">
        <v>625000</v>
      </c>
      <c r="E40" s="245"/>
      <c r="F40" s="251">
        <v>0</v>
      </c>
      <c r="G40" s="252">
        <v>590000</v>
      </c>
      <c r="H40" s="245"/>
      <c r="I40" s="251">
        <v>0</v>
      </c>
      <c r="J40" s="252">
        <v>590000</v>
      </c>
      <c r="K40" s="251">
        <v>0</v>
      </c>
      <c r="L40" s="254">
        <v>0</v>
      </c>
      <c r="M40" s="251">
        <v>0</v>
      </c>
      <c r="N40" s="252">
        <v>0</v>
      </c>
      <c r="O40" s="251">
        <f t="shared" si="4"/>
        <v>0</v>
      </c>
      <c r="P40" s="252">
        <f t="shared" si="4"/>
        <v>590000</v>
      </c>
      <c r="Q40" s="211" t="s">
        <v>180</v>
      </c>
      <c r="R40" s="169"/>
      <c r="S40" s="169"/>
      <c r="T40" s="211"/>
    </row>
    <row r="41" spans="1:20" ht="12.75" hidden="1">
      <c r="A41" s="43" t="s">
        <v>25</v>
      </c>
      <c r="B41" s="36"/>
      <c r="C41" s="259"/>
      <c r="D41" s="319"/>
      <c r="E41" s="248"/>
      <c r="F41" s="259"/>
      <c r="G41" s="319"/>
      <c r="H41" s="248"/>
      <c r="I41" s="259"/>
      <c r="J41" s="319"/>
      <c r="K41" s="259"/>
      <c r="L41" s="321"/>
      <c r="M41" s="259"/>
      <c r="N41" s="319"/>
      <c r="O41" s="259">
        <f>K41+I41+M41</f>
        <v>0</v>
      </c>
      <c r="P41" s="319">
        <f>N41+J41+L41</f>
        <v>0</v>
      </c>
      <c r="Q41" s="211" t="s">
        <v>180</v>
      </c>
      <c r="R41" s="174"/>
      <c r="S41" s="174"/>
      <c r="T41" s="211"/>
    </row>
    <row r="42" spans="1:20" ht="12.75" hidden="1">
      <c r="A42" s="43" t="s">
        <v>26</v>
      </c>
      <c r="B42" s="36"/>
      <c r="C42" s="317"/>
      <c r="D42" s="318"/>
      <c r="E42" s="248"/>
      <c r="F42" s="317"/>
      <c r="G42" s="318"/>
      <c r="H42" s="248"/>
      <c r="I42" s="317"/>
      <c r="J42" s="318"/>
      <c r="K42" s="317"/>
      <c r="L42" s="320"/>
      <c r="M42" s="317"/>
      <c r="N42" s="318"/>
      <c r="O42" s="317">
        <f>K42+I42+M42</f>
        <v>0</v>
      </c>
      <c r="P42" s="318">
        <f>N42+J42+L42</f>
        <v>0</v>
      </c>
      <c r="Q42" s="211" t="s">
        <v>180</v>
      </c>
      <c r="R42" s="172"/>
      <c r="S42" s="172"/>
      <c r="T42" s="211"/>
    </row>
    <row r="43" spans="1:20" ht="12.75">
      <c r="A43" s="51" t="s">
        <v>27</v>
      </c>
      <c r="B43" s="40"/>
      <c r="C43" s="263">
        <f>SUM(C34:C40)</f>
        <v>0</v>
      </c>
      <c r="D43" s="264">
        <f>SUM(D34:D40)</f>
        <v>625000</v>
      </c>
      <c r="E43" s="249"/>
      <c r="F43" s="263">
        <f>SUM(F34:F40)</f>
        <v>0</v>
      </c>
      <c r="G43" s="264">
        <f>SUM(G34:G40)</f>
        <v>590000</v>
      </c>
      <c r="H43" s="250"/>
      <c r="I43" s="263">
        <f aca="true" t="shared" si="5" ref="I43:P43">SUM(I34:I40)</f>
        <v>0</v>
      </c>
      <c r="J43" s="264">
        <f t="shared" si="5"/>
        <v>590000</v>
      </c>
      <c r="K43" s="263">
        <f t="shared" si="5"/>
        <v>0</v>
      </c>
      <c r="L43" s="268">
        <f t="shared" si="5"/>
        <v>0</v>
      </c>
      <c r="M43" s="263">
        <f t="shared" si="5"/>
        <v>0</v>
      </c>
      <c r="N43" s="264">
        <f t="shared" si="5"/>
        <v>0</v>
      </c>
      <c r="O43" s="263">
        <f t="shared" si="5"/>
        <v>0</v>
      </c>
      <c r="P43" s="264">
        <f t="shared" si="5"/>
        <v>590000</v>
      </c>
      <c r="Q43" s="211" t="s">
        <v>180</v>
      </c>
      <c r="R43" s="189"/>
      <c r="S43" s="189"/>
      <c r="T43" s="211"/>
    </row>
    <row r="44" spans="1:20" ht="13.5" thickBo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23"/>
      <c r="L44" s="323"/>
      <c r="M44" s="324"/>
      <c r="N44" s="36"/>
      <c r="O44" s="36"/>
      <c r="P44" s="36"/>
      <c r="Q44" s="211" t="s">
        <v>180</v>
      </c>
      <c r="R44" s="169"/>
      <c r="S44" s="169"/>
      <c r="T44" s="211"/>
    </row>
    <row r="45" spans="1:20" s="31" customFormat="1" ht="13.5" thickBot="1">
      <c r="A45" s="111" t="s">
        <v>35</v>
      </c>
      <c r="B45" s="112"/>
      <c r="C45" s="269">
        <f>C20+C31+C43</f>
        <v>0</v>
      </c>
      <c r="D45" s="215">
        <f>D20+D31+D43</f>
        <v>625000</v>
      </c>
      <c r="E45" s="112"/>
      <c r="F45" s="269">
        <f>F20+F31+F43</f>
        <v>0</v>
      </c>
      <c r="G45" s="215">
        <f>G20+G31+G43</f>
        <v>590000</v>
      </c>
      <c r="H45" s="112"/>
      <c r="I45" s="269">
        <f aca="true" t="shared" si="6" ref="I45:P45">I20+I31+I43</f>
        <v>0</v>
      </c>
      <c r="J45" s="215">
        <f t="shared" si="6"/>
        <v>590000</v>
      </c>
      <c r="K45" s="269">
        <f t="shared" si="6"/>
        <v>0</v>
      </c>
      <c r="L45" s="215">
        <f t="shared" si="6"/>
        <v>0</v>
      </c>
      <c r="M45" s="269">
        <f t="shared" si="6"/>
        <v>0</v>
      </c>
      <c r="N45" s="215">
        <f t="shared" si="6"/>
        <v>0</v>
      </c>
      <c r="O45" s="269">
        <f t="shared" si="6"/>
        <v>0</v>
      </c>
      <c r="P45" s="215">
        <f t="shared" si="6"/>
        <v>590000</v>
      </c>
      <c r="Q45" s="211" t="s">
        <v>47</v>
      </c>
      <c r="R45" s="56"/>
      <c r="S45" s="57"/>
      <c r="T45" s="211"/>
    </row>
    <row r="46" spans="1:20" s="31" customFormat="1" ht="15">
      <c r="A46" s="504"/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217"/>
      <c r="R46" s="190"/>
      <c r="S46" s="190"/>
      <c r="T46" s="211"/>
    </row>
    <row r="47" spans="1:20" s="31" customFormat="1" ht="15.75" hidden="1">
      <c r="A47" s="33" t="s">
        <v>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191"/>
      <c r="S47" s="191"/>
      <c r="T47" s="211"/>
    </row>
    <row r="48" spans="1:20" s="31" customFormat="1" ht="15.75" hidden="1">
      <c r="A48" s="34" t="e">
        <f>+#REF!</f>
        <v>#REF!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191"/>
      <c r="S48" s="191"/>
      <c r="T48" s="211"/>
    </row>
    <row r="49" spans="1:20" s="31" customFormat="1" ht="12.75" hidden="1">
      <c r="A49" s="35" t="s">
        <v>148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191"/>
      <c r="S49" s="191"/>
      <c r="T49" s="211"/>
    </row>
    <row r="50" spans="1:20" s="31" customFormat="1" ht="12.75" hidden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192"/>
      <c r="S50" s="192"/>
      <c r="T50" s="211"/>
    </row>
    <row r="51" spans="18:20" ht="12.75" hidden="1">
      <c r="R51" s="192"/>
      <c r="S51" s="192"/>
      <c r="T51" s="211"/>
    </row>
    <row r="52" spans="1:20" ht="12.75" hidden="1">
      <c r="A52" s="164" t="s">
        <v>158</v>
      </c>
      <c r="B52" s="36"/>
      <c r="C52" s="117" t="e">
        <f>+#REF!</f>
        <v>#REF!</v>
      </c>
      <c r="D52" s="118"/>
      <c r="E52" s="119"/>
      <c r="F52" s="117" t="e">
        <f>+#REF!</f>
        <v>#REF!</v>
      </c>
      <c r="G52" s="118"/>
      <c r="H52" s="119"/>
      <c r="I52" s="120" t="e">
        <f>+#REF!</f>
        <v>#REF!</v>
      </c>
      <c r="J52" s="118"/>
      <c r="K52" s="120" t="e">
        <f>+#REF!</f>
        <v>#REF!</v>
      </c>
      <c r="L52" s="176"/>
      <c r="M52" s="176"/>
      <c r="N52" s="118"/>
      <c r="O52" s="120" t="e">
        <f>+#REF!</f>
        <v>#REF!</v>
      </c>
      <c r="P52" s="118"/>
      <c r="Q52" s="121"/>
      <c r="R52" s="185"/>
      <c r="S52" s="186"/>
      <c r="T52" s="211"/>
    </row>
    <row r="53" spans="2:20" ht="12.75" hidden="1">
      <c r="B53" s="36"/>
      <c r="C53" s="122" t="e">
        <f>+#REF!</f>
        <v>#REF!</v>
      </c>
      <c r="D53" s="123"/>
      <c r="E53" s="119"/>
      <c r="F53" s="122" t="e">
        <f>+#REF!</f>
        <v>#REF!</v>
      </c>
      <c r="G53" s="124"/>
      <c r="H53" s="119"/>
      <c r="I53" s="122" t="e">
        <f>+#REF!</f>
        <v>#REF!</v>
      </c>
      <c r="J53" s="124"/>
      <c r="K53" s="122" t="s">
        <v>149</v>
      </c>
      <c r="L53" s="166"/>
      <c r="M53" s="166"/>
      <c r="N53" s="124"/>
      <c r="O53" s="122" t="e">
        <f>+#REF!</f>
        <v>#REF!</v>
      </c>
      <c r="P53" s="124"/>
      <c r="Q53" s="121"/>
      <c r="R53" s="186"/>
      <c r="S53" s="186"/>
      <c r="T53" s="211"/>
    </row>
    <row r="54" spans="1:20" ht="12.75" hidden="1">
      <c r="A54" s="502" t="s">
        <v>13</v>
      </c>
      <c r="B54" s="36"/>
      <c r="C54" s="125"/>
      <c r="D54" s="126" t="s">
        <v>167</v>
      </c>
      <c r="E54" s="119"/>
      <c r="F54" s="125"/>
      <c r="G54" s="126" t="s">
        <v>167</v>
      </c>
      <c r="H54" s="119"/>
      <c r="I54" s="125"/>
      <c r="J54" s="126" t="s">
        <v>167</v>
      </c>
      <c r="K54" s="125"/>
      <c r="L54" s="167"/>
      <c r="M54" s="167"/>
      <c r="N54" s="126" t="s">
        <v>167</v>
      </c>
      <c r="O54" s="125"/>
      <c r="P54" s="126" t="s">
        <v>167</v>
      </c>
      <c r="Q54" s="121"/>
      <c r="R54" s="167"/>
      <c r="S54" s="167"/>
      <c r="T54" s="211"/>
    </row>
    <row r="55" spans="1:20" ht="12.75" hidden="1">
      <c r="A55" s="503"/>
      <c r="B55" s="36"/>
      <c r="C55" s="127" t="s">
        <v>97</v>
      </c>
      <c r="D55" s="128" t="s">
        <v>14</v>
      </c>
      <c r="E55" s="119"/>
      <c r="F55" s="127" t="s">
        <v>97</v>
      </c>
      <c r="G55" s="128" t="s">
        <v>14</v>
      </c>
      <c r="H55" s="119"/>
      <c r="I55" s="127" t="s">
        <v>97</v>
      </c>
      <c r="J55" s="128" t="s">
        <v>14</v>
      </c>
      <c r="K55" s="127" t="s">
        <v>97</v>
      </c>
      <c r="L55" s="168"/>
      <c r="M55" s="168"/>
      <c r="N55" s="128" t="s">
        <v>14</v>
      </c>
      <c r="O55" s="127" t="s">
        <v>97</v>
      </c>
      <c r="P55" s="128" t="s">
        <v>14</v>
      </c>
      <c r="Q55" s="121"/>
      <c r="R55" s="187"/>
      <c r="S55" s="187"/>
      <c r="T55" s="211"/>
    </row>
    <row r="56" spans="1:20" ht="12.75" hidden="1">
      <c r="A56" s="37"/>
      <c r="B56" s="36"/>
      <c r="C56" s="38"/>
      <c r="D56" s="39"/>
      <c r="E56" s="36"/>
      <c r="F56" s="38"/>
      <c r="G56" s="39"/>
      <c r="H56" s="36"/>
      <c r="I56" s="38"/>
      <c r="J56" s="39"/>
      <c r="K56" s="38"/>
      <c r="L56" s="169"/>
      <c r="M56" s="169"/>
      <c r="N56" s="39"/>
      <c r="O56" s="38"/>
      <c r="P56" s="39"/>
      <c r="R56" s="169"/>
      <c r="S56" s="169"/>
      <c r="T56" s="211"/>
    </row>
    <row r="57" spans="1:20" ht="12.75" hidden="1">
      <c r="A57" s="40" t="s">
        <v>15</v>
      </c>
      <c r="B57" s="36"/>
      <c r="C57" s="41"/>
      <c r="D57" s="42"/>
      <c r="E57" s="36"/>
      <c r="F57" s="41"/>
      <c r="G57" s="42"/>
      <c r="H57" s="36"/>
      <c r="I57" s="41"/>
      <c r="J57" s="42"/>
      <c r="K57" s="41"/>
      <c r="L57" s="170"/>
      <c r="M57" s="170"/>
      <c r="N57" s="42"/>
      <c r="O57" s="41"/>
      <c r="P57" s="42"/>
      <c r="R57" s="170"/>
      <c r="S57" s="188"/>
      <c r="T57" s="211"/>
    </row>
    <row r="58" spans="1:20" ht="12.75" hidden="1">
      <c r="A58" s="105" t="s">
        <v>7</v>
      </c>
      <c r="B58" s="37"/>
      <c r="C58" s="106"/>
      <c r="D58" s="107"/>
      <c r="E58" s="109"/>
      <c r="F58" s="106"/>
      <c r="G58" s="107"/>
      <c r="H58" s="109"/>
      <c r="I58" s="106"/>
      <c r="J58" s="107"/>
      <c r="K58" s="106"/>
      <c r="L58" s="171"/>
      <c r="M58" s="171"/>
      <c r="N58" s="107"/>
      <c r="O58" s="106">
        <f>K58+I58</f>
        <v>0</v>
      </c>
      <c r="P58" s="107">
        <f>N58+J58</f>
        <v>0</v>
      </c>
      <c r="R58" s="174"/>
      <c r="S58" s="174"/>
      <c r="T58" s="211"/>
    </row>
    <row r="59" spans="1:20" ht="10.5" customHeight="1" hidden="1">
      <c r="A59" s="43" t="s">
        <v>6</v>
      </c>
      <c r="B59" s="36"/>
      <c r="C59" s="47"/>
      <c r="D59" s="48"/>
      <c r="E59" s="46"/>
      <c r="F59" s="47"/>
      <c r="G59" s="48"/>
      <c r="H59" s="46"/>
      <c r="I59" s="47"/>
      <c r="J59" s="48"/>
      <c r="K59" s="47"/>
      <c r="L59" s="172"/>
      <c r="M59" s="172"/>
      <c r="N59" s="48"/>
      <c r="O59" s="47"/>
      <c r="P59" s="48"/>
      <c r="R59" s="172"/>
      <c r="S59" s="172"/>
      <c r="T59" s="211"/>
    </row>
    <row r="60" spans="1:20" ht="12.75" hidden="1">
      <c r="A60" s="51" t="s">
        <v>16</v>
      </c>
      <c r="B60" s="40"/>
      <c r="C60" s="52">
        <f>SUM(C58:C59)</f>
        <v>0</v>
      </c>
      <c r="D60" s="53">
        <f>SUM(D58:D59)</f>
        <v>0</v>
      </c>
      <c r="E60" s="108"/>
      <c r="F60" s="52">
        <f>SUM(F58:F59)</f>
        <v>0</v>
      </c>
      <c r="G60" s="53">
        <f>SUM(G58:G59)</f>
        <v>0</v>
      </c>
      <c r="H60" s="108"/>
      <c r="I60" s="52">
        <f aca="true" t="shared" si="7" ref="I60:P60">SUM(I58:I59)</f>
        <v>0</v>
      </c>
      <c r="J60" s="53">
        <f t="shared" si="7"/>
        <v>0</v>
      </c>
      <c r="K60" s="52">
        <f t="shared" si="7"/>
        <v>0</v>
      </c>
      <c r="L60" s="173"/>
      <c r="M60" s="173"/>
      <c r="N60" s="53">
        <f t="shared" si="7"/>
        <v>0</v>
      </c>
      <c r="O60" s="52">
        <f t="shared" si="7"/>
        <v>0</v>
      </c>
      <c r="P60" s="53">
        <f t="shared" si="7"/>
        <v>0</v>
      </c>
      <c r="Q60" s="30"/>
      <c r="R60" s="189"/>
      <c r="S60" s="189"/>
      <c r="T60" s="211"/>
    </row>
    <row r="61" spans="1:20" ht="12.75" hidden="1">
      <c r="A61" s="37"/>
      <c r="B61" s="36"/>
      <c r="C61" s="38"/>
      <c r="D61" s="39"/>
      <c r="E61" s="36"/>
      <c r="F61" s="38"/>
      <c r="G61" s="39"/>
      <c r="H61" s="36"/>
      <c r="I61" s="38"/>
      <c r="J61" s="39"/>
      <c r="K61" s="38"/>
      <c r="L61" s="169"/>
      <c r="M61" s="169"/>
      <c r="N61" s="39"/>
      <c r="O61" s="38"/>
      <c r="P61" s="39"/>
      <c r="R61" s="169"/>
      <c r="S61" s="169"/>
      <c r="T61" s="211"/>
    </row>
    <row r="62" spans="1:20" ht="25.5" hidden="1">
      <c r="A62" s="50" t="s">
        <v>17</v>
      </c>
      <c r="B62" s="36"/>
      <c r="C62" s="38"/>
      <c r="D62" s="39"/>
      <c r="E62" s="36"/>
      <c r="F62" s="38"/>
      <c r="G62" s="39"/>
      <c r="H62" s="36"/>
      <c r="I62" s="38"/>
      <c r="J62" s="39"/>
      <c r="K62" s="38"/>
      <c r="L62" s="169"/>
      <c r="M62" s="169"/>
      <c r="N62" s="39"/>
      <c r="O62" s="38"/>
      <c r="P62" s="39"/>
      <c r="R62" s="169"/>
      <c r="S62" s="169"/>
      <c r="T62" s="211"/>
    </row>
    <row r="63" spans="1:20" ht="12.75" hidden="1">
      <c r="A63" s="105">
        <v>2.1</v>
      </c>
      <c r="B63" s="37"/>
      <c r="C63" s="106"/>
      <c r="D63" s="107"/>
      <c r="E63" s="109"/>
      <c r="F63" s="106"/>
      <c r="G63" s="107"/>
      <c r="H63" s="109"/>
      <c r="I63" s="106"/>
      <c r="J63" s="107"/>
      <c r="K63" s="106"/>
      <c r="L63" s="171"/>
      <c r="M63" s="171"/>
      <c r="N63" s="107"/>
      <c r="O63" s="106">
        <f>K63+I63</f>
        <v>0</v>
      </c>
      <c r="P63" s="107">
        <f>N63+J63</f>
        <v>0</v>
      </c>
      <c r="R63" s="174"/>
      <c r="S63" s="174"/>
      <c r="T63" s="211"/>
    </row>
    <row r="64" spans="1:20" ht="12.75" hidden="1">
      <c r="A64" s="43" t="s">
        <v>18</v>
      </c>
      <c r="B64" s="36"/>
      <c r="C64" s="44"/>
      <c r="D64" s="45"/>
      <c r="E64" s="46"/>
      <c r="F64" s="44"/>
      <c r="G64" s="45"/>
      <c r="H64" s="46"/>
      <c r="I64" s="44"/>
      <c r="J64" s="45"/>
      <c r="K64" s="44"/>
      <c r="L64" s="174"/>
      <c r="M64" s="174"/>
      <c r="N64" s="45"/>
      <c r="O64" s="44"/>
      <c r="P64" s="45"/>
      <c r="R64" s="174"/>
      <c r="S64" s="174"/>
      <c r="T64" s="211"/>
    </row>
    <row r="65" spans="1:20" ht="12.75" hidden="1">
      <c r="A65" s="43" t="s">
        <v>19</v>
      </c>
      <c r="B65" s="36"/>
      <c r="C65" s="44"/>
      <c r="D65" s="45"/>
      <c r="E65" s="46"/>
      <c r="F65" s="44"/>
      <c r="G65" s="45"/>
      <c r="H65" s="46"/>
      <c r="I65" s="44"/>
      <c r="J65" s="45"/>
      <c r="K65" s="44"/>
      <c r="L65" s="174"/>
      <c r="M65" s="174"/>
      <c r="N65" s="45"/>
      <c r="O65" s="44"/>
      <c r="P65" s="45"/>
      <c r="R65" s="174"/>
      <c r="S65" s="174"/>
      <c r="T65" s="211"/>
    </row>
    <row r="66" spans="1:20" ht="12.75" hidden="1">
      <c r="A66" s="43" t="s">
        <v>20</v>
      </c>
      <c r="B66" s="36"/>
      <c r="C66" s="44"/>
      <c r="D66" s="45"/>
      <c r="E66" s="46"/>
      <c r="F66" s="44"/>
      <c r="G66" s="45"/>
      <c r="H66" s="46"/>
      <c r="I66" s="44"/>
      <c r="J66" s="45"/>
      <c r="K66" s="44"/>
      <c r="L66" s="174"/>
      <c r="M66" s="174"/>
      <c r="N66" s="45"/>
      <c r="O66" s="44"/>
      <c r="P66" s="45"/>
      <c r="R66" s="174"/>
      <c r="S66" s="174"/>
      <c r="T66" s="211"/>
    </row>
    <row r="67" spans="1:20" ht="12.75" hidden="1">
      <c r="A67" s="43" t="s">
        <v>21</v>
      </c>
      <c r="B67" s="36"/>
      <c r="C67" s="44"/>
      <c r="D67" s="45"/>
      <c r="E67" s="46"/>
      <c r="F67" s="44"/>
      <c r="G67" s="45"/>
      <c r="H67" s="46"/>
      <c r="I67" s="44"/>
      <c r="J67" s="45"/>
      <c r="K67" s="44"/>
      <c r="L67" s="174"/>
      <c r="M67" s="174"/>
      <c r="N67" s="45"/>
      <c r="O67" s="44"/>
      <c r="P67" s="45"/>
      <c r="R67" s="174"/>
      <c r="S67" s="174"/>
      <c r="T67" s="211"/>
    </row>
    <row r="68" spans="1:20" ht="12.75" hidden="1">
      <c r="A68" s="43" t="s">
        <v>22</v>
      </c>
      <c r="B68" s="36"/>
      <c r="C68" s="47"/>
      <c r="D68" s="48"/>
      <c r="E68" s="46"/>
      <c r="F68" s="47"/>
      <c r="G68" s="48"/>
      <c r="H68" s="46"/>
      <c r="I68" s="47"/>
      <c r="J68" s="48"/>
      <c r="K68" s="47"/>
      <c r="L68" s="172"/>
      <c r="M68" s="172"/>
      <c r="N68" s="48"/>
      <c r="O68" s="47"/>
      <c r="P68" s="48"/>
      <c r="R68" s="172"/>
      <c r="S68" s="172"/>
      <c r="T68" s="211"/>
    </row>
    <row r="69" spans="1:20" ht="12.75" hidden="1">
      <c r="A69" s="51" t="s">
        <v>23</v>
      </c>
      <c r="B69" s="40"/>
      <c r="C69" s="52">
        <f>SUM(C63:C68)</f>
        <v>0</v>
      </c>
      <c r="D69" s="53">
        <f>SUM(D63:D68)</f>
        <v>0</v>
      </c>
      <c r="E69" s="108"/>
      <c r="F69" s="52">
        <f>SUM(F63:F68)</f>
        <v>0</v>
      </c>
      <c r="G69" s="53">
        <f>SUM(G63:G68)</f>
        <v>0</v>
      </c>
      <c r="H69" s="108"/>
      <c r="I69" s="52">
        <f aca="true" t="shared" si="8" ref="I69:P69">SUM(I63:I68)</f>
        <v>0</v>
      </c>
      <c r="J69" s="53">
        <f t="shared" si="8"/>
        <v>0</v>
      </c>
      <c r="K69" s="52">
        <f t="shared" si="8"/>
        <v>0</v>
      </c>
      <c r="L69" s="173"/>
      <c r="M69" s="173"/>
      <c r="N69" s="53">
        <f t="shared" si="8"/>
        <v>0</v>
      </c>
      <c r="O69" s="52">
        <f t="shared" si="8"/>
        <v>0</v>
      </c>
      <c r="P69" s="53">
        <f t="shared" si="8"/>
        <v>0</v>
      </c>
      <c r="R69" s="189"/>
      <c r="S69" s="189"/>
      <c r="T69" s="211"/>
    </row>
    <row r="70" spans="1:20" ht="12.75" hidden="1">
      <c r="A70" s="37"/>
      <c r="B70" s="36"/>
      <c r="C70" s="38"/>
      <c r="D70" s="39"/>
      <c r="E70" s="36"/>
      <c r="F70" s="38"/>
      <c r="G70" s="39"/>
      <c r="H70" s="36"/>
      <c r="I70" s="38"/>
      <c r="J70" s="39"/>
      <c r="K70" s="38"/>
      <c r="L70" s="169"/>
      <c r="M70" s="169"/>
      <c r="N70" s="39"/>
      <c r="O70" s="38"/>
      <c r="P70" s="39"/>
      <c r="R70" s="169"/>
      <c r="S70" s="169"/>
      <c r="T70" s="211"/>
    </row>
    <row r="71" spans="1:20" ht="25.5" hidden="1">
      <c r="A71" s="50" t="s">
        <v>24</v>
      </c>
      <c r="B71" s="36"/>
      <c r="C71" s="38"/>
      <c r="D71" s="39"/>
      <c r="E71" s="36"/>
      <c r="F71" s="38"/>
      <c r="G71" s="39"/>
      <c r="H71" s="36"/>
      <c r="I71" s="38"/>
      <c r="J71" s="39"/>
      <c r="K71" s="38"/>
      <c r="L71" s="169"/>
      <c r="M71" s="169"/>
      <c r="N71" s="39"/>
      <c r="O71" s="38"/>
      <c r="P71" s="39"/>
      <c r="R71" s="169"/>
      <c r="S71" s="169"/>
      <c r="T71" s="211"/>
    </row>
    <row r="72" spans="1:20" ht="12.75" hidden="1">
      <c r="A72" s="105" t="s">
        <v>8</v>
      </c>
      <c r="B72" s="37"/>
      <c r="C72" s="106"/>
      <c r="D72" s="107"/>
      <c r="E72" s="109"/>
      <c r="F72" s="106"/>
      <c r="G72" s="107"/>
      <c r="H72" s="109"/>
      <c r="I72" s="106"/>
      <c r="J72" s="107"/>
      <c r="K72" s="106"/>
      <c r="L72" s="171"/>
      <c r="M72" s="171"/>
      <c r="N72" s="107"/>
      <c r="O72" s="106">
        <f>K72+I72</f>
        <v>0</v>
      </c>
      <c r="P72" s="107">
        <f>N72+J72</f>
        <v>0</v>
      </c>
      <c r="R72" s="174"/>
      <c r="S72" s="174"/>
      <c r="T72" s="211"/>
    </row>
    <row r="73" spans="1:20" ht="12.75" hidden="1">
      <c r="A73" s="43" t="s">
        <v>25</v>
      </c>
      <c r="B73" s="36"/>
      <c r="C73" s="44"/>
      <c r="D73" s="45"/>
      <c r="E73" s="46"/>
      <c r="F73" s="44"/>
      <c r="G73" s="45"/>
      <c r="H73" s="46"/>
      <c r="I73" s="44"/>
      <c r="J73" s="45"/>
      <c r="K73" s="44"/>
      <c r="L73" s="174"/>
      <c r="M73" s="174"/>
      <c r="N73" s="45"/>
      <c r="O73" s="44"/>
      <c r="P73" s="45"/>
      <c r="R73" s="174"/>
      <c r="S73" s="174"/>
      <c r="T73" s="211"/>
    </row>
    <row r="74" spans="1:20" ht="12.75" hidden="1">
      <c r="A74" s="43" t="s">
        <v>26</v>
      </c>
      <c r="B74" s="36"/>
      <c r="C74" s="47"/>
      <c r="D74" s="48"/>
      <c r="E74" s="46"/>
      <c r="F74" s="47"/>
      <c r="G74" s="48"/>
      <c r="H74" s="46"/>
      <c r="I74" s="47"/>
      <c r="J74" s="48"/>
      <c r="K74" s="47"/>
      <c r="L74" s="172"/>
      <c r="M74" s="172"/>
      <c r="N74" s="48"/>
      <c r="O74" s="47"/>
      <c r="P74" s="48"/>
      <c r="R74" s="172"/>
      <c r="S74" s="172"/>
      <c r="T74" s="211"/>
    </row>
    <row r="75" spans="1:20" ht="12.75" hidden="1">
      <c r="A75" s="51" t="s">
        <v>27</v>
      </c>
      <c r="B75" s="40"/>
      <c r="C75" s="52">
        <f>SUM(C72:C74)</f>
        <v>0</v>
      </c>
      <c r="D75" s="53">
        <f>SUM(D72:D74)</f>
        <v>0</v>
      </c>
      <c r="E75" s="108"/>
      <c r="F75" s="52">
        <f>SUM(F72:F74)</f>
        <v>0</v>
      </c>
      <c r="G75" s="53">
        <f>SUM(G72:G74)</f>
        <v>0</v>
      </c>
      <c r="H75" s="108"/>
      <c r="I75" s="52">
        <f aca="true" t="shared" si="9" ref="I75:P75">SUM(I72:I74)</f>
        <v>0</v>
      </c>
      <c r="J75" s="53">
        <f t="shared" si="9"/>
        <v>0</v>
      </c>
      <c r="K75" s="52">
        <f t="shared" si="9"/>
        <v>0</v>
      </c>
      <c r="L75" s="173"/>
      <c r="M75" s="173"/>
      <c r="N75" s="53">
        <f t="shared" si="9"/>
        <v>0</v>
      </c>
      <c r="O75" s="52">
        <f t="shared" si="9"/>
        <v>0</v>
      </c>
      <c r="P75" s="53">
        <f t="shared" si="9"/>
        <v>0</v>
      </c>
      <c r="R75" s="189"/>
      <c r="S75" s="189"/>
      <c r="T75" s="211"/>
    </row>
    <row r="76" spans="1:20" ht="12.75" hidden="1">
      <c r="A76" s="37"/>
      <c r="B76" s="36"/>
      <c r="C76" s="38"/>
      <c r="D76" s="39"/>
      <c r="E76" s="36"/>
      <c r="F76" s="38"/>
      <c r="G76" s="39"/>
      <c r="H76" s="36"/>
      <c r="I76" s="38"/>
      <c r="J76" s="39"/>
      <c r="K76" s="38"/>
      <c r="L76" s="169"/>
      <c r="M76" s="169"/>
      <c r="N76" s="39"/>
      <c r="O76" s="38"/>
      <c r="P76" s="39"/>
      <c r="R76" s="169"/>
      <c r="S76" s="169"/>
      <c r="T76" s="211"/>
    </row>
    <row r="77" spans="1:20" ht="25.5" hidden="1">
      <c r="A77" s="50" t="s">
        <v>28</v>
      </c>
      <c r="B77" s="36"/>
      <c r="C77" s="38"/>
      <c r="D77" s="39"/>
      <c r="E77" s="36"/>
      <c r="F77" s="38"/>
      <c r="G77" s="39"/>
      <c r="H77" s="36"/>
      <c r="I77" s="38"/>
      <c r="J77" s="39"/>
      <c r="K77" s="38"/>
      <c r="L77" s="169"/>
      <c r="M77" s="169"/>
      <c r="N77" s="39"/>
      <c r="O77" s="38"/>
      <c r="P77" s="39"/>
      <c r="R77" s="169"/>
      <c r="S77" s="169"/>
      <c r="T77" s="211"/>
    </row>
    <row r="78" spans="1:20" ht="12.75" hidden="1">
      <c r="A78" s="105" t="s">
        <v>9</v>
      </c>
      <c r="B78" s="37"/>
      <c r="C78" s="106">
        <v>0</v>
      </c>
      <c r="D78" s="107">
        <v>0</v>
      </c>
      <c r="E78" s="109"/>
      <c r="F78" s="106">
        <v>0</v>
      </c>
      <c r="G78" s="107">
        <v>0</v>
      </c>
      <c r="H78" s="109"/>
      <c r="I78" s="106">
        <v>0</v>
      </c>
      <c r="J78" s="107">
        <v>0</v>
      </c>
      <c r="K78" s="106">
        <v>0</v>
      </c>
      <c r="L78" s="171"/>
      <c r="M78" s="171"/>
      <c r="N78" s="107">
        <v>0</v>
      </c>
      <c r="O78" s="106">
        <f>K78+I78</f>
        <v>0</v>
      </c>
      <c r="P78" s="107">
        <f>N78+J78</f>
        <v>0</v>
      </c>
      <c r="R78" s="174"/>
      <c r="S78" s="174"/>
      <c r="T78" s="211"/>
    </row>
    <row r="79" spans="1:20" ht="12.75" hidden="1">
      <c r="A79" s="43" t="s">
        <v>29</v>
      </c>
      <c r="B79" s="36"/>
      <c r="C79" s="44">
        <v>0</v>
      </c>
      <c r="D79" s="45">
        <v>0</v>
      </c>
      <c r="E79" s="46"/>
      <c r="F79" s="44">
        <v>0</v>
      </c>
      <c r="G79" s="45">
        <v>0</v>
      </c>
      <c r="H79" s="46"/>
      <c r="I79" s="44">
        <v>0</v>
      </c>
      <c r="J79" s="45">
        <v>0</v>
      </c>
      <c r="K79" s="44">
        <v>0</v>
      </c>
      <c r="L79" s="174"/>
      <c r="M79" s="174"/>
      <c r="N79" s="45">
        <v>0</v>
      </c>
      <c r="O79" s="44">
        <v>0</v>
      </c>
      <c r="P79" s="45">
        <v>0</v>
      </c>
      <c r="R79" s="174"/>
      <c r="S79" s="174"/>
      <c r="T79" s="211"/>
    </row>
    <row r="80" spans="1:20" ht="12.75" hidden="1">
      <c r="A80" s="43" t="s">
        <v>30</v>
      </c>
      <c r="B80" s="36"/>
      <c r="C80" s="44">
        <v>0</v>
      </c>
      <c r="D80" s="45">
        <v>0</v>
      </c>
      <c r="E80" s="46"/>
      <c r="F80" s="44">
        <v>0</v>
      </c>
      <c r="G80" s="45">
        <v>0</v>
      </c>
      <c r="H80" s="46"/>
      <c r="I80" s="44">
        <v>0</v>
      </c>
      <c r="J80" s="45">
        <v>0</v>
      </c>
      <c r="K80" s="44">
        <v>0</v>
      </c>
      <c r="L80" s="174"/>
      <c r="M80" s="174"/>
      <c r="N80" s="45">
        <v>0</v>
      </c>
      <c r="O80" s="44">
        <v>0</v>
      </c>
      <c r="P80" s="45">
        <v>0</v>
      </c>
      <c r="R80" s="174"/>
      <c r="S80" s="174"/>
      <c r="T80" s="211"/>
    </row>
    <row r="81" spans="1:20" ht="12.75" hidden="1">
      <c r="A81" s="43" t="s">
        <v>31</v>
      </c>
      <c r="B81" s="36"/>
      <c r="C81" s="44">
        <v>0</v>
      </c>
      <c r="D81" s="45">
        <v>0</v>
      </c>
      <c r="E81" s="46"/>
      <c r="F81" s="44">
        <v>0</v>
      </c>
      <c r="G81" s="45">
        <v>0</v>
      </c>
      <c r="H81" s="46"/>
      <c r="I81" s="44">
        <v>0</v>
      </c>
      <c r="J81" s="45">
        <v>0</v>
      </c>
      <c r="K81" s="44">
        <v>0</v>
      </c>
      <c r="L81" s="174"/>
      <c r="M81" s="174"/>
      <c r="N81" s="45">
        <v>0</v>
      </c>
      <c r="O81" s="44">
        <v>0</v>
      </c>
      <c r="P81" s="45">
        <v>0</v>
      </c>
      <c r="R81" s="174"/>
      <c r="S81" s="174"/>
      <c r="T81" s="211"/>
    </row>
    <row r="82" spans="1:20" ht="12.75" hidden="1">
      <c r="A82" s="43" t="s">
        <v>32</v>
      </c>
      <c r="B82" s="36"/>
      <c r="C82" s="44">
        <v>0</v>
      </c>
      <c r="D82" s="45">
        <v>0</v>
      </c>
      <c r="E82" s="46"/>
      <c r="F82" s="44">
        <v>0</v>
      </c>
      <c r="G82" s="45">
        <v>0</v>
      </c>
      <c r="H82" s="46"/>
      <c r="I82" s="44">
        <v>0</v>
      </c>
      <c r="J82" s="45">
        <v>0</v>
      </c>
      <c r="K82" s="44">
        <v>0</v>
      </c>
      <c r="L82" s="174"/>
      <c r="M82" s="174"/>
      <c r="N82" s="45">
        <v>0</v>
      </c>
      <c r="O82" s="44">
        <v>0</v>
      </c>
      <c r="P82" s="45">
        <v>0</v>
      </c>
      <c r="R82" s="174"/>
      <c r="S82" s="174"/>
      <c r="T82" s="211"/>
    </row>
    <row r="83" spans="1:20" ht="12.75" hidden="1">
      <c r="A83" s="43" t="s">
        <v>33</v>
      </c>
      <c r="B83" s="36"/>
      <c r="C83" s="47">
        <v>0</v>
      </c>
      <c r="D83" s="48">
        <v>0</v>
      </c>
      <c r="E83" s="46"/>
      <c r="F83" s="47">
        <v>0</v>
      </c>
      <c r="G83" s="48">
        <v>0</v>
      </c>
      <c r="H83" s="46"/>
      <c r="I83" s="47">
        <v>0</v>
      </c>
      <c r="J83" s="48">
        <v>0</v>
      </c>
      <c r="K83" s="47">
        <v>0</v>
      </c>
      <c r="L83" s="172"/>
      <c r="M83" s="172"/>
      <c r="N83" s="48">
        <v>0</v>
      </c>
      <c r="O83" s="47">
        <v>0</v>
      </c>
      <c r="P83" s="48">
        <v>0</v>
      </c>
      <c r="R83" s="172"/>
      <c r="S83" s="172"/>
      <c r="T83" s="211"/>
    </row>
    <row r="84" spans="1:20" ht="12.75" hidden="1">
      <c r="A84" s="51" t="s">
        <v>34</v>
      </c>
      <c r="B84" s="40"/>
      <c r="C84" s="52">
        <f>SUM(C78:C83)</f>
        <v>0</v>
      </c>
      <c r="D84" s="53">
        <f>SUM(D78:D83)</f>
        <v>0</v>
      </c>
      <c r="E84" s="49"/>
      <c r="F84" s="52">
        <f>SUM(F78:F83)</f>
        <v>0</v>
      </c>
      <c r="G84" s="53">
        <f>SUM(G78:G83)</f>
        <v>0</v>
      </c>
      <c r="H84" s="108"/>
      <c r="I84" s="52">
        <f aca="true" t="shared" si="10" ref="I84:P84">SUM(I78:I83)</f>
        <v>0</v>
      </c>
      <c r="J84" s="53">
        <f t="shared" si="10"/>
        <v>0</v>
      </c>
      <c r="K84" s="52">
        <f t="shared" si="10"/>
        <v>0</v>
      </c>
      <c r="L84" s="173"/>
      <c r="M84" s="173"/>
      <c r="N84" s="53">
        <f t="shared" si="10"/>
        <v>0</v>
      </c>
      <c r="O84" s="52">
        <f t="shared" si="10"/>
        <v>0</v>
      </c>
      <c r="P84" s="53">
        <f t="shared" si="10"/>
        <v>0</v>
      </c>
      <c r="R84" s="189"/>
      <c r="S84" s="189"/>
      <c r="T84" s="211"/>
    </row>
    <row r="85" spans="1:20" ht="12.75" hidden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R85" s="169"/>
      <c r="S85" s="169"/>
      <c r="T85" s="211"/>
    </row>
    <row r="86" spans="1:20" ht="13.5" hidden="1" thickBot="1">
      <c r="A86" s="111" t="s">
        <v>35</v>
      </c>
      <c r="B86" s="112"/>
      <c r="C86" s="110">
        <f>C60+C69+C75+C84</f>
        <v>0</v>
      </c>
      <c r="D86" s="54">
        <f>D60+D69+D75+D84</f>
        <v>0</v>
      </c>
      <c r="E86" s="112"/>
      <c r="F86" s="110">
        <f>F60+F69+F75+F84</f>
        <v>0</v>
      </c>
      <c r="G86" s="54">
        <f>G60+G69+G75+G84</f>
        <v>0</v>
      </c>
      <c r="H86" s="112"/>
      <c r="I86" s="110">
        <f aca="true" t="shared" si="11" ref="I86:P86">I60+I69+I75+I84</f>
        <v>0</v>
      </c>
      <c r="J86" s="54">
        <f t="shared" si="11"/>
        <v>0</v>
      </c>
      <c r="K86" s="110">
        <f t="shared" si="11"/>
        <v>0</v>
      </c>
      <c r="L86" s="175"/>
      <c r="M86" s="175"/>
      <c r="N86" s="54">
        <f t="shared" si="11"/>
        <v>0</v>
      </c>
      <c r="O86" s="110">
        <f t="shared" si="11"/>
        <v>0</v>
      </c>
      <c r="P86" s="54">
        <f t="shared" si="11"/>
        <v>0</v>
      </c>
      <c r="Q86" s="31"/>
      <c r="R86" s="56"/>
      <c r="S86" s="57"/>
      <c r="T86" s="211"/>
    </row>
    <row r="87" spans="1:20" ht="12.75">
      <c r="A87" s="55"/>
      <c r="B87" s="55"/>
      <c r="C87" s="56"/>
      <c r="D87" s="57"/>
      <c r="E87" s="55"/>
      <c r="F87" s="56"/>
      <c r="G87" s="57"/>
      <c r="H87" s="55"/>
      <c r="I87" s="56"/>
      <c r="J87" s="57"/>
      <c r="K87" s="31"/>
      <c r="L87" s="31"/>
      <c r="M87" s="31"/>
      <c r="N87" s="31"/>
      <c r="O87" s="31"/>
      <c r="P87" s="31"/>
      <c r="Q87" s="31"/>
      <c r="R87" s="190"/>
      <c r="S87" s="190"/>
      <c r="T87" s="211"/>
    </row>
    <row r="88" spans="1:20" ht="13.5" customHeight="1">
      <c r="A88" s="55"/>
      <c r="B88" s="55"/>
      <c r="C88" s="56"/>
      <c r="D88" s="57"/>
      <c r="E88" s="55"/>
      <c r="F88" s="56"/>
      <c r="G88" s="57"/>
      <c r="H88" s="55"/>
      <c r="I88" s="56"/>
      <c r="J88" s="57"/>
      <c r="K88" s="31"/>
      <c r="L88" s="31"/>
      <c r="M88" s="31"/>
      <c r="N88" s="31"/>
      <c r="O88" s="31"/>
      <c r="P88" s="31"/>
      <c r="Q88" s="31"/>
      <c r="R88" s="190"/>
      <c r="S88" s="190"/>
      <c r="T88" s="211"/>
    </row>
    <row r="89" spans="1:19" ht="15">
      <c r="A89" s="497"/>
      <c r="B89" s="498"/>
      <c r="C89" s="498"/>
      <c r="D89" s="498"/>
      <c r="E89" s="498"/>
      <c r="F89" s="498"/>
      <c r="G89" s="498"/>
      <c r="H89" s="498"/>
      <c r="I89" s="498"/>
      <c r="J89" s="499"/>
      <c r="K89" s="499"/>
      <c r="L89" s="499"/>
      <c r="M89" s="499"/>
      <c r="N89" s="499"/>
      <c r="O89" s="499"/>
      <c r="P89" s="499"/>
      <c r="Q89" s="499"/>
      <c r="R89" s="499"/>
      <c r="S89" s="499"/>
    </row>
    <row r="90" spans="1:19" ht="15">
      <c r="A90" s="497"/>
      <c r="B90" s="498"/>
      <c r="C90" s="498"/>
      <c r="D90" s="498"/>
      <c r="E90" s="498"/>
      <c r="F90" s="498"/>
      <c r="G90" s="498"/>
      <c r="H90" s="498"/>
      <c r="I90" s="498"/>
      <c r="J90" s="499"/>
      <c r="K90" s="499"/>
      <c r="L90" s="499"/>
      <c r="M90" s="499"/>
      <c r="N90" s="499"/>
      <c r="O90" s="499"/>
      <c r="P90" s="499"/>
      <c r="Q90" s="499"/>
      <c r="R90" s="499"/>
      <c r="S90" s="499"/>
    </row>
    <row r="91" ht="12.75">
      <c r="S91" s="211"/>
    </row>
  </sheetData>
  <mergeCells count="17">
    <mergeCell ref="A1:P1"/>
    <mergeCell ref="A3:P3"/>
    <mergeCell ref="A4:P4"/>
    <mergeCell ref="A6:P6"/>
    <mergeCell ref="A5:P5"/>
    <mergeCell ref="A90:S90"/>
    <mergeCell ref="A11:A12"/>
    <mergeCell ref="A89:S89"/>
    <mergeCell ref="A54:A55"/>
    <mergeCell ref="A46:P46"/>
    <mergeCell ref="I9:J10"/>
    <mergeCell ref="O9:P10"/>
    <mergeCell ref="F9:G10"/>
    <mergeCell ref="C9:D10"/>
    <mergeCell ref="K9:N9"/>
    <mergeCell ref="M10:N10"/>
    <mergeCell ref="K10:L10"/>
  </mergeCells>
  <printOptions horizontalCentered="1"/>
  <pageMargins left="0.75" right="0.75" top="1" bottom="0.79" header="0.5" footer="0.5"/>
  <pageSetup horizontalDpi="600" verticalDpi="600" orientation="landscape" scale="59" r:id="rId1"/>
  <headerFooter alignWithMargins="0">
    <oddFooter>&amp;C&amp;"Times New Roman,Regular"Exhibit D - Resources by DOJ Strategic Goals &amp; Strategic Objectives&amp;R&amp;"Times New Roman,Regular"Crime Victims Fund</oddFooter>
  </headerFooter>
  <rowBreaks count="1" manualBreakCount="1">
    <brk id="4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H37"/>
  <sheetViews>
    <sheetView showGridLines="0" showOutlineSymbols="0" zoomScale="75" zoomScaleNormal="75" workbookViewId="0" topLeftCell="A1">
      <selection activeCell="AC86" sqref="AC86"/>
    </sheetView>
  </sheetViews>
  <sheetFormatPr defaultColWidth="8.88671875" defaultRowHeight="15"/>
  <cols>
    <col min="1" max="1" width="3.77734375" style="15" customWidth="1"/>
    <col min="2" max="2" width="23.88671875" style="15" customWidth="1"/>
    <col min="3" max="3" width="5.6640625" style="15" customWidth="1"/>
    <col min="4" max="4" width="6.77734375" style="15" customWidth="1"/>
    <col min="5" max="5" width="9.3359375" style="15" customWidth="1"/>
    <col min="6" max="6" width="5.77734375" style="15" customWidth="1"/>
    <col min="7" max="7" width="5.6640625" style="15" customWidth="1"/>
    <col min="8" max="8" width="7.77734375" style="15" customWidth="1"/>
    <col min="9" max="10" width="5.6640625" style="15" customWidth="1"/>
    <col min="11" max="11" width="9.6640625" style="15" customWidth="1"/>
    <col min="12" max="12" width="5.5546875" style="15" customWidth="1"/>
    <col min="13" max="13" width="5.6640625" style="15" customWidth="1"/>
    <col min="14" max="14" width="7.77734375" style="15" customWidth="1"/>
    <col min="15" max="16" width="5.6640625" style="15" customWidth="1"/>
    <col min="17" max="17" width="10.10546875" style="15" customWidth="1"/>
    <col min="18" max="18" width="5.6640625" style="15" customWidth="1"/>
    <col min="19" max="19" width="6.77734375" style="15" customWidth="1"/>
    <col min="20" max="20" width="9.4453125" style="15" customWidth="1"/>
    <col min="21" max="21" width="0.9921875" style="221" customWidth="1"/>
    <col min="22" max="16384" width="9.6640625" style="15" customWidth="1"/>
  </cols>
  <sheetData>
    <row r="1" spans="1:21" ht="20.25">
      <c r="A1" s="465" t="s">
        <v>63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220" t="s">
        <v>180</v>
      </c>
    </row>
    <row r="2" spans="1:2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20" t="s">
        <v>180</v>
      </c>
    </row>
    <row r="3" spans="1:21" ht="18.75">
      <c r="A3" s="539" t="s">
        <v>64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220" t="s">
        <v>180</v>
      </c>
    </row>
    <row r="4" spans="1:21" ht="16.5">
      <c r="A4" s="540" t="str">
        <f>+'B. Summary of Requirements '!A5</f>
        <v>Office of Justice Programs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220" t="s">
        <v>180</v>
      </c>
    </row>
    <row r="5" spans="1:21" ht="16.5">
      <c r="A5" s="540" t="str">
        <f>+'B. Summary of Requirements '!A6</f>
        <v>Crime Victims Fund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220" t="s">
        <v>180</v>
      </c>
    </row>
    <row r="6" spans="1:21" ht="15.75">
      <c r="A6" s="537" t="s">
        <v>148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220" t="s">
        <v>180</v>
      </c>
    </row>
    <row r="7" spans="1:21" ht="15.75">
      <c r="A7" s="1"/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O7" s="1"/>
      <c r="P7" s="1"/>
      <c r="Q7" s="1"/>
      <c r="R7" s="1"/>
      <c r="S7" s="1"/>
      <c r="T7" s="1"/>
      <c r="U7" s="220" t="s">
        <v>180</v>
      </c>
    </row>
    <row r="8" spans="1:21" ht="15.75">
      <c r="A8" s="1"/>
      <c r="B8" s="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"/>
      <c r="P8" s="1"/>
      <c r="Q8" s="1"/>
      <c r="R8" s="17"/>
      <c r="S8" s="16"/>
      <c r="T8" s="16"/>
      <c r="U8" s="220" t="s">
        <v>180</v>
      </c>
    </row>
    <row r="9" spans="1:21" ht="15.75" customHeight="1">
      <c r="A9" s="66"/>
      <c r="B9" s="67"/>
      <c r="C9" s="513" t="s">
        <v>189</v>
      </c>
      <c r="D9" s="519"/>
      <c r="E9" s="520"/>
      <c r="F9" s="512" t="s">
        <v>160</v>
      </c>
      <c r="G9" s="378"/>
      <c r="H9" s="375"/>
      <c r="I9" s="512" t="s">
        <v>190</v>
      </c>
      <c r="J9" s="378"/>
      <c r="K9" s="375"/>
      <c r="L9" s="513" t="s">
        <v>196</v>
      </c>
      <c r="M9" s="514"/>
      <c r="N9" s="515"/>
      <c r="O9" s="513" t="s">
        <v>191</v>
      </c>
      <c r="P9" s="519"/>
      <c r="Q9" s="520"/>
      <c r="R9" s="513" t="s">
        <v>65</v>
      </c>
      <c r="S9" s="519"/>
      <c r="T9" s="520"/>
      <c r="U9" s="220" t="s">
        <v>180</v>
      </c>
    </row>
    <row r="10" spans="1:21" ht="15.75">
      <c r="A10" s="65"/>
      <c r="B10" s="2"/>
      <c r="C10" s="521"/>
      <c r="D10" s="522"/>
      <c r="E10" s="523"/>
      <c r="F10" s="372"/>
      <c r="G10" s="373"/>
      <c r="H10" s="374"/>
      <c r="I10" s="372"/>
      <c r="J10" s="373"/>
      <c r="K10" s="374"/>
      <c r="L10" s="516"/>
      <c r="M10" s="517"/>
      <c r="N10" s="518"/>
      <c r="O10" s="521"/>
      <c r="P10" s="522"/>
      <c r="Q10" s="523"/>
      <c r="R10" s="521"/>
      <c r="S10" s="522"/>
      <c r="T10" s="523"/>
      <c r="U10" s="220" t="s">
        <v>180</v>
      </c>
    </row>
    <row r="11" spans="1:21" ht="3" customHeight="1">
      <c r="A11" s="65"/>
      <c r="B11" s="1"/>
      <c r="C11" s="65"/>
      <c r="D11" s="1"/>
      <c r="E11" s="1"/>
      <c r="F11" s="65"/>
      <c r="G11" s="1"/>
      <c r="H11" s="1"/>
      <c r="I11" s="65"/>
      <c r="J11" s="1"/>
      <c r="K11" s="1"/>
      <c r="L11" s="65"/>
      <c r="M11" s="1"/>
      <c r="N11" s="1"/>
      <c r="O11" s="65"/>
      <c r="P11" s="1"/>
      <c r="Q11" s="1"/>
      <c r="R11" s="65"/>
      <c r="S11" s="1"/>
      <c r="T11" s="62"/>
      <c r="U11" s="220" t="s">
        <v>180</v>
      </c>
    </row>
    <row r="12" spans="1:21" ht="16.5" thickBot="1">
      <c r="A12" s="69" t="s">
        <v>94</v>
      </c>
      <c r="B12" s="114"/>
      <c r="C12" s="103" t="s">
        <v>165</v>
      </c>
      <c r="D12" s="68" t="s">
        <v>97</v>
      </c>
      <c r="E12" s="68" t="s">
        <v>167</v>
      </c>
      <c r="F12" s="103" t="s">
        <v>165</v>
      </c>
      <c r="G12" s="68" t="s">
        <v>97</v>
      </c>
      <c r="H12" s="68" t="s">
        <v>167</v>
      </c>
      <c r="I12" s="103" t="s">
        <v>165</v>
      </c>
      <c r="J12" s="68" t="s">
        <v>97</v>
      </c>
      <c r="K12" s="68" t="s">
        <v>167</v>
      </c>
      <c r="L12" s="103" t="s">
        <v>165</v>
      </c>
      <c r="M12" s="68" t="s">
        <v>97</v>
      </c>
      <c r="N12" s="68" t="s">
        <v>167</v>
      </c>
      <c r="O12" s="103" t="s">
        <v>165</v>
      </c>
      <c r="P12" s="68" t="s">
        <v>97</v>
      </c>
      <c r="Q12" s="68" t="s">
        <v>167</v>
      </c>
      <c r="R12" s="103" t="s">
        <v>165</v>
      </c>
      <c r="S12" s="68" t="s">
        <v>97</v>
      </c>
      <c r="T12" s="104" t="s">
        <v>167</v>
      </c>
      <c r="U12" s="220" t="s">
        <v>180</v>
      </c>
    </row>
    <row r="13" spans="1:21" ht="15.75">
      <c r="A13" s="528" t="s">
        <v>186</v>
      </c>
      <c r="B13" s="529"/>
      <c r="C13" s="270"/>
      <c r="D13" s="271"/>
      <c r="E13" s="271">
        <v>1385231</v>
      </c>
      <c r="F13" s="270"/>
      <c r="G13" s="271"/>
      <c r="H13" s="350">
        <v>0</v>
      </c>
      <c r="I13" s="270"/>
      <c r="J13" s="271"/>
      <c r="K13" s="271">
        <v>1017977</v>
      </c>
      <c r="L13" s="270"/>
      <c r="M13" s="271"/>
      <c r="N13" s="271">
        <v>3282</v>
      </c>
      <c r="O13" s="270"/>
      <c r="P13" s="271"/>
      <c r="Q13" s="271">
        <f>-2403208+622469-3282</f>
        <v>-1784021</v>
      </c>
      <c r="R13" s="270">
        <f aca="true" t="shared" si="0" ref="R13:T16">C13+F13+I13+L13+O13</f>
        <v>0</v>
      </c>
      <c r="S13" s="271">
        <f t="shared" si="0"/>
        <v>0</v>
      </c>
      <c r="T13" s="272">
        <f t="shared" si="0"/>
        <v>622469</v>
      </c>
      <c r="U13" s="220" t="s">
        <v>180</v>
      </c>
    </row>
    <row r="14" spans="1:21" ht="15.75" hidden="1">
      <c r="A14" s="530" t="s">
        <v>123</v>
      </c>
      <c r="B14" s="531"/>
      <c r="C14" s="270"/>
      <c r="D14" s="271"/>
      <c r="E14" s="271"/>
      <c r="F14" s="270"/>
      <c r="G14" s="271"/>
      <c r="H14" s="271"/>
      <c r="I14" s="270"/>
      <c r="J14" s="271"/>
      <c r="K14" s="271"/>
      <c r="L14" s="270"/>
      <c r="M14" s="271"/>
      <c r="N14" s="271"/>
      <c r="O14" s="270"/>
      <c r="P14" s="271"/>
      <c r="Q14" s="271"/>
      <c r="R14" s="270">
        <f t="shared" si="0"/>
        <v>0</v>
      </c>
      <c r="S14" s="271">
        <f t="shared" si="0"/>
        <v>0</v>
      </c>
      <c r="T14" s="272">
        <f t="shared" si="0"/>
        <v>0</v>
      </c>
      <c r="U14" s="220" t="s">
        <v>180</v>
      </c>
    </row>
    <row r="15" spans="1:21" ht="15.75" hidden="1">
      <c r="A15" s="530" t="s">
        <v>124</v>
      </c>
      <c r="B15" s="531"/>
      <c r="C15" s="270"/>
      <c r="D15" s="271"/>
      <c r="E15" s="271"/>
      <c r="F15" s="270"/>
      <c r="G15" s="271"/>
      <c r="H15" s="271"/>
      <c r="I15" s="270"/>
      <c r="J15" s="271"/>
      <c r="K15" s="271"/>
      <c r="L15" s="270"/>
      <c r="M15" s="271"/>
      <c r="N15" s="271"/>
      <c r="O15" s="270"/>
      <c r="P15" s="271"/>
      <c r="Q15" s="271"/>
      <c r="R15" s="270">
        <f t="shared" si="0"/>
        <v>0</v>
      </c>
      <c r="S15" s="271">
        <f t="shared" si="0"/>
        <v>0</v>
      </c>
      <c r="T15" s="272">
        <f t="shared" si="0"/>
        <v>0</v>
      </c>
      <c r="U15" s="220" t="s">
        <v>180</v>
      </c>
    </row>
    <row r="16" spans="1:21" ht="15.75" hidden="1">
      <c r="A16" s="70" t="s">
        <v>125</v>
      </c>
      <c r="B16" s="25"/>
      <c r="C16" s="273"/>
      <c r="D16" s="274"/>
      <c r="E16" s="274"/>
      <c r="F16" s="273"/>
      <c r="G16" s="274"/>
      <c r="H16" s="274"/>
      <c r="I16" s="273"/>
      <c r="J16" s="274"/>
      <c r="K16" s="274"/>
      <c r="L16" s="273"/>
      <c r="M16" s="274"/>
      <c r="N16" s="274"/>
      <c r="O16" s="273"/>
      <c r="P16" s="274"/>
      <c r="Q16" s="274"/>
      <c r="R16" s="273">
        <f t="shared" si="0"/>
        <v>0</v>
      </c>
      <c r="S16" s="274">
        <f t="shared" si="0"/>
        <v>0</v>
      </c>
      <c r="T16" s="275">
        <f t="shared" si="0"/>
        <v>0</v>
      </c>
      <c r="U16" s="220" t="s">
        <v>180</v>
      </c>
    </row>
    <row r="17" spans="1:21" ht="9" customHeight="1" hidden="1">
      <c r="A17" s="65"/>
      <c r="B17" s="1" t="s">
        <v>166</v>
      </c>
      <c r="C17" s="65"/>
      <c r="D17" s="2"/>
      <c r="E17" s="2"/>
      <c r="F17" s="65"/>
      <c r="G17" s="2"/>
      <c r="H17" s="2"/>
      <c r="I17" s="65"/>
      <c r="J17" s="2"/>
      <c r="K17" s="2"/>
      <c r="L17" s="65"/>
      <c r="M17" s="2"/>
      <c r="N17" s="2"/>
      <c r="O17" s="65"/>
      <c r="P17" s="2"/>
      <c r="Q17" s="2"/>
      <c r="R17" s="65"/>
      <c r="S17" s="2"/>
      <c r="T17" s="62"/>
      <c r="U17" s="220" t="s">
        <v>180</v>
      </c>
    </row>
    <row r="18" spans="1:21" ht="15.75">
      <c r="A18" s="533" t="s">
        <v>173</v>
      </c>
      <c r="B18" s="534"/>
      <c r="C18" s="276">
        <f aca="true" t="shared" si="1" ref="C18:T18">SUM(C13:C16)</f>
        <v>0</v>
      </c>
      <c r="D18" s="277">
        <f t="shared" si="1"/>
        <v>0</v>
      </c>
      <c r="E18" s="63">
        <f>SUM(E13:E16)</f>
        <v>1385231</v>
      </c>
      <c r="F18" s="276">
        <f t="shared" si="1"/>
        <v>0</v>
      </c>
      <c r="G18" s="277">
        <f t="shared" si="1"/>
        <v>0</v>
      </c>
      <c r="H18" s="351">
        <f t="shared" si="1"/>
        <v>0</v>
      </c>
      <c r="I18" s="276">
        <f t="shared" si="1"/>
        <v>0</v>
      </c>
      <c r="J18" s="277">
        <f>SUM(J13:J16)</f>
        <v>0</v>
      </c>
      <c r="K18" s="63">
        <f t="shared" si="1"/>
        <v>1017977</v>
      </c>
      <c r="L18" s="276">
        <f t="shared" si="1"/>
        <v>0</v>
      </c>
      <c r="M18" s="277">
        <f t="shared" si="1"/>
        <v>0</v>
      </c>
      <c r="N18" s="63">
        <v>3282</v>
      </c>
      <c r="O18" s="276">
        <f t="shared" si="1"/>
        <v>0</v>
      </c>
      <c r="P18" s="277">
        <f t="shared" si="1"/>
        <v>0</v>
      </c>
      <c r="Q18" s="63">
        <f t="shared" si="1"/>
        <v>-1784021</v>
      </c>
      <c r="R18" s="276">
        <f t="shared" si="1"/>
        <v>0</v>
      </c>
      <c r="S18" s="277">
        <f t="shared" si="1"/>
        <v>0</v>
      </c>
      <c r="T18" s="64">
        <f t="shared" si="1"/>
        <v>622469</v>
      </c>
      <c r="U18" s="220" t="s">
        <v>180</v>
      </c>
    </row>
    <row r="19" spans="1:34" ht="15.75">
      <c r="A19" s="532" t="s">
        <v>154</v>
      </c>
      <c r="B19" s="527"/>
      <c r="C19" s="278" t="s">
        <v>166</v>
      </c>
      <c r="D19" s="279"/>
      <c r="E19" s="279"/>
      <c r="F19" s="278"/>
      <c r="G19" s="279"/>
      <c r="H19" s="279"/>
      <c r="I19" s="278"/>
      <c r="J19" s="279"/>
      <c r="K19" s="279"/>
      <c r="L19" s="278"/>
      <c r="M19" s="279"/>
      <c r="N19" s="279"/>
      <c r="O19" s="278"/>
      <c r="P19" s="279"/>
      <c r="Q19" s="279"/>
      <c r="R19" s="278"/>
      <c r="S19" s="279">
        <f>D19+G19+J19+M19+P19</f>
        <v>0</v>
      </c>
      <c r="T19" s="280"/>
      <c r="U19" s="220" t="s">
        <v>180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21" ht="15.75">
      <c r="A20" s="532" t="s">
        <v>153</v>
      </c>
      <c r="B20" s="527"/>
      <c r="C20" s="281"/>
      <c r="D20" s="282">
        <f>SUM(D18:D19)</f>
        <v>0</v>
      </c>
      <c r="E20" s="282"/>
      <c r="F20" s="281"/>
      <c r="G20" s="282">
        <f>+G18+G19</f>
        <v>0</v>
      </c>
      <c r="H20" s="282"/>
      <c r="I20" s="281"/>
      <c r="J20" s="282">
        <f>+J18+J19</f>
        <v>0</v>
      </c>
      <c r="K20" s="282"/>
      <c r="L20" s="281"/>
      <c r="M20" s="282">
        <f>+M18+M19</f>
        <v>0</v>
      </c>
      <c r="N20" s="282"/>
      <c r="O20" s="281"/>
      <c r="P20" s="282">
        <f>+P18+P19</f>
        <v>0</v>
      </c>
      <c r="Q20" s="282"/>
      <c r="R20" s="281"/>
      <c r="S20" s="282">
        <f>SUM(S18:S19)</f>
        <v>0</v>
      </c>
      <c r="T20" s="283"/>
      <c r="U20" s="220" t="s">
        <v>180</v>
      </c>
    </row>
    <row r="21" spans="1:21" ht="15.75">
      <c r="A21" s="541" t="s">
        <v>155</v>
      </c>
      <c r="B21" s="542"/>
      <c r="C21" s="270"/>
      <c r="D21" s="271"/>
      <c r="E21" s="271"/>
      <c r="F21" s="270"/>
      <c r="G21" s="271"/>
      <c r="H21" s="271"/>
      <c r="I21" s="270"/>
      <c r="J21" s="271"/>
      <c r="K21" s="271"/>
      <c r="L21" s="270"/>
      <c r="M21" s="271"/>
      <c r="N21" s="271"/>
      <c r="O21" s="270"/>
      <c r="P21" s="271"/>
      <c r="Q21" s="271"/>
      <c r="R21" s="270"/>
      <c r="S21" s="271"/>
      <c r="T21" s="272"/>
      <c r="U21" s="220" t="s">
        <v>180</v>
      </c>
    </row>
    <row r="22" spans="1:21" ht="15.75">
      <c r="A22" s="543" t="s">
        <v>99</v>
      </c>
      <c r="B22" s="544"/>
      <c r="C22" s="270"/>
      <c r="D22" s="271"/>
      <c r="E22" s="271"/>
      <c r="F22" s="270"/>
      <c r="G22" s="271"/>
      <c r="H22" s="271"/>
      <c r="I22" s="270"/>
      <c r="J22" s="271"/>
      <c r="K22" s="271"/>
      <c r="L22" s="270"/>
      <c r="M22" s="271"/>
      <c r="N22" s="271"/>
      <c r="O22" s="270"/>
      <c r="P22" s="271"/>
      <c r="Q22" s="271"/>
      <c r="R22" s="270"/>
      <c r="S22" s="271">
        <f>D22+G22+J22+M22+P22</f>
        <v>0</v>
      </c>
      <c r="T22" s="272"/>
      <c r="U22" s="220" t="s">
        <v>180</v>
      </c>
    </row>
    <row r="23" spans="1:21" ht="15.75">
      <c r="A23" s="524" t="s">
        <v>127</v>
      </c>
      <c r="B23" s="525"/>
      <c r="C23" s="278"/>
      <c r="D23" s="279"/>
      <c r="E23" s="279"/>
      <c r="F23" s="278"/>
      <c r="G23" s="279"/>
      <c r="H23" s="279"/>
      <c r="I23" s="278"/>
      <c r="J23" s="279"/>
      <c r="K23" s="279"/>
      <c r="L23" s="278"/>
      <c r="M23" s="279"/>
      <c r="N23" s="279"/>
      <c r="O23" s="278"/>
      <c r="P23" s="279"/>
      <c r="Q23" s="279"/>
      <c r="R23" s="278"/>
      <c r="S23" s="279">
        <f>D23+G23+J23+M23+P23</f>
        <v>0</v>
      </c>
      <c r="T23" s="280"/>
      <c r="U23" s="220" t="s">
        <v>180</v>
      </c>
    </row>
    <row r="24" spans="1:21" ht="15.75">
      <c r="A24" s="526" t="s">
        <v>156</v>
      </c>
      <c r="B24" s="527"/>
      <c r="C24" s="278"/>
      <c r="D24" s="279">
        <f>D23+D22+D20</f>
        <v>0</v>
      </c>
      <c r="E24" s="284"/>
      <c r="F24" s="278"/>
      <c r="G24" s="279">
        <f>G23+G22+G20</f>
        <v>0</v>
      </c>
      <c r="H24" s="284"/>
      <c r="I24" s="278"/>
      <c r="J24" s="279">
        <f>J23+J22+J20</f>
        <v>0</v>
      </c>
      <c r="K24" s="284"/>
      <c r="L24" s="278"/>
      <c r="M24" s="279">
        <f>M23+M22+M20</f>
        <v>0</v>
      </c>
      <c r="N24" s="284"/>
      <c r="O24" s="278"/>
      <c r="P24" s="279">
        <f>P23+P22+P20</f>
        <v>0</v>
      </c>
      <c r="Q24" s="284"/>
      <c r="R24" s="278"/>
      <c r="S24" s="279">
        <f>S23+S22+S20</f>
        <v>0</v>
      </c>
      <c r="T24" s="285"/>
      <c r="U24" s="220" t="s">
        <v>180</v>
      </c>
    </row>
    <row r="25" spans="2:21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20" t="s">
        <v>180</v>
      </c>
    </row>
    <row r="26" spans="1:21" ht="15.75">
      <c r="A26" s="1" t="s">
        <v>197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20" t="s">
        <v>47</v>
      </c>
    </row>
    <row r="27" spans="1:21" ht="15.75" hidden="1">
      <c r="A27" s="1" t="s">
        <v>66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20" t="s">
        <v>180</v>
      </c>
    </row>
    <row r="28" spans="1:21" ht="15.75" hidden="1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20" t="s">
        <v>180</v>
      </c>
    </row>
    <row r="29" spans="1:21" ht="15.75" hidden="1">
      <c r="A29" s="1" t="s">
        <v>67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20" t="s">
        <v>180</v>
      </c>
    </row>
    <row r="30" spans="1:21" ht="15.7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20" t="s">
        <v>180</v>
      </c>
    </row>
    <row r="31" spans="1:21" ht="39.75" customHeight="1" hidden="1">
      <c r="A31" s="535" t="s">
        <v>100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1"/>
      <c r="S31" s="1"/>
      <c r="T31" s="1"/>
      <c r="U31" s="220" t="s">
        <v>180</v>
      </c>
    </row>
    <row r="32" spans="1:21" ht="14.25" customHeight="1" hidden="1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1"/>
      <c r="S32" s="1"/>
      <c r="T32" s="1"/>
      <c r="U32" s="220" t="s">
        <v>180</v>
      </c>
    </row>
    <row r="33" spans="1:21" ht="15.75" hidden="1">
      <c r="A33" s="1" t="s">
        <v>142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20" t="s">
        <v>47</v>
      </c>
    </row>
    <row r="34" spans="1:21" ht="15.75">
      <c r="A34" s="538"/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538"/>
      <c r="R34" s="538"/>
      <c r="S34" s="538"/>
      <c r="T34" s="538"/>
      <c r="U34" s="220"/>
    </row>
    <row r="35" spans="1:2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1"/>
      <c r="M36" s="1"/>
      <c r="N36" s="1"/>
      <c r="O36" s="1"/>
      <c r="P36" s="1"/>
      <c r="Q36" s="1"/>
      <c r="R36" s="1"/>
      <c r="S36" s="1"/>
      <c r="T36" s="1"/>
    </row>
    <row r="37" ht="15.75">
      <c r="T37" s="207"/>
    </row>
  </sheetData>
  <mergeCells count="23">
    <mergeCell ref="A6:T6"/>
    <mergeCell ref="A34:T34"/>
    <mergeCell ref="A1:T1"/>
    <mergeCell ref="A3:T3"/>
    <mergeCell ref="A4:T4"/>
    <mergeCell ref="A5:T5"/>
    <mergeCell ref="A20:B20"/>
    <mergeCell ref="A21:B21"/>
    <mergeCell ref="F9:H10"/>
    <mergeCell ref="A22:B22"/>
    <mergeCell ref="A31:Q31"/>
    <mergeCell ref="A23:B23"/>
    <mergeCell ref="A24:B24"/>
    <mergeCell ref="C9:E10"/>
    <mergeCell ref="A13:B13"/>
    <mergeCell ref="A14:B14"/>
    <mergeCell ref="A15:B15"/>
    <mergeCell ref="A19:B19"/>
    <mergeCell ref="A18:B18"/>
    <mergeCell ref="I9:K10"/>
    <mergeCell ref="L9:N10"/>
    <mergeCell ref="O9:Q10"/>
    <mergeCell ref="R9:T10"/>
  </mergeCells>
  <printOptions horizontalCentered="1"/>
  <pageMargins left="0.5" right="0.5" top="0.5" bottom="0.55" header="0" footer="0"/>
  <pageSetup firstPageNumber="2" useFirstPageNumber="1" horizontalDpi="300" verticalDpi="300" orientation="landscape" scale="68" r:id="rId1"/>
  <headerFooter alignWithMargins="0">
    <oddFooter>&amp;C&amp;"Times New Roman,Regular"Exhibit F - Crosswalk of 2007 Availability&amp;R&amp;"Times New Roman,Regular"Crime Victims Fund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H38"/>
  <sheetViews>
    <sheetView zoomScale="75" zoomScaleNormal="75" workbookViewId="0" topLeftCell="A1">
      <selection activeCell="AC86" sqref="AC86"/>
    </sheetView>
  </sheetViews>
  <sheetFormatPr defaultColWidth="8.88671875" defaultRowHeight="15"/>
  <cols>
    <col min="2" max="2" width="9.88671875" style="0" customWidth="1"/>
    <col min="3" max="3" width="8.99609375" style="0" bestFit="1" customWidth="1"/>
    <col min="4" max="4" width="8.77734375" style="0" customWidth="1"/>
    <col min="5" max="5" width="10.3359375" style="200" customWidth="1"/>
    <col min="6" max="10" width="8.99609375" style="0" bestFit="1" customWidth="1"/>
    <col min="11" max="11" width="9.77734375" style="0" bestFit="1" customWidth="1"/>
    <col min="12" max="16" width="8.99609375" style="0" bestFit="1" customWidth="1"/>
    <col min="17" max="17" width="10.3359375" style="0" customWidth="1"/>
    <col min="18" max="18" width="8.99609375" style="0" bestFit="1" customWidth="1"/>
  </cols>
  <sheetData>
    <row r="1" spans="1:21" ht="20.25">
      <c r="A1" s="569" t="s">
        <v>68</v>
      </c>
      <c r="B1" s="570"/>
      <c r="C1" s="570"/>
      <c r="D1" s="571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326"/>
      <c r="U1" s="222" t="s">
        <v>180</v>
      </c>
    </row>
    <row r="2" spans="1:21" ht="15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326"/>
      <c r="U2" s="222" t="s">
        <v>180</v>
      </c>
    </row>
    <row r="3" spans="1:21" s="15" customFormat="1" ht="18.75">
      <c r="A3" s="572" t="s">
        <v>1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220" t="s">
        <v>180</v>
      </c>
    </row>
    <row r="4" spans="1:21" s="15" customFormat="1" ht="15.75">
      <c r="A4" s="574" t="str">
        <f>+'B. Summary of Requirements '!A5</f>
        <v>Office of Justice Programs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220" t="s">
        <v>180</v>
      </c>
    </row>
    <row r="5" spans="1:21" s="15" customFormat="1" ht="15.75">
      <c r="A5" s="574" t="str">
        <f>+'B. Summary of Requirements '!A6</f>
        <v>Crime Victims Fund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220" t="s">
        <v>180</v>
      </c>
    </row>
    <row r="6" spans="1:21" s="15" customFormat="1" ht="15.75">
      <c r="A6" s="561" t="s">
        <v>148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220" t="s">
        <v>180</v>
      </c>
    </row>
    <row r="7" spans="1:21" s="15" customFormat="1" ht="15.75">
      <c r="A7" s="11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1"/>
      <c r="P7" s="11"/>
      <c r="Q7" s="11"/>
      <c r="R7" s="11"/>
      <c r="S7" s="11"/>
      <c r="T7" s="11"/>
      <c r="U7" s="220" t="s">
        <v>180</v>
      </c>
    </row>
    <row r="8" spans="1:21" s="15" customFormat="1" ht="15.75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1"/>
      <c r="P8" s="11"/>
      <c r="Q8" s="11"/>
      <c r="R8" s="11"/>
      <c r="S8" s="12"/>
      <c r="T8" s="12"/>
      <c r="U8" s="220" t="s">
        <v>180</v>
      </c>
    </row>
    <row r="9" spans="1:21" s="228" customFormat="1" ht="16.5" customHeight="1">
      <c r="A9" s="327"/>
      <c r="B9" s="328"/>
      <c r="C9" s="513" t="s">
        <v>192</v>
      </c>
      <c r="D9" s="519"/>
      <c r="E9" s="520"/>
      <c r="F9" s="512" t="s">
        <v>160</v>
      </c>
      <c r="G9" s="378"/>
      <c r="H9" s="375"/>
      <c r="I9" s="512" t="s">
        <v>193</v>
      </c>
      <c r="J9" s="378"/>
      <c r="K9" s="375"/>
      <c r="L9" s="513" t="s">
        <v>46</v>
      </c>
      <c r="M9" s="519"/>
      <c r="N9" s="520"/>
      <c r="O9" s="513" t="s">
        <v>194</v>
      </c>
      <c r="P9" s="519"/>
      <c r="Q9" s="520"/>
      <c r="R9" s="563" t="s">
        <v>2</v>
      </c>
      <c r="S9" s="564"/>
      <c r="T9" s="565"/>
      <c r="U9" s="227" t="s">
        <v>180</v>
      </c>
    </row>
    <row r="10" spans="1:21" s="228" customFormat="1" ht="15.75">
      <c r="A10" s="329"/>
      <c r="B10" s="330"/>
      <c r="C10" s="521"/>
      <c r="D10" s="522"/>
      <c r="E10" s="523"/>
      <c r="F10" s="372"/>
      <c r="G10" s="373"/>
      <c r="H10" s="374"/>
      <c r="I10" s="372"/>
      <c r="J10" s="373"/>
      <c r="K10" s="374"/>
      <c r="L10" s="521"/>
      <c r="M10" s="522"/>
      <c r="N10" s="523"/>
      <c r="O10" s="521"/>
      <c r="P10" s="522"/>
      <c r="Q10" s="523"/>
      <c r="R10" s="566"/>
      <c r="S10" s="567"/>
      <c r="T10" s="568"/>
      <c r="U10" s="227" t="s">
        <v>180</v>
      </c>
    </row>
    <row r="11" spans="1:21" s="228" customFormat="1" ht="15" customHeight="1">
      <c r="A11" s="329"/>
      <c r="C11" s="329"/>
      <c r="F11" s="329"/>
      <c r="I11" s="329"/>
      <c r="L11" s="329"/>
      <c r="O11" s="329"/>
      <c r="R11" s="329"/>
      <c r="T11" s="183"/>
      <c r="U11" s="227" t="s">
        <v>180</v>
      </c>
    </row>
    <row r="12" spans="1:21" s="228" customFormat="1" ht="16.5" thickBot="1">
      <c r="A12" s="331" t="s">
        <v>94</v>
      </c>
      <c r="B12" s="332"/>
      <c r="C12" s="333" t="s">
        <v>165</v>
      </c>
      <c r="D12" s="334" t="s">
        <v>97</v>
      </c>
      <c r="E12" s="334" t="s">
        <v>167</v>
      </c>
      <c r="F12" s="333" t="s">
        <v>165</v>
      </c>
      <c r="G12" s="334" t="s">
        <v>97</v>
      </c>
      <c r="H12" s="334" t="s">
        <v>167</v>
      </c>
      <c r="I12" s="333" t="s">
        <v>165</v>
      </c>
      <c r="J12" s="334" t="s">
        <v>97</v>
      </c>
      <c r="K12" s="334" t="s">
        <v>167</v>
      </c>
      <c r="L12" s="333" t="s">
        <v>165</v>
      </c>
      <c r="M12" s="334" t="s">
        <v>97</v>
      </c>
      <c r="N12" s="334" t="s">
        <v>167</v>
      </c>
      <c r="O12" s="333" t="s">
        <v>165</v>
      </c>
      <c r="P12" s="334" t="s">
        <v>97</v>
      </c>
      <c r="Q12" s="334" t="s">
        <v>167</v>
      </c>
      <c r="R12" s="333" t="s">
        <v>165</v>
      </c>
      <c r="S12" s="334" t="s">
        <v>97</v>
      </c>
      <c r="T12" s="86" t="s">
        <v>167</v>
      </c>
      <c r="U12" s="227" t="s">
        <v>180</v>
      </c>
    </row>
    <row r="13" spans="1:21" s="15" customFormat="1" ht="15.75">
      <c r="A13" s="555" t="s">
        <v>186</v>
      </c>
      <c r="B13" s="556"/>
      <c r="C13" s="78"/>
      <c r="D13" s="79"/>
      <c r="E13" s="79">
        <v>1784021</v>
      </c>
      <c r="F13" s="78"/>
      <c r="G13" s="79"/>
      <c r="H13" s="79">
        <v>0</v>
      </c>
      <c r="I13" s="78"/>
      <c r="J13" s="79"/>
      <c r="K13" s="79">
        <v>710000</v>
      </c>
      <c r="L13" s="78"/>
      <c r="M13" s="79"/>
      <c r="N13" s="79">
        <v>0</v>
      </c>
      <c r="O13" s="78"/>
      <c r="P13" s="79"/>
      <c r="Q13" s="353">
        <f>-2494021+644469</f>
        <v>-1849552</v>
      </c>
      <c r="R13" s="78">
        <f aca="true" t="shared" si="0" ref="R13:T16">C13+F13+I13+L13+O13</f>
        <v>0</v>
      </c>
      <c r="S13" s="79">
        <f t="shared" si="0"/>
        <v>0</v>
      </c>
      <c r="T13" s="335">
        <f t="shared" si="0"/>
        <v>644469</v>
      </c>
      <c r="U13" s="220" t="s">
        <v>180</v>
      </c>
    </row>
    <row r="14" spans="1:21" s="15" customFormat="1" ht="15.75" hidden="1">
      <c r="A14" s="557" t="s">
        <v>123</v>
      </c>
      <c r="B14" s="558"/>
      <c r="C14" s="78"/>
      <c r="D14" s="79"/>
      <c r="E14" s="79"/>
      <c r="F14" s="78"/>
      <c r="G14" s="79"/>
      <c r="H14" s="79"/>
      <c r="I14" s="78"/>
      <c r="J14" s="79"/>
      <c r="K14" s="79"/>
      <c r="L14" s="78"/>
      <c r="M14" s="79"/>
      <c r="N14" s="79"/>
      <c r="O14" s="78"/>
      <c r="P14" s="79"/>
      <c r="Q14" s="353"/>
      <c r="R14" s="78">
        <f t="shared" si="0"/>
        <v>0</v>
      </c>
      <c r="S14" s="79">
        <f t="shared" si="0"/>
        <v>0</v>
      </c>
      <c r="T14" s="335">
        <f t="shared" si="0"/>
        <v>0</v>
      </c>
      <c r="U14" s="220" t="s">
        <v>180</v>
      </c>
    </row>
    <row r="15" spans="1:21" s="15" customFormat="1" ht="15.75" hidden="1">
      <c r="A15" s="557" t="s">
        <v>124</v>
      </c>
      <c r="B15" s="558"/>
      <c r="C15" s="78"/>
      <c r="D15" s="79"/>
      <c r="E15" s="79"/>
      <c r="F15" s="78"/>
      <c r="G15" s="79"/>
      <c r="H15" s="79"/>
      <c r="I15" s="78"/>
      <c r="J15" s="79"/>
      <c r="K15" s="79"/>
      <c r="L15" s="78"/>
      <c r="M15" s="79"/>
      <c r="N15" s="79"/>
      <c r="O15" s="78"/>
      <c r="P15" s="79"/>
      <c r="Q15" s="353"/>
      <c r="R15" s="78">
        <f t="shared" si="0"/>
        <v>0</v>
      </c>
      <c r="S15" s="79">
        <f t="shared" si="0"/>
        <v>0</v>
      </c>
      <c r="T15" s="335">
        <f t="shared" si="0"/>
        <v>0</v>
      </c>
      <c r="U15" s="220" t="s">
        <v>180</v>
      </c>
    </row>
    <row r="16" spans="1:21" s="15" customFormat="1" ht="15.75" hidden="1">
      <c r="A16" s="336" t="s">
        <v>125</v>
      </c>
      <c r="B16" s="337"/>
      <c r="C16" s="338"/>
      <c r="D16" s="339"/>
      <c r="E16" s="339"/>
      <c r="F16" s="338"/>
      <c r="G16" s="339"/>
      <c r="H16" s="339"/>
      <c r="I16" s="338"/>
      <c r="J16" s="339"/>
      <c r="K16" s="339"/>
      <c r="L16" s="338"/>
      <c r="M16" s="339"/>
      <c r="N16" s="339"/>
      <c r="O16" s="338"/>
      <c r="P16" s="339"/>
      <c r="Q16" s="354"/>
      <c r="R16" s="338">
        <f t="shared" si="0"/>
        <v>0</v>
      </c>
      <c r="S16" s="339">
        <f t="shared" si="0"/>
        <v>0</v>
      </c>
      <c r="T16" s="340">
        <f t="shared" si="0"/>
        <v>0</v>
      </c>
      <c r="U16" s="220" t="s">
        <v>180</v>
      </c>
    </row>
    <row r="17" spans="1:21" s="15" customFormat="1" ht="18" customHeight="1" hidden="1">
      <c r="A17" s="341"/>
      <c r="B17" s="11" t="s">
        <v>166</v>
      </c>
      <c r="C17" s="77"/>
      <c r="D17" s="9"/>
      <c r="E17" s="9"/>
      <c r="F17" s="77"/>
      <c r="G17" s="9"/>
      <c r="H17" s="9"/>
      <c r="I17" s="77"/>
      <c r="J17" s="9"/>
      <c r="K17" s="9"/>
      <c r="L17" s="77"/>
      <c r="M17" s="9"/>
      <c r="N17" s="9"/>
      <c r="O17" s="77"/>
      <c r="P17" s="9"/>
      <c r="Q17" s="355"/>
      <c r="R17" s="77"/>
      <c r="S17" s="9"/>
      <c r="T17" s="342"/>
      <c r="U17" s="220" t="s">
        <v>180</v>
      </c>
    </row>
    <row r="18" spans="1:21" s="228" customFormat="1" ht="15.75">
      <c r="A18" s="559" t="s">
        <v>173</v>
      </c>
      <c r="B18" s="560"/>
      <c r="C18" s="343">
        <f aca="true" t="shared" si="1" ref="C18:T18">SUM(C13:C16)</f>
        <v>0</v>
      </c>
      <c r="D18" s="344">
        <f t="shared" si="1"/>
        <v>0</v>
      </c>
      <c r="E18" s="356">
        <f t="shared" si="1"/>
        <v>1784021</v>
      </c>
      <c r="F18" s="343">
        <f t="shared" si="1"/>
        <v>0</v>
      </c>
      <c r="G18" s="344">
        <f t="shared" si="1"/>
        <v>0</v>
      </c>
      <c r="H18" s="352">
        <f t="shared" si="1"/>
        <v>0</v>
      </c>
      <c r="I18" s="343">
        <f t="shared" si="1"/>
        <v>0</v>
      </c>
      <c r="J18" s="344">
        <f t="shared" si="1"/>
        <v>0</v>
      </c>
      <c r="K18" s="356">
        <f t="shared" si="1"/>
        <v>710000</v>
      </c>
      <c r="L18" s="343">
        <f t="shared" si="1"/>
        <v>0</v>
      </c>
      <c r="M18" s="344">
        <f t="shared" si="1"/>
        <v>0</v>
      </c>
      <c r="N18" s="356">
        <f t="shared" si="1"/>
        <v>0</v>
      </c>
      <c r="O18" s="343">
        <f t="shared" si="1"/>
        <v>0</v>
      </c>
      <c r="P18" s="344">
        <f t="shared" si="1"/>
        <v>0</v>
      </c>
      <c r="Q18" s="357">
        <f t="shared" si="1"/>
        <v>-1849552</v>
      </c>
      <c r="R18" s="343">
        <f t="shared" si="1"/>
        <v>0</v>
      </c>
      <c r="S18" s="344">
        <f t="shared" si="1"/>
        <v>0</v>
      </c>
      <c r="T18" s="99">
        <f t="shared" si="1"/>
        <v>644469</v>
      </c>
      <c r="U18" s="227" t="s">
        <v>180</v>
      </c>
    </row>
    <row r="19" spans="1:34" s="15" customFormat="1" ht="15.75">
      <c r="A19" s="547" t="s">
        <v>154</v>
      </c>
      <c r="B19" s="548"/>
      <c r="C19" s="345"/>
      <c r="D19" s="346"/>
      <c r="E19" s="346"/>
      <c r="F19" s="345"/>
      <c r="G19" s="346"/>
      <c r="H19" s="346"/>
      <c r="I19" s="345"/>
      <c r="J19" s="346"/>
      <c r="K19" s="346"/>
      <c r="L19" s="345"/>
      <c r="M19" s="346"/>
      <c r="N19" s="346"/>
      <c r="O19" s="345"/>
      <c r="P19" s="346"/>
      <c r="Q19" s="346"/>
      <c r="R19" s="345"/>
      <c r="S19" s="346">
        <f>D19+G19+J19+M19+P19</f>
        <v>0</v>
      </c>
      <c r="T19" s="347"/>
      <c r="U19" s="220" t="s">
        <v>180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21" s="15" customFormat="1" ht="15.75">
      <c r="A20" s="547" t="s">
        <v>153</v>
      </c>
      <c r="B20" s="548"/>
      <c r="C20" s="325"/>
      <c r="D20" s="348">
        <f>SUM(D18:D19)</f>
        <v>0</v>
      </c>
      <c r="E20" s="348"/>
      <c r="F20" s="325"/>
      <c r="G20" s="348">
        <f>+G18+G19</f>
        <v>0</v>
      </c>
      <c r="H20" s="348"/>
      <c r="I20" s="325"/>
      <c r="J20" s="348">
        <f>+J18+J19</f>
        <v>0</v>
      </c>
      <c r="K20" s="348"/>
      <c r="L20" s="325"/>
      <c r="M20" s="348">
        <f>+M18+M19</f>
        <v>0</v>
      </c>
      <c r="N20" s="348"/>
      <c r="O20" s="325"/>
      <c r="P20" s="348">
        <f>+P18+P19</f>
        <v>0</v>
      </c>
      <c r="Q20" s="348"/>
      <c r="R20" s="325"/>
      <c r="S20" s="348">
        <f>SUM(S18:S19)</f>
        <v>0</v>
      </c>
      <c r="T20" s="349"/>
      <c r="U20" s="220" t="s">
        <v>180</v>
      </c>
    </row>
    <row r="21" spans="1:21" s="15" customFormat="1" ht="15.75">
      <c r="A21" s="551" t="s">
        <v>155</v>
      </c>
      <c r="B21" s="552"/>
      <c r="C21" s="78"/>
      <c r="D21" s="79"/>
      <c r="E21" s="79"/>
      <c r="F21" s="78"/>
      <c r="G21" s="79"/>
      <c r="H21" s="79"/>
      <c r="I21" s="78"/>
      <c r="J21" s="79"/>
      <c r="K21" s="79"/>
      <c r="L21" s="78"/>
      <c r="M21" s="79"/>
      <c r="N21" s="79"/>
      <c r="O21" s="78"/>
      <c r="P21" s="79"/>
      <c r="Q21" s="79"/>
      <c r="R21" s="78"/>
      <c r="S21" s="79"/>
      <c r="T21" s="335"/>
      <c r="U21" s="220" t="s">
        <v>180</v>
      </c>
    </row>
    <row r="22" spans="1:21" s="15" customFormat="1" ht="15.75">
      <c r="A22" s="553" t="s">
        <v>99</v>
      </c>
      <c r="B22" s="554"/>
      <c r="C22" s="78"/>
      <c r="D22" s="79"/>
      <c r="E22" s="79"/>
      <c r="F22" s="78"/>
      <c r="G22" s="79"/>
      <c r="H22" s="79"/>
      <c r="I22" s="78"/>
      <c r="J22" s="79"/>
      <c r="K22" s="79"/>
      <c r="L22" s="78"/>
      <c r="M22" s="79"/>
      <c r="N22" s="79"/>
      <c r="O22" s="78"/>
      <c r="P22" s="79"/>
      <c r="Q22" s="79"/>
      <c r="R22" s="78"/>
      <c r="S22" s="79">
        <f>D22+G22+J22+M22+P22</f>
        <v>0</v>
      </c>
      <c r="T22" s="335"/>
      <c r="U22" s="220" t="s">
        <v>180</v>
      </c>
    </row>
    <row r="23" spans="1:21" s="15" customFormat="1" ht="15.75">
      <c r="A23" s="545" t="s">
        <v>127</v>
      </c>
      <c r="B23" s="546"/>
      <c r="C23" s="345"/>
      <c r="D23" s="346"/>
      <c r="E23" s="346"/>
      <c r="F23" s="345"/>
      <c r="G23" s="346"/>
      <c r="H23" s="346"/>
      <c r="I23" s="345"/>
      <c r="J23" s="346"/>
      <c r="K23" s="346"/>
      <c r="L23" s="345"/>
      <c r="M23" s="346"/>
      <c r="N23" s="346"/>
      <c r="O23" s="345"/>
      <c r="P23" s="346"/>
      <c r="Q23" s="346"/>
      <c r="R23" s="345"/>
      <c r="S23" s="346">
        <f>D23+G23+J23+M23+P23</f>
        <v>0</v>
      </c>
      <c r="T23" s="347"/>
      <c r="U23" s="220" t="s">
        <v>180</v>
      </c>
    </row>
    <row r="24" spans="1:21" s="15" customFormat="1" ht="15.75">
      <c r="A24" s="547" t="s">
        <v>156</v>
      </c>
      <c r="B24" s="548"/>
      <c r="C24" s="345"/>
      <c r="D24" s="346">
        <f>D23+D22+D20</f>
        <v>0</v>
      </c>
      <c r="E24" s="346"/>
      <c r="F24" s="345"/>
      <c r="G24" s="346">
        <f>G23+G22+G20</f>
        <v>0</v>
      </c>
      <c r="H24" s="346"/>
      <c r="I24" s="345"/>
      <c r="J24" s="346">
        <f>J23+J22+J20</f>
        <v>0</v>
      </c>
      <c r="K24" s="346"/>
      <c r="L24" s="345"/>
      <c r="M24" s="346">
        <f>M23+M22+M20</f>
        <v>0</v>
      </c>
      <c r="N24" s="346"/>
      <c r="O24" s="345"/>
      <c r="P24" s="346">
        <f>P23+P22+P20</f>
        <v>0</v>
      </c>
      <c r="Q24" s="346"/>
      <c r="R24" s="345"/>
      <c r="S24" s="346">
        <f>S23+S22+S20</f>
        <v>0</v>
      </c>
      <c r="T24" s="347"/>
      <c r="U24" s="220" t="s">
        <v>47</v>
      </c>
    </row>
    <row r="25" spans="1:21" s="15" customFormat="1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20"/>
    </row>
    <row r="26" spans="1:21" s="15" customFormat="1" ht="15.7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220"/>
    </row>
    <row r="27" spans="1:21" s="15" customFormat="1" ht="15.75" hidden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20" t="s">
        <v>180</v>
      </c>
    </row>
    <row r="28" spans="1:21" s="15" customFormat="1" ht="15.75" hidden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20" t="s">
        <v>180</v>
      </c>
    </row>
    <row r="29" spans="1:21" s="15" customFormat="1" ht="15.75" hidden="1">
      <c r="A29" s="11" t="s">
        <v>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220" t="s">
        <v>180</v>
      </c>
    </row>
    <row r="30" spans="1:21" s="15" customFormat="1" ht="15.75" hidden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220" t="s">
        <v>180</v>
      </c>
    </row>
    <row r="31" spans="1:21" s="15" customFormat="1" ht="39.75" customHeight="1" hidden="1">
      <c r="A31" s="535" t="s">
        <v>100</v>
      </c>
      <c r="B31" s="54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11"/>
      <c r="S31" s="11"/>
      <c r="T31" s="11"/>
      <c r="U31" s="220" t="s">
        <v>180</v>
      </c>
    </row>
    <row r="32" spans="1:21" s="15" customFormat="1" ht="14.25" customHeight="1" hidden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1"/>
      <c r="S32" s="11"/>
      <c r="T32" s="11"/>
      <c r="U32" s="220" t="s">
        <v>180</v>
      </c>
    </row>
    <row r="33" spans="1:21" s="15" customFormat="1" ht="15.75" hidden="1">
      <c r="A33" s="11" t="s">
        <v>143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220" t="s">
        <v>47</v>
      </c>
    </row>
    <row r="34" spans="1:21" s="15" customFormat="1" ht="15.75" hidden="1">
      <c r="A34" s="550"/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220"/>
    </row>
    <row r="35" spans="1:21" s="15" customFormat="1" ht="15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221"/>
    </row>
    <row r="36" spans="1:21" s="15" customFormat="1" ht="15.75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10"/>
      <c r="M36" s="10"/>
      <c r="N36" s="10"/>
      <c r="O36" s="10"/>
      <c r="P36" s="10"/>
      <c r="Q36" s="10"/>
      <c r="R36" s="10"/>
      <c r="S36" s="10"/>
      <c r="T36" s="10"/>
      <c r="U36" s="221"/>
    </row>
    <row r="37" spans="1:21" s="15" customFormat="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208"/>
      <c r="U37" s="221"/>
    </row>
    <row r="38" s="15" customFormat="1" ht="15.75">
      <c r="U38" s="221"/>
    </row>
  </sheetData>
  <mergeCells count="23">
    <mergeCell ref="A1:D1"/>
    <mergeCell ref="A3:T3"/>
    <mergeCell ref="A4:T4"/>
    <mergeCell ref="A5:T5"/>
    <mergeCell ref="A6:T6"/>
    <mergeCell ref="C9:E10"/>
    <mergeCell ref="F9:H10"/>
    <mergeCell ref="I9:K10"/>
    <mergeCell ref="L9:N10"/>
    <mergeCell ref="O9:Q10"/>
    <mergeCell ref="R9:T10"/>
    <mergeCell ref="A13:B13"/>
    <mergeCell ref="A14:B14"/>
    <mergeCell ref="A15:B15"/>
    <mergeCell ref="A18:B18"/>
    <mergeCell ref="A19:B19"/>
    <mergeCell ref="A20:B20"/>
    <mergeCell ref="A21:B21"/>
    <mergeCell ref="A22:B22"/>
    <mergeCell ref="A23:B23"/>
    <mergeCell ref="A24:B24"/>
    <mergeCell ref="A31:Q31"/>
    <mergeCell ref="A34:T34"/>
  </mergeCells>
  <printOptions horizontalCentered="1"/>
  <pageMargins left="0.75" right="0.75" top="1" bottom="1" header="0.5" footer="0.5"/>
  <pageSetup horizontalDpi="600" verticalDpi="600" orientation="landscape" scale="54" r:id="rId1"/>
  <headerFooter alignWithMargins="0">
    <oddFooter>&amp;C&amp;"Times New Roman,Regular"Exhibit G:  Crosswalk of 2008 Availability&amp;R&amp;"Times New Roman,Regular"Crime Victims Fund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P80"/>
  <sheetViews>
    <sheetView zoomScale="75" zoomScaleNormal="75" zoomScaleSheetLayoutView="50" workbookViewId="0" topLeftCell="A1">
      <pane xSplit="4" ySplit="9" topLeftCell="S43" activePane="bottomRight" state="frozen"/>
      <selection pane="topLeft" activeCell="AC86" sqref="AC86"/>
      <selection pane="topRight" activeCell="AC86" sqref="AC86"/>
      <selection pane="bottomLeft" activeCell="AC86" sqref="AC86"/>
      <selection pane="bottomRight" activeCell="AC86" sqref="AC86"/>
    </sheetView>
  </sheetViews>
  <sheetFormatPr defaultColWidth="8.88671875" defaultRowHeight="15"/>
  <cols>
    <col min="1" max="1" width="1.88671875" style="3" customWidth="1"/>
    <col min="2" max="2" width="27.10546875" style="3" customWidth="1"/>
    <col min="3" max="3" width="12.5546875" style="3" customWidth="1"/>
    <col min="4" max="4" width="18.10546875" style="3" customWidth="1"/>
    <col min="5" max="5" width="8.88671875" style="3" customWidth="1"/>
    <col min="6" max="6" width="10.10546875" style="3" customWidth="1"/>
    <col min="7" max="7" width="8.88671875" style="3" customWidth="1"/>
    <col min="8" max="8" width="10.6640625" style="3" customWidth="1"/>
    <col min="9" max="11" width="8.88671875" style="3" customWidth="1"/>
    <col min="12" max="12" width="10.3359375" style="3" customWidth="1"/>
    <col min="13" max="15" width="0" style="3" hidden="1" customWidth="1"/>
    <col min="16" max="16" width="0.9921875" style="219" customWidth="1"/>
    <col min="18" max="16384" width="8.88671875" style="3" customWidth="1"/>
  </cols>
  <sheetData>
    <row r="1" spans="1:16" ht="18.75" customHeight="1">
      <c r="A1" s="465" t="s">
        <v>138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592"/>
      <c r="P1" s="218" t="s">
        <v>180</v>
      </c>
    </row>
    <row r="2" spans="1:16" ht="18.75" customHeight="1">
      <c r="A2" s="569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  <c r="P2" s="218" t="s">
        <v>180</v>
      </c>
    </row>
    <row r="3" spans="1:16" ht="18.75">
      <c r="A3" s="595" t="s">
        <v>126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7"/>
      <c r="P3" s="218" t="s">
        <v>180</v>
      </c>
    </row>
    <row r="4" spans="1:16" ht="16.5">
      <c r="A4" s="598" t="str">
        <f>+'B. Summary of Requirements '!A5</f>
        <v>Office of Justice Programs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600"/>
      <c r="P4" s="218" t="s">
        <v>180</v>
      </c>
    </row>
    <row r="5" spans="1:16" ht="16.5">
      <c r="A5" s="598" t="str">
        <f>+'B. Summary of Requirements '!A6</f>
        <v>Crime Victims Fund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600"/>
      <c r="P5" s="218" t="s">
        <v>180</v>
      </c>
    </row>
    <row r="6" spans="1:16" ht="15.75">
      <c r="A6" s="605" t="s">
        <v>148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592"/>
      <c r="P6" s="218" t="s">
        <v>180</v>
      </c>
    </row>
    <row r="7" spans="1:16" ht="11.25" customHeight="1">
      <c r="A7" s="26"/>
      <c r="B7" s="13"/>
      <c r="C7" s="21"/>
      <c r="D7" s="21"/>
      <c r="E7" s="21"/>
      <c r="F7" s="21"/>
      <c r="G7" s="21"/>
      <c r="H7" s="21"/>
      <c r="I7" s="21"/>
      <c r="J7" s="21"/>
      <c r="K7" s="4"/>
      <c r="L7" s="4"/>
      <c r="P7" s="218" t="s">
        <v>180</v>
      </c>
    </row>
    <row r="8" spans="1:16" ht="44.25" customHeight="1">
      <c r="A8" s="601" t="s">
        <v>120</v>
      </c>
      <c r="B8" s="378"/>
      <c r="C8" s="378"/>
      <c r="D8" s="375"/>
      <c r="E8" s="585" t="s">
        <v>0</v>
      </c>
      <c r="F8" s="586"/>
      <c r="G8" s="608" t="s">
        <v>195</v>
      </c>
      <c r="H8" s="609"/>
      <c r="I8" s="606" t="s">
        <v>69</v>
      </c>
      <c r="J8" s="607"/>
      <c r="K8" s="606" t="s">
        <v>93</v>
      </c>
      <c r="L8" s="494"/>
      <c r="M8" s="11"/>
      <c r="P8" s="218" t="s">
        <v>180</v>
      </c>
    </row>
    <row r="9" spans="1:16" ht="25.5" customHeight="1" thickBot="1">
      <c r="A9" s="370"/>
      <c r="B9" s="371"/>
      <c r="C9" s="371"/>
      <c r="D9" s="369"/>
      <c r="E9" s="100" t="s">
        <v>97</v>
      </c>
      <c r="F9" s="101" t="s">
        <v>167</v>
      </c>
      <c r="G9" s="100" t="s">
        <v>97</v>
      </c>
      <c r="H9" s="101" t="s">
        <v>167</v>
      </c>
      <c r="I9" s="100" t="s">
        <v>97</v>
      </c>
      <c r="J9" s="101" t="s">
        <v>167</v>
      </c>
      <c r="K9" s="100" t="s">
        <v>97</v>
      </c>
      <c r="L9" s="102" t="s">
        <v>167</v>
      </c>
      <c r="M9" s="11"/>
      <c r="P9" s="218" t="s">
        <v>180</v>
      </c>
    </row>
    <row r="10" spans="1:16" ht="15.75">
      <c r="A10" s="602" t="s">
        <v>38</v>
      </c>
      <c r="B10" s="603"/>
      <c r="C10" s="603"/>
      <c r="D10" s="604"/>
      <c r="E10" s="287"/>
      <c r="F10" s="288"/>
      <c r="G10" s="287"/>
      <c r="H10" s="288"/>
      <c r="I10" s="287"/>
      <c r="J10" s="288"/>
      <c r="K10" s="287">
        <f>I10-G10</f>
        <v>0</v>
      </c>
      <c r="L10" s="286">
        <f>J10-H10</f>
        <v>0</v>
      </c>
      <c r="M10" s="11"/>
      <c r="P10" s="218" t="s">
        <v>180</v>
      </c>
    </row>
    <row r="11" spans="1:16" ht="15.75">
      <c r="A11" s="577" t="s">
        <v>119</v>
      </c>
      <c r="B11" s="578"/>
      <c r="C11" s="578"/>
      <c r="D11" s="579"/>
      <c r="E11" s="287"/>
      <c r="F11" s="288"/>
      <c r="G11" s="287"/>
      <c r="H11" s="288"/>
      <c r="I11" s="287">
        <v>0</v>
      </c>
      <c r="J11" s="288">
        <f>+H11*1.034</f>
        <v>0</v>
      </c>
      <c r="K11" s="287">
        <f>I11-G11</f>
        <v>0</v>
      </c>
      <c r="L11" s="286">
        <f>J11-H11</f>
        <v>0</v>
      </c>
      <c r="M11" s="24" t="s">
        <v>95</v>
      </c>
      <c r="N11" s="3" t="s">
        <v>96</v>
      </c>
      <c r="P11" s="218" t="s">
        <v>180</v>
      </c>
    </row>
    <row r="12" spans="1:16" ht="15.75">
      <c r="A12" s="577" t="s">
        <v>101</v>
      </c>
      <c r="B12" s="578"/>
      <c r="C12" s="578"/>
      <c r="D12" s="579"/>
      <c r="E12" s="287">
        <f aca="true" t="shared" si="0" ref="E12:K12">+E13+E14</f>
        <v>0</v>
      </c>
      <c r="F12" s="288">
        <f t="shared" si="0"/>
        <v>0</v>
      </c>
      <c r="G12" s="287">
        <f t="shared" si="0"/>
        <v>0</v>
      </c>
      <c r="H12" s="288">
        <f t="shared" si="0"/>
        <v>0</v>
      </c>
      <c r="I12" s="287">
        <f t="shared" si="0"/>
        <v>0</v>
      </c>
      <c r="J12" s="288">
        <f t="shared" si="0"/>
        <v>0</v>
      </c>
      <c r="K12" s="287">
        <f t="shared" si="0"/>
        <v>0</v>
      </c>
      <c r="L12" s="286">
        <f>J12-H12</f>
        <v>0</v>
      </c>
      <c r="M12" s="11">
        <v>93</v>
      </c>
      <c r="P12" s="218" t="s">
        <v>180</v>
      </c>
    </row>
    <row r="13" spans="1:16" ht="15.75">
      <c r="A13" s="588" t="s">
        <v>103</v>
      </c>
      <c r="B13" s="430"/>
      <c r="C13" s="430"/>
      <c r="D13" s="581"/>
      <c r="E13" s="293"/>
      <c r="F13" s="294"/>
      <c r="G13" s="293"/>
      <c r="H13" s="294"/>
      <c r="I13" s="293"/>
      <c r="J13" s="294"/>
      <c r="K13" s="293">
        <f>I13-G13</f>
        <v>0</v>
      </c>
      <c r="L13" s="295">
        <f>J13-H13</f>
        <v>0</v>
      </c>
      <c r="M13" s="11"/>
      <c r="P13" s="218" t="s">
        <v>180</v>
      </c>
    </row>
    <row r="14" spans="1:16" ht="15.75">
      <c r="A14" s="588" t="s">
        <v>102</v>
      </c>
      <c r="B14" s="430"/>
      <c r="C14" s="430"/>
      <c r="D14" s="581"/>
      <c r="E14" s="293"/>
      <c r="F14" s="294"/>
      <c r="G14" s="293"/>
      <c r="H14" s="294"/>
      <c r="I14" s="293"/>
      <c r="J14" s="294"/>
      <c r="K14" s="293">
        <f>I14-G14</f>
        <v>0</v>
      </c>
      <c r="L14" s="295">
        <f>J14-H14</f>
        <v>0</v>
      </c>
      <c r="M14" s="11"/>
      <c r="P14" s="218" t="s">
        <v>180</v>
      </c>
    </row>
    <row r="15" spans="1:16" ht="15.75">
      <c r="A15" s="589" t="s">
        <v>104</v>
      </c>
      <c r="B15" s="590"/>
      <c r="C15" s="590"/>
      <c r="D15" s="591"/>
      <c r="E15" s="296"/>
      <c r="F15" s="297"/>
      <c r="G15" s="296"/>
      <c r="H15" s="297"/>
      <c r="I15" s="296"/>
      <c r="J15" s="297"/>
      <c r="K15" s="296">
        <f>I15-G15</f>
        <v>0</v>
      </c>
      <c r="L15" s="298">
        <f>J15-H15</f>
        <v>0</v>
      </c>
      <c r="M15" s="11"/>
      <c r="P15" s="218" t="s">
        <v>180</v>
      </c>
    </row>
    <row r="16" spans="1:16" ht="15.75">
      <c r="A16" s="584" t="s">
        <v>39</v>
      </c>
      <c r="B16" s="415"/>
      <c r="C16" s="415"/>
      <c r="D16" s="416"/>
      <c r="E16" s="299">
        <f aca="true" t="shared" si="1" ref="E16:J16">+E10+E11+E12+E15</f>
        <v>0</v>
      </c>
      <c r="F16" s="300">
        <f t="shared" si="1"/>
        <v>0</v>
      </c>
      <c r="G16" s="299">
        <f t="shared" si="1"/>
        <v>0</v>
      </c>
      <c r="H16" s="300">
        <f t="shared" si="1"/>
        <v>0</v>
      </c>
      <c r="I16" s="299">
        <f t="shared" si="1"/>
        <v>0</v>
      </c>
      <c r="J16" s="300">
        <f t="shared" si="1"/>
        <v>0</v>
      </c>
      <c r="K16" s="299">
        <f>SUM(K10:K15)</f>
        <v>0</v>
      </c>
      <c r="L16" s="301">
        <f>SUM(L10:L15)</f>
        <v>0</v>
      </c>
      <c r="M16" s="27">
        <f>697+630+957+2333</f>
        <v>4617</v>
      </c>
      <c r="N16" s="3">
        <f>2451-93</f>
        <v>2358</v>
      </c>
      <c r="O16" s="3">
        <f>+H16-J16</f>
        <v>0</v>
      </c>
      <c r="P16" s="218" t="s">
        <v>180</v>
      </c>
    </row>
    <row r="17" spans="1:16" ht="15.75">
      <c r="A17" s="577" t="s">
        <v>121</v>
      </c>
      <c r="B17" s="578"/>
      <c r="C17" s="578"/>
      <c r="D17" s="579"/>
      <c r="E17" s="287"/>
      <c r="F17" s="288"/>
      <c r="G17" s="287"/>
      <c r="H17" s="288"/>
      <c r="I17" s="287"/>
      <c r="J17" s="288"/>
      <c r="K17" s="287"/>
      <c r="L17" s="286"/>
      <c r="M17" s="11"/>
      <c r="P17" s="218" t="s">
        <v>180</v>
      </c>
    </row>
    <row r="18" spans="1:16" ht="15.75">
      <c r="A18" s="580" t="s">
        <v>106</v>
      </c>
      <c r="B18" s="430"/>
      <c r="C18" s="430"/>
      <c r="D18" s="581"/>
      <c r="E18" s="287"/>
      <c r="F18" s="288">
        <v>0</v>
      </c>
      <c r="G18" s="287"/>
      <c r="H18" s="288">
        <v>0</v>
      </c>
      <c r="I18" s="287"/>
      <c r="J18" s="288">
        <v>0</v>
      </c>
      <c r="K18" s="287"/>
      <c r="L18" s="286">
        <f>J18-H18</f>
        <v>0</v>
      </c>
      <c r="M18" s="11">
        <v>359</v>
      </c>
      <c r="N18" s="3">
        <f>1171+93</f>
        <v>1264</v>
      </c>
      <c r="O18" s="3">
        <f>+H18-J18</f>
        <v>0</v>
      </c>
      <c r="P18" s="218" t="s">
        <v>180</v>
      </c>
    </row>
    <row r="19" spans="1:16" ht="15.75">
      <c r="A19" s="580" t="s">
        <v>107</v>
      </c>
      <c r="B19" s="430"/>
      <c r="C19" s="430"/>
      <c r="D19" s="581"/>
      <c r="E19" s="287"/>
      <c r="F19" s="288">
        <v>0</v>
      </c>
      <c r="G19" s="287"/>
      <c r="H19" s="288">
        <v>0</v>
      </c>
      <c r="I19" s="287"/>
      <c r="J19" s="288">
        <v>0</v>
      </c>
      <c r="K19" s="287"/>
      <c r="L19" s="286">
        <f>J19-H19</f>
        <v>0</v>
      </c>
      <c r="M19" s="11"/>
      <c r="N19" s="3">
        <v>110</v>
      </c>
      <c r="O19" s="3">
        <f>+H19-J19</f>
        <v>0</v>
      </c>
      <c r="P19" s="218" t="s">
        <v>180</v>
      </c>
    </row>
    <row r="20" spans="1:16" ht="15.75">
      <c r="A20" s="580" t="s">
        <v>108</v>
      </c>
      <c r="B20" s="430"/>
      <c r="C20" s="430"/>
      <c r="D20" s="581"/>
      <c r="E20" s="287"/>
      <c r="F20" s="288">
        <v>0</v>
      </c>
      <c r="G20" s="287"/>
      <c r="H20" s="288">
        <v>0</v>
      </c>
      <c r="I20" s="287"/>
      <c r="J20" s="288">
        <v>0</v>
      </c>
      <c r="K20" s="287"/>
      <c r="L20" s="286">
        <f>J20-H20</f>
        <v>0</v>
      </c>
      <c r="M20" s="11"/>
      <c r="N20" s="3">
        <v>0</v>
      </c>
      <c r="O20" s="3">
        <f>+H20-J20</f>
        <v>0</v>
      </c>
      <c r="P20" s="218" t="s">
        <v>180</v>
      </c>
    </row>
    <row r="21" spans="1:16" ht="15.75">
      <c r="A21" s="580" t="s">
        <v>134</v>
      </c>
      <c r="B21" s="430"/>
      <c r="C21" s="430"/>
      <c r="D21" s="581"/>
      <c r="E21" s="287"/>
      <c r="F21" s="288">
        <v>0</v>
      </c>
      <c r="G21" s="287"/>
      <c r="H21" s="288">
        <v>0</v>
      </c>
      <c r="I21" s="287"/>
      <c r="J21" s="288">
        <v>0</v>
      </c>
      <c r="K21" s="287"/>
      <c r="L21" s="286">
        <f>J21-H21</f>
        <v>0</v>
      </c>
      <c r="M21" s="11">
        <f>4220-576</f>
        <v>3644</v>
      </c>
      <c r="O21" s="3">
        <f>+H21-J21</f>
        <v>0</v>
      </c>
      <c r="P21" s="218" t="s">
        <v>180</v>
      </c>
    </row>
    <row r="22" spans="1:16" ht="15.75">
      <c r="A22" s="580" t="s">
        <v>85</v>
      </c>
      <c r="B22" s="430"/>
      <c r="C22" s="430"/>
      <c r="D22" s="581"/>
      <c r="E22" s="287"/>
      <c r="F22" s="288">
        <v>0</v>
      </c>
      <c r="G22" s="287"/>
      <c r="H22" s="288">
        <v>0</v>
      </c>
      <c r="I22" s="287"/>
      <c r="J22" s="288">
        <v>0</v>
      </c>
      <c r="K22" s="287"/>
      <c r="L22" s="286">
        <v>0</v>
      </c>
      <c r="M22" s="11"/>
      <c r="P22" s="218" t="s">
        <v>180</v>
      </c>
    </row>
    <row r="23" spans="1:16" ht="15.75">
      <c r="A23" s="580" t="s">
        <v>109</v>
      </c>
      <c r="B23" s="430"/>
      <c r="C23" s="430"/>
      <c r="D23" s="581"/>
      <c r="E23" s="287"/>
      <c r="F23" s="288">
        <v>0</v>
      </c>
      <c r="G23" s="287"/>
      <c r="H23" s="288">
        <v>0</v>
      </c>
      <c r="I23" s="287"/>
      <c r="J23" s="288">
        <v>0</v>
      </c>
      <c r="K23" s="287"/>
      <c r="L23" s="286">
        <f aca="true" t="shared" si="2" ref="L23:L32">J23-H23</f>
        <v>0</v>
      </c>
      <c r="M23" s="11">
        <v>332</v>
      </c>
      <c r="N23" s="3">
        <v>175</v>
      </c>
      <c r="O23" s="3">
        <f aca="true" t="shared" si="3" ref="O23:O32">+H23-J23</f>
        <v>0</v>
      </c>
      <c r="P23" s="218" t="s">
        <v>180</v>
      </c>
    </row>
    <row r="24" spans="1:16" ht="15.75">
      <c r="A24" s="580" t="s">
        <v>110</v>
      </c>
      <c r="B24" s="430"/>
      <c r="C24" s="430"/>
      <c r="D24" s="581"/>
      <c r="E24" s="287"/>
      <c r="F24" s="288">
        <v>173</v>
      </c>
      <c r="G24" s="287"/>
      <c r="H24" s="288">
        <v>150</v>
      </c>
      <c r="I24" s="287"/>
      <c r="J24" s="288">
        <v>150</v>
      </c>
      <c r="K24" s="287"/>
      <c r="L24" s="286">
        <f t="shared" si="2"/>
        <v>0</v>
      </c>
      <c r="M24" s="11"/>
      <c r="O24" s="3">
        <f t="shared" si="3"/>
        <v>0</v>
      </c>
      <c r="P24" s="218" t="s">
        <v>180</v>
      </c>
    </row>
    <row r="25" spans="1:16" ht="15.75">
      <c r="A25" s="580" t="s">
        <v>111</v>
      </c>
      <c r="B25" s="430"/>
      <c r="C25" s="430"/>
      <c r="D25" s="581"/>
      <c r="E25" s="287"/>
      <c r="F25" s="288">
        <v>0</v>
      </c>
      <c r="G25" s="287"/>
      <c r="H25" s="288">
        <v>0</v>
      </c>
      <c r="I25" s="287"/>
      <c r="J25" s="288">
        <v>0</v>
      </c>
      <c r="K25" s="287"/>
      <c r="L25" s="286">
        <f t="shared" si="2"/>
        <v>0</v>
      </c>
      <c r="M25" s="11"/>
      <c r="N25" s="3">
        <v>14918</v>
      </c>
      <c r="O25" s="3">
        <f t="shared" si="3"/>
        <v>0</v>
      </c>
      <c r="P25" s="218" t="s">
        <v>180</v>
      </c>
    </row>
    <row r="26" spans="1:16" ht="15.75">
      <c r="A26" s="580" t="s">
        <v>112</v>
      </c>
      <c r="B26" s="430"/>
      <c r="C26" s="430"/>
      <c r="D26" s="581"/>
      <c r="E26" s="287"/>
      <c r="F26" s="288">
        <v>7020</v>
      </c>
      <c r="G26" s="287"/>
      <c r="H26" s="288">
        <v>6000</v>
      </c>
      <c r="I26" s="287"/>
      <c r="J26" s="288">
        <v>6000</v>
      </c>
      <c r="K26" s="287"/>
      <c r="L26" s="286">
        <f t="shared" si="2"/>
        <v>0</v>
      </c>
      <c r="M26" s="11">
        <v>276</v>
      </c>
      <c r="N26" s="3">
        <v>14853</v>
      </c>
      <c r="O26" s="3">
        <f t="shared" si="3"/>
        <v>0</v>
      </c>
      <c r="P26" s="218" t="s">
        <v>180</v>
      </c>
    </row>
    <row r="27" spans="1:16" ht="15.75">
      <c r="A27" s="580" t="s">
        <v>177</v>
      </c>
      <c r="B27" s="582"/>
      <c r="C27" s="582"/>
      <c r="D27" s="583"/>
      <c r="E27" s="287"/>
      <c r="F27" s="288">
        <v>40970</v>
      </c>
      <c r="G27" s="287"/>
      <c r="H27" s="288">
        <v>42000</v>
      </c>
      <c r="I27" s="287"/>
      <c r="J27" s="288">
        <v>42000</v>
      </c>
      <c r="K27" s="287"/>
      <c r="L27" s="286">
        <f t="shared" si="2"/>
        <v>0</v>
      </c>
      <c r="M27" s="11"/>
      <c r="N27" s="3">
        <v>135</v>
      </c>
      <c r="O27" s="3">
        <f t="shared" si="3"/>
        <v>0</v>
      </c>
      <c r="P27" s="218" t="s">
        <v>180</v>
      </c>
    </row>
    <row r="28" spans="1:16" ht="15.75">
      <c r="A28" s="580" t="s">
        <v>135</v>
      </c>
      <c r="B28" s="430"/>
      <c r="C28" s="430"/>
      <c r="D28" s="581"/>
      <c r="E28" s="287"/>
      <c r="F28" s="288">
        <v>0</v>
      </c>
      <c r="G28" s="287"/>
      <c r="H28" s="288">
        <v>0</v>
      </c>
      <c r="I28" s="287"/>
      <c r="J28" s="288">
        <v>0</v>
      </c>
      <c r="K28" s="287"/>
      <c r="L28" s="286">
        <f t="shared" si="2"/>
        <v>0</v>
      </c>
      <c r="M28" s="11"/>
      <c r="O28" s="3">
        <f t="shared" si="3"/>
        <v>0</v>
      </c>
      <c r="P28" s="218" t="s">
        <v>180</v>
      </c>
    </row>
    <row r="29" spans="1:16" ht="15.75">
      <c r="A29" s="580" t="s">
        <v>145</v>
      </c>
      <c r="B29" s="430"/>
      <c r="C29" s="430"/>
      <c r="D29" s="581"/>
      <c r="E29" s="287"/>
      <c r="F29" s="288">
        <v>0</v>
      </c>
      <c r="G29" s="287"/>
      <c r="H29" s="288">
        <v>0</v>
      </c>
      <c r="I29" s="287"/>
      <c r="J29" s="288">
        <v>0</v>
      </c>
      <c r="K29" s="287"/>
      <c r="L29" s="286">
        <f t="shared" si="2"/>
        <v>0</v>
      </c>
      <c r="M29" s="11"/>
      <c r="O29" s="3">
        <f t="shared" si="3"/>
        <v>0</v>
      </c>
      <c r="P29" s="218" t="s">
        <v>180</v>
      </c>
    </row>
    <row r="30" spans="1:16" ht="15.75">
      <c r="A30" s="580" t="s">
        <v>146</v>
      </c>
      <c r="B30" s="430"/>
      <c r="C30" s="430"/>
      <c r="D30" s="581"/>
      <c r="E30" s="287"/>
      <c r="F30" s="288">
        <v>0</v>
      </c>
      <c r="G30" s="287"/>
      <c r="H30" s="288">
        <v>0</v>
      </c>
      <c r="I30" s="287"/>
      <c r="J30" s="288">
        <v>0</v>
      </c>
      <c r="K30" s="287"/>
      <c r="L30" s="286">
        <f t="shared" si="2"/>
        <v>0</v>
      </c>
      <c r="M30" s="11"/>
      <c r="N30" s="3">
        <v>10</v>
      </c>
      <c r="O30" s="3">
        <f t="shared" si="3"/>
        <v>0</v>
      </c>
      <c r="P30" s="218" t="s">
        <v>180</v>
      </c>
    </row>
    <row r="31" spans="1:16" ht="15.75">
      <c r="A31" s="580" t="s">
        <v>113</v>
      </c>
      <c r="B31" s="430"/>
      <c r="C31" s="430"/>
      <c r="D31" s="581"/>
      <c r="E31" s="287"/>
      <c r="F31" s="288">
        <v>0</v>
      </c>
      <c r="G31" s="287"/>
      <c r="H31" s="288">
        <f>+F31*1.016</f>
        <v>0</v>
      </c>
      <c r="I31" s="287"/>
      <c r="J31" s="288">
        <v>0</v>
      </c>
      <c r="K31" s="287"/>
      <c r="L31" s="286">
        <f t="shared" si="2"/>
        <v>0</v>
      </c>
      <c r="M31" s="11"/>
      <c r="N31" s="3">
        <v>85</v>
      </c>
      <c r="O31" s="3">
        <f t="shared" si="3"/>
        <v>0</v>
      </c>
      <c r="P31" s="218" t="s">
        <v>180</v>
      </c>
    </row>
    <row r="32" spans="1:16" ht="15.75">
      <c r="A32" s="580" t="s">
        <v>114</v>
      </c>
      <c r="B32" s="430"/>
      <c r="C32" s="430"/>
      <c r="D32" s="581"/>
      <c r="E32" s="287"/>
      <c r="F32" s="288">
        <v>0</v>
      </c>
      <c r="G32" s="287"/>
      <c r="H32" s="288">
        <f>+F32*1.016</f>
        <v>0</v>
      </c>
      <c r="I32" s="287"/>
      <c r="J32" s="288">
        <v>0</v>
      </c>
      <c r="K32" s="287"/>
      <c r="L32" s="286">
        <f t="shared" si="2"/>
        <v>0</v>
      </c>
      <c r="M32" s="11"/>
      <c r="N32" s="3">
        <v>37758</v>
      </c>
      <c r="O32" s="3">
        <f t="shared" si="3"/>
        <v>0</v>
      </c>
      <c r="P32" s="218" t="s">
        <v>180</v>
      </c>
    </row>
    <row r="33" spans="1:16" ht="15.75">
      <c r="A33" s="580" t="s">
        <v>187</v>
      </c>
      <c r="B33" s="612"/>
      <c r="C33" s="612"/>
      <c r="D33" s="613"/>
      <c r="E33" s="287"/>
      <c r="F33" s="288">
        <v>574279</v>
      </c>
      <c r="G33" s="287"/>
      <c r="H33" s="288">
        <f>644469-48250</f>
        <v>596219</v>
      </c>
      <c r="I33" s="287"/>
      <c r="J33" s="288">
        <f>590000-48250</f>
        <v>541750</v>
      </c>
      <c r="K33" s="287"/>
      <c r="L33" s="286">
        <f>J33-H33</f>
        <v>-54469</v>
      </c>
      <c r="M33" s="11"/>
      <c r="P33" s="218"/>
    </row>
    <row r="34" spans="1:16" ht="15.75">
      <c r="A34" s="580" t="s">
        <v>188</v>
      </c>
      <c r="B34" s="612"/>
      <c r="C34" s="612"/>
      <c r="D34" s="613"/>
      <c r="E34" s="287"/>
      <c r="F34" s="288">
        <v>27</v>
      </c>
      <c r="G34" s="287"/>
      <c r="H34" s="288">
        <v>100</v>
      </c>
      <c r="I34" s="287"/>
      <c r="J34" s="288">
        <v>100</v>
      </c>
      <c r="K34" s="287"/>
      <c r="L34" s="286">
        <v>0</v>
      </c>
      <c r="M34" s="11"/>
      <c r="P34" s="218"/>
    </row>
    <row r="35" spans="1:16" ht="15.75">
      <c r="A35" s="610" t="s">
        <v>115</v>
      </c>
      <c r="B35" s="611"/>
      <c r="C35" s="611"/>
      <c r="D35" s="544"/>
      <c r="E35" s="216"/>
      <c r="F35" s="116">
        <f>SUM(F16:F34)</f>
        <v>622469</v>
      </c>
      <c r="G35" s="216"/>
      <c r="H35" s="116">
        <f>SUM(H16:H34)</f>
        <v>644469</v>
      </c>
      <c r="I35" s="216"/>
      <c r="J35" s="116">
        <f>SUM(J16:J34)</f>
        <v>590000</v>
      </c>
      <c r="K35" s="216"/>
      <c r="L35" s="115">
        <f>SUM(L16:L34)</f>
        <v>-54469</v>
      </c>
      <c r="M35" s="11">
        <f>SUM(M12:M32)</f>
        <v>9321</v>
      </c>
      <c r="N35" s="3">
        <f>SUM(N16:N32)</f>
        <v>71666</v>
      </c>
      <c r="O35" s="3">
        <f>+H35-J35</f>
        <v>54469</v>
      </c>
      <c r="P35" s="218" t="s">
        <v>180</v>
      </c>
    </row>
    <row r="36" spans="1:16" ht="16.5" customHeight="1">
      <c r="A36" s="614" t="s">
        <v>116</v>
      </c>
      <c r="B36" s="430"/>
      <c r="C36" s="430"/>
      <c r="D36" s="581"/>
      <c r="E36" s="290"/>
      <c r="F36" s="291">
        <v>-51773</v>
      </c>
      <c r="G36" s="290"/>
      <c r="H36" s="291">
        <f>-F37</f>
        <v>-54469</v>
      </c>
      <c r="I36" s="290"/>
      <c r="J36" s="291">
        <f>-H37</f>
        <v>0</v>
      </c>
      <c r="K36" s="290"/>
      <c r="L36" s="292"/>
      <c r="M36" s="11"/>
      <c r="P36" s="218" t="s">
        <v>180</v>
      </c>
    </row>
    <row r="37" spans="1:16" ht="15.75">
      <c r="A37" s="614" t="s">
        <v>117</v>
      </c>
      <c r="B37" s="430"/>
      <c r="C37" s="430"/>
      <c r="D37" s="581"/>
      <c r="E37" s="290"/>
      <c r="F37" s="291">
        <v>54469</v>
      </c>
      <c r="G37" s="290"/>
      <c r="H37" s="291">
        <v>0</v>
      </c>
      <c r="I37" s="290"/>
      <c r="J37" s="291">
        <v>0</v>
      </c>
      <c r="K37" s="290"/>
      <c r="L37" s="292"/>
      <c r="M37" s="11"/>
      <c r="P37" s="218" t="s">
        <v>180</v>
      </c>
    </row>
    <row r="38" spans="1:16" ht="15.75">
      <c r="A38" s="614" t="s">
        <v>118</v>
      </c>
      <c r="B38" s="430"/>
      <c r="C38" s="430"/>
      <c r="D38" s="581"/>
      <c r="E38" s="290"/>
      <c r="F38" s="291">
        <f>-3282</f>
        <v>-3282</v>
      </c>
      <c r="G38" s="290"/>
      <c r="H38" s="291">
        <v>0</v>
      </c>
      <c r="I38" s="290"/>
      <c r="J38" s="291">
        <v>0</v>
      </c>
      <c r="K38" s="290"/>
      <c r="L38" s="292"/>
      <c r="M38" s="11"/>
      <c r="P38" s="218" t="s">
        <v>180</v>
      </c>
    </row>
    <row r="39" spans="1:16" ht="16.5" thickBot="1">
      <c r="A39" s="615" t="s">
        <v>181</v>
      </c>
      <c r="B39" s="616"/>
      <c r="C39" s="616"/>
      <c r="D39" s="617"/>
      <c r="E39" s="302"/>
      <c r="F39" s="303">
        <f>SUM(F35:F38)</f>
        <v>621883</v>
      </c>
      <c r="G39" s="302"/>
      <c r="H39" s="303">
        <f>SUM(H35:H38)</f>
        <v>590000</v>
      </c>
      <c r="I39" s="302"/>
      <c r="J39" s="303">
        <f>J35-J36+J37-J38</f>
        <v>590000</v>
      </c>
      <c r="K39" s="302"/>
      <c r="L39" s="304"/>
      <c r="M39" s="11"/>
      <c r="P39" s="218" t="s">
        <v>180</v>
      </c>
    </row>
    <row r="40" spans="1:16" ht="15.75">
      <c r="A40" s="602" t="s">
        <v>159</v>
      </c>
      <c r="B40" s="603"/>
      <c r="C40" s="603"/>
      <c r="D40" s="604"/>
      <c r="E40" s="287"/>
      <c r="F40" s="288"/>
      <c r="G40" s="287"/>
      <c r="H40" s="288"/>
      <c r="I40" s="287"/>
      <c r="J40" s="288"/>
      <c r="K40" s="287"/>
      <c r="L40" s="286"/>
      <c r="M40" s="11"/>
      <c r="P40" s="218" t="s">
        <v>180</v>
      </c>
    </row>
    <row r="41" spans="1:16" ht="15.75">
      <c r="A41" s="580" t="s">
        <v>105</v>
      </c>
      <c r="B41" s="430"/>
      <c r="C41" s="430"/>
      <c r="D41" s="581"/>
      <c r="E41" s="289">
        <v>0</v>
      </c>
      <c r="F41" s="288">
        <v>0</v>
      </c>
      <c r="G41" s="289">
        <v>0</v>
      </c>
      <c r="H41" s="288">
        <v>0</v>
      </c>
      <c r="I41" s="289">
        <v>0</v>
      </c>
      <c r="J41" s="288">
        <v>0</v>
      </c>
      <c r="K41" s="290">
        <f>I41-G41</f>
        <v>0</v>
      </c>
      <c r="L41" s="286">
        <f>J41-H41</f>
        <v>0</v>
      </c>
      <c r="M41" s="11"/>
      <c r="P41" s="218" t="s">
        <v>180</v>
      </c>
    </row>
    <row r="42" spans="1:16" ht="15.75">
      <c r="A42" s="577" t="s">
        <v>182</v>
      </c>
      <c r="B42" s="578"/>
      <c r="C42" s="578"/>
      <c r="D42" s="579"/>
      <c r="E42" s="287"/>
      <c r="F42" s="288">
        <v>0</v>
      </c>
      <c r="G42" s="287"/>
      <c r="H42" s="288">
        <v>0</v>
      </c>
      <c r="I42" s="287"/>
      <c r="J42" s="288">
        <v>0</v>
      </c>
      <c r="K42" s="290"/>
      <c r="L42" s="286">
        <f>J42-H42</f>
        <v>0</v>
      </c>
      <c r="M42" s="11"/>
      <c r="P42" s="218" t="s">
        <v>180</v>
      </c>
    </row>
    <row r="43" spans="1:16" ht="15.75">
      <c r="A43" s="577" t="s">
        <v>183</v>
      </c>
      <c r="B43" s="618"/>
      <c r="C43" s="618"/>
      <c r="D43" s="619"/>
      <c r="E43" s="287"/>
      <c r="F43" s="288">
        <v>0</v>
      </c>
      <c r="G43" s="287"/>
      <c r="H43" s="288">
        <v>0</v>
      </c>
      <c r="I43" s="287"/>
      <c r="J43" s="288">
        <v>0</v>
      </c>
      <c r="K43" s="290"/>
      <c r="L43" s="286">
        <f>J43-H43</f>
        <v>0</v>
      </c>
      <c r="M43" s="11"/>
      <c r="P43" s="218" t="s">
        <v>180</v>
      </c>
    </row>
    <row r="44" spans="1:16" ht="15.75">
      <c r="A44" s="184"/>
      <c r="B44" s="201"/>
      <c r="C44" s="165"/>
      <c r="D44" s="202"/>
      <c r="E44" s="165"/>
      <c r="F44" s="165"/>
      <c r="G44" s="165"/>
      <c r="H44" s="165"/>
      <c r="I44" s="165"/>
      <c r="J44" s="165"/>
      <c r="K44" s="165"/>
      <c r="L44" s="165"/>
      <c r="M44" s="11"/>
      <c r="P44" s="218" t="s">
        <v>47</v>
      </c>
    </row>
    <row r="45" spans="1:16" ht="15.75">
      <c r="A45" s="587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1"/>
    </row>
    <row r="46" spans="11:13" ht="15.75">
      <c r="K46" s="22"/>
      <c r="L46" s="22"/>
      <c r="M46" s="11"/>
    </row>
    <row r="47" spans="11:13" ht="15.75">
      <c r="K47" s="19"/>
      <c r="L47" s="209"/>
      <c r="M47" s="11"/>
    </row>
    <row r="48" spans="11:13" ht="15.75">
      <c r="K48" s="19"/>
      <c r="L48" s="19"/>
      <c r="M48" s="11"/>
    </row>
    <row r="49" spans="11:13" ht="15.75">
      <c r="K49" s="19"/>
      <c r="L49" s="19"/>
      <c r="M49" s="11"/>
    </row>
    <row r="50" spans="11:13" ht="15.75">
      <c r="K50" s="19"/>
      <c r="L50" s="19"/>
      <c r="M50" s="11"/>
    </row>
    <row r="51" spans="11:13" ht="15.75">
      <c r="K51" s="19"/>
      <c r="L51" s="19"/>
      <c r="M51" s="11"/>
    </row>
    <row r="52" spans="11:13" ht="15.75">
      <c r="K52" s="19"/>
      <c r="L52" s="19"/>
      <c r="M52" s="11"/>
    </row>
    <row r="53" spans="11:13" ht="15.75">
      <c r="K53" s="19"/>
      <c r="L53" s="19"/>
      <c r="M53" s="11"/>
    </row>
    <row r="54" spans="11:13" ht="15.75">
      <c r="K54" s="19"/>
      <c r="L54" s="19"/>
      <c r="M54" s="11"/>
    </row>
    <row r="55" spans="11:13" ht="15.75">
      <c r="K55" s="19"/>
      <c r="L55" s="19"/>
      <c r="M55" s="11"/>
    </row>
    <row r="56" spans="11:13" ht="15.75">
      <c r="K56" s="19"/>
      <c r="L56" s="19"/>
      <c r="M56" s="11"/>
    </row>
    <row r="57" spans="11:13" ht="15.75">
      <c r="K57" s="19"/>
      <c r="L57" s="19"/>
      <c r="M57" s="11"/>
    </row>
    <row r="58" spans="11:13" ht="15.75">
      <c r="K58" s="19"/>
      <c r="L58" s="20"/>
      <c r="M58" s="11"/>
    </row>
    <row r="59" spans="11:13" ht="15.75">
      <c r="K59" s="19"/>
      <c r="L59" s="20"/>
      <c r="M59" s="11"/>
    </row>
    <row r="60" spans="11:13" ht="15.75">
      <c r="K60" s="19"/>
      <c r="L60" s="19"/>
      <c r="M60" s="11"/>
    </row>
    <row r="61" spans="11:13" ht="15.75">
      <c r="K61" s="19"/>
      <c r="L61" s="19"/>
      <c r="M61" s="11"/>
    </row>
    <row r="62" spans="11:13" ht="15.75">
      <c r="K62" s="19"/>
      <c r="L62" s="19"/>
      <c r="M62" s="11"/>
    </row>
    <row r="63" spans="11:13" ht="15.75">
      <c r="K63" s="19"/>
      <c r="L63" s="19"/>
      <c r="M63" s="11"/>
    </row>
    <row r="64" spans="11:13" ht="15.75">
      <c r="K64" s="19"/>
      <c r="L64" s="19"/>
      <c r="M64" s="11"/>
    </row>
    <row r="65" spans="11:13" ht="15.75">
      <c r="K65" s="19"/>
      <c r="L65" s="19"/>
      <c r="M65" s="11"/>
    </row>
    <row r="66" spans="11:13" ht="15.75">
      <c r="K66" s="19"/>
      <c r="L66" s="19"/>
      <c r="M66" s="11"/>
    </row>
    <row r="67" spans="11:13" ht="15.75">
      <c r="K67" s="19"/>
      <c r="L67" s="19"/>
      <c r="M67" s="11"/>
    </row>
    <row r="68" spans="11:13" ht="15.75">
      <c r="K68" s="19"/>
      <c r="L68" s="19"/>
      <c r="M68" s="11"/>
    </row>
    <row r="69" spans="11:13" ht="15.75">
      <c r="K69" s="19"/>
      <c r="L69" s="19"/>
      <c r="M69" s="11"/>
    </row>
    <row r="70" spans="11:13" ht="15.75">
      <c r="K70" s="19"/>
      <c r="L70" s="19"/>
      <c r="M70" s="11"/>
    </row>
    <row r="71" spans="11:13" ht="15.75">
      <c r="K71" s="19"/>
      <c r="L71" s="19"/>
      <c r="M71" s="11"/>
    </row>
    <row r="72" spans="11:13" ht="15.75">
      <c r="K72" s="19"/>
      <c r="L72" s="19"/>
      <c r="M72" s="11"/>
    </row>
    <row r="73" spans="11:13" ht="15.75">
      <c r="K73" s="23"/>
      <c r="L73" s="19"/>
      <c r="M73" s="11"/>
    </row>
    <row r="74" spans="11:13" ht="15.75">
      <c r="K74" s="11"/>
      <c r="L74" s="11"/>
      <c r="M74" s="11"/>
    </row>
    <row r="75" spans="11:13" ht="15.75">
      <c r="K75" s="10"/>
      <c r="L75" s="10"/>
      <c r="M75" s="11"/>
    </row>
    <row r="76" spans="11:13" ht="15.75">
      <c r="K76" s="10"/>
      <c r="L76" s="10"/>
      <c r="M76" s="11"/>
    </row>
    <row r="77" spans="11:13" ht="15.75">
      <c r="K77" s="10"/>
      <c r="L77" s="10"/>
      <c r="M77" s="11"/>
    </row>
    <row r="78" spans="11:13" ht="15.75">
      <c r="K78" s="10"/>
      <c r="L78" s="10"/>
      <c r="M78" s="11"/>
    </row>
    <row r="79" ht="15.75">
      <c r="M79" s="11"/>
    </row>
    <row r="80" ht="15.75">
      <c r="M80" s="11"/>
    </row>
  </sheetData>
  <mergeCells count="46">
    <mergeCell ref="A36:D36"/>
    <mergeCell ref="A37:D37"/>
    <mergeCell ref="A38:D38"/>
    <mergeCell ref="A39:D39"/>
    <mergeCell ref="A43:D43"/>
    <mergeCell ref="A40:D40"/>
    <mergeCell ref="A41:D41"/>
    <mergeCell ref="A42:D42"/>
    <mergeCell ref="A32:D32"/>
    <mergeCell ref="A35:D35"/>
    <mergeCell ref="A33:D33"/>
    <mergeCell ref="A34:D34"/>
    <mergeCell ref="A5:L5"/>
    <mergeCell ref="A8:D9"/>
    <mergeCell ref="A10:D10"/>
    <mergeCell ref="A11:D11"/>
    <mergeCell ref="A6:L6"/>
    <mergeCell ref="K8:L8"/>
    <mergeCell ref="I8:J8"/>
    <mergeCell ref="G8:H8"/>
    <mergeCell ref="A1:L1"/>
    <mergeCell ref="A2:L2"/>
    <mergeCell ref="A3:L3"/>
    <mergeCell ref="A4:L4"/>
    <mergeCell ref="A12:D12"/>
    <mergeCell ref="A13:D13"/>
    <mergeCell ref="A14:D14"/>
    <mergeCell ref="A15:D15"/>
    <mergeCell ref="A16:D16"/>
    <mergeCell ref="E8:F8"/>
    <mergeCell ref="A20:D20"/>
    <mergeCell ref="A21:D21"/>
    <mergeCell ref="A22:D22"/>
    <mergeCell ref="A45:P45"/>
    <mergeCell ref="A23:D23"/>
    <mergeCell ref="A24:D24"/>
    <mergeCell ref="A25:D25"/>
    <mergeCell ref="A17:D17"/>
    <mergeCell ref="A18:D18"/>
    <mergeCell ref="A26:D26"/>
    <mergeCell ref="A27:D27"/>
    <mergeCell ref="A28:D28"/>
    <mergeCell ref="A19:D19"/>
    <mergeCell ref="A29:D29"/>
    <mergeCell ref="A30:D30"/>
    <mergeCell ref="A31:D31"/>
  </mergeCells>
  <printOptions horizontalCentered="1"/>
  <pageMargins left="0.5" right="0.5" top="0.5" bottom="0.25" header="0.5" footer="0.5"/>
  <pageSetup horizontalDpi="600" verticalDpi="600" orientation="landscape" scale="70" r:id="rId1"/>
  <headerFooter alignWithMargins="0">
    <oddFooter>&amp;C&amp;"Times New Roman,Regular"Exhibit L - Summary of Requirements by Object Class&amp;R&amp;"Times New Roman,Regular"Crime Victims Fund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