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5521" yWindow="65521" windowWidth="5400" windowHeight="9765" activeTab="0"/>
  </bookViews>
  <sheets>
    <sheet name="Inspection_Reports_Last_Year" sheetId="2" r:id="rId1"/>
  </sheets>
  <definedNames/>
  <calcPr calcId="125725"/>
</workbook>
</file>

<file path=xl/sharedStrings.xml><?xml version="1.0" encoding="utf-8"?>
<sst xmlns="http://schemas.openxmlformats.org/spreadsheetml/2006/main" count="3268" uniqueCount="939">
  <si>
    <t>Document Date</t>
  </si>
  <si>
    <t>Docket Number</t>
  </si>
  <si>
    <t>Docket Name</t>
  </si>
  <si>
    <t>Document Link</t>
  </si>
  <si>
    <t>Document Title</t>
  </si>
  <si>
    <t>Pages</t>
  </si>
  <si>
    <t>Author Affiliation</t>
  </si>
  <si>
    <t>34</t>
  </si>
  <si>
    <t>NRC/RGN-IV/DRP/RPB-E</t>
  </si>
  <si>
    <t>IR 05000313-10-003, 05000368-10-003 on 04/01/2010 - 06/30/2010 for Arkansas Nuclear One, Integrated Resident and Regional Report; Adverse Weather Protection, Refueling Activities, Radiological Hazard Assessment and Exposure Control, &amp; Occupational....</t>
  </si>
  <si>
    <t>68</t>
  </si>
  <si>
    <t>Arkansas Nuclear One, Units 1 and 2 - NRC Triennial Fire Protection Inspection Report 5000313-10-006; 05000368-10-006 and Exercise of Enforcement Discretion.</t>
  </si>
  <si>
    <t>30</t>
  </si>
  <si>
    <t>NRC/RGN-IV/DRS/EB-2</t>
  </si>
  <si>
    <t>Arkansas Nuclear One - NRC Security Inspection Report 05000313-10-403 And 05000368-10-403.</t>
  </si>
  <si>
    <t>3</t>
  </si>
  <si>
    <t>NRC/RGN-IV/DRS/PSB-1</t>
  </si>
  <si>
    <t>IR 05000313-01-405, &amp; IR 05000368-10-405, on 09/01/2010, Arkansas Nuclear One Units 1 &amp; 2. Cover Letter.</t>
  </si>
  <si>
    <t>4</t>
  </si>
  <si>
    <t>NRC/RGN-IV</t>
  </si>
  <si>
    <t>5</t>
  </si>
  <si>
    <t>NRC/RGN-I/DRP/PB6</t>
  </si>
  <si>
    <t>IR 05000334-10-003, 05000412-10-003, on 04/01/2010 - 06/30/2010; Beaver Valley Power Station, Units 1 &amp; 2; Routine Integrated Report and EA-08-319.</t>
  </si>
  <si>
    <t>27</t>
  </si>
  <si>
    <t>IR 05000334-10-004, 05000412-10-004 on 07/31/10 - 09/30/10, Beaver Valley Power Station - Integrated Inspection Report.</t>
  </si>
  <si>
    <t>36</t>
  </si>
  <si>
    <t>IR 05000334-10-006, 05000412-10-006 on 6/07/2010 - 6/24/2010 for Beaver Valley Power Station, Units 1 &amp; 2, Engineering Specialist Plant Modifications Inspection.</t>
  </si>
  <si>
    <t>18</t>
  </si>
  <si>
    <t>NRC/RGN-I/DRS/EB2</t>
  </si>
  <si>
    <t>NRC/NSIR/DSO/DDSO/SPEB</t>
  </si>
  <si>
    <t>IR 05000334-10-402 and 05000412-10-402, on 04/26/2010 - 04/30/2010, Beaver Valley Power Station, Units 1 and 2, Security. (letter only).</t>
  </si>
  <si>
    <t>NRC/RGN-I/DRS/PSB1</t>
  </si>
  <si>
    <t>IR 05000334-10-403, &amp; IR 05000412-10-403, on 08/02/2010 - 08/05/2010, for Beaver Valley Power Station, Units 1 and 2, Security; Access Control. (Letter Only).</t>
  </si>
  <si>
    <t>IR 05000334-10-502, 05000412-10-502, on 04/19/2010-04/23/2010, Beaver Valley Power Station, Exercise Evaluation, Emergency Action Level and Emergency Plan Changes, Emergency Preparedness Performance Indicators.</t>
  </si>
  <si>
    <t>11</t>
  </si>
  <si>
    <t>47</t>
  </si>
  <si>
    <t>NRC/RGN-III/DRP/B3</t>
  </si>
  <si>
    <t>IR 05000456-10-003, 05000457-10-003, on 04/01/2010 - 06/30/2010, Braidwood Station, Units 1 &amp; 2, Follow-Up of Events and Notices of Enforcement Discretion.</t>
  </si>
  <si>
    <t>49</t>
  </si>
  <si>
    <t>IR 05000456-10-004 &amp; 05000457-10-004, on 07/01/2010 - 09/30/2010, Braidwood Station, Units 1 &amp; 2, Temporary Plant Modifications; Surveillance Testing.</t>
  </si>
  <si>
    <t>IR 05000456-10-006, 05000457-10-006 on 08/30/2010 - 09/17/2010, Braidwood Station, Units 1 and 2, Identification and Resolution of Problems.</t>
  </si>
  <si>
    <t>37</t>
  </si>
  <si>
    <t>IR 05000456-10-007 &amp; 05000457-10-007, on 03/01/2010 - 04/02/2010; Braidwood Station; Component Design Bases Inspection (CDBI).</t>
  </si>
  <si>
    <t>42</t>
  </si>
  <si>
    <t>NRC/RGN-III/DRS/EB2</t>
  </si>
  <si>
    <t>IR 05000456-10-009; October 18, 2010 - November 1, 2010; Braidwood Station, Unit 1 Supplemental Inspection - Inspection Procedure 95001.</t>
  </si>
  <si>
    <t>22</t>
  </si>
  <si>
    <t>NRC/RGN-III/DRP</t>
  </si>
  <si>
    <t>IR 05000456-10-010 &amp; 05000457-10-010; 08/17/2010 - 09/30/2010; 11/12/2010; Braidwood Station, Units 1 &amp; 2; Special Inspection for the August 16, 2010, Dual Unit Trip and Subsequent Equipment Issues.</t>
  </si>
  <si>
    <t>NRC/RGN-III/DRS/PSB</t>
  </si>
  <si>
    <t>IR 05000456-10-403 &amp; 05000457-10-403; on 04/12/2010 - 04/16/2010, Braidwood Station; Routine Security Baseline Inspection - Cover Letter.</t>
  </si>
  <si>
    <t>NRC/RGN-III/DRS/OB</t>
  </si>
  <si>
    <t>61</t>
  </si>
  <si>
    <t>NRC/RGN-II/DRS</t>
  </si>
  <si>
    <t>64</t>
  </si>
  <si>
    <t>NRC/RGN-II/DRP/RPB6</t>
  </si>
  <si>
    <t>IR 0500259-10-003, 05000260-10-003, 05000296-10-003, 0500259-10-501, 05000260-10-501, 05000296-10-501 and 07200052-10-002 on 04/01/2010 - 06/30/2010 for Browns Ferry Plant, Integrated Inspection.</t>
  </si>
  <si>
    <t>66</t>
  </si>
  <si>
    <t>IR 05000259-10-004, 05000260-10-004, 05000296-10-004 &amp; 07200052-10-003, and Notice of Violation, 07/01/10 - 09/30/10, Browns Ferry, Integrated Report.</t>
  </si>
  <si>
    <t>57</t>
  </si>
  <si>
    <t>IR 05000259-10-006, 05000260-10-006, 05000296-10-006; on 8/30/2010 - 9/24/2010; Browns Ferry Nuclear Plant, Units 1, 2 and 3; Identification and Resolution of Problems.</t>
  </si>
  <si>
    <t>33</t>
  </si>
  <si>
    <t>NRC/RGN-II/DRP/RPB7</t>
  </si>
  <si>
    <t>IR 05000259-10-007, 05000260-10-007 &amp; 05000296-01-007 for Browns Ferry, Final Significance Determination of Yellow &amp; White Findings &amp; Notice of Violation.</t>
  </si>
  <si>
    <t>14</t>
  </si>
  <si>
    <t>NRC/RGN-II/ORA</t>
  </si>
  <si>
    <t>IR 05000259-10-402, IR 05000260-10-402, and IR 05000296-10-402, for Browns Ferry, Units 1, 2 &amp; 3, Security.</t>
  </si>
  <si>
    <t>NRC/RGN-II/DRS/PSB2</t>
  </si>
  <si>
    <t>53</t>
  </si>
  <si>
    <t>NRC/RGN-II/DRP/RPB4</t>
  </si>
  <si>
    <t>IR 05000325-10-003 &amp; 05000324-10-003 on 04/01/10 - 06/30/10 for Brunswick, Units 1 &amp; 2.</t>
  </si>
  <si>
    <t>32</t>
  </si>
  <si>
    <t>IR 05000325-10-004, 05000324-10-004; 07/01/10 - 09/30/10; Brunswick Steam Electric Plant, Units 1 &amp; 2; Maintenance Effectiveness.</t>
  </si>
  <si>
    <t>28</t>
  </si>
  <si>
    <t>19</t>
  </si>
  <si>
    <t>NRC/RGN-II/DRS/EB2</t>
  </si>
  <si>
    <t>IR 05000325-10-007 and 05000324-10-007; Progress Energy Carolinas, Inc; 06/09/2010 - 09/29/2010; Brunswick Steam Electric Steam Electric Plant, Units 1 and 2, NRC Special Inspection Report.</t>
  </si>
  <si>
    <t>IR 05000325-10-009, 05000324-10-009, &amp; 07200006-10-003, on 09/20/10 - 10/8/10, Brunswick Steam Electric Plant, Units 1 &amp; 2, Spent Fuel Pre-loading Demonstration &amp; Initial loading of the Independent Spent Fuel Storage Installation (ISFSI).</t>
  </si>
  <si>
    <t>24</t>
  </si>
  <si>
    <t>NRC/RGN-II/DRS/EB3</t>
  </si>
  <si>
    <t>IR 05000325-10-402, and IR 05000324-10-402, on 05/20/2010, Brunswick Steam Electric Plant-NRC Security Inspection.</t>
  </si>
  <si>
    <t>Brunswick Steam Electric Plant - NRC Security Inspection Report 05000325-10-403 and 05000324-10-403.</t>
  </si>
  <si>
    <t>Brunswick Emergency Preparedness Inspection Report 2010501.</t>
  </si>
  <si>
    <t>12</t>
  </si>
  <si>
    <t>NRC/RGN-II/DRS/PSB1</t>
  </si>
  <si>
    <t>26</t>
  </si>
  <si>
    <t>IR 05000454-10-003, 05000454-10-003, on 04/01/10 – 06/30/10, Byron Station, Units 1 &amp; 2, Operability Evaluations, Outage Activities, Component Design Basis Inspection, Identification and Resolution of Problems, and Follow-Up of Events.</t>
  </si>
  <si>
    <t>IR 05000454-10-004, 05000455-10-004, 07200068-10-001; 07/01/10 – 09/30/10; Byron Station, Units 1 &amp; 2; Routine Integrated Inspection Report; Other Activities.</t>
  </si>
  <si>
    <t>IR 05000454-10-007, 05000454-10-007 &amp; 07200068-10-002, on 09/01/10 – 09/17/10,
Byron Station, Units 1 &amp; 2, Reactive Inspection, Inspection Procedures (IP) 60855.</t>
  </si>
  <si>
    <t>NRC/RGN-III/DNMS</t>
  </si>
  <si>
    <t>IR 05000454-10-403, (DRS), on IR 0500045-10-403, (DRS), on 05/24/2010 - 05/28/2010, Byron Station, Routine Security Baseline Inspection - Cover Letter.</t>
  </si>
  <si>
    <t>IR 05000454-10-405 (DRS); 05000455-10-405 (DRS), on 10/18/2010 - 10/22/2010, Byron Station; Routine Security Baseline Inspection - Cover Letter Only.</t>
  </si>
  <si>
    <t>46</t>
  </si>
  <si>
    <t>NRC/RGN-IV/DRP/RPB-B</t>
  </si>
  <si>
    <t>IR 05000483-10-003, 03/25/2010 - 06/23/2010, Callaway Plant, Integrated Resident and Regional Report; Equipment Alignments, Refueling and Other Outage Activities and Event Follow-up.</t>
  </si>
  <si>
    <t>94</t>
  </si>
  <si>
    <t>IR 05000483-10-004, on 06/24/2010 Through 09/23/2010, Callaway Plant.</t>
  </si>
  <si>
    <t>50</t>
  </si>
  <si>
    <t>Callaway Plant - NRC Security Inspection Report 05000483-10-402.</t>
  </si>
  <si>
    <t>NRC/RGN-IV/DNMS</t>
  </si>
  <si>
    <t>NRC/RGN-I/DRP/PB1</t>
  </si>
  <si>
    <t>IR 05000317-10-003; 05000318-10-003, on 04/01/2010 - 06/30/2010; Calvert Cliffs Nuclear Power Plant Units 1 and 2; Maintenance Risk Assessments and Emergent Work Control; Plant Modifications; and Follow-up Events and Notices of Enforcement Discretion.</t>
  </si>
  <si>
    <t>44</t>
  </si>
  <si>
    <t>IR 05000317-10-004, 05000318-10-004; Constellation Energy Nuclear Group, LLC; 07/01/2010 - 09/30/2010; Calvert Cliffs Nuclear Power Plant (CNPP), Units 1 and 2, NRC Integrated Inspection Report and Exercise of Enforcement Discretion.</t>
  </si>
  <si>
    <t>IR 05000317-10-006 and 05000318-10-006; on 02/22/2010 - 04/30/2010; Calvert Cliffs Nuclear Power Plant Special Inspection for the February 18, 2010 Dual Unit Trip, Inspection Procedure 93812, Special Inspection.</t>
  </si>
  <si>
    <t>45</t>
  </si>
  <si>
    <t>NRC/RGN-I/DRP</t>
  </si>
  <si>
    <t>IR 05000317-10-402, IR 05000318-10-402, 05/24/2010 - 05/28/2010, Calvert Cliffs Nuclear Power Plant, Units 1 and 2; Security. (Letter Only).</t>
  </si>
  <si>
    <t>Calvert Cliffs Nuclear Power Plant-NRC Material Control and Accounting Program Inspection Report No. 05000317-10-403 and 05000318-10-403.</t>
  </si>
  <si>
    <t>NRC/RGN-II/DRP/RPB1</t>
  </si>
  <si>
    <t>IR 05000413-10-003, 0500041-10-003; 4/1/2010 - 6/30/2010; Catawba Nuclear Station, Units 1 and 2; Barrier Integrity.</t>
  </si>
  <si>
    <t>NRC/RGN-II/DCI</t>
  </si>
  <si>
    <t>IR 05000413-10-004, 05000414-10-004, 7/1/2010 - 9/30/2010, Catawba Nuclear Station, Units 1 and 2, Fire Protection.</t>
  </si>
  <si>
    <t>31</t>
  </si>
  <si>
    <t>IR 05000413-10-006, 05000414-10-006 on 04/26 - 30/2010 and 05/10/2010 - 14/2010 for Catawba Nuclear Station, Units 1 and 2, Fire Protection.</t>
  </si>
  <si>
    <t>IR 05000413-10-007, IR 05000414-10-007, on 11/01/2010 -11/19/2010, Catawba Nuclear Station, Biennial Inspection of the Problem Identification and Resolution Program.</t>
  </si>
  <si>
    <t>17</t>
  </si>
  <si>
    <t>IR 05000413-10-403, &amp; IR 05000414-10-403, on 04/30/2010, for Catawba, NRC Special Security Inspection.</t>
  </si>
  <si>
    <t>Catawba Nuclear Station - NRC Physical Security Inspection Report 05000413-10-404 and 05000414-10-404 - OUO REMOVED.</t>
  </si>
  <si>
    <t>75</t>
  </si>
  <si>
    <t>NRC/RGN-III/DRP/B1</t>
  </si>
  <si>
    <t>IR 05000461-10-003, on 04/01/10 - 06/30/10; Clinton Power Station, Unit 1; Flood Protection Measures, Maintenance Risk Assessments and Emergent Work Control, Operability Evaluations, Emergency Response Organization Augmentation Testing....</t>
  </si>
  <si>
    <t>IR 05000461-10-004; on 07/01/10 - 09/30/10; Clinton Power Station, Unit 1, NRC Integrated Inspection Report.</t>
  </si>
  <si>
    <t>52</t>
  </si>
  <si>
    <t>IR 05000461-10-006 (DRS), on 05/24/2010 - 06/25/2010; Clinton Power Station; Component Design Bases Inspection (CDBI).</t>
  </si>
  <si>
    <t>IR 05000461-10-403(DRS); 04/26/2010 - 04/29/2010, Clinton Power Station; Routine Security Baseline Inspection - Cover Letter.</t>
  </si>
  <si>
    <t>Clinton Nuclear Power Station - NRC Material Control and Accounting Program Inspection Report No. 05000461/2010405 - Cover Letter Only.</t>
  </si>
  <si>
    <t>43</t>
  </si>
  <si>
    <t>NRC/RGN-IV/DRP/RPB-A</t>
  </si>
  <si>
    <t>IR 05000397-10-003 on 03/28/10 - 06/26/10 for Columbia Generating Station, Integrated Resident and Regional Report, Operability Evaluations.</t>
  </si>
  <si>
    <t>IR 05000397-10-006, On-site May 17 - 21, 2010, &amp; June 1 - 10, 2010, In-office June 14 - July 30, 2010, Columbia Generation Station: Baseline Inspection, NRC Inspection Procedure 71111.21, "Component Design Bases Inspection".</t>
  </si>
  <si>
    <t>48</t>
  </si>
  <si>
    <t>NRC/RGN-IV/DRS/EB-1</t>
  </si>
  <si>
    <t>IR 05000397-10-403 Completed on 08/05/2010 for Columbia, Security Baseline Inspection.</t>
  </si>
  <si>
    <t>Columbia Generating Station NRC Security Temporary Instruction 2690/009 Inspection Report 05000397-10-405.</t>
  </si>
  <si>
    <t>IR 05000445-10-003, 05000446-10-003, on 03/21/2010 - 06/19/2010, Comanche Peak Nuclear Power Plant, Units 1 and 2, Radiological Hazard Assessment and Exposure Controls, and Identification and Resolution of Problems.</t>
  </si>
  <si>
    <t>IR 05000445-10-004, 05000446-10-004; 06/20/2010 - 09/18/2010; Comanche Peak Nuclear Power Plant, Units 1 and 2; Equipment Alignments, Operability Evaluations, Surveillance Testing, and Identification and Resolution of Problems.</t>
  </si>
  <si>
    <t>IR 05000445-10-006, 05000446-10-006; May 24 - 28, 2010 and June 7 - 18, 2010; In-office June 1 - 4, 2010, Comanche Peak Nuclear Power Plant, Units 1 and 2: Baseline Inspection, NRC Inspection Procedure 71111.21, "Component Design Bases Inspection."</t>
  </si>
  <si>
    <t>NRC/RGN-IV/DRS</t>
  </si>
  <si>
    <t>39</t>
  </si>
  <si>
    <t>NRC/RGN-IV/DRP/RPB-C</t>
  </si>
  <si>
    <t>IR 05000298-10-003; 03/25/2010 - 06/23/2010; Cooper Nuclear Station, Integrated Resident and Regional Report; Equipment Alignments, Maintenance Effectiveness, Event Follow-up, Other Activities.</t>
  </si>
  <si>
    <t>41</t>
  </si>
  <si>
    <t>IR 05000298-10-007, on July 21, 2010, to October 20, 2010, Cooper Nuclear Station: Baseline Inspection, NRC Inspection Procedure 71111.21, "Component Design Bases Inspection.</t>
  </si>
  <si>
    <t>79</t>
  </si>
  <si>
    <t>IR 05000298-10-008; 05/05/2010 - 07/29/2010; Cooper Nuclear Station; Followup of License Renewal Unresolved Item Related to Suppression Chamber Pitting Inspection Report.</t>
  </si>
  <si>
    <t>Cooper Nuclear Station - NRC Physical Security Inspection Report 05000298-10-402 (Cover Letter).</t>
  </si>
  <si>
    <t>NRC/RGN-IV/DRS/PSB-2</t>
  </si>
  <si>
    <t>NRC/RGN-II/DRP/RPB3</t>
  </si>
  <si>
    <t>IR 05000302-10-003, on 04/01/2010 - 06/30/2010; Crystal River Unit 3; Routine Integrated Report.</t>
  </si>
  <si>
    <t>IR 05000302-10-004; 07/01/2010-09/30/2010, Crystal River Unit 3; Flood Protection Measures Other Activities.</t>
  </si>
  <si>
    <t>NRC/RGN-II/DNMS</t>
  </si>
  <si>
    <t>16</t>
  </si>
  <si>
    <t>IR 05000302-10-007; 5/24/2010 - 9/09/2010; Crystal River Nuclear Plant; Component Design Bases Inspection.</t>
  </si>
  <si>
    <t>NRC/RGN-II/DRS/EB1</t>
  </si>
  <si>
    <t>IR 05000302-10-009, on 10/04/2010 - 10/06/2010, Crystal River Nuclear Plant, Unit 3, NRC License Renewal Follow-up Inspection.</t>
  </si>
  <si>
    <t>IR 05000302-10-402, Crystal River Nuclear Plant - NRC Security Inspection - OUO Information Removed.</t>
  </si>
  <si>
    <t>IR 05000302-10-403 on 07/13/2010 for Crystal River - NRC Material Control and Accounting.</t>
  </si>
  <si>
    <t>6</t>
  </si>
  <si>
    <t>Crystal River Unit 3 Nuclear Generating Plant - Notification of Inspection and Request for Information IR 05000302-10-005.</t>
  </si>
  <si>
    <t>9</t>
  </si>
  <si>
    <t>NRC/RGN-III/DRP/B6</t>
  </si>
  <si>
    <t>IR 05000315-10-003, 05000316-10-003 on 04/01/2010 - 06/30/2010 for D. C. Cook Nuclear Power Plant, Units 1 &amp; 2, Problem Identification and Resolution.</t>
  </si>
  <si>
    <t>NRC/RGN-III/DRP/RPB6</t>
  </si>
  <si>
    <t>IR 05000315-10-004, 05000316-10-004; 07/01/2010 – 09/30/2010; D. C. Cook Nuclear
Power Plant, Units 1 &amp; 2; Routine Integrated Inspection Report.</t>
  </si>
  <si>
    <t>IR 5000315-10-006 (DRS) 05000316-10-006 (DRS); 08/16/2010 - 10/21/2010; Donald C. Cook Nuclear Power Plant; Component Design Bases Inspection (CDBI).</t>
  </si>
  <si>
    <t>D.C. Cook Nuclear Power Plant, Units 1 and 2; Target Set Inspection 05000315-10-201, 05000316-10-201.</t>
  </si>
  <si>
    <t>NRC/NSIR/DSO</t>
  </si>
  <si>
    <t>IR 05000315-10-403(DRS); 05000316-10-403(DRS); on 08/23/10 - 08/27/10; D. C. Cook Nuclear Power Plant, Units 1 and 2; Units 1 and 2; Routine Security Baseline Inspection - Cover Letter.</t>
  </si>
  <si>
    <t>NRC/RGN-III/DRS</t>
  </si>
  <si>
    <t>55</t>
  </si>
  <si>
    <t>IR 05000346-10-003 on 4/1/10-6/30/10 for Davis-Besse Nuclear Power Station, Operability Evaluations.</t>
  </si>
  <si>
    <t>IR 05000346-10-004; 7/1/10-9/30/10; Davis-Besse Nuclear Power Station; Adverse Weather Protection.</t>
  </si>
  <si>
    <t>IR 05000346-10-006(DRS); on 04/14/2010 - 05/14/2010; Davis-Besse Nuclear Power Station; Routine Triennial Fire Protection Baseline Inspection.</t>
  </si>
  <si>
    <t>NRC/RGN-III/DRS/EB3</t>
  </si>
  <si>
    <t>8</t>
  </si>
  <si>
    <t>IR 05000346-10-008(DRS) on 03/16/10 - 09/09/10 for Davis-Besse, Special Inspection to Review Flaws in the Control Rod Drive Mechanism Vessel Closure Head Nozzle Penetrations.</t>
  </si>
  <si>
    <t>101</t>
  </si>
  <si>
    <t>IR 05000346-10-402 (DRS), on 07/12/10 - 07/16/10; Davis-Besse Nuclear Power Station; Routine Security Baseline Inspection - Cover Letter.</t>
  </si>
  <si>
    <t>IR 05000346-10-403, (DRS), 05/24/2010 - 05/28/2010, Davis-Besse Nuclear Power Station, Routine Security Baseline Inspection - Cover Letter.</t>
  </si>
  <si>
    <t>2</t>
  </si>
  <si>
    <t>NRC/RGN-III/DNMS/DB</t>
  </si>
  <si>
    <t>IR 05000346-10-503, 08/16/2010 - 09/27/2010, Davis-Besse Nuclear Power Station, NRC Supplemental Inspection Report.</t>
  </si>
  <si>
    <t>IR 05000346-10-504, on 12/01/2010 - 12/03/2010, Davis-Besse Nuclear Power Station, IP 95001 Supplemental Follow-up Inspection.</t>
  </si>
  <si>
    <t>15</t>
  </si>
  <si>
    <t>40</t>
  </si>
  <si>
    <t>IR 05000275-10-003, 05000323-10-003, on 3/28/2010 - 6/26/2010; Diablo Canyon Power Plant, Integrated Resident and Regional Report; Identification and Resolution of Problems and Event Followup.</t>
  </si>
  <si>
    <t>IR 05000275-10-004, 05000323-10-004, on 6/27/2010 – 9/25/2010, Diablo Canyon Power Plant, Integrated Resident and Regional Report, Fire Protection, Maintenance Risk Assessment and Emergent Work Control, Operability Evaluations.</t>
  </si>
  <si>
    <t>IR 05000275-10-006, 05000323-10-006, on 03/29/10 - 07/27/10; Diablo Canyon Power Plant, Biennial Baseline Inspection of the Identification and Resolution of Problems.</t>
  </si>
  <si>
    <t>IR 05000275-10-007, 05000323-10-007, on 02/08/2010 through 06/10/2010, Diablo Canyon Power Plant: Baseline Inspection, NRC Inspection Procedure 71111.21, "Component Design Basis Inspection."</t>
  </si>
  <si>
    <t>Diablo Canyon Power Plant, Units 1 &amp; 2 - NRC Security Inspection Report 05000275-10-403, and 05000323-10-403.</t>
  </si>
  <si>
    <t>63</t>
  </si>
  <si>
    <t>IR 05000237-10-003; 05000249-10-003; 0720003-10-001; on 04/01/2010-06/30/2010; Dresden Nuclear Power Station, Units 2 &amp; 3; Heat Sink Performance, Operability Evaluations, Surveillance Testing, Identification and Resolution of Problems, and Follow-Up.</t>
  </si>
  <si>
    <t>70</t>
  </si>
  <si>
    <t>IR 05000237-10-004, 05000249-10-004, on 07/01/2010 - 09/30/2010, Dresden Nuclear Power Station, Units 2 &amp; 3, Operability Evaluations, Identification and Resolution of Problems.</t>
  </si>
  <si>
    <t>IR 05000237-10-007; 05000249-10-007; 04/19/2010 - 05/21/2010; Dresden Nuclear Power Station, Units 2 and 3; Component Design Bases Inspection (CDBI).</t>
  </si>
  <si>
    <t>38</t>
  </si>
  <si>
    <t>IR 05000249-10-009 on 05/10/10 - 05/14/10 for Dresden, Unit 3; Supplemental Inspection - Inspection Procedure 95001.</t>
  </si>
  <si>
    <t>IR 05000249-10-010, on 10/18/2010 - 11/19/2010, Dresden Nuclear Power Station, Unit 3, Post Approval Site Inspection for License Renewal.</t>
  </si>
  <si>
    <t>IR 05000237-10-403 &amp; 05000249-10-403, on 10/08/2010, Dresden Nuclear Power Station, Security Baseline Inspection.</t>
  </si>
  <si>
    <t>NRC/RGN-III/DRP/B2</t>
  </si>
  <si>
    <t>IR 05000331-10-003; NextEra Energy Duane Arnold, LLC; 04/01/2010 - 06/30/2010; Duane Arnold Energy Center, Operability Evaluations, Plant Modifications, and Follow-Up of Events and Notices of Enforcement Discretion.</t>
  </si>
  <si>
    <t>IR 05000331-10-004, on 07/01/2010 – 09/30/2010, Duane Arnold Energy Center; Licensed Operator Requalification Program, and Surveillance Testing and Identification and Resolution of Problems.</t>
  </si>
  <si>
    <t>54</t>
  </si>
  <si>
    <t>IR 05000331-10-007, on 09/13/2010 - 10/01/2010, Duane Arnold Energy Center, Evaluations of Changes, Tests, or Experiments and Permanent Plant Modifications.</t>
  </si>
  <si>
    <t>IR 05000331-10-08, on 03/08/2010 - 06/09/2010, NextEra Energy Duane Arnold, LLC, Triennial Heat Sink Performance Inspection and Temporary Inspection 2515/177.</t>
  </si>
  <si>
    <t>23</t>
  </si>
  <si>
    <t>IR 05000331-10-402, on 05/20/2010, for Duane Arnold Energy Center.</t>
  </si>
  <si>
    <t>IR 05000331-10-405, (DRS), on 05/10/2010 - 05/13/2010, Duane Arnold Energy Center, Supplemental Inspection Procedure (IP) 95001 - Cover Letter.</t>
  </si>
  <si>
    <t>IR 05000331-10-502; FPL Energy Duane Arnold, LLC; on 05/17/2010 - 05/21/2010; Duane Arnold Energy Center; Baseline Emergency Preparedness Biennial Exercise Inspection.</t>
  </si>
  <si>
    <t>NRC/RGN-II/DRP/RPB2</t>
  </si>
  <si>
    <t>IR 05000348-10-003 and 0500036-10-003 on 04/01/2010 - 06/30/2010 for Joseph M. Farley Nuclear Plant, Units 1 and 2; Radiological Hazard Assessment and Exposure Controls; Identification and Resolution of Problems.</t>
  </si>
  <si>
    <t>IR 05000348-10-004 &amp; 05000364-10-004, 07/01/2010 - 09/30/2010, Joseph M. Farley Nuclear Plant, Units 1 and 2, Identification and Resolution of Problems, Event Followup.</t>
  </si>
  <si>
    <t>20</t>
  </si>
  <si>
    <t>IR 05000348-10-007 &amp; 05000364-10-007 on 02/23/2010 - 04/23/2010 for Joseph M. Farley, Units 1 and 2, Special Inspection.</t>
  </si>
  <si>
    <t>21</t>
  </si>
  <si>
    <t>NRC/RGN-II/DRP</t>
  </si>
  <si>
    <t>NRC/RGN-III/DRP/B4</t>
  </si>
  <si>
    <t>IR 05000341-10-003, on 04/01/10 - 06/30/10; Fermi Power Plant, Unit 2, Plant Status.</t>
  </si>
  <si>
    <t>IR 05000341-10-004, on 07/01/2010 - 09/30/2010; Detroit Edison Company; 07/01/2010 - 09/30/2010; Fermi Power Plant, Unit 2, Routine Integrated Inspection Report.</t>
  </si>
  <si>
    <t>IR 05000341-10-006-ERRATA, on 01/25/2010 - 04/05/2010, Fermi Power Plant, Unit 2, Component Design Bases Inspection (CDBI).</t>
  </si>
  <si>
    <t>IR 05000341-10-011 (DRS) on 07/21/2010 – 08/06/2010 for Fermi Power Plant, Unit 2, Refueling and Other Outage Activities Inspection.</t>
  </si>
  <si>
    <t>NRC/RGN-III/DRS/EB1</t>
  </si>
  <si>
    <t>IR 05000341-10-403 (DRS) on 07/26/2010 - 07/30/2010 for Fermi Power Plant, Unit 2, Routine Security Baseline Inspection - Cover Letter.</t>
  </si>
  <si>
    <t>IR 05000341-10-404 (DRS), on 09/13/2010 - 09/17/2010; Fermi Power Plant, Unit 2; Routine Security Baseline Inspection - Cover Letter.</t>
  </si>
  <si>
    <t>Fermi, Unit 2, Material Control and Accounting Program Inspection Report No. 05000341-10-406.</t>
  </si>
  <si>
    <t>NRC/RGN-I/DRP/PB2</t>
  </si>
  <si>
    <t>IR 05000333-10-003, on 04/01/2010 - 06/30/2010, for James A. Fitzpatrick Nuclear Power Plant, Fire Protection.</t>
  </si>
  <si>
    <t>IR 05000333-10-004, on 07/01/2010-09/30/2010, James A. Fitzpatrick Nuclear Power Plant, Fire Protection.</t>
  </si>
  <si>
    <t>IR 05000333-10-006 on 06/07/2010 - 07/01/2010 for James A. FitzPatrick, Component Design Bases Inspection.</t>
  </si>
  <si>
    <t>29</t>
  </si>
  <si>
    <t>IR 05000333-10-402; 07/19/2010 - 07/23/2010; James A. FitzPatrick Nuclear Power Plant; Access Control, Equipment Performance, Testing, and Maintenance, and Protection of Safeguards Information. (Letter Only).</t>
  </si>
  <si>
    <t>IR 05000333-10-403, on 05/12/2010 - 07/23/2010; James A. FitzPatrick Nuclear Power Plant; Inspection Procedure 93812, Special Inspection; Access Control, WITHOUT OUO, dated August 31, 2010.</t>
  </si>
  <si>
    <t>NRC/RGN-I/DRS</t>
  </si>
  <si>
    <t>EA-10-143, Fitzpatrick-Final Significance Determination for Security-Related Greater Than Green Finding (NRC Inspection Report 05000333/2010405) (PUBLIC-Letter only).</t>
  </si>
  <si>
    <t>NRC/RGN-I/ORA</t>
  </si>
  <si>
    <t>IR 05000285-10-003 on 04/01/2010 - 06/30/2010 for Fort Calhoun Station.</t>
  </si>
  <si>
    <t>IR 05000285-10-006, on 3/22/10 - 6/30/10; Fort Calhoun Station; Special Inspection into Turbine-Driven Auxiliary Feedwater Pump Failures to Start.</t>
  </si>
  <si>
    <t>IR 05000285-10-007; on 01/01/2010 - 06/21/2010; Omaha Public Power District Fort Calhoun Station, Inspection Procedure 92701, Followup.</t>
  </si>
  <si>
    <t>EA-10-084 - Final Significance Determination for a Yellow Finding and Notice of Violation, NRC Inspection Report 05000285-10-007, Fort Calhoun Station.</t>
  </si>
  <si>
    <t>IR 05000285-10-402, on 06/11/2010, for Fort Calhoun Station - NRC Security.</t>
  </si>
  <si>
    <t>IR 05000244-10-003, on 04/01/2010-06/30/2010, R.E. Ginna Nuclear Power Plant, LLC (Ginna), Routine Integrated Inspection Report.</t>
  </si>
  <si>
    <t>IR 05000244-10-004, on 07/01/2010 - 09/30/2010, R.E. Ginna Nuclear Power Plant, LLC (Ginna), Maintenance Risk Assessments and Emergent Work Control, Post Maintenance Testing.</t>
  </si>
  <si>
    <t>IR 05000244-10-006; 05/24/10 - 06/11/2010; R.E. Ginna Nuclear Power Plant; Biennial Baseline Inspection of the Identification and Resolution of Problems.</t>
  </si>
  <si>
    <t>IR 05000244-10-007 on 07/12/10 - 07/23/10 for R. E. Ginna Nuclear Power Plant, NRC Supplemental Inspection Report with Assessment Follow-up Letter.</t>
  </si>
  <si>
    <t>IR 05000244-10-008, 07200067-10-002 on 07/19 - 09/03/10, R.E. Ginna Nuclear Power Plant, Constellation Energy, Ontario, NY.</t>
  </si>
  <si>
    <t>NRC/RGN-I</t>
  </si>
  <si>
    <t>IR 05000244-10-009, on 10/18/2010 - 11/11/2010, R. E. Ginna Nuclear Power Plant, LLC (Ginna), Component Design Bases Inspection.</t>
  </si>
  <si>
    <t>Ginna: NRC Investigation Report 1-2009-050 and NRC Inspection Report 05000244-10-010.</t>
  </si>
  <si>
    <t>IR 05000244-10-403, on 08/23/2010 - 08/27/2010, R. E. Ginna Nuclear Power Plant, Protection of Safeguards Information. (Letter Only).</t>
  </si>
  <si>
    <t>EA-10-184 Ginna (PUBLIC) Final Significance Determination for Security Related Greater than Green Finding and Notice of Violation (NRC Inspection Report No. 05000244-10-405).</t>
  </si>
  <si>
    <t>59</t>
  </si>
  <si>
    <t>IR 05000416-10-003, on 03/28/2010 - 06/27/2010, Grand Gulf Nuclear Station, Integrated Resident and Regional Report, Maintenance Risk Assessments and Emergent Work Control, and Operability Evaluations.</t>
  </si>
  <si>
    <t>71</t>
  </si>
  <si>
    <t>Grand Gulf Nuclear Station - NRC Security Inspection Report 05000416-10-403.</t>
  </si>
  <si>
    <t>IR 05000400-10-003, Carolina Power and Light Company; April 1, 2010 - June 30, 2010; Shearon Harris Nuclear Power Plant, Unit 1; Post Maintenance Testing, and Event Follow-up.</t>
  </si>
  <si>
    <t>IR 05000400-10-004 07/01/10 - 09/30/10, Shearon Harris Nuclear Power Plant, Unit 1, Routine Integrated Report.</t>
  </si>
  <si>
    <t>IR 05000400-10-402, on 05/28/2010, for Shearon Harris - Security.</t>
  </si>
  <si>
    <t>IR 05000400-10-405, on 08/12/10, Shearon Harris, NRC Office of Investigations Report 2-2010-023.</t>
  </si>
  <si>
    <t>IR 05000321-10-003, 05000366-10-003; 04/01/2010-06/30/2010; Edwin I. Hatch Nuclear Plant, Units 1 and 2, Flood Protection Measures, Maintenance Effectiveness, Refueling and Other Outage Activities.</t>
  </si>
  <si>
    <t>IR 05000321-10-004 &amp; 05000366-10-004 7/01/2010 - 9/30/2010, Edwin I. Hatch - NRC Integrated Inspection.</t>
  </si>
  <si>
    <t>Final Significance Determination of White Finding and Notice of Violation (NRC Inspection Report No. 05000366-10-006), Edwin I. Hatch Unit 2.</t>
  </si>
  <si>
    <t>13</t>
  </si>
  <si>
    <t>IR 05000321-10-007 and 05000366-10-007, on 08/23/2010 - 08/26/2010, Edwin I. Hatch Nuclear Plant, Units 1 and 2, Supplemental Inspection - Inspection Procedure (IP) 95002.</t>
  </si>
  <si>
    <t>IR 05000321-10-403, IR 05000366-10-403, on 07/13/2010 - 07/30/2010, Edwin I. Hatch Nuclear Plant, NRC Material Control and Accounting Inspection, Cover Letter.</t>
  </si>
  <si>
    <t>NRC/RGN-I/DRP/PB3</t>
  </si>
  <si>
    <t>IR 05000354-10-003 on 04/01/10 - 06/30/10 for Hope Creek Generating Station, NRC Integrated Inspection Report.</t>
  </si>
  <si>
    <t>IR 05000354-10-004, on 07-01-10 - 09-30-10, Hope Creek Generating Station - NRC Integrated Inspection Report.</t>
  </si>
  <si>
    <t>IR 05000272-10-006, 05000311-10-006, 05000354-10-006 on 6/7/10 - 06/10/10, 06/21/10 - 06/24/10 &amp; 8/9/10 - 08/12/10 for Salem Nuclear Generating Station, Units 1 &amp; 2, and Hope Creek Generating Station; License Renewal Inspection Report - Errata.</t>
  </si>
  <si>
    <t>IR 05000354-10-007; on 03/22/2010 - 04/08/2010; Public Service Enterprise Group Nuclear LLC; Hope Creek Nuclear Generating Station: Triennial Fire Protection Team Inspection.</t>
  </si>
  <si>
    <t>NRC/RGN-I/DRS/EB3</t>
  </si>
  <si>
    <t>IR 05000272-10-402, IR 05000311-10-402, and IR 05000354-10-402, on 10/18/2010 - 10/21/2010, Salem and Hope Creek Generating Stations, Security.</t>
  </si>
  <si>
    <t>IR 05000272-10-403, 05000311-10-403 and 05000354-10-403 on 06/21/2010 - 06/25/2010 for Salem and Hope Creek, Security. (Letter Only).</t>
  </si>
  <si>
    <t>IR 05000272-10-502, 05000311-10-502, and 05000354-10-502, on  05/17/2010 - 05/24/2010; Salem and Hope Creek Generating Stations; Exercise Evaluation; Emergency Action Level and Emergency Plan Changes; Emergency Preparedness Performance Indicators.</t>
  </si>
  <si>
    <t>10</t>
  </si>
  <si>
    <t>IR 05000247-10-003 on 04-01-10 - 06-30-10 for Indian Point Nuclear Generating Unit 2 - NRC Integrated Inspection Report.</t>
  </si>
  <si>
    <t>IR 05000247-10-004, on 07/01/2010 - 09/30/2010, Indian Point Nuclear Generating, Indian Point, Unit 2, Post-Maintenance Testing.</t>
  </si>
  <si>
    <t>IR 05000247-10-006, 05000286-10-006; on 01/25/2010 - 02/11/2010; Indian Point Nuclear Generating Unit 2; Triennial Fire Protection Inspection.</t>
  </si>
  <si>
    <t>IR 05000247-10-008, on 05/03/2010 - 05/20/2010; Indian Point Nuclear Generating Unit 2; Biennial Baseline Inspection of the Identification and Resolution of Problems.  One Finding was Identified in the Area of Effectiveness of Corrective Actions.</t>
  </si>
  <si>
    <t>IR 05000247-10-402, and IR 05000286-10-402, 11/15/2010 - 11/19/2010, Indian Point Energy Center, Units 2 and 3, Security. (Letter Only).</t>
  </si>
  <si>
    <t>IR 05000247-10-403 &amp; 05000286-10-403, 09/13/2010-09/17/2010, Indian Point Energy Center; Protection of Unclassified Safeguards Information, Fitness for Duty, dated October 29, 2010 (Without Enclosures).</t>
  </si>
  <si>
    <t>IR 05000247-10-404, &amp; IR 05000286-10-404 on 05/05/2010 - 05/12/2010, for Indian Point Energy Center, Security, Identification and Resolution of Problems.</t>
  </si>
  <si>
    <t>IR 05000247-10-405; Entergy Nuclear Operations; 05/08/2010 - 05/09/2010; Indian Point Unit 2, NRC Material Control and Accounting Program Inspection Report.</t>
  </si>
  <si>
    <t>IR 05000247-10-502, 05000286-10-502; Entergy Nuclear Northeast; 09/13/2010-09/17/2010; Indian Point Units 2 and 3; Exercise Evaluation Emergency Action Level and Emergency Plan Changes Emergency Preparedness Performance Indicators.</t>
  </si>
  <si>
    <t>IR 05000286-10-003, on 04/01/2010 - 06/30/2010; Indian Point Nuclear Generating (Indian Point) Unit 3; Event Follow-Up.</t>
  </si>
  <si>
    <t>IR 05000286-10-004; Entergy Nuclear Northeast (Entergy); 07/01/10 - 09/30/10; Indian Point Nuclear Generating (Indian Point) Unit 3, Maintenance Effectiveness NRC Integrated Inspection Report.</t>
  </si>
  <si>
    <t>IR 05000286-10-007; 04/19/2010 - 04/23/2010; Entergy Nuclear Northeast; 04/19/2010 - 04/23/2010; Indian Point Nuclear Generating Station Unit 3, Supplemental Inspection (95001) for a White Performance Indicator in the Initiating Events Cornerstone.</t>
  </si>
  <si>
    <t>IR 05000286-10-008; 04/20/2010 – 04/21/2010; Indian Point Energy Center (IPEC); Oversight of Fabrication of IPEC Unit 3 Shielded Transfer Cask (STC) at the Holtec Manufacturing Division (HMD) Facility in Turtle Creek, Pennsylvania.</t>
  </si>
  <si>
    <t>NRC/NMSS/SFST/LID/RIOB
NRC/RGN-I/DNMS/DB</t>
  </si>
  <si>
    <t>IR 05000286-10-009, on 10/04/2010 - 10/29/2010, Indian Point, Unit 3, NRC Component Design Bases Inspection Report.</t>
  </si>
  <si>
    <t>NRC/RGN-III/DRP/B5</t>
  </si>
  <si>
    <t>IR 05000305-10-003, on 04/01/2010 - 06/30/2010, Kewaunee Power Station, Adverse Weather Protection.</t>
  </si>
  <si>
    <t>35</t>
  </si>
  <si>
    <t>IR 05000305-10-004, on 07/01/2010 - 09/30/2010, Kewaunee Power Station, Equipment Alignment, Maintenance Effectiveness, Modifications, Surveillance and Testing, and Radiological Hazard Assessment and Exposure Controls.</t>
  </si>
  <si>
    <t>IR 05000305-10-006, on 08/16/2010 - 09/03/2010; Kewaunee Power Station; Routine Biennial Problem Identification and Resolution Inspection; Effectiveness of Prioritization and Evaluation of Issues.</t>
  </si>
  <si>
    <t>IR 05000305-10-403(DRS); 08/16/2010 - 08/20/2010; Kewaunee Power Station; Routine Security Baseline Inspection - Cover Letter.</t>
  </si>
  <si>
    <t>IR 05000305-10-404, (DRS), on 06/02/2010 - 06/04/2010, Kewaunee Power Station, Security, Problem Identification and Resolution Inspection - Cover Letter.</t>
  </si>
  <si>
    <t>IR 05000305-10-502; Dominion Energy Kewaunee, Inc; 7/19/2010 to 9/7/2010; Kewaunee Power Station, Emergency Action Level and Emergency Plan Changes Inspection Report.</t>
  </si>
  <si>
    <t>IR 05000373-10-003, 05000374-10-003, on 04/01/2010 - 06/30/2010; LaSalle County Station, Units 1 &amp; 2; Operability Evaluations.</t>
  </si>
  <si>
    <t>IR 05000373-10-004, 05000374-10-004, on 07/01/2010 - 09/30/2010, LaSalle County Station, Units 1 &amp; 2, Routine Integrated Inspection Report.</t>
  </si>
  <si>
    <t>IR 05000373-10-402, (DRS), and IR 05000374-10-402, (DRS), on 05/17/2009 - 05/20/2010, LaSalle County Station, Routine Security Baseline Inspection - Cover Letter.</t>
  </si>
  <si>
    <t>IR 05000373-10-403(DRS); 05000374-10-403(DRS);  on 06/07/2010 - 06/16/2010; LaSalle County Station; Routine Security Baseline Inspection - Cover Letter.</t>
  </si>
  <si>
    <t>LaSalle County Station - NRC Material Control and Accounting Program Inspection Report 05000373/2010405; 05000374/2010405, DRP - Cover Letter Only.</t>
  </si>
  <si>
    <t>IR 05000373-10-502, 05000374-10-502; 07/26/2010 - 07/30/2010; LaSalle County Station, Units 1 and 2; Baseline Emergency Preparedness Biennial Exercise Inspection.</t>
  </si>
  <si>
    <t>NRC/RGN-I/DRP/PB4</t>
  </si>
  <si>
    <t>IR 05000352-10-003, 05000353-10-003, on 04/01/10 - 06/30/10; Limerick Generating Station, Units 1 and 2, Routine Integrated Report.</t>
  </si>
  <si>
    <t>IR 05000352-10-004, 05000353-10-004, on 07-01-10 - 09-30-10; Limerick Generating Station - NRC Integrated Inspection Report.</t>
  </si>
  <si>
    <t>IR 05000352-10-006, 05000353-10-006; on 05/10/2010 - 05/28/2010; Exelon Generation Company, LLC; Limerick Generating Station: Triennial Fire Protection Team Inspection.</t>
  </si>
  <si>
    <t>IR 05000352-10-402, and IR 05000353-10-402, on  06/28/2010 - 08/23/2010, Limerick Generating Station, Access Control. (Letter Only)</t>
  </si>
  <si>
    <t>7</t>
  </si>
  <si>
    <t>IR 05000352-10-0405 &amp; 05000353-10-0405 on 06/15/10 - 06/17/10 for Limerick Generating Station; Security Baseline Inspection.</t>
  </si>
  <si>
    <t>NRC/RGN-I/DRP/PB7</t>
  </si>
  <si>
    <t>IR 05000369-10-003 and 05000370-10-003, on 04/01/10 - 06/30/10; McGuire Nuclear Station Maintenance Risk Assessment, Radiological Hazard Assessment and Exposure Controls.</t>
  </si>
  <si>
    <t>05000369-10-004, IR 05000370-10-004, IR 05000369-10-501, IR 05000370-10-501, IR 07200038-10-001; 7/1/2010 - 9/30/2010; McGuire Nuclear Station, Equipment Alignment, Evaluations of Changes, Tests, or Experiments and Permanent Plant Modifications....</t>
  </si>
  <si>
    <t>IR 05000369-10-006, 05000370-10-006; 10/04/2010 - 10/21/2010; McGuire Nuclear Station; Biennial Inspection of the Problem Identification and Resolution Program.</t>
  </si>
  <si>
    <t>IR 05000369-10-008, 05000370-10-008, on 09/20/2010 - 09/23/2010; McGuire Nuclear Station, Units 1 and 2; Follow up Inspection.</t>
  </si>
  <si>
    <t>William B. McGuire Nuclear Station Security Inspection 05000369/2009201 and 05000370/2009201</t>
  </si>
  <si>
    <t/>
  </si>
  <si>
    <t>EA-09-252: Confirmatory Order (Effective Immediately) for Duke Energy Carolinas, LLC, McGuire Nuclear Station.</t>
  </si>
  <si>
    <t>NRC/RGN-II</t>
  </si>
  <si>
    <t>NRC/RGN-I/DRP/PB5</t>
  </si>
  <si>
    <t>IR 05000336-10-003, 05000423-10-003 on 04/01/2010 - 06/30/2010 for Millstone Power Station, Unit 2 and 3, Equipment Alignment; Refueling and Other Outage Activities; Identification and Resolution of Problems; Event Follow-up.</t>
  </si>
  <si>
    <t>IR 05000336-10-004, on 05000423-10-004, on 07/01/2010-09/30/2010, Millstone Power Station Unit 2 and Unit 3, Identification and Resolution of Problems, Event Follow-up.</t>
  </si>
  <si>
    <t>IR 05000336-10-008, 05000423-10-008, and 05000336-10-009, on 07/19/2010 - 09/22/2010, Millstone Power Station, Units 2 and 3, Triennial Fire Protection and Millstone Power Station, Unit 2; Temporary Instruction 2515/181 Inspection.</t>
  </si>
  <si>
    <t>IR 05000336-10-010, 05000423-10-010, on Millstone Power Station, Units 2 and 3, Engineering Specialist Plant Modifications Inspection.</t>
  </si>
  <si>
    <t>IR 05000423-10-011, on 07/19/2010-09/22/2010, Millstone Power Station, Unit 3, Fire Protection (Letter Only).</t>
  </si>
  <si>
    <t>IR 05000336-10-402 &amp; 05000423-10-402, on 08/16/2010 - 09/28/2010, Millstone Power Station, Units 2 and 3 - NRC Security Inspection Report Preliminary Greater than Green Finding.</t>
  </si>
  <si>
    <t>IR 05000336-10-502, 05000423-10-502, on 10/18/2010-10/22/2010, Millstone Power Station, Units 2 and 3, Emergency Preparedness Exercise Report.</t>
  </si>
  <si>
    <t>IR 05000263-10-003, on 04/01/2010 - 06/30/2010; Monticello Nuclear Generating Plant; Plant Modifications; Surveillance Testing.</t>
  </si>
  <si>
    <t>IR 05000263-10-004, on 07/01/2010 - 09/30/2010, Monticello Nuclear Generating Plant, Maintenance Risk Assessment and Emergent Work Control.</t>
  </si>
  <si>
    <t>IR 05000263-10-007, on 09/13/2010 - 10/01/2010; Monticello Nuclear Generating Station; Biennial Baseline Inspection of the Identification and Resolution of Problems.</t>
  </si>
  <si>
    <t>IR 05000263-10-403, (DRS), on  07/19/2010 - 07/23/2010, Monticello Nuclear Generating Plant; Routine Security Baseline Inspection - Cover Letter.</t>
  </si>
  <si>
    <t>IR 05000220-10-003, 05000410-10-003, on 04/01/2010 - 06/30/2010, Nine Mile Point Nuclear Station, Units 1 and 2, Refueling and Other Outage Activities.</t>
  </si>
  <si>
    <t>IR 05000220-10-004, 05000410-10-04,  07/01/2010-09/30/2010, Nine Mile Point Nuclear Station, Units 1 and 2, Occupational/Public Radiation Safety.</t>
  </si>
  <si>
    <t>IR 05000220-10-007 and 05000410-10-007, on 09/13/10 - 10/01/10, Nine Mile Point, NRC Evaluation of Changes, Tests, or Experiments and Permanent Modifications Team.</t>
  </si>
  <si>
    <t>25</t>
  </si>
  <si>
    <t>IR 05000220-10-402 and 05000410-10-402; on 06/07/10 - 06/11/2010; Nine Mile Point Nuclear Station; Security. (Letter Only).</t>
  </si>
  <si>
    <t>IR 05000220-10-403 and 05000410-10-403, on 11/1/2010 - 11/5/2010; Nine Mile Point Nuclear Station; Security. (Letter Only).</t>
  </si>
  <si>
    <t>NRC/RGN-II/DRP/RPB5</t>
  </si>
  <si>
    <t>IR 05000338-10-004, 05000339-10-004, 07200056-10-001; 07/01/2010 - 09/30/2010; North Anna Power Station, Units 1 &amp; 2, and North Anna Independent Spent Fuel Storage Installation: Plant Modifications; Identification and Resolution of Problems; Event .....</t>
  </si>
  <si>
    <t>IR 05000338-10-501 and 05000339-10-501, on 09/29/2010, for North Anna Power Station, Units 1 and 2 Baseline Inspection.</t>
  </si>
  <si>
    <t>IR 05000269-10-003, 05000270-10-003, 05000287-10-003; 04/01/2010 - 06/30/2010; Oconee Nuclear Station Units 1, 2 and 3; Maintenance Risk Assessments and Emergent Work Control, Evaluations of Changes, Tests, or Experiments and Permanent Plant....</t>
  </si>
  <si>
    <t>IR 05000269-10-004, 05000270-10-004, 05000287-10-004; 07/01/2010 - 09/30/2010; Oconee Nuclear Station Units 1, 2 and 3; Plant Modifications, Problem Identification and Resolution.</t>
  </si>
  <si>
    <t>Oconee Nuclear Station - NRC Inspection Report 05000269-10-006, 05000270-10-006, 05000287-10-006.</t>
  </si>
  <si>
    <t>IR 05000269-10-007, 05000270-10-007, 05000287-10-007; 05/14/2010 - 05/27/2010; Oconee Nuclear Station Units 1, 2 and 3; Other Activities.</t>
  </si>
  <si>
    <t>Final Significance Determination of One Yellow Finding and One White Finding and Notice of Violation (NRC Inspection Report 05000269-10-008, 05000270-10-008, and 05000287-10-008 - Oconee Nuclear Station).</t>
  </si>
  <si>
    <t>IR 05000219-10-003, on 04/01/10 - 06/30/10; Oyster Creek Generating Station; Post Maintenance Testing, Operability Evaluation, Event Response, Problem Identification and Resolution.</t>
  </si>
  <si>
    <t>IR 05000219-10-004, on 07-31-10 - 09-30-10, Oyster Creek Generating Station - NRC Integrated Inspection Report.</t>
  </si>
  <si>
    <t>IR 05000219-10-007 on 06/14/2010 - 07/01/2010 for Oyster Creek, Biennial Baseline Inspection of Problem Identification and Resolution.</t>
  </si>
  <si>
    <t>IR 05000219-10-008, on 08/03/2010 - 08/27/2010; Exelon Energy Company, LLC, Oyster Creek Generating Station; Component Design Bases Inspection.</t>
  </si>
  <si>
    <t>IR 05000219-10-404; on 05/17/2010-05/19/2010; Oyster Creek Nuclear Generating Station; Security Baseline Inspection.</t>
  </si>
  <si>
    <t>IR 05000255-10-003 on 4/01/2010 - 6/30/2010 for Palisades Power Plant, Integrated Inspection Report.</t>
  </si>
  <si>
    <t>IR 05000255-10-004, on 07/01/2010 - 09/30/2010, Palisades Nuclear Plant, Maintenance Risk Assessments and Emergent Work Control, Operability Evaluations, Post Maintenance Testing.</t>
  </si>
  <si>
    <t>IR 05000255-10-008(DRS), on 08/5/2010 – 09/3/2010, Palisades Nuclear Power Plant, Routine Triennial Fire Protection Baseline Inspection.</t>
  </si>
  <si>
    <t>IR 05000255-10-009; 09/13/10 - 09/17/10; Palisades Nuclear Plant;  Inspection Procedure (IP) 95001 Supplemental Inspection.</t>
  </si>
  <si>
    <t>IR 05000255-10-010, on 10/4/2010 - 10/22/2010, Palisades Nuclear Plant, Post-Approval Site Inspection for License Renewal.</t>
  </si>
  <si>
    <t>IR 05000255-10-403, 09/07/2010 - 09/10/2010; Palisades Nuclear Plant; Routine Security Baseline Inspection - Cover Letter.</t>
  </si>
  <si>
    <t>IR 05000255-10-404, (DRS), on 06/28/2010 - 07/01/2010, Palisades Nuclear Plant, Routine Security Baseline Inspection - Cover Letter.</t>
  </si>
  <si>
    <t>IR 05000255-10-406, (DRS), on 03/09/2010 and 05/10/2010, Palisades Nuclear Plant, Temporary Instruction 2201/002 Inspection - Cover Letter.</t>
  </si>
  <si>
    <t>73</t>
  </si>
  <si>
    <t>NRC/RGN-IV/DRP/RPB-D</t>
  </si>
  <si>
    <t>IR 05000528-10-003, 05000529-10-003, 05000530-10-003; 04/01-06/30/10; Palo Verde Nuclear Generating Station, Units 1, 2, and 3, Integrated Resident and Regional Report; Maint. Effectiveness; Ident. and Resolution of Problems; and Event Follow-up.</t>
  </si>
  <si>
    <t>93</t>
  </si>
  <si>
    <t>IR 05000528-10-004, 05000529-10-004, 05000530-10-004; 07/01/10 - 09/30/10; Palo Verde Nuclear Generating Station, Units 1, 2, and 3, Integrated Resident and Regional Report; Maintenance Effectiveness; Maintenance Risk Assessment and Emergent Work .....</t>
  </si>
  <si>
    <t>56</t>
  </si>
  <si>
    <t>IR 05000528-10-007, 05000529-10-007, 05000530-10-007; on 02/01/2010 - 02/26/2010; Palo Verde Nuclear Generating Station; Scoping of Nonsafety-Related Affecting Safety-Related Systems and Review of License Renewal Aging Management Programs.</t>
  </si>
  <si>
    <t>60</t>
  </si>
  <si>
    <t>Palo Verde - Followup of License Renewal Unresolved Item - Inspection Report 05000528; 05000529; 05000530-10-010.</t>
  </si>
  <si>
    <t>Palo Verde Nuclear Generating Station, Units 1, 2, and 3 - NRC Security Inspection Report 05000528-10-402, 05000529-10-402 and 05000530-10-402.</t>
  </si>
  <si>
    <t>IR 05000528-10-403, 05000529-10-403 and 05000530-10-403, on 11/05/10, Palo Verde Nuclear Generating Station, Units 1, 2, and 3.</t>
  </si>
  <si>
    <t>IR 05000528-10-404, IR 05000529-10-404, IR 05000530-10-404, on 04/23/2010, Palo Verde Nuclear Generating Station, Units 1, 2, &amp; 3, NRC Material Control &amp; Accounting Program Inspection.</t>
  </si>
  <si>
    <t>IR 05000277-10-003 &amp; 05000278-10-003 on 04/01/10 - 06/30/10 for Peach Bottom Atomic Power Station NRC Integrated Inspection Report.</t>
  </si>
  <si>
    <t>IR 05000277-10-004 and 05000278-10-004, on 07-01-10 - 09-30-10, Peach Bottom Atomic Power Station - NRC Integrated Inspection Report.</t>
  </si>
  <si>
    <t>NRC Investigation Report Nos. 1-2009-053 and 1-2009-046 Peach Bottom.</t>
  </si>
  <si>
    <t>IR 05000277-10-404 and 05000278-10-404; on 11/16/10 - 11/18/2010; Peach Bottom Atomic Power Station; Security Baseline Inspection; NRC Material Control and Accounting Program.</t>
  </si>
  <si>
    <t>IR 05000277-10-502, 05000278-10-502, on 06/21-06/25/10; Peach Bottom Atomic Power Station; Exercise Evaluation; Emergency Action Level and Emergency Plan Changes; Emergency Preparedness Performance Indicators.</t>
  </si>
  <si>
    <t>IR 05000440-10-003 on 04/01/2010 - 06/30/2010 for Radiological Hazard Assessment and Exposure Controls, Occupational ALARA Planning and Controls; In-Plant Airborne Radioactivity Control and Mitigation.</t>
  </si>
  <si>
    <t>58</t>
  </si>
  <si>
    <t>IR 05000440-10-004, on 07/01/2010 - 09/30/2010; Surveillance Testing; Problem Identification and Resolution.</t>
  </si>
  <si>
    <t>IR 05000440-10-006, on 06/14/2010 - 08/03/2010; Perry Nuclear Power Plant (PNPP), Unit 1; Evaluations of Changes, Tests or Experiments and Permanent Plant Modifications.</t>
  </si>
  <si>
    <t>IR 05000440-10-007, on 11/01/2010 - 11/30/2010, Perry Nuclear Power Plant, Unit 1, Routine Biennial Problem Identification and Resolution (PI&amp;R) Inspection.</t>
  </si>
  <si>
    <t>IR 05000440-10-008 and Notice of Violation on 07/16/10 for Perry Nuclear Power Plant, Unit 1.</t>
  </si>
  <si>
    <t>IR 05000349-10-402, (DRS), on 05/17/2010 - 05/21/2010, for Perry Nuclear Power Plant, Routine Security Baseline Inspection.</t>
  </si>
  <si>
    <t>IR 05000440-10-403, (DRS), 10/25/2010 - 11/03/2010, Perry Nuclear Power Plant, Routine Security Baseline Inspection - Cover Letter.</t>
  </si>
  <si>
    <t>IR 05000440-10-405 (DNMS) on 08/11/2010 for Perry Nuclear Power Plant - NRC ISFSI Security Inspection.</t>
  </si>
  <si>
    <t>Perry Nuclear Power Plant - NRC Material Control and Accounting Program Inspection Report 05000440-10-406 (DRP).</t>
  </si>
  <si>
    <t>IR 05000440-10-502, on 09/27/2010 - 10/01/2010; Perry Nuclear Power Plant, Unit 1; Baseline Emergency Preparedness Biennial Exercise Inspection.</t>
  </si>
  <si>
    <t>IR 05000293-10-003, on 04/01/10 - 06/30/10; Pilgrim Nuclear Power Station; Flood Protection Measures.</t>
  </si>
  <si>
    <t>IR 05000293-10-004; Entergy Nuclear Operations, Inc.; 07/01/2010-09/30/2010; Pilgrim Nuclear Power Station, NRC Integrated Inspection Report.</t>
  </si>
  <si>
    <t>IR 05000293-10-006, on 09/13/2010 - 09/30/2010, Pilgrim Nuclear Power Station, Engineering Specialist Plant Modifications Inspection.</t>
  </si>
  <si>
    <t>Pilgrim Nuclear Power Station - NRC Inspection Report 05000293/2010007</t>
  </si>
  <si>
    <t>IR 05000293-10-008 on 09/17/2010 for Pilgrim Nuclear Power Station, Plant Status and Identification and Resolution of Problems.</t>
  </si>
  <si>
    <t>IR 05000293-10-402; 05/10/2010 - 05/14/2010; Pilgrim Nuclear Power Station; Access Control, Security Training (Letter Only).</t>
  </si>
  <si>
    <t>NRC/RGN-I/DNMS</t>
  </si>
  <si>
    <t>IR 05000293-10-403, on 10/18/2010 - 11/10/2010, Pilgrim Nuclear Power Station, Special Inspection. (letter only).</t>
  </si>
  <si>
    <t>IR 05000293-10-502, on 11/15/2010 - 11/18/2010, Pilgrim Nuclear Power Station, Emergency Preparedness Exercise Report.</t>
  </si>
  <si>
    <t>67</t>
  </si>
  <si>
    <t>IR 05000266-10-003, 05000301-10-003; 04/01/2010 - 06/30/2010; Point Beach Nuclear Plant, Units 1 &amp; 2; Adverse Weather Protection, Equipment Alignment, Operability Evaluations, and Other Activities.</t>
  </si>
  <si>
    <t>IR 05000266-10-004, 05000301-10-004, on 07/01/2010 - 09/30/2010, Point Beach Nuclear Plant, Units 1 &amp; 2, Fire Protection and Surveillance Testing, and Other Activities.</t>
  </si>
  <si>
    <t>IR 05000266-10-008(DRS); 05000301-10-008(DRS); 05/10/2010 - 05/28/2010; Point Beach Nuclear Plant, Units 1 and 2; Routine Triennial Fire Protection Baseline Inspection.</t>
  </si>
  <si>
    <t>IR 05000266-10-011; NextEra Energy Point Beach, LLC; 08/09/10 - 08/26/10; Point Beach Nuclear Plant (PBNP), Unit 1; Post-Approval Site Inspection for License Renewal Inspection Report.</t>
  </si>
  <si>
    <t>IR 05000266-10-403, (DRS), IR 05000301-10-403 (DRS), on 04/26/2010 - 04/30/2010, Point Beach Nuclear Plant, Units 1 and 2, Routine Security Baseline Inspection - Cover Letter.</t>
  </si>
  <si>
    <t>IR 05000266-10-404, 05000301-10-404, on 07/20/2010 - 07/22/2010, Point Beach Nuclear Plant, Security Baseline Inspection - Cover Letter Only.</t>
  </si>
  <si>
    <t>IR 05000266-10-502 &amp; 05000301-10-502, on 10/25/2010 - 10/29/2010, Point Beach Nuclear Plant, Units 1 and 2, Baseline Emergency Preparedness Biennial Exercise Inspection.</t>
  </si>
  <si>
    <t>IR 05000282-10-003 &amp; 05000306-10-003 on 4/1/2010 - 6/30/2010 for Prairie Island, Units 1 and 2, Event Follow Up.</t>
  </si>
  <si>
    <t>IR 05000282-10-004, on 05000306-10-004, on 7/1/2010 - 9/30/2010, Prairie Island Nuclear Generating Plant, Units 1 and 2, Event Follow-up.</t>
  </si>
  <si>
    <t>IR 05000282-10-006 &amp; 05000306-10-006 on 06/28/2010 - 08/30/2010, Northern States power Company, Prairie Island Nuclear Generating Plant, Units 1 and 2, Component Design Bases Inspection.</t>
  </si>
  <si>
    <t>IR 05000282-10-007 &amp; 05000306-10-007, on 09/20/2010 - 10/08/2010, Prairie Island Nuclear Generating Plant, Units 1 and 2, Routine Biennial Problem Identification and Resolution Inspection.</t>
  </si>
  <si>
    <t>IR 05000306-10-009 on 06/14/10 - 09/07/10 for Prairie Island Nuclear Generating Plant, Unit 2, Supplemental Inspection Procedure 95001.</t>
  </si>
  <si>
    <t>IR 05000282-10-010, 05000306-10-010 on 04/29/10 - 05/03/10 for Prairie Island, Units 1 and 2, Inspection of Turbine Building Internal Flooding Vulnerability.</t>
  </si>
  <si>
    <t>IR 05000282-10-011 and 05000306-10-011, on 07/13/10 - 08/17/10; Prairie Island Nuclear Generating Plant, Units 1 and 2; Inspection of Turbine Building Internal Flooding Vulnerability.</t>
  </si>
  <si>
    <t>IR 05000306-10-012; 11/01/10 - 11/05/10; Prairie Island Nuclear Generating Plant, Unit 2; Followup Inspection to Supplemental Inspection Report 05000306/2010009.</t>
  </si>
  <si>
    <t>IR 05000282-10-402; 05000306-10-402(DRS); 04/05/10 - 04/15/10; Prairie Island Nuclear Generating Plant, Units 1 and 2; Routine Security Baseline Inspection - Cover Letter.</t>
  </si>
  <si>
    <t>IR 05000282-10-502 (DRS), 05000306-10-502 (DRS), on 08/23/2010 - 08/27/2010 for Prairie Island Nuclear Generating Plan, Units 1 and 2; Baseline Emergency Preparedness Biennial Exercise Inspection.</t>
  </si>
  <si>
    <t>NRC/RGN-III/DRS/OLB</t>
  </si>
  <si>
    <t>IR 05000254-10-003, 05000265-10-003, on 04/01/10 - 06/30/10; Quad Cities Nuclear Power Station, Units 1 &amp; 2; Other Activities.</t>
  </si>
  <si>
    <t>IR 05000254-10-004 &amp; 05000265-10-004, 07/01/2010 - 09/30/2010, Quad Cities Nuclear Power Station, Units 1 &amp; 2, NRC Integrated Inspection Report.</t>
  </si>
  <si>
    <t>Quad Cities Units 1 &amp; 2, Problem Identification and Resolution Inspection 05000254-10-006; 05000265-10-006.</t>
  </si>
  <si>
    <t>IR 05000254-10-007 &amp; 05000265-10-007, on 04/26/10 - 05/14/10 Quad Cities Nuclear Power Station, Units 1 and 2; Evaluations of Changes, Tests, or Experiments and Permanent Plant Modifications.</t>
  </si>
  <si>
    <t>IR 05000254-10-403 (DRS), 05000265-10-403 (DRS), on 09/13/2010 - 09/16/2010, Quad Cities Nuclear Power Station; Routine Security Baseline Inspection - Cover Letter.</t>
  </si>
  <si>
    <t>Quad Cities Nuclear Power Station - NRC Material Control and Accounting Program Inspection Report No. 05000245-10-406; 05000265-10-406.</t>
  </si>
  <si>
    <t>IR 05000254-10-502 &amp; 05000265-10-502, on 11/15/2010 - 11/19/2010, Quad Cities Nuclear Power Station, Units 1 and 2, Baseline Emergency Preparedness Biennial Exercise Inspection.</t>
  </si>
  <si>
    <t>IR 05000458-10-003 on 04/01/2010 - 06/30/2010 for River Bend Station, Integrated Inspection Report; Maintenance Risk Assessments and Emergent Work Control;,Operability Evaluations; Occupational Dose Assessment.</t>
  </si>
  <si>
    <t>51</t>
  </si>
  <si>
    <t>IR 05000458-10-006; Entergy Operations, Inc.,; 04/05/2010 - 06/02/2010; River Bend Station, NRC Triennial Fire Protection Inspection and Notice of Violation.</t>
  </si>
  <si>
    <t>River Bend Station Nuclear Power Station - U.S. Nuclear Regulatory Commission Security Baseline Inspection Report              05000458-10-201.</t>
  </si>
  <si>
    <t>NRC/NSIR</t>
  </si>
  <si>
    <t>River Bend Station - NRC Security Inspection Report 05000458-10-403.  Cover Letter Only.</t>
  </si>
  <si>
    <t>IR 05000458-10-405, on 04/22/2010, for River Bend Security Inspection.</t>
  </si>
  <si>
    <t>IR 05000261-10-003, on 04/01/2010 - 06/30/2010, Carolina Power and Light Company, H. B. Robinson Steam Electric Plant, Unit 2, Identification and Resolution of Problems.</t>
  </si>
  <si>
    <t>IR 05000261-10-004 &amp; 05000261-10-501, on 07/01/10 - 09/30/10; Carolina Power &amp; Light Co.; H.B. Robinson, Unit 2; Post Maintenance Testing, Licensed Operator Requalification, &amp; Event Follow-up, Inspection Report with Assessment Letter.</t>
  </si>
  <si>
    <t>H. B. Robinson Steam Electric Plant - NRC Problem Identification and Resolution Inspection Report 05000261-10-006; Preliminary White Fining and Potential Escalated Enforcement Violations.</t>
  </si>
  <si>
    <t>NRC/RGN-II/DCP</t>
  </si>
  <si>
    <t>IR 05000261-10-007, on 03/15 - 19/2010 and 03/29 - 4/1/2010, H.B. Robinson Steam Electric Plant, Unit 2; Fire Protection.</t>
  </si>
  <si>
    <t>IR 05000261-10-009, on 04/19/2010 - 06/2/2010; H. B. Robinson Steam Electric Plant, Unit 2; Augmented Inspection.</t>
  </si>
  <si>
    <t>IR 05000261-10-010; on 05/03/2010 - 05/07/2010; H.B. Robinson Steam Electric Plant, Unit 2; Post-Approval Site Inspection for License Renewal.</t>
  </si>
  <si>
    <t>IR 05000261-10-402, on 08/13/10, H. B. Robinson Steam Electric Plant - NRC Security Preliminary White Finding and Apparent Violation.</t>
  </si>
  <si>
    <t>IR 05000335-10-003, 05000389-10-003; IR 07200061-10-001; on 4/01/2010 - 6/30/2010; St. Lucie Nuclear Plant, Units 1 &amp; 2; Identification and Resolution of Problems; Other Activities.</t>
  </si>
  <si>
    <t>NRC/RGN-III/DRP/RPB3</t>
  </si>
  <si>
    <t>IR 05000335-10-004, 05000389-10-004; 07/01/2010-09/30/2010; St. Lucie Nuclear Plant, Units 1 &amp; 2; Equipment Alignment, Identification and Resolution of Problems Other Activities.</t>
  </si>
  <si>
    <t>IR 05000335-10-009; 9/27/2010-9/30/2010; St. Lucie Nuclear Plant, Unit 1; Supplemental Inspection - Inspection Procedure (IP) 95002.</t>
  </si>
  <si>
    <t>IR 05000335-10-404 and 05000389-10-404 on 07/22/2010 for St. Lucie, Units 1 and 2 - NRC Physical Security Inspection Report.</t>
  </si>
  <si>
    <t>IR 05000272-10-003, 05000311-10-003; 04/01/2010 - 06/30/2010; Salem Nuclear Generating Station, Unit Nos. 1 and 2; Inservice Inspection and Maintenance Effectiveness.</t>
  </si>
  <si>
    <t>IR 05000272-10-004, 05000311-10-004, on 07-31-10 - 09-30-10, Salem Nuclear Generating Station, Units 1 and 2, Integrated Inspection Report.</t>
  </si>
  <si>
    <t>IR 05000272-10-009, IR 05000311-10-009, IR 07200048-10-001, on 08/09/2010 - 09/20/10, Salem Nuclear Generating Station, PSEG Nuclear LLC, Hancocks Bridge, New Jersey.</t>
  </si>
  <si>
    <t>NRC/RGN-IV/DRP</t>
  </si>
  <si>
    <t>IR 05000361-10-003, 05000362-10-003, on 03/25/2010 - 06/23/2010; San Onofre Nuclear Generating Station, Units 2 and 3; Integ Resid &amp; Regional Report; Maint. Effect., Maint. Risk &amp; Emerg Work, Op Eval, Ident &amp; Resolution of Problems, Event Followup.</t>
  </si>
  <si>
    <t>72</t>
  </si>
  <si>
    <t>IR 05000361-10-004 &amp; 05000362-10-004, on 06/24/10 - 09/23/10, San Onofre Nuclear Generating Station.</t>
  </si>
  <si>
    <t>IR 05000361-10-006; 05000362-10-006; on 10/01/2008 - 04/23/2010: San Onofre Nuclear Generating Station "Biennial Baseline Inspection of the Identification and Resolution of Problems".</t>
  </si>
  <si>
    <t>San Onofre Nuclear Generating Station - NRC Triennial Fire Inspection Report 0500036-10-007 and 05000362-10-007 and Notice of Violation.</t>
  </si>
  <si>
    <t>IR 05000361-10-008; 01/01/2010 – 05/17/2010; San Onofre Nuclear Generating Station, Unit 2 Steam Generator Replacement Report; Steam Generator Replacement Activities.</t>
  </si>
  <si>
    <t>IR 05000361-10-010 &amp; 05000362-10-010, on 07/12/10 - 07/16/10, San Onofre Units 2 &amp; 3, Focused Baseline Inspection of Substantive Cross-Cutting Issues &amp; Safety Culture.</t>
  </si>
  <si>
    <t>IR 05000361-10-402, IR 05000362-10-402, on 07/22/2010, San Onofre Nuclear Generating Station (SONGS).</t>
  </si>
  <si>
    <t>IR 05000361-10-404, 05000362-10-404 on 07/22/2010 for San Onofre Nuclear Generating Station - NRC Security Inspection.</t>
  </si>
  <si>
    <t>IR 05000443-10-003, on 04-01-10 - 06-30-10, Seabrook Station, Unit 1, NRC Integrated Inspection Report.</t>
  </si>
  <si>
    <t>IR 05000443-10-004, on 07-31-10 - 09-30-10; Seabrook Station, Unit 1, Routine - NRC Integrated Inspection.</t>
  </si>
  <si>
    <t>IR 05000443-10-006 on 04/26/10 - 05/20/10 for Seabrook, Unit 1, NRC Component Design Bases .</t>
  </si>
  <si>
    <t>IR 05000443-10-007, on 06/07/2010 - 06/30/2010, Seabrook Station, Unit 1, Supplemental Inspection - IP 95001.</t>
  </si>
  <si>
    <t>IR 05000443-10-008, on 09/13/2010 - 10/01/2010, Seabrook Station, Unit No. 1 - NRC Problem Identification and Resolution Inspection Report.</t>
  </si>
  <si>
    <t>IR 05000443-10-402, on 04/05/2010 - 04/09/2010, Seabrook Station, Unit 1, Security Baseline Inspection. (Letter Only).</t>
  </si>
  <si>
    <t>NRC/RGN-I/DNMS/DB</t>
  </si>
  <si>
    <t>IR 05000443-10502, on 05/03/10 - 05/06/10; Seabrook Station, Unit No. 1; Exercise Evaluation; Emergency Action Level and Emergency Plan Changes; Emergency Preparedness Performance Indicators.</t>
  </si>
  <si>
    <t>IR 05000327-10-003, 05000328-10-003 &amp; 07200034-10-002 on 04/01/2010 - 06/30/2010 for  Sequoyah Nuclear Plant, Units 1 and 2,  Routine Quarterly Integrated Report.</t>
  </si>
  <si>
    <t>IR 05000327-10-004 &amp; 05000328-10-004, on 07/01/2010 - 09/30/2010, Sequoyah Nuclear Plant, Units 1 and 2, Heat Sink Performance, Identification and Resolution of Problems, and Event Followup.</t>
  </si>
  <si>
    <t>IR 05000327-10-007, 05000328-10-007; on 03/15/10 - 04/16/10; Sequoyah Nuclear Plant, Units 1 and 2; Component Design Basis Inspection.</t>
  </si>
  <si>
    <t>Sequoyah Nuclear Plant - NRC Security Inspection Report 05000327-10402 and 05000328-10-402 (Cover Letter).</t>
  </si>
  <si>
    <t>IR 05000327-10-403 &amp; 05000328-10-403, Conducted on 04/30/2010, Sequoyah Nuclear Plant, NRC Material Control &amp; Accounting Inspection.</t>
  </si>
  <si>
    <t>IR 05000327-10-501 &amp; 05000328-10-501; on 11/15/2010 - 11/19/2010; Sequoyah Nuclear Plant, Units 1 and 2; Baseline Inspection.</t>
  </si>
  <si>
    <t>IR 05000498-10-003, 05000499-10-003 on 04/01/10 - 06/30/10 for South Texas Project Electric Generating Station, Units 1 and 2, Integrated Resident and Regional Report, Operability Evaluations, Identification and Resolution of Problems.</t>
  </si>
  <si>
    <t>82</t>
  </si>
  <si>
    <t>IR 05000498-10-004, 05000499-10-004, on 09/30/10, South Texas Project Electric Generating Station, Units 1 and 2, Integrated Inspection.</t>
  </si>
  <si>
    <t>IR 05000498-10-006; 05000499-10-006; 08/30/10 - 09/16/10; South Texas Project Units 1 and 2:  Identification and Resolution of Problems.</t>
  </si>
  <si>
    <t>IR 05000395-10-003; 04/01/2010 - 06/30/2010; Virgil C. Summer Nuclear Station; Event Followup.</t>
  </si>
  <si>
    <t>Virgil C. Summer Nuclear Station - NRC Intergrated Inspection Report 05000395/2010004 and NRC Emegency Preparedness Inspection Report Report 05000395/2010501 and Notice of Violation</t>
  </si>
  <si>
    <t>IR 05000395-10-006, on 10/04/2010 - 10/22/2010, Virgil C. Summer Nuclear Station, Biennial Inspection of the Identification and Resolution of Problems.</t>
  </si>
  <si>
    <t>IR 05000395-10-008 on 06/14/10 - 06/18/10 and 06/28/10 - 07/01/10 for Virgil C. Summer Nuclear Station; Fire Protection.</t>
  </si>
  <si>
    <t>IR 05000395-10-403, Completed on 04/30/2010, for Virgil C. Summer- NRC Supplemental Inspection.</t>
  </si>
  <si>
    <t>IR 05000395-10-404, on 05/21/2010, Final Significance Determination (SUMMER) - NRC Inspection, OUO Removed.</t>
  </si>
  <si>
    <t>IR 05000395-10-502 on 04/19/2010-07/14/2010 for Virgil C. Summer Nuclear Station, Unit 1, NRC Emergency Preparedness Inspection Report.</t>
  </si>
  <si>
    <t>IR 05000280-10-003 &amp; 05000281-10-003 on 04/01/2010 - 06/30/2010 for Surry Power Station, Units 1 and 2: Maintenance Effectiveness, Maintenance Risk Assessments and Emergent Work Control.</t>
  </si>
  <si>
    <t>IR 05000280-10-004, 05000281-10-004, 05000280-10-501, and 05000281-10-501; 07/01/2010 - 09/30/2010; Surry Power Station, Units 1 and 2, Routine Integrated Inspection Report.</t>
  </si>
  <si>
    <t>IR 05000280-10-006; Virginia Electric and Power Company; 06/10/2010 - 08/06/2010; Surry Power Station - Special Inspection Report.</t>
  </si>
  <si>
    <t>IR 05000387-10-003, 05000388-10-003, on 04/01/2010 - 06/30/2010; Susquehanna Steam Electric Station, Units 1 and 2; Maintenance Effectiveness, Maintenance Risk Assessment and Emergent Work Control, Operability Evaluations, and Post-Maintenance Testing.</t>
  </si>
  <si>
    <t>IR 05000387-10-004, 05000388-10-004, on 07/01/2010 - 09/30/2010, Susquehanna Steam Electric Station - NRC Integrated Inspection Report and Preliminary White Finding (EA-10-207) dated 11/12/2010.</t>
  </si>
  <si>
    <t>IR 05000387-10-007 and 05000388-10-007, on 09/13/2010 - 10/08/2010, Susquehanna Steam Electric Station, Units 1 and 2; Component Design Bases Inspection.</t>
  </si>
  <si>
    <t>IR 05000387-10-502 &amp; 05000388-10-502, on 10/04/2010-10/08/2010, Susquehanna Steam Electric Station, Units 1 and 2, Exercise Evaluation; Emergency Action Level and Emergency Plan Changes; Emergency Preparedness Performance Indicators.</t>
  </si>
  <si>
    <t>IR 05000289-10-003, on 04/01/10 - 06/30/10, for Three Mile Island, Unit 1 - NRC Integrated Inspection Report.</t>
  </si>
  <si>
    <t>IR 05000289-10-004, on 07-31-10 - 09-30-10, Three Mile Island Station, Unit 1 - NRC Integrated Inspection Report.</t>
  </si>
  <si>
    <t>IR 05000289-10-006; 4/12/2010 - 4/29/2010; Exelon Generation Company, LLC; Three Mile Island Station, Unit 1; Engineering Specialist Plant Modifications Inspection.</t>
  </si>
  <si>
    <t>IR 05000289-10-009 on 07/12/10 - 07/29/10 for Three Mile Island, Unit 1, NRC Problem Identification and Resolution Inspection Report.</t>
  </si>
  <si>
    <t>IR 05000289-10-402, on 09/20/2010 - 09/24/2010, Three Mile Island Nuclear Station, Unit 1, Security. (Letter Only).</t>
  </si>
  <si>
    <t>IR 05000250-10-003, 05000251-10-003 on 4/1/2010 - 6/30/2010 for Turkey Point Nuclear Power Plant, Units 3 and 4, Radioactive Solid Waste Processing and Radioactive Material Handling, Storage, and Transportation, Followup of Events.</t>
  </si>
  <si>
    <t>IR 05000250-10-004, 05000251-10-004, 07200062-10-002, 7/1/2010 - 9/30/2010, Turkey Point Nuclear Power Plant, Units 3 and 4, Maintenance Effectiveness.</t>
  </si>
  <si>
    <t>IR 05000250-10-006 &amp; 05000251-10-006, on 05/21/2010, Turkey Point Nuclear Plant, Units 3 and 4; Biennial Inspection of the Identification and Resolution of Problems.</t>
  </si>
  <si>
    <t>NRC/RGN-III/DRP/RPB7</t>
  </si>
  <si>
    <t>Final Significance Determination of White Finding and Notice of Violation; NOV and Proposed Imposition of Civil Penalty - $70,000 (NRC Inspection Report 2010009 - Turkey Point).</t>
  </si>
  <si>
    <t>IR 05000250-10-403, 05000251-10-403; on 06/25/2010l Turkey Point Nuclear Plant, Units 3 &amp; 4; Security (Cover Letter).</t>
  </si>
  <si>
    <t>IR 05000271-10-003, on 04/01/2010 - 06/30/2010; Vermont Yankee Nuclear Power Station; Refueling and Other Outage Activities.</t>
  </si>
  <si>
    <t>IR 05000271-10-04 on 07/01/2010 - 09/30/2010 for Vermont Yankee Nuclear Power Station, Identification and Resolution of Problems.</t>
  </si>
  <si>
    <t>IR 05000271-10-006, on 01/25/2010-04/14/2010, Vermont Yankee Nuclear Power Station, Ground Water Protection Initiative Inspection, dated May 20, 2010.</t>
  </si>
  <si>
    <t>EA-10-034, Vermont Yankee NRC Inspection and Review of Areas Identified in Demand for Information (Inspection Report 05000271-10-007).</t>
  </si>
  <si>
    <t>IR 05000271-10-008; 09/13/2010 - 10101/2010; Vermont Yankee Nuclear Power Station;
Triennial Fire Protection Team Inspection.</t>
  </si>
  <si>
    <t>IR 05000271-10-009, on 05/25/2010 - 08/30/2010; Vermont Yankee Nuclear Power Station; Problem Identification and Resolution Inspection of Vermont Yankee Root and Apparent Cause Evaluations (Buried Piping Leaks).</t>
  </si>
  <si>
    <t>IR 05000271-10-402, on 10/04/2010 - 10/08/2010, Vermont Yankee Nuclear Power Plant, Security. (Letter Only).</t>
  </si>
  <si>
    <t>IR 05000424-10-003, 05000425-10-003, on 04/01/2010 - 06/30/2010, Vogtle Electric Generating Plant, Units 1 and 2, Inservice Inspection Activities, Plant Modifications, Event Follow-up.</t>
  </si>
  <si>
    <t>IR 05000424-10-004, 05000425-10-004; 07/01/2010 - 09/30/2010; Vogtle Electric Generating Plant, Units 1 and 2; Identification and Resolution of Problems.</t>
  </si>
  <si>
    <t>IR 05000424-10-007 &amp; 05000425-10-007 on 06/14/10 - 07/16/10 for Vogtle Electric Generating Plant, Units 1 and 2; Component Design Basis Inspection.</t>
  </si>
  <si>
    <t>IR 05000424-10-201, and IR 05000425-10-201, on 06/17/2010, for Vogtle, NRC Security Inspection - Cover Letter.</t>
  </si>
  <si>
    <t>IR 05000424-10-402 &amp; 05000425-10-402 on 09/24/10, Vogtle Electric Generating Plant - NRC Security.</t>
  </si>
  <si>
    <t>IR 05000424-10-501, 05000425-10-501 on 05/17/2010 - 05/21/2010 for  Vogtle Electric Generating Plant, Units 1 and 2, Baseline Inspection.</t>
  </si>
  <si>
    <t>IR 05000382-10-003 and 07200075-10-001 on 04/01/2010 - 06/30/2010 for Waterford Steam Electric Station, Unit 3, Problem Identification and Resolution.</t>
  </si>
  <si>
    <t>IR 05000382-10-007; 04/19/2010 - 06/30/2010; Waterford Steam Electric Station, Unit 3; Supplemental Inspection - Inspection Procedure 95001.</t>
  </si>
  <si>
    <t>Waterford Steam Electric Station, Unit 3, NRC Inspection Procedure 95001 Supplemental Inspection Report 05000382-10-404.</t>
  </si>
  <si>
    <t>IR 05000390-10-004, 05000390-10-501, on 7/01/2010 - 09/30/2010, Watts Bar, Unit 1.</t>
  </si>
  <si>
    <t>IR 05000390-10-006; on 3/1/2010 - 4/27/2010; Watts Bar Nuclear Plant, Unit 1; Component Design Basis Inspection.</t>
  </si>
  <si>
    <t>IR 05000390-10-201 on 07/16/10 for Watts Bar Nuclear Plant - Security Inspection.</t>
  </si>
  <si>
    <t>IR 05000482-10-003, on 4/01/2010 - 6/30/2010; Wolf Creek Generating Station, Integrated Resident and Regional Report; Flood Protection, Operability Evaluations and Identification and Resolution of Problems.</t>
  </si>
  <si>
    <t>NRC/NRR/DORL/LPLI-2</t>
  </si>
  <si>
    <t>IR 05000482-10-006; February 16, 2008, through July 30, 2010:  Wolf Creek Generating Station, Biennial Baseline Inspection of the Identification and Resolution of Problems.</t>
  </si>
  <si>
    <t>IR 0500482-10-402, on 06/24/2010, for Wolf Creek Generating Station, Security Inspection.</t>
  </si>
  <si>
    <t>IR 05000482-10-403, on 05/27/2010, for Wolf Creek Generating Station - Security Inspection.</t>
  </si>
  <si>
    <t>Wolf Creek Generating Station - NRC Material Control and Accounting Program Inspection Report 05000482-10-404.</t>
  </si>
  <si>
    <t>Browns Ferry</t>
  </si>
  <si>
    <t>Seabrook</t>
  </si>
  <si>
    <t>Waterford</t>
  </si>
  <si>
    <t>Palo Verde</t>
  </si>
  <si>
    <t>Fermi</t>
  </si>
  <si>
    <t>Braidwood</t>
  </si>
  <si>
    <t>Indian Point</t>
  </si>
  <si>
    <t>Indian Point 3</t>
  </si>
  <si>
    <t>Watts Bar</t>
  </si>
  <si>
    <t>Catawba</t>
  </si>
  <si>
    <t>Hatch</t>
  </si>
  <si>
    <t>Crystal River</t>
  </si>
  <si>
    <t>Hope Creek</t>
  </si>
  <si>
    <t>Vermont Yankee</t>
  </si>
  <si>
    <t>Prairie Island</t>
  </si>
  <si>
    <t>River Bend</t>
  </si>
  <si>
    <t>Cooper</t>
  </si>
  <si>
    <t>Summer</t>
  </si>
  <si>
    <t>Beaver Valley</t>
  </si>
  <si>
    <t>Sequoyah</t>
  </si>
  <si>
    <t>Point Beach</t>
  </si>
  <si>
    <t>Clinton</t>
  </si>
  <si>
    <t>Oyster Creek</t>
  </si>
  <si>
    <t>Farley</t>
  </si>
  <si>
    <t>Davis-Besse</t>
  </si>
  <si>
    <t>Quad Cities</t>
  </si>
  <si>
    <t>McGuire</t>
  </si>
  <si>
    <t>Palisades</t>
  </si>
  <si>
    <t>Dresden</t>
  </si>
  <si>
    <t>Three Mile Island</t>
  </si>
  <si>
    <t>Robinson</t>
  </si>
  <si>
    <t>Oconee</t>
  </si>
  <si>
    <t>Wolf Creek</t>
  </si>
  <si>
    <t>Limerick</t>
  </si>
  <si>
    <t>Calvert Cliffs</t>
  </si>
  <si>
    <t>Vogtle</t>
  </si>
  <si>
    <t>Duane Arnold</t>
  </si>
  <si>
    <t>Brunswick</t>
  </si>
  <si>
    <t>Pilgrim</t>
  </si>
  <si>
    <t>Turkey Point</t>
  </si>
  <si>
    <t>Callaway</t>
  </si>
  <si>
    <t>Perry</t>
  </si>
  <si>
    <t>LaSalle</t>
  </si>
  <si>
    <t>Salem</t>
  </si>
  <si>
    <t>Harris</t>
  </si>
  <si>
    <t>San Onofre</t>
  </si>
  <si>
    <t>Fort Calhoun</t>
  </si>
  <si>
    <t>Kewaunee</t>
  </si>
  <si>
    <t>Ginna</t>
  </si>
  <si>
    <t>Nine Mile Point</t>
  </si>
  <si>
    <t>Byron</t>
  </si>
  <si>
    <t>Diablo Canyon</t>
  </si>
  <si>
    <t>Grand Gulf</t>
  </si>
  <si>
    <t>Arkansas Nuclear One</t>
  </si>
  <si>
    <t>Peach Bottom</t>
  </si>
  <si>
    <t>Surry</t>
  </si>
  <si>
    <t>Saint Lucie</t>
  </si>
  <si>
    <t>Comanche Peak</t>
  </si>
  <si>
    <t>North Anna</t>
  </si>
  <si>
    <t>Columbia Generating Station</t>
  </si>
  <si>
    <t>FitzPatrick</t>
  </si>
  <si>
    <t>Millstone</t>
  </si>
  <si>
    <t>South Texas Project</t>
  </si>
  <si>
    <t>D.C. Cook</t>
  </si>
  <si>
    <t>Monticello</t>
  </si>
  <si>
    <t>Susquehanna</t>
  </si>
  <si>
    <t>05000259</t>
  </si>
  <si>
    <t>05000443</t>
  </si>
  <si>
    <t>05000382</t>
  </si>
  <si>
    <t>05000528</t>
  </si>
  <si>
    <t>05000341</t>
  </si>
  <si>
    <t>05000456</t>
  </si>
  <si>
    <t>05000247</t>
  </si>
  <si>
    <t>05000286</t>
  </si>
  <si>
    <t>05000390</t>
  </si>
  <si>
    <t>05000413</t>
  </si>
  <si>
    <t>05000321</t>
  </si>
  <si>
    <t>05000302</t>
  </si>
  <si>
    <t>05000354</t>
  </si>
  <si>
    <t>05000271</t>
  </si>
  <si>
    <t>05000282</t>
  </si>
  <si>
    <t>05000458</t>
  </si>
  <si>
    <t>05000298</t>
  </si>
  <si>
    <t>05000395</t>
  </si>
  <si>
    <t>05000334</t>
  </si>
  <si>
    <t>05000327</t>
  </si>
  <si>
    <t>05000266</t>
  </si>
  <si>
    <t>05000461</t>
  </si>
  <si>
    <t>05000219</t>
  </si>
  <si>
    <t>05000348</t>
  </si>
  <si>
    <t>05000346</t>
  </si>
  <si>
    <t>05000254</t>
  </si>
  <si>
    <t>05000369</t>
  </si>
  <si>
    <t>05000255</t>
  </si>
  <si>
    <t>05000237</t>
  </si>
  <si>
    <t>05000289</t>
  </si>
  <si>
    <t>05000261</t>
  </si>
  <si>
    <t>05000269</t>
  </si>
  <si>
    <t>05000482</t>
  </si>
  <si>
    <t>05000352</t>
  </si>
  <si>
    <t>05000317</t>
  </si>
  <si>
    <t>05000424</t>
  </si>
  <si>
    <t>05000331</t>
  </si>
  <si>
    <t>05000324</t>
  </si>
  <si>
    <t>05000293</t>
  </si>
  <si>
    <t>05000250</t>
  </si>
  <si>
    <t>05000483</t>
  </si>
  <si>
    <t>05000440</t>
  </si>
  <si>
    <t>05000373</t>
  </si>
  <si>
    <t>05000272</t>
  </si>
  <si>
    <t>05000400</t>
  </si>
  <si>
    <t>05000361</t>
  </si>
  <si>
    <t>05000285</t>
  </si>
  <si>
    <t>05000305</t>
  </si>
  <si>
    <t>05000244</t>
  </si>
  <si>
    <t>05000220</t>
  </si>
  <si>
    <t>05000454</t>
  </si>
  <si>
    <t>05000275</t>
  </si>
  <si>
    <t>05000416</t>
  </si>
  <si>
    <t>05000313</t>
  </si>
  <si>
    <t>05000277</t>
  </si>
  <si>
    <t>05000280</t>
  </si>
  <si>
    <t>05000335</t>
  </si>
  <si>
    <t>05000445</t>
  </si>
  <si>
    <t>05000338</t>
  </si>
  <si>
    <t>05000296</t>
  </si>
  <si>
    <t>05000397</t>
  </si>
  <si>
    <t>05000333</t>
  </si>
  <si>
    <t>05000362</t>
  </si>
  <si>
    <t>05000336</t>
  </si>
  <si>
    <t>05000498</t>
  </si>
  <si>
    <t>05000315</t>
  </si>
  <si>
    <t>05000263</t>
  </si>
  <si>
    <t>05000387</t>
  </si>
  <si>
    <t>05000260</t>
  </si>
  <si>
    <t>05000446</t>
  </si>
  <si>
    <t>05000530</t>
  </si>
  <si>
    <t>05000249</t>
  </si>
  <si>
    <t>05000410</t>
  </si>
  <si>
    <t>05000306</t>
  </si>
  <si>
    <t>05000374</t>
  </si>
  <si>
    <t>88</t>
  </si>
  <si>
    <t>81</t>
  </si>
  <si>
    <t>62</t>
  </si>
  <si>
    <t>99</t>
  </si>
  <si>
    <t>76</t>
  </si>
  <si>
    <t>1</t>
  </si>
  <si>
    <t>NRC/NSIR/DSO/DDSO</t>
  </si>
  <si>
    <t>Detroit Edison
DTE Energy</t>
  </si>
  <si>
    <t>Progress Energy Carolinas, Inc</t>
  </si>
  <si>
    <t>NRC/RGN-I/DNMS/NMSB1</t>
  </si>
  <si>
    <t>NRC/RGN-III/DRP/RPB4</t>
  </si>
  <si>
    <t>NRC/RGN-III/DRS
Zuni Pueblo</t>
  </si>
  <si>
    <t>NRC/RGN-IV/DNMS/NMSB-B</t>
  </si>
  <si>
    <t>NRC/RGN-IV/ORA</t>
  </si>
  <si>
    <t>Pacific Gas &amp; Electric Co</t>
  </si>
  <si>
    <t>NRC/RGN-III/DRS
NRC/RGN-III/DRS/OB</t>
  </si>
  <si>
    <t>IR 05000390-10-402 and 05000391-10-402; 04/05/2010 - 04/08/2010; Watts Bar Nuclear Plant, Units 1 and 2; Security.</t>
  </si>
  <si>
    <t xml:space="preserve">IR 05000302-10-006 on 04/05/10 - 04/23/10 for Crystal River, Unit 3, Biennial Inspection of the Identification and Resolution of Problems.
</t>
  </si>
  <si>
    <t>IR 05000219-10-503, on 05/4-7/2010, Oyster Creek Nuclear Generating Station, Exelon Generating Company, LLC, Forked River, New Jersey, Inspection.</t>
  </si>
  <si>
    <t>IR 05000413-10-202, &amp; IR 05000414-10-202, for Catawba Nuclear Station, Units 1 &amp; 2, Preliminary Greater Than Green Finding.</t>
  </si>
  <si>
    <t>Edwin I. Hatch Nuclear Plant - Target Set Inspection Report 05000321-10-201 and 05000366-10-201.</t>
  </si>
  <si>
    <t>Amendment No. 21 for Reuter-Stokes, Inc., License No. SNM-1826.</t>
  </si>
  <si>
    <t>IR 05000293-10-201, on 06/28/2010 - 07/01/2010, Pilgrim Nuclear Power Station, Target Set Inspection. Transmittal Letter.</t>
  </si>
  <si>
    <t>IR 05000352-10-404 &amp; IR 05000353-10-404on 06/30/10, for Limerick Generating Station, Sanatoga, PA</t>
  </si>
  <si>
    <t>IR 05000354-10-404, on 07/20-07/21/10; Hope Creek Generating Station; Security Baseline Inspection.</t>
  </si>
  <si>
    <t>IR 05000338-10-003, 05000339-10-003, 07200056-10-001, on 04/01/2010 - 06/30/2010, North Anna Power Station, Units 1 &amp; 2 and the North Anna Independent Spent Fuel Storage Installation:  Maintenance Effectiveness, Identification and Resolution of Problems.</t>
  </si>
  <si>
    <t xml:space="preserve">IR 05000390-10-003 on 04/01/2010 - 06/30/2010 for Watts Bar, Unit 1, Post-Maintenance Testing, Problem Identification and Resolution.
</t>
  </si>
  <si>
    <t>NRC Inspection Report 05000244-09-403 and Investigation Report No. 1-2009-019 Letter to Licensee.</t>
  </si>
  <si>
    <t>IR 05000361-10-404, 05000362-10-404 on 07/22/2010 - 07/22/2010 for San Onofre Nuclear Generating Station Independent Spent Fuel Storage Installation Security Inspection Temporary Instruction 2690/009.</t>
  </si>
  <si>
    <t>IR 05000333-10-404, on 07/22/10, James A. Fitzpatrick Nuclear Power Plant, Lycoming, NY.</t>
  </si>
  <si>
    <t>Perry Nuclear Power Plant - NRC Security Inspection Report 05000440/2010201.</t>
  </si>
  <si>
    <t>IR 05000244-10-201 on 08/02/2010 - 08/05/2010 for R. E. Ginna Nuclear Power Plant, Target Set Inspection (Cover Letter).</t>
  </si>
  <si>
    <t>IR 05000445-10-402 &amp; 05000446-10-402 ON 08/12/10 for Comanche Peak , Units 1 &amp; 2.</t>
  </si>
  <si>
    <t xml:space="preserve">IR 05000263-10-008 on 06/28/2010 - 07/16/2010 for Monticello Nuclear Generating Plant; Post-Approval Site Inspection for License Renewal.
</t>
  </si>
  <si>
    <t>IR 05000336-10-403 &amp; IR 05000423-10-403 on 08/18/10, Millstone Power Station, Waterford, CT.</t>
  </si>
  <si>
    <t>James A. FitzPatrick Nuclear Power Plant - Target Set Inspection 05000333/210201</t>
  </si>
  <si>
    <t>IR 05000244-10-404, on 08/2 - 08/23/10, R.E. Ginna Nuclear Power Plant, Ontario, NY.</t>
  </si>
  <si>
    <t>Administrative Closure Memo For Catawba Inspection Report Number 2010502.</t>
  </si>
  <si>
    <t>Davis-Besse Nuclear Power Station - NRC Security Inspection 05000346/2010202.</t>
  </si>
  <si>
    <t>IR 05000483-10-201; August 30, 2010 - September 2, 2010; Callaway Plant; Target Set Inspection. Cover Letter.</t>
  </si>
  <si>
    <t>Byron Station, Units 1 and 2 Letter from Robert Johnson re: NRC Security Inspection Report 05000454-10-201 &amp; 05000455-10-201.</t>
  </si>
  <si>
    <t>Browns Ferry Nuclear Plant, Units 1, 2, and 3 - Target Set Inspection 05000259-10-201, 05000260-10-201 and 05000296-10-201.</t>
  </si>
  <si>
    <t xml:space="preserve">IR 05000313-10-406 and 05000368-10406, on 09/10/2010 &amp; 08/02/2010, Arkansas Nuclear One - NRC Inspection Procedure 95001 Supplemental. Cover Letter.
</t>
  </si>
  <si>
    <t>Oconee Target Set Inspection Report.</t>
  </si>
  <si>
    <t>Edwin I. Hatch Nuclear Plant - NRC Security Inspection 05000321-10-202 and 05000366-10-202.</t>
  </si>
  <si>
    <t>IR 05000269-10-403, 05000270-10-403, and 05000287-10-403, Inspection Start 8/23/2010 - Inspection End 8/26/2010; Oconee Nuclear Station; Units 1, 2, and 3: Security.</t>
  </si>
  <si>
    <t>Fort Calhoun Station - Target Set Inspection Report 05000285-10-201 - Cover Letter.</t>
  </si>
  <si>
    <t>Final Significance Determination For A Security-Related Greater Than Green Finding For Catawba Nuclear Station (Nrc Inspection Report 05000413/2010202; 05000414/2010202).</t>
  </si>
  <si>
    <t>IR 05000272-10-404, 05000311-10-404 &amp; 05000354-10-405 on 09/07/10 - 09/09/10 for Salem Generating Station, Hope Creek Generating Station, and Independent Spent Fuel Storage Installation (ISFSI), Security Inspection.</t>
  </si>
  <si>
    <t>Letter to Robert C. Johnson 05000237-10-202 and 05000249-10-202.</t>
  </si>
  <si>
    <t>IR 05000498-10-403 and 05000499-10-403 ON 08/26/10 for South Texas Project, Units 1 and 2, Security Inspection.</t>
  </si>
  <si>
    <t>IR 05000331-10-201 on 08/13/2010, Duane Arnold Energy Center.</t>
  </si>
  <si>
    <t>IR 05000317-10-202 &amp; 05000318-10-202, on 08/20/10, Calvert Clifffs Nuclear Power Plant, Units 1 and 2, NRC Security .</t>
  </si>
  <si>
    <t xml:space="preserve">Callaway Plant - NRC Security Inspection Report 05000483/2010403.
</t>
  </si>
  <si>
    <t>IR 05000271-10-202, on 09/03/10, Vermont Yankee Nuclear Power Station - NRC Security.</t>
  </si>
  <si>
    <t>Columbia Generating Station - NRC Material Control And Accounting Program Inspection Report 05000397/2010404.</t>
  </si>
  <si>
    <t>Fermi 2, Response to Request for Additional Information Regarding Exemption Request from the Biennial Emergency Preparedness Exercise Requirement in 10 CFR 50, Appendix E, Section IV.F.2.b.</t>
  </si>
  <si>
    <t>Cooper Nuclear Station - NRC Security Temporary Instruction 2690/008 Inspection Report 07200066/2010405.</t>
  </si>
  <si>
    <t>Millstone Power Station, Units 2 &amp; 3 - Target Set Inspection 05000336-10-201 &amp; 05000423-10-201.</t>
  </si>
  <si>
    <t>H. B. Robinson Steam Electric Plant, Unit 2 - Transmittal of Emergency Procedure Revision In accordance with 10 CFR 50.4(b)(5) and Appendix E to 10 CFR 50.</t>
  </si>
  <si>
    <t>IR 05000397-10-004; 06/27/2010 – 09/25/2010; Columbia Generating Station, Integrated Resident and Regional Report; Maintenance Risk Assessments and Emergent Work Control.</t>
  </si>
  <si>
    <t>Letter from Michael Ernstes re: IR 05000348-10-403, IR 05000364-10-403, 09/17/10, Joseph M. Farley.</t>
  </si>
  <si>
    <t>IR 05000298-10-004; on 06/24/2010 - 09/23/2010; Cooper Nuclear Station, Integrated Resident and Regional Report; Maintenance Effectiveness, Exercise Evaluation, Event Follow-up.</t>
  </si>
  <si>
    <t>IR 07200013-10-404, on 10/21/10, Arkansas Nuclear one, Security Temporary Instruction 269/008.</t>
  </si>
  <si>
    <t>IR 05000382-10-004, on 07/01/10 - 09/30/10, Waterford Steam Electric Station, Unit 3, Integrated Inspection.</t>
  </si>
  <si>
    <t>IR 05000285-10-004, on 07/01/2010 - 09/30/2010, Fort Calhoun, Radiological Hazard Assessment &amp; Exposure Control; Occupational ALARA Planning &amp; Controls; Operability Evaluations; Evaluations of Changes, Tests or Experiments &amp; Permanent Modifications.....</t>
  </si>
  <si>
    <t>IR 05000483-10-007; 08/30/2010 - 09/29/2010; Callaway Plant; Supplemental Inspection - Inspection Procedure 95001.</t>
  </si>
  <si>
    <t>IR 05000416-10-004 on 06/28/10 - 09/27/10, Grand Gulf, Integrated Inspection.</t>
  </si>
  <si>
    <t>IR 05000458-10-004, on 07/01/10 - 09/30/10, River Bend Station, Integrated Inspection.</t>
  </si>
  <si>
    <t>IR 05000482-10-004, on 07/01/10 - 09/30/10, Wolf Creek, Integrated Inspection.</t>
  </si>
  <si>
    <t>IR 05000313-10-004 &amp; 05000368-10-004, and Notice of Violation, on 07/01/10 - 09/30/10, Arkansas Nuclear One - NRC Integrated Inspection.</t>
  </si>
  <si>
    <t>Palo Verde Nuclear Generating Station -  NRC Security Temporary Instruction 2690/009 Inspection Report 05000529-10-405.</t>
  </si>
  <si>
    <t>IR 05000458-10-404, on 10/08/10, River Bend Station - NRC Material Control And Accounting Program</t>
  </si>
  <si>
    <t>IR 05000305-11-201; November 1 - November 3, 2010; Kewaunee Nuclear Power Station; Target Set Inspection.</t>
  </si>
  <si>
    <t>VC Summer Target Set Inspection Report.</t>
  </si>
  <si>
    <t>Joseph M. Farley Nuclear Plant - NRC Special Security Inspection Reaport 05000348-10-404 and 05000364-10-404.</t>
  </si>
  <si>
    <t>IR 05000275-10-008, 05000323-10-008, on 08/16/2010 - 09/16/2010; Diablo Canyon Power Plant, Scoping of Nonsafety-Related Affecting Safety-Related Systems, and Review of License Renewal Aging Management Programs.</t>
  </si>
  <si>
    <t>IR 05000263-10-404(DRS), on 10/25/2010 - 10/29/2010, Monticello Nuclear Generating Plant, Routine Security Baseline Inspection.</t>
  </si>
  <si>
    <t>IR 05000280-10-402 and 05000281-10-402, on 10/18/2010 - 10/22/2010, Surry Power Station, Units 1 and 2, Security.</t>
  </si>
  <si>
    <t>IR 05000445-10-403 and 05000446-10-403, on 10/22/2010, Comanche Peak Nuclear Power Plant, Security Inspection Report.</t>
  </si>
  <si>
    <t>IR 05000285-10-202, on 10/08/2010, Fort Calhoun Station, Security Baseline Inspection.</t>
  </si>
  <si>
    <t>EA-10-164, Limerick, Notice of Violation and Final Significance Determination for Security-Related Greater Than Green Finding.</t>
  </si>
  <si>
    <t>IR 05000317-10-404; IR 05000318-10-404, on 11/05/10, Calvert Cliffs Nuclear Power Plant, Lusby, MD.</t>
  </si>
  <si>
    <t>Letter to David Heacock regarding 05000338-10-402 &amp; 05000339-10-402.</t>
  </si>
  <si>
    <t>IR 05000260-10-008, 05000259-10-008 and 05000296-10-008; Tennessee Valley Authority; 10/12/2010 - 10/22/2010; Browns Ferry Nuclear Plant Unit 1, 2, and 3, NRC Inspection Procedure 95002 Supplemental Inspection Report.</t>
  </si>
  <si>
    <t>IR 05000456-10-201 and 05000457-10-201, on 12/3/2010, Braidwood Station Units 1 and 2 - NRC Security Inspection Report.</t>
  </si>
  <si>
    <t>IR 05000498-10-402, 05000499-10-402, on 11/15/10 - 11/18/10; South Texas Project Electric Generating Station, Units 1 and 2.</t>
  </si>
  <si>
    <t>IR 05000321-10-402 and 05000366-10-402, on 10/04/2010 - 11/16/2010, Edwin I. Hatch Nuclear Plant, Units 1 and 2; Security.</t>
  </si>
  <si>
    <t>Arkansas Nuclear One - NRC Security Inspection Report 05000313-10-402 And 05000368-10-402.</t>
  </si>
  <si>
    <t>IR 05000261-10-012; on 10/12/2010 - 11/18/2010; H. B. Robinson Steam Electric Plant Unit 2 Special Inspection.</t>
  </si>
  <si>
    <t>Grand Gulf Nuclear Station - NRC Security Inspection Report 05000416/2010405.</t>
  </si>
  <si>
    <t>IR 05000298-10-403, on 11/18/2010, Cooper Nuclear Station - NRC Security Inspection.</t>
  </si>
  <si>
    <t>IR 05000361-10-403 &amp; IR 05000362-10-403, on 10/07/10, San Onofre.</t>
  </si>
  <si>
    <t>River Bend Station - NRC Security Inspection Report 05000458-10-402.</t>
  </si>
  <si>
    <t>IR 0500397-10-007, on 10/18/2010 - 11/04/2010; Columbia Generating Station, Scoping of Nonsafety-Related Affecting Safety-Related Systems and Review of License Renewal Aging Management Programs.</t>
  </si>
  <si>
    <t>IR 05000483-10-006, on 10/18/2010 - 11/05/2010, Callaway Plant, "Biennial Baseline Inspection of the Identification and Resolution of Problems".</t>
  </si>
  <si>
    <t>IR 05000325-10-404 and 0500324-10-404, on 01/13/2009 and 06/29/2010, Brunswick Steam Electric Plant, Notice of Violation (NRC Office of Investigations Report No. 2-2009-013.</t>
  </si>
  <si>
    <t>IR 05000395-10-402; on 11/15/2010 - 11/19/2010; Virgil C. Summer Nuclear Station, Unit 1; Security.</t>
  </si>
  <si>
    <t>IR 050003950-10-405; 11/22/2010 - 11/23/2010; Virgil C. Summer Nuclear Station, Unit 1; Security.</t>
  </si>
  <si>
    <t>IR 05000361-10-011; Southern Californa Edision Company; 11/15/201 - 12/21/2010; San onfre Nuclear Generating Station, NRC Inspection Procedure 95001 Supplemental Inspection Report.</t>
  </si>
  <si>
    <t>Fort Calhoun Station - NRC Security Inspection Report 05000285-10-403.</t>
  </si>
  <si>
    <t>IR 05000352-10-007 and 05000353-10-007; 11/01/2010 - 11/19/2010; Limerick Generating
Station Units 1 &amp; 2 (LIM); Biennial Baseline Inspection of the Identification and Resolution of
Problems (Pl&amp;R).</t>
  </si>
  <si>
    <t>IR 05000261-10-013 on 09/27/10 - 12/27/10, H.B. Robinson, Preliminary White Findings.</t>
  </si>
  <si>
    <t>NMP NRC Investigation Report 1-2010-033 and NRC IR 05000410-10-008.</t>
  </si>
  <si>
    <t>IR 05000261-10-011; 8/30/2010 - 11/17/2010; H.B. Robinson Steam Electric Plant, Unit 2; Component Design Bases Inspection.</t>
  </si>
  <si>
    <t>IR 05000255-10-201, on 12/06/2010 - 12/07/2010, Palisades Nuclear Plant, Target Set Inspection (Cover Letter).</t>
  </si>
  <si>
    <t>IR 05000244-11-201, on 11/19/2010, R.E. Ginna Nuclear Power Station Security Baseline Inspection Report.</t>
  </si>
  <si>
    <t>IR 07200072-09-001 (DNMS), 05000315-09-008, 05000316-09-008, D.C. Cook Nuclear Power Plant, Units 1 and 2.</t>
  </si>
  <si>
    <t>Byron Station Unit 1 and 2 NRC MC&amp;A Program Inspection Report 05000454-10-406; 05000455-10-406 - Cover Letter Only.</t>
  </si>
  <si>
    <t>IR 05000352-10-403 &amp; 05000353-10-403, on 11/29/2010 - 12/3/2010, Limerick Generating Station, Units 1 and 2, Fitness for Duty Program.</t>
  </si>
  <si>
    <t>IR 05000250-10-010; Florida Power &amp; Light Company; 11/29/210 - 12/03/2010; Turkey Point Nuclear Plant, Unit 3, Inspection Report.</t>
  </si>
  <si>
    <t>IR 05000454-10-006, 05000455-10-006 &amp; 07200068, 10/04/2010 - 12/03/2010, Byron Station, Units 1 and 2, Routine Triennial Fire Protection Baseline Inspection Report.</t>
  </si>
  <si>
    <t>IR 05000382-10-403, on 12/17/10, Waterford Steam Electric Station, Unit 3.</t>
  </si>
  <si>
    <t>IR 05000271-10-010, on 08/16/2010 - 11/18/2010, Vermont Yankee Nuclear Power Station, Contaminated Ground Water Monitoring Inspection.</t>
  </si>
  <si>
    <t xml:space="preserve">IR 05000482-10-008, on 06/21/10 - 11/24/10, Wolf Creek Generating Station, Special Inspection in Response to Component Cooling Water System Gas Accumulation.
</t>
  </si>
  <si>
    <t>IR 05000482-10-007, on 11/18/10, Wolf Creek, Component Design Bases Inspection.</t>
  </si>
  <si>
    <t>IR 05000333-10-007; on 11/15/2010-12/3/2010; James A. Fitzpatrick Nuclear Power Plant Biennial Baseline Inspection of Problem Identification and Resolution.</t>
  </si>
  <si>
    <t>IR 05000313-10-501 &amp; 05000368-10-501, Arkansas Nuclear One, Units 1 and 2, Emergency Preparedness Annual Inspection Report.</t>
  </si>
  <si>
    <t>IR 05000483-10-501, on 12/31/2010, Callaway Plant, NRC Emergency Preparedness Annual Inspection (Cover Letter).</t>
  </si>
  <si>
    <t>IR 05000397-10-501, on 12/31/2010, Columbia Generating Station - NRC Annual Emergency Preparedness.</t>
  </si>
  <si>
    <t>IR 05000298-10-501, on 12/31/2010, Cooper Nuclear Station - NRC Annual Emergency Preparedness.</t>
  </si>
  <si>
    <t>IR 05000445-10-501, 05000446-10-501, on 12/31/2010, Comanche Peak Nuclear Power Plant, Units 1 &amp; 2, NRC Emergency Preparedness Annual Inspection (Cover Letter).</t>
  </si>
  <si>
    <t>IR 05000275-10-501, 05000323-10-501, on 12/31/2010, Diablo Canyon Power, Unit 1 &amp; 2 - NRC Annual Emergency Preparedness.</t>
  </si>
  <si>
    <t>IR 05000416-10-501, on 12/31/2010, Grand Gulf Nuclear Station, NRC Emergency Preparedness Annual Inspection (Cover Letter).</t>
  </si>
  <si>
    <t>IR 05000528-10-501, 05000529-10-501, AND 05000530-10-501, on 12/31/2010, Palo Verde Nuclear Generating Station, Unit 1, 2, &amp; 3 - NRC Emergency Preparedness Annual.</t>
  </si>
  <si>
    <t>IR 05000458-10-501, on 12/31/2010, River Bend Station, NRC Emergency Preparedness Annual Inspection (Cover Letter).</t>
  </si>
  <si>
    <t xml:space="preserve">IR 05000361-10-501 &amp; 05000362-10-501, on 12/31/2010, San Onofre Nuclear Generating Station, Units 2 and 3, NRC Emergency Preparedness Annual Inspection Report (Cover Letter).
</t>
  </si>
  <si>
    <t xml:space="preserve">IR 05000498-10-501 and 05000499-10-501, on 12/31/2010, South Texas Project Electric Generating Station, Unit 1 and 2 - NRC Emergency Preparedness Annual.
</t>
  </si>
  <si>
    <t>IR 05000382-10-501, on 12/31/10, Waterford Steam Electric Station, Unit 3 - NRC Annual Emergency Preparedness.</t>
  </si>
  <si>
    <t>IR 05000282-10-403; 05000306-10-403(DRS); on 10/18/2010 - 12/16/2010; Prairie Island Nuclear Generating Plant, Units 1 and 2; Routine Security Baseline Inspection - Cover Letter.</t>
  </si>
  <si>
    <t>Turkey Point Nuclear Power Plant - NRC Security Inspection Report 05000250-10-405 and 05000251-10-405.</t>
  </si>
  <si>
    <t>IR 05000335-10-405 and 05000389-10-405, on December 16, 2010, St. Lucie Nuclear Plant, NRC Physical Security Inspection (Cover Letter).</t>
  </si>
  <si>
    <t>IR 05000327-10-404 and 05000328-10-404, on 12/16/10, Sequoyah Nuclear Plant - NRC Security.</t>
  </si>
  <si>
    <t>IR 05000456-10-501, 05000457-10-501 on 12/31/10, Braidwood, Units 1 &amp; 2, NRC Emergency Preparedness Annual Inspection.</t>
  </si>
  <si>
    <t>IR 05000454-10-501, 05000455-10-501, on 12/31/10, Byron Station, Units 1 and 2, NRC Emergency Preparedness Annual Inspection.</t>
  </si>
  <si>
    <t>IR 05000461-10-501, on 12/31/10, Clinton, Emergency Preparedness Annual Inspection.</t>
  </si>
  <si>
    <t>Ltr. 01/14/2011 Davis-Besse Re NRC Emergency Preparedness Annual Inspection Report No 2010501.</t>
  </si>
  <si>
    <t>IR 05000220-10-005 and 05000410-10-005; on 10/01/2010-12/31/2010; Nine Mile Units 1 and 2; Follow-up of Events; NRC Integrated Inspection Report.</t>
  </si>
  <si>
    <t>IR 05000315-10-501, 05000316-10-501, on 12/31/2010, Donald C. Cook Nuclear Power Plant, Unit 1 and 2, NRC Emergency Preparedness Annual Inspection.</t>
  </si>
  <si>
    <t>Ltr. 01/14/2011 Dresden Re NRC Emergency Preparedness Annual Inspection Report No. 2010501.</t>
  </si>
  <si>
    <t>Letter 01/14/2011 Duane Arnold Re NRC Emergency Preparedness Annual Inspection Report No 05000331-10-501.</t>
  </si>
  <si>
    <t>Ltr. 01/14/2011 Fermi Re NRC Emergency Preparedness Annual Inspection Report No. 2010501.</t>
  </si>
  <si>
    <t>Ltr. 01/14/2011 Kewaunee Re NRC Emergency Preparedness Annual Inspection Report No. 2010501.</t>
  </si>
  <si>
    <t>Ltr. 01/14/2011 LaSalle Re NRC Emergency Preparedness Annual Inspection Report No. 05000373-10-501.</t>
  </si>
  <si>
    <t>Ltr. 01/14/2011 Monticello Re NRC Emergency Preparedness Annual Inspection Report No. 2010501.</t>
  </si>
  <si>
    <t>Ltr. 01/14/2011 Palisades Re NRC Emergency Preparedness Annual Inspection Report No. 2010501.</t>
  </si>
  <si>
    <t>Ltr. 01/14/2011 Perry Re NRC Emergency Preparedness Annual Inspection Report No 05000440/2010501.</t>
  </si>
  <si>
    <t>IR 05000266-10-501, 05000301-10-501, on 12/31/10, Point Beach Nuclear Plant, Units 1 and 2, NRC Emergency Preparedness Annual Inspection.</t>
  </si>
  <si>
    <t>Ltr. 01/14/2011 Prairie Island Re NRC Emergency Preparedness Annual Inspection Report No. 2010501.</t>
  </si>
  <si>
    <t>IR 05000254-10-501, 05000265-10-501, on 12/31/10, Quad Cities, Emergency Preparedness Annual Inspection.</t>
  </si>
  <si>
    <t>IR 05000454-11-010 and 05000455-11-010; Exelon Generation Company, LLC; January 13, 2011; Byron Station, Units 1 and 2, Routine follow-up Inspection of Unresolved Item.</t>
  </si>
  <si>
    <t>Crystal River Generating Power Plant Target Set Inspection Report - Cover Letter.</t>
  </si>
  <si>
    <t>IR 05000335-10-201, 05000389-10-201, on 11/18/2010, St. Lucie.</t>
  </si>
  <si>
    <t>IR 05000244-10-005, on 10/01/2010 - 12/31/2010, R. E. Ginna Nuclear Power Plant, Routine Integrated Inspection Report.</t>
  </si>
  <si>
    <t>IR 05000364-10-501, on 12/06/10 - 12/17/10, Joseph M. Farley, Emergency Preparedness Inspection.</t>
  </si>
  <si>
    <t>IR 05000400-10-404, on 10/26/10 - 12/30/10, Shearon Harris Nuclear Power Plant, Unit 1; Material Control and Accounting.</t>
  </si>
  <si>
    <t>IR 05000445-10-005, 05000446-10-005; 09/19/2010 - 12/31/2010; Comanche Peak Nuclear Power Plant, Units 1 and 2; Identification and Resolution of Problems.</t>
  </si>
  <si>
    <t>IR 05000331-10-403 (DRS), on 12/13/2010 - 12/17/2010, Duane Arnold Energy Center; Routine Security Baseline Inspection - Cover Letter.</t>
  </si>
  <si>
    <t>IR 05000352-10-005, 05000353-10-005, on 10-01-2010 - 12-31-2010, Limerick Generating Station, NRC Integrated Inspection Report.</t>
  </si>
  <si>
    <t>IR 05000315-10-005, 05000316-10-005, on 10/01/2010 - 12/31/2010, D. C. Cook Nuclear Power Plant, Units 1 &amp; 2, Outage Activities.</t>
  </si>
  <si>
    <t>IR 05000346-10-005, 07200014-10-001, on 10/1/10-12/31/10, Davis-Besse Nuclear Power Station, Routine Integrated Inspection Reports.</t>
  </si>
  <si>
    <t>IR 05000498-10-005, 05000499-10-005; 10/01/2010 – 12/31/2010; South Texas Project Electric Generating Station, Units 1 and 2, Integrated Resident and Regional Report; Equipment Alignment; Fire Protection; Surveillance Testing.</t>
  </si>
  <si>
    <t>IR 05000483-10-005, on 09/24/10 - 12/31/10; Callaway Plant, Integrated Resident and Regional Report; Operability Evaluations and Identification and Resolution of Problems.</t>
  </si>
  <si>
    <t>IR 05000395-10-005, on 10/01/2010 - 12/31/2010, Virgil C. Summer Nuclear Station, Identification and Resolution of Problems.</t>
  </si>
  <si>
    <t>IR 05000302-10-005, on 10/01/2010 -12/31/2010, Crystal River Unit 3, Routine Integrated Report.</t>
  </si>
  <si>
    <t>IR 05000325-10-005, 05000324-10-005, on 10/01/10 - 12/31/10, Brunswick Steam Electric Plant, Units 1 &amp; 2, Integrated Inspection Report.</t>
  </si>
  <si>
    <t>Turkey Point Nuclear Plant - Integrated Inspection Report 2010-005.</t>
  </si>
  <si>
    <t>IR 05000261-10-201, on 12/13/2010 - 12/16/2010, H. B. Robinson Steam Electric Plant, Unit 2, Target Set Inspection (Cover Letter).</t>
  </si>
  <si>
    <t>IR 05000335-10-005, 05000389-10-005; 10/01/2010 - 12/31/2010; St. Lucie Nuclear Plant, Units 1 &amp; 2; Identification and Resolution of Problems and Other Activities.</t>
  </si>
  <si>
    <t>IR 5000321-10-005, 05000366-10-005, 05000321-10-501 &amp; 05000366-10-501, on 10/01/2010 - 12/31/2010, Edwin I. Hatch, Integrated Inspection Report.</t>
  </si>
  <si>
    <t>IR 05000348-10-005 and 05000364-10-005; 10/01/2010 - 12/31/2010; Joseph M. Farley Nuclear Plant, Units 1 and 2; Fire Protection, Identification, and Resolution of Problems.</t>
  </si>
  <si>
    <t>Vogtle Inspection Reports 2010-005 and 2010-502.</t>
  </si>
  <si>
    <t>IR 05000317-10-005 &amp; 05000318-10-005, on 10/01/2010-12/31/2010, Calvert Cliffs Nuclear Power Plant (CCNPP) Units 1 and 2,  Flood Protection Measures, Maintenance Effectiveness, Operability Evaluations and Radiation Safety.</t>
  </si>
  <si>
    <t>IR 05000369-10-005 &amp; 05000370-10-005, on 10/1/2010 - 12/31/2010, McGuire Nuclear Station, Units 1 and 2, Routine Integrated Report.</t>
  </si>
  <si>
    <t>IR 05000269-10-005, 05000270-10-005 &amp; 05000287-10-005, 10/01/2010 - 12/31/2010, Oconee Nuclear Station Units 1, 2 and 3, Adverse Weather Protection, Flood Protection Measures, Plant Modifications, Surveillance Testing.</t>
  </si>
  <si>
    <t>IR 05000261-10-005; Carolina Power and Light Comapny; 10/01/2010 - 12/31/2010; H. B. Robinson Steam Electric Plant, NRC Integrated Inspection Report and Exercise of Enforcement Discretion.</t>
  </si>
  <si>
    <t>IR 05000413-10-005, 05000414-10-005; 10/1/2010 - 12/31/2010; Catawba Nuclear Station, Units 1 and 2; Licensed Operator Requalification, Radiological Hazard Assessment and Exposure Controls, and Radiation Monitoring Instrumentation.</t>
  </si>
  <si>
    <t>IR 05000390-10-005; 10/01/2010 - 12/31/2010; Watts Bar, Unit 1; Maintenance Effectiveness and Other Activities.</t>
  </si>
  <si>
    <t>IR 05000327-10-005, 05000328-10-005; 10/01/2010 - 12/31/2010; Sequoyah Nuclear Plant, Units 1 and 2; Fire Protection, and Other Activities.</t>
  </si>
  <si>
    <t>IR 05000528-10-008, 05000529-10-008, 05000530-10-008, on 11/29/2010 - 12/17/2010, Palo Verde Nuclear Generating Station Units 1, 2, and 3 Biennial Baseline Inspection of the Identification and Resolution of Problems.</t>
  </si>
  <si>
    <t>IR 05000400-10-005; October 1, 2010 - December 31, 2010; Shearon Harris Nuclear Power Plant, Unit 1; Equipment Alignment, Maintenance Effectiveness, Plant Modifications, Post-Maintenance Testing, Surveillance Testing.</t>
  </si>
  <si>
    <t>IR 05000338-10-005, 05000339-10-005, 07200056-10-002, on 10/01/2010 - 12/31/2010, North Anna Power Station, Units 1 &amp; 2, and Independent Spent Fuel Storage Installation.</t>
  </si>
  <si>
    <t>IR 05000317-10-007, 05000318-10-007, on 11/29/2010 - 12/17/2010, Calvert Cliffs Nuclear Power Plant (CCNPP), Units 1 and 2, Triennial Fire Protection Team Inspection.</t>
  </si>
  <si>
    <t>IR 05000280-10-005, 05000281-10-005, 10/01/2010 - 12/31/2010; Surry Power Station, Units 1 and 2, Operability Evaluations, Refueling and Other Outage Activities, and Surveillance Testing.</t>
  </si>
  <si>
    <t>IR 05000269-10-009, 05000270-10-009, and 05000287-10-009; 12/13/2010 - 12/17/2010; Oconee Nuclear Plant, Units 1, 2, and 3; Supplemental Inspection - Inspection Procedure (IP) 95002.</t>
  </si>
  <si>
    <t>IR 05000454-10-005, 05000455-10-005, 07200068-10-003, on 10/01/10 - 12/31/10, Byron Station, Units 1 &amp; 2, Routine Integrated Inspection Report.</t>
  </si>
  <si>
    <t>IR 05000461-10-005, on 10/01/10 - 12/31/10, Clinton Power Station, Unit 1, Fire Protection, Other Activities.</t>
  </si>
  <si>
    <t>IR 05000282-10-005, 05000306-10-005, on 10/01/2010 - 12/31/2010, Prairie Island Nuclear Generating Plant, Units 1 and 2, Operability Evaluations, Event Follow-up and Other Activities.</t>
  </si>
  <si>
    <t>IR 05000440-10-005, on 10/01/2010 - 12/31/2010, Maintenance Effectiveness, Maintenance Risk Assessments and Emergent Work Control, Surveillance Testing, and Problem Identification and Resolution.</t>
  </si>
  <si>
    <t>IR 05000331-10-005, on 10/01/2010 - 12/31/2010, Duane Arnold Energy Center, Radiological Hazard Assessment and Exposure Controls, Identification and Resolution of Problems, and Follow-Up of Events and Notices of Enforcement Discretion.</t>
  </si>
  <si>
    <t>IR 05000289-11-403, on 01/11/11-01/12/2011, Three Mile Island Nuclear Station, Unit 1, Security Baseline Inspection.</t>
  </si>
  <si>
    <t>IR 05000456-11-009 &amp; 05000457-11-009; on January 13 - 19, 2011, Exelon Generation Company LLC; Braidwood Station, Units 1 and 2 Verification Inspection Related to Analysis Steam Generator Tube Rupture Event Margin to Overfill.</t>
  </si>
  <si>
    <t>IR 05000338-10-404, 05000339-10-404; on 07/01/2010 - 12/31/2010; North Anna Power Station, Units 1 &amp; 2; NRC Material Control and Accounting Inspection.</t>
  </si>
  <si>
    <t>Final Significance Determination for a Security-Related Green Finding [NRC Inspection Report Nos. 05000336/2011403; 05000423/2011403] - Millstone Nuclear Power Station.</t>
  </si>
  <si>
    <t>IR 05000237-10-005, 05000249-10-005; on 10/01/2010 - 12/31/2010; Dresden Nuclear Power Station, Units 2 &amp; 3; Equipment Alignment, Inservice Inspection.</t>
  </si>
  <si>
    <t>IR 05000254-10-005, 05000265-10-005, on 10/01/2010 - 12/31/2010, Quad Cities Nuclear Power Station, Units 1 &amp; 2, Follow Up of Events and Notices of Enforcement Discretion.</t>
  </si>
  <si>
    <t>IR 05000289-10-005 10/1/2010-12/31/2010; Exelon Generation Company, LLC; Three Mile
Island, Unit 1, Maintenance Effectiveness and Identification and Resolution of Problems.</t>
  </si>
  <si>
    <t>IR 05000277-10-005 and 05000278-10-005; on 10/01/2010 - 12/31/2010 Peach; Bottom Atomic Power Station (PBAPS), Units 2 and 3; Surveillance Testing.</t>
  </si>
  <si>
    <t>IR 05000341-10-005, 10/01/2010 - 12/31/2010; Fermi Power Plant, Unit 2; Routine Integrated IR.  Operability Evaluations and Follow-Up of Events and Notices of Enforcement Discretion.</t>
  </si>
  <si>
    <t>Prairie Island Target Set Inspection Report - 05000282-11-201 and 05000306-11-201.</t>
  </si>
  <si>
    <t>Prairie Island Target Set Inspection Report - 05000282-11-201 and 05000306-11-201 - Cover Letter.</t>
  </si>
  <si>
    <t>IR 05000373-10-005, 05000374-10-005, 07200070-10-001; 10/01/2010 - 12/31/2010; LaSalle County Station, Units 1 &amp; 2; Followup of Events and Licensee Event Reports; Other Activities.</t>
  </si>
  <si>
    <t>IR 05000305-10-005, on 10/01/2010 - 12/31/2010, Kewaunee Power Station, Annual Heat Sink Performance, Operability Evaluations, and Surveillance Testing.</t>
  </si>
  <si>
    <t>IR 05000336/201005, 05000423/2010005; 10/1/2010-12/31/2010; Millstone Power Station Unit 2 and Unit 3; Event Follow-up, Other Activities</t>
  </si>
  <si>
    <t>IR 05000275-10-005 &amp; 05000323-10-005, on 09/26/2010 - 12/31/2010, Diablo Canyon Power Plant, Integrated Resident and Regional Report; Fire Protection; Operability Evaluations; Plant Modifications, Post maintenance Testing, and Other Activities.</t>
  </si>
  <si>
    <t>Palo Verde Nuclear Generating Station - NRC Integrated Inspection Report 05000528/2010005, 05000529/2010005, And 5000530/2010005.</t>
  </si>
  <si>
    <t>IR 05000293-10-005, on 10/01/2010 - 12/31/2010, Pilgrim Nuclear Power Station, Maintenance Risk Assessments and Emergent Work Control, Identification and Resolution of Problems.</t>
  </si>
  <si>
    <t>IR 05000272-10-005, 05000311-10-005, on 10-01-10 - 12-31-10; Salem Nuclear Generating Station Units 1 and 2, NRC Integrated Inspection Report.</t>
  </si>
  <si>
    <t>IR 05000219-10-005, on 10/01/10 - 12/31/10, Exelon Energy Company, LLC, Oyster Creek Generating Station, Maintenance Effectiveness, Event Followup.</t>
  </si>
  <si>
    <t>IR 05000271-10-005, on 10/01/2010-12/31/2010, Vermont Yankee Nuclear Power Station, Identification and Resolution of Problems.</t>
  </si>
  <si>
    <t>IR 05000387-10-005 and 05000388-10-005; on 10-01-10 - 12-31-10; Susquehanna Steam Electric Station - NRC Integrated Inspection Report.</t>
  </si>
  <si>
    <t>IR 05000456-10-005, 05000457-10-005, on 10/01/2010 - 12/31/2010; Braidwood Station, Units 1 &amp; 2; Fire Protection; Identification and Resolution of Problems; Followup of Events.</t>
  </si>
  <si>
    <t>Browns Ferry Inspection Report 2010-005 and Notice of Violation.</t>
  </si>
  <si>
    <t>IR 05000363-10-005; Northern States Power Company; 10/01/2010 - 12/31/2010; Monticello Nuclear Generating Plant, Follow-Up of Events and Notices of Enforcement Discretion.</t>
  </si>
  <si>
    <t>IR 05000255-10-005, on 10/01/2010 - 12/31/2010, Palisades Nuclear Plant, Inservice Inspection Activities, Maintenance Risk Assessments and Emergent Work Control, Surveillance Testing, Identification and Resolution of Problems, Other Activities.</t>
  </si>
  <si>
    <t>IR 05000333-10-005, on 10/01/2010-12/31/2010, James A. Fitzpatrick Nuclear Power Plant, Refueling and Other Outage Activities.</t>
  </si>
  <si>
    <t>IR 05000266-10-005, 05000301-10-005, on 10/01/10 - 12/31/10, Point Beach Nuclear Plant, Units 1 &amp; 2, Surveillance Testing, Problem Identification and Resolution, and Follow-Up of Events and Notices of Enforcement Discretion.</t>
  </si>
  <si>
    <t>IR 05000285-10-005; on 10/01/2010 - 12/3/2010; Fort Calhoun Station, Integrated Resident and Regional Report; Licensed Operator Requalification Program; Maintenance Risk Assessments and Emergent Work Control; Operability Evaluations.</t>
  </si>
  <si>
    <t>San Onofre Nuclear Generating Station - Closure of Actions Required by Confirmatory Order EA-07-232 [Inspection Report 05000361/2011008 and 05000362/2011008].</t>
  </si>
  <si>
    <t>IR 05000361-10-005, 05000362-10-005, on 09/24/2010 -12/31/2010, San Onofre, Units 2 &amp; 3, Integrated Resident &amp; Regional Report, Focused Baseline Inspection of Maint. &amp; Ops., Id. &amp; Res. of Prob, Events F/U.</t>
  </si>
  <si>
    <t>IR 05000247-10-005; 10/01/2010-12/31/2010; Indian Point Nuclear Generating Unit 2; Post-Maintenance Testing; Occupational ALARA Planning and Controls; Identification and Resolution of Problems; Event Follow-up; and Other Activities.</t>
  </si>
  <si>
    <t>IR 05000482-10-005; Wolf Creek Nuclear Operating Corporation; 10/01/2010 - 12/31/2010; Wolf Creek Generating Station, NRC Integrated Inspection Report.</t>
  </si>
  <si>
    <t>IR 05000286-10-005; on 10/1/10-12/31/10; Indian Point Nuclear Generating Unit 3, Maintenance Effectiveness, Identification and Resolution of Problems and Event Follow-up.</t>
  </si>
  <si>
    <t>Grand Gulf - NRC Integrated Inspection Report Number 05000416-10-005 and Notice of Violation.</t>
  </si>
  <si>
    <t>IR 05000298-10-005; 09/24/2010 - 12/31/2010; Cooper Nuclear Station; Integrated Resident and Regional Report; Fire Protection, Maintenance Risk Assessments and Emergent Work Control, and Exercise Evaluation.</t>
  </si>
  <si>
    <t>IR 05000382-10-005; 10/01/2010 - 12/31/2010; Waterford Steam Electric Station, Unit 3: Identification and Resolution of Problems.</t>
  </si>
  <si>
    <t>IR 05000443-10-005, on 10/01/10 - 12/31/10; Seabrook Station Unit No. 1, NRC Integrated Inspection Report.</t>
  </si>
  <si>
    <t>2011/01/19 Diablo Canyon LR - FW: Diablo Canyon, Units 1 and 2 - Response to NRC Letter dated December 20, 2010, Request for Additional Information (Set 37).</t>
  </si>
  <si>
    <t>IR 05000334-10-005, 05000412-10-005, on 10/01/10 - 12/31/10; Beaver Valley Power Station, Units 1 &amp; 2; Outage Activities.</t>
  </si>
  <si>
    <t>IR 05000313-10-005 &amp; 05000368-10-005, on 10/01/10 - 12/31/10, Arkansas Nuclear One.</t>
  </si>
  <si>
    <t>IR 05000305-11-403(DRS); January 24 - 28, 2011; Kewaunee Power Station; Security; Routine Security Baseline Inspection - Cover Letter.</t>
  </si>
  <si>
    <t>IR 05000458-10-005; 10/01/2010 – 12/31/2010; River Bend Station; Integrated Resident and Regional Report; Maintenance Effectiveness; Postmaintenance Testing; Identification and Resolution of Problems; Event Follow-up.</t>
  </si>
  <si>
    <t>IR 05000455-11-011, 01/1/2011 - 02/07/2011, Byron Station, Unit 2, Follow-up Inspection of Self-Revealing Failure of Train A Diesel Generator; Maintenance Effectiveness.</t>
  </si>
  <si>
    <t>IR 05000373-10-006, 05000374-10-006; on 10/18/2010 - 01/03/2011; LaSalle County Station, Units 1 and 2; Component Design Bases Inspection.</t>
  </si>
  <si>
    <t>IR 05000315-11-403, IR 05000316-11-403 on 01/10/11 - 01/14/11; D. C. Cook Nuclear Power Plant, Units 1 and 2; Units 1 and 2.</t>
  </si>
  <si>
    <t>Letter from Michael Ernstes on Inspection Report IR 05000413-11-402 &amp; IR 05000414-11-402, on 01/21/11, Catawba Nuclear Station, Units 1 and 2.</t>
  </si>
  <si>
    <t>IR 07200069-09-001(DNMS) and 05000440-09-008, on October 14 – 16, 2009; November 10 – 12, 2009; April 5 – 7, 2010; December 1 – 3, 2010; and In-office review completed January 7, 2011, Perry Pad Construction Final.</t>
  </si>
  <si>
    <t>River Bend Station - NRC Security Inspection Report 05000458-11-403.</t>
  </si>
  <si>
    <t>IR 05000346-11-009(DRS), on 01/14/2011, 01/27/2011, Davis-Besse Nuclear Power Station; Evaluations of Changes, Tests, or Experiments and Permanent Plant Modifications.</t>
  </si>
  <si>
    <t>IR 05000325-10-008 &amp; 05000324-10-008, on 10/04/2011 - 01/21/2011, Brunswick Steam Electric Plant, Units 1 and 2, NRC Component Design Bases Inspection - Inspection Report.</t>
  </si>
  <si>
    <t>IR 05000250-11-403, 05000251-11-403, on 01/27/2011, Turkey Point Nuclear Power Plant - NRC Physical Security Inspection.=</t>
  </si>
  <si>
    <t>IR 05000361-11-402 &amp; 05000362-11-402, on 02/10/11, San Onofre Nuclear Generating Station, Units 2 And 3.</t>
  </si>
  <si>
    <t>IR 05000219-11-403, 01/10/2011 - 01/14/2011, Oyster Creek Generating Station, Protective Strategy Evaluation. (letter only).</t>
  </si>
  <si>
    <t>IR 05000456-10-503, 05000457-10-503; on 06/16/2010 - 02/10/2011; Braidwood Station, Units 1 &amp; 2; Results of NRC Emergency Action Level and Emergency Plan Changes Inspection and Follow-up of Unresolved Item 05000456-09-005-07; 05000457-09-005-07.</t>
  </si>
  <si>
    <t>IR 05000289/2011007; 01/24/2011 - 02/11/2011; Exelon Generation Company, LLC; Three Mile Island, Unit 1; Triennial Fire Protection Team Inspection.</t>
  </si>
  <si>
    <t>IR 05000348-11-201, 05000364-11-201; February 14, 2011 through February 17, 2011, Joseph M. Farley Nuclear Plant Units 1 and 2; Target Set Inspection. Cover Letter.</t>
  </si>
  <si>
    <t>Grand Gulf Nuclear Station - NRC Material Control And Accounting Program Inspection Report 05000416-11-405.</t>
  </si>
  <si>
    <t>IR 05000313-11/401 &amp; 05000368-11-401, on 02/10/2011, Annual Security Assessment Letter - Arkansas Nuclear One, Unit 1 &amp; 2 - NRC Inspection.</t>
  </si>
  <si>
    <t>Annual Security Assessment Letter - Columbia Generating Station - NRC Inspection Report 05000397/2011401.</t>
  </si>
  <si>
    <t>Annual Security Assessment Letter - Comanche Peak Nuclear Power Plant, Units 1 and 2 - NRC Inspection Report 05000445/2011401 and 05000446/2011401.</t>
  </si>
  <si>
    <t>Annual Security Assessment Letter - Diablo Canyon Power Plant, Units 1 &amp; 2 - NRC Inspection Report 05000275-11-401 and 05000323-11-401.</t>
  </si>
  <si>
    <t>Annual Security Assessment Letter - Fort Calhoun Station - NRC Inspection Report 05000285-11-401.</t>
  </si>
  <si>
    <t>Annual Security Assessment Letter - Grand Gulf Nuclear Station - NRC Inspection Report 05000416-11-401.</t>
  </si>
  <si>
    <t>Annual Security Assessment Letter - Palo Verde Nuclear Generating Station, Units 1, 2, &amp; 3 - NRC Inspection Report 05000528-11-401, 05000529-11-401, &amp; 05000530-11-401.</t>
  </si>
  <si>
    <t>Annual Security Assessment Letter - River Bend Station - NRC Inspection Report 05000458-11-401.</t>
  </si>
  <si>
    <t>Annual Security Assessment Letter - San Onofre Nuclear Generating Station, Units 2 &amp; 3 - NRC Inspection Report 05000361-11-401; 05000362-11-401.</t>
  </si>
  <si>
    <t>Annual Security Assessment Letter - South Texas Project Electric Generating Station, Units 1 and 2 - NRC Inspection Report 05000498/2011401 and 05000499/2011401.</t>
  </si>
  <si>
    <t>IR 05000382-11-401, on 02/10/2011, Waterford Electric Station, Unit 3 - Annual Security Assessment Letter.</t>
  </si>
  <si>
    <t>Annual Security Assessment Letter - Wolf Creek Generating Station - NRC Inspection Report 05000482-11-401.</t>
  </si>
  <si>
    <t>IR 05000346-11-403(DRS), on 02/14/11 - 02/16/11, Davis-Besse Nuclear Power Station, Routine Security Baseline Inspection - Cover Letter.</t>
  </si>
  <si>
    <t>IR 05000286-10-010, on 11/29/10 - 02/17/11, Entergy Nuclear Operations, Inc., Holtec Manufacturing Division, Turtle Creek, PA, Inspection Report.</t>
  </si>
  <si>
    <t>IR 05000354-11-008; PSEG Nuclear LLC; 01-28-2011; Hope Creek Generating Station Problem Identification and Resolution Inspection Report.</t>
  </si>
  <si>
    <t>IR 07200069-11-002 (DNMS); 05000440-11-010 - Dry Fuel Storage Stack-Up Operations at the Perry Nuclear Plant.</t>
  </si>
  <si>
    <t>IR 05000390-11-008, on 01/10/11 - 01/28/11, Watts Bar, Problem Identification and Resolution Inspection.</t>
  </si>
  <si>
    <t>EA-11-014, Byron Station, Unit 2; Final Significance Determination of White Finding with Assessment Followup and Notice of Violation; NRC Inspection Report No. 05000455/2011012.</t>
  </si>
  <si>
    <t>IR 07200071-09-001 &amp; 05000341-09-009, on 06/04/2009, 06/29/2009, 07/01/2009, 07/24/2009 and 02/15/2011, Fermi Power Plant, Unit 2, Dry Fuel Storage Activities.</t>
  </si>
  <si>
    <t>IR 05000315-11-502, 05000316-11-502, on 02/28/2011 - 03/10/2011; D. C. Cook Nuclear Power Plant, Units 1 and 2, Baseline Emergency Preparedness Biennial Exercise Inspection.</t>
  </si>
  <si>
    <t>IR 05000440-11-403(DRS); 02/17/11 - 02/18/11; Perry Nuclear Power Plant; Routine Security Baseline Inspection.</t>
  </si>
  <si>
    <t>IR 05000445-11-008, 05000446-11-008 &amp; 07200074-10-001, on 12/7/2010 and 01/04/2011, Comanche Peak Nuclear Power Plant.</t>
  </si>
  <si>
    <t>IR 05000277--11-403, 05000278-11-403, on 01/24/2011 - 02/23/2011, Peach Bottom Atomic Power Station; Access Authorization.</t>
  </si>
  <si>
    <t>Fort Calhoun Station - NRC Security Inspection Report 05000285-11-404; Preliminary Greater than Green Finding.</t>
  </si>
  <si>
    <t>IR 05000275-11-402, 05000323-11-402, on 03/03/2011 Diablo Canyon Power Plant, Units 1 &amp; 2, Cover Letter.</t>
  </si>
  <si>
    <t>IR 05000282-11-008, 05000306-11-008, on 08/23/2010 - 02/24/2011, Prairie Island Nuclear Generating Plant, Units 1 and 2, Review of turbine building internal flooding vulnerability license requirements.</t>
  </si>
  <si>
    <t>Arkansas Nuclear One - NRC Material Control And Accounting Program Inspection Report 05000313/2011404 And 05000368/2011404.</t>
  </si>
  <si>
    <t>IR 05000387-11-403, 05000388-11-403, on 02/07/2011 - 02/11/2011, Susquehanna Steam Electric Station, Access Control, Protective Strategy Evaluation. (letter only).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</si>
</sst>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CC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5"/>
  <sheetViews>
    <sheetView tabSelected="1" workbookViewId="0" topLeftCell="A1">
      <selection activeCell="A19" sqref="A19"/>
    </sheetView>
  </sheetViews>
  <sheetFormatPr defaultColWidth="9.140625" defaultRowHeight="15"/>
  <cols>
    <col min="1" max="1" width="51.28125" style="0" customWidth="1"/>
    <col min="2" max="2" width="13.421875" style="0" bestFit="1" customWidth="1"/>
    <col min="3" max="3" width="9.00390625" style="0" bestFit="1" customWidth="1"/>
    <col min="4" max="4" width="13.57421875" style="0" bestFit="1" customWidth="1"/>
    <col min="5" max="5" width="24.00390625" style="0" bestFit="1" customWidth="1"/>
    <col min="6" max="6" width="39.7109375" style="0" bestFit="1" customWidth="1"/>
    <col min="7" max="7" width="14.7109375" style="0" bestFit="1" customWidth="1"/>
  </cols>
  <sheetData>
    <row r="1" spans="1:7" ht="15">
      <c r="A1" s="1" t="s">
        <v>4</v>
      </c>
      <c r="B1" s="1" t="s">
        <v>0</v>
      </c>
      <c r="C1" s="1" t="s">
        <v>5</v>
      </c>
      <c r="D1" s="1" t="s">
        <v>1</v>
      </c>
      <c r="E1" s="1" t="s">
        <v>2</v>
      </c>
      <c r="F1" s="1" t="s">
        <v>6</v>
      </c>
      <c r="G1" s="1" t="s">
        <v>3</v>
      </c>
    </row>
    <row r="2" spans="1:7" ht="15">
      <c r="A2" s="2" t="s">
        <v>63</v>
      </c>
      <c r="B2" s="3">
        <v>40287</v>
      </c>
      <c r="C2" t="s">
        <v>64</v>
      </c>
      <c r="D2" s="4" t="s">
        <v>589</v>
      </c>
      <c r="E2" s="2" t="s">
        <v>523</v>
      </c>
      <c r="F2" s="2" t="s">
        <v>65</v>
      </c>
      <c r="G2" s="5" t="str">
        <f>HYPERLINK("http://adamswebsearch2.nrc.gov/idmws/ViewDocByAccession.asp?AccessionNumber=ML101090503","View 2010007")</f>
        <v>View 2010007</v>
      </c>
    </row>
    <row r="3" spans="1:7" ht="15">
      <c r="A3" s="2" t="s">
        <v>513</v>
      </c>
      <c r="B3" s="3">
        <v>40291</v>
      </c>
      <c r="C3" t="s">
        <v>18</v>
      </c>
      <c r="D3" s="4" t="s">
        <v>591</v>
      </c>
      <c r="E3" s="2" t="s">
        <v>525</v>
      </c>
      <c r="F3" s="2" t="s">
        <v>16</v>
      </c>
      <c r="G3" s="5" t="str">
        <f>HYPERLINK("http://adamswebsearch2.nrc.gov/idmws/ViewDocByAccession.asp?AccessionNumber=ML101150008","View 2010404")</f>
        <v>View 2010404</v>
      </c>
    </row>
    <row r="4" spans="1:7" ht="15">
      <c r="A4" s="2" t="s">
        <v>368</v>
      </c>
      <c r="B4" s="3">
        <v>40296</v>
      </c>
      <c r="C4" t="s">
        <v>18</v>
      </c>
      <c r="D4" s="4" t="s">
        <v>592</v>
      </c>
      <c r="E4" s="2" t="s">
        <v>526</v>
      </c>
      <c r="F4" s="2" t="s">
        <v>16</v>
      </c>
      <c r="G4" s="5" t="str">
        <f>HYPERLINK("http://adamswebsearch2.nrc.gov/idmws/ViewDocByAccession.asp?AccessionNumber=ML101190493","View 2010402")</f>
        <v>View 2010402</v>
      </c>
    </row>
    <row r="5" spans="1:7" ht="15">
      <c r="A5" s="2" t="s">
        <v>365</v>
      </c>
      <c r="B5" s="3">
        <v>40297</v>
      </c>
      <c r="C5" t="s">
        <v>366</v>
      </c>
      <c r="D5" s="4" t="s">
        <v>592</v>
      </c>
      <c r="E5" s="2" t="s">
        <v>526</v>
      </c>
      <c r="F5" s="2" t="s">
        <v>13</v>
      </c>
      <c r="G5" s="5" t="str">
        <f>HYPERLINK("http://adamswebsearch2.nrc.gov/idmws/ViewDocByAccession.asp?AccessionNumber=ML101190585","View 2010007")</f>
        <v>View 2010007</v>
      </c>
    </row>
    <row r="6" spans="1:7" ht="15">
      <c r="A6" s="2" t="s">
        <v>220</v>
      </c>
      <c r="B6" s="3">
        <v>40298</v>
      </c>
      <c r="C6" t="s">
        <v>35</v>
      </c>
      <c r="D6" s="4" t="s">
        <v>593</v>
      </c>
      <c r="E6" s="2" t="s">
        <v>527</v>
      </c>
      <c r="F6" s="2" t="s">
        <v>44</v>
      </c>
      <c r="G6" s="5" t="str">
        <f>HYPERLINK("http://adamswebsearch2.nrc.gov/idmws/ViewDocByAccession.asp?AccessionNumber=ML101200553","View 2010006")</f>
        <v>View 2010006</v>
      </c>
    </row>
    <row r="7" spans="1:7" ht="15">
      <c r="A7" s="2" t="s">
        <v>42</v>
      </c>
      <c r="B7" s="3">
        <v>40304</v>
      </c>
      <c r="C7" t="s">
        <v>43</v>
      </c>
      <c r="D7" s="4" t="s">
        <v>594</v>
      </c>
      <c r="E7" s="2" t="s">
        <v>528</v>
      </c>
      <c r="F7" s="2" t="s">
        <v>44</v>
      </c>
      <c r="G7" s="5" t="str">
        <f>HYPERLINK("http://adamswebsearch2.nrc.gov/idmws/ViewDocByAccession.asp?AccessionNumber=ML101260510","View 2010007")</f>
        <v>View 2010007</v>
      </c>
    </row>
    <row r="8" spans="1:7" ht="15">
      <c r="A8" s="2" t="s">
        <v>277</v>
      </c>
      <c r="B8" s="3">
        <v>40305</v>
      </c>
      <c r="C8" t="s">
        <v>61</v>
      </c>
      <c r="D8" s="4" t="s">
        <v>595</v>
      </c>
      <c r="E8" s="2" t="s">
        <v>529</v>
      </c>
      <c r="F8" s="2" t="s">
        <v>270</v>
      </c>
      <c r="G8" s="5" t="str">
        <f>HYPERLINK("http://adamswebsearch2.nrc.gov/idmws/ViewDocByAccession.asp?AccessionNumber=ML101270240","View 2010006")</f>
        <v>View 2010006</v>
      </c>
    </row>
    <row r="9" spans="1:7" ht="15">
      <c r="A9" s="2" t="s">
        <v>277</v>
      </c>
      <c r="B9" s="3">
        <v>40305</v>
      </c>
      <c r="C9" t="s">
        <v>61</v>
      </c>
      <c r="D9" s="4" t="s">
        <v>596</v>
      </c>
      <c r="E9" s="2" t="s">
        <v>530</v>
      </c>
      <c r="F9" s="2" t="s">
        <v>270</v>
      </c>
      <c r="G9" s="5" t="str">
        <f>HYPERLINK("http://adamswebsearch2.nrc.gov/idmws/ViewDocByAccession.asp?AccessionNumber=ML101270240","View 2010006")</f>
        <v>View 2010006</v>
      </c>
    </row>
    <row r="10" spans="1:7" ht="15">
      <c r="A10" s="2" t="s">
        <v>680</v>
      </c>
      <c r="B10" s="3">
        <v>40305</v>
      </c>
      <c r="C10" t="s">
        <v>215</v>
      </c>
      <c r="D10" s="4" t="s">
        <v>597</v>
      </c>
      <c r="E10" s="2" t="s">
        <v>531</v>
      </c>
      <c r="F10" s="2" t="s">
        <v>49</v>
      </c>
      <c r="G10" s="5" t="str">
        <f>HYPERLINK("http://adamswebsearch2.nrc.gov/idmws/ViewDocByAccession.asp?AccessionNumber=ML101310610","View 2010402")</f>
        <v>View 2010402</v>
      </c>
    </row>
    <row r="11" spans="1:7" ht="15">
      <c r="A11" s="2" t="s">
        <v>460</v>
      </c>
      <c r="B11" s="3">
        <v>40310</v>
      </c>
      <c r="C11" t="s">
        <v>20</v>
      </c>
      <c r="D11" s="4" t="s">
        <v>590</v>
      </c>
      <c r="E11" s="2" t="s">
        <v>524</v>
      </c>
      <c r="F11" s="2" t="s">
        <v>31</v>
      </c>
      <c r="G11" s="5" t="str">
        <f>HYPERLINK("http://adamswebsearch2.nrc.gov/idmws/ViewDocByAccession.asp?AccessionNumber=ML101320052","View 2010402")</f>
        <v>View 2010402</v>
      </c>
    </row>
    <row r="12" spans="1:7" ht="15">
      <c r="A12" s="2" t="s">
        <v>117</v>
      </c>
      <c r="B12" s="3">
        <v>40308</v>
      </c>
      <c r="C12" t="s">
        <v>18</v>
      </c>
      <c r="D12" s="4" t="s">
        <v>598</v>
      </c>
      <c r="E12" s="2" t="s">
        <v>532</v>
      </c>
      <c r="F12" s="2" t="s">
        <v>67</v>
      </c>
      <c r="G12" s="5" t="str">
        <f>HYPERLINK("http://adamswebsearch2.nrc.gov/idmws/ViewDocByAccession.asp?AccessionNumber=ML101330452","View 2010403")</f>
        <v>View 2010403</v>
      </c>
    </row>
    <row r="13" spans="1:7" ht="15">
      <c r="A13" s="2" t="s">
        <v>261</v>
      </c>
      <c r="B13" s="3">
        <v>40310</v>
      </c>
      <c r="C13" t="s">
        <v>262</v>
      </c>
      <c r="D13" s="4" t="s">
        <v>599</v>
      </c>
      <c r="E13" s="2" t="s">
        <v>533</v>
      </c>
      <c r="F13" s="2" t="s">
        <v>65</v>
      </c>
      <c r="G13" s="5" t="str">
        <f>HYPERLINK("http://adamswebsearch2.nrc.gov/idmws/ViewDocByAccession.asp?AccessionNumber=ML101330476","View 2010006")</f>
        <v>View 2010006</v>
      </c>
    </row>
    <row r="14" spans="1:7" ht="15">
      <c r="A14" s="2" t="s">
        <v>681</v>
      </c>
      <c r="B14" s="3">
        <v>40312</v>
      </c>
      <c r="C14" t="s">
        <v>152</v>
      </c>
      <c r="D14" s="4" t="s">
        <v>600</v>
      </c>
      <c r="E14" s="2" t="s">
        <v>534</v>
      </c>
      <c r="F14" s="2" t="s">
        <v>62</v>
      </c>
      <c r="G14" s="5" t="str">
        <f>HYPERLINK("http://adamswebsearch2.nrc.gov/idmws/ViewDocByAccession.asp?AccessionNumber=ML101340020","View 2010006")</f>
        <v>View 2010006</v>
      </c>
    </row>
    <row r="15" spans="1:7" ht="15">
      <c r="A15" s="2" t="s">
        <v>269</v>
      </c>
      <c r="B15" s="3">
        <v>40317</v>
      </c>
      <c r="C15" t="s">
        <v>78</v>
      </c>
      <c r="D15" s="4" t="s">
        <v>601</v>
      </c>
      <c r="E15" s="2" t="s">
        <v>535</v>
      </c>
      <c r="F15" s="2" t="s">
        <v>270</v>
      </c>
      <c r="G15" s="5" t="str">
        <f>HYPERLINK("http://adamswebsearch2.nrc.gov/idmws/ViewDocByAccession.asp?AccessionNumber=ML101390490","View 2010007")</f>
        <v>View 2010007</v>
      </c>
    </row>
    <row r="16" spans="1:7" ht="15">
      <c r="A16" s="2" t="s">
        <v>500</v>
      </c>
      <c r="B16" s="3">
        <v>40318</v>
      </c>
      <c r="C16" t="s">
        <v>113</v>
      </c>
      <c r="D16" s="4" t="s">
        <v>602</v>
      </c>
      <c r="E16" s="2" t="s">
        <v>536</v>
      </c>
      <c r="F16" s="2" t="s">
        <v>233</v>
      </c>
      <c r="G16" s="5" t="str">
        <f>HYPERLINK("http://adamswebsearch2.nrc.gov/idmws/ViewDocByAccession.asp?AccessionNumber=ML101400040","View 2010006")</f>
        <v>View 2010006</v>
      </c>
    </row>
    <row r="17" spans="1:7" ht="15">
      <c r="A17" s="2" t="s">
        <v>287</v>
      </c>
      <c r="B17" s="3">
        <v>40318</v>
      </c>
      <c r="C17" t="s">
        <v>175</v>
      </c>
      <c r="D17" s="4" t="s">
        <v>596</v>
      </c>
      <c r="E17" s="2" t="s">
        <v>530</v>
      </c>
      <c r="F17" s="2" t="s">
        <v>288</v>
      </c>
      <c r="G17" s="5" t="str">
        <f>HYPERLINK("http://adamswebsearch2.nrc.gov/idmws/ViewDocByAccession.asp?AccessionNumber=ML101410062","View 2010008")</f>
        <v>View 2010008</v>
      </c>
    </row>
    <row r="18" spans="1:7" ht="15">
      <c r="A18" s="2" t="s">
        <v>412</v>
      </c>
      <c r="B18" s="3">
        <v>40318</v>
      </c>
      <c r="C18" t="s">
        <v>18</v>
      </c>
      <c r="D18" s="4" t="s">
        <v>603</v>
      </c>
      <c r="E18" s="2" t="s">
        <v>537</v>
      </c>
      <c r="F18" s="2" t="s">
        <v>49</v>
      </c>
      <c r="G18" s="5" t="str">
        <f>HYPERLINK("http://adamswebsearch2.nrc.gov/idmws/ViewDocByAccession.asp?AccessionNumber=ML101410334","View 2010402")</f>
        <v>View 2010402</v>
      </c>
    </row>
    <row r="19" spans="1:7" ht="15">
      <c r="A19" s="2" t="s">
        <v>428</v>
      </c>
      <c r="B19" s="3">
        <v>40315</v>
      </c>
      <c r="C19" t="s">
        <v>18</v>
      </c>
      <c r="D19" s="4" t="s">
        <v>604</v>
      </c>
      <c r="E19" s="2" t="s">
        <v>538</v>
      </c>
      <c r="F19" s="2" t="s">
        <v>16</v>
      </c>
      <c r="G19" s="5" t="str">
        <f>HYPERLINK("http://adamswebsearch2.nrc.gov/idmws/ViewDocByAccession.asp?AccessionNumber=ML101410755","View 2010405")</f>
        <v>View 2010405</v>
      </c>
    </row>
    <row r="20" spans="1:7" ht="15">
      <c r="A20" s="2" t="s">
        <v>146</v>
      </c>
      <c r="B20" s="3">
        <v>40318</v>
      </c>
      <c r="C20" t="s">
        <v>18</v>
      </c>
      <c r="D20" s="4" t="s">
        <v>605</v>
      </c>
      <c r="E20" s="2" t="s">
        <v>539</v>
      </c>
      <c r="F20" s="2" t="s">
        <v>16</v>
      </c>
      <c r="G20" s="5" t="str">
        <f>HYPERLINK("http://adamswebsearch2.nrc.gov/idmws/ViewDocByAccession.asp?AccessionNumber=ML101420016","View 2010402")</f>
        <v>View 2010402</v>
      </c>
    </row>
    <row r="21" spans="1:7" ht="15">
      <c r="A21" s="2" t="s">
        <v>477</v>
      </c>
      <c r="B21" s="3">
        <v>40319</v>
      </c>
      <c r="C21" t="s">
        <v>18</v>
      </c>
      <c r="D21" s="4" t="s">
        <v>606</v>
      </c>
      <c r="E21" s="2" t="s">
        <v>540</v>
      </c>
      <c r="F21" s="2" t="s">
        <v>53</v>
      </c>
      <c r="G21" s="5" t="str">
        <f>HYPERLINK("http://adamswebsearch2.nrc.gov/idmws/ViewDocByAccession.asp?AccessionNumber=ML101450138","View 2010403")</f>
        <v>View 2010403</v>
      </c>
    </row>
    <row r="22" spans="1:7" ht="15">
      <c r="A22" s="2" t="s">
        <v>30</v>
      </c>
      <c r="B22" s="3">
        <v>40323</v>
      </c>
      <c r="C22" t="s">
        <v>18</v>
      </c>
      <c r="D22" s="4" t="s">
        <v>607</v>
      </c>
      <c r="E22" s="2" t="s">
        <v>541</v>
      </c>
      <c r="F22" s="2" t="s">
        <v>31</v>
      </c>
      <c r="G22" s="5" t="str">
        <f>HYPERLINK("http://adamswebsearch2.nrc.gov/idmws/ViewDocByAccession.asp?AccessionNumber=ML101450353","View 2010402")</f>
        <v>View 2010402</v>
      </c>
    </row>
    <row r="23" spans="1:7" ht="15">
      <c r="A23" s="2" t="s">
        <v>66</v>
      </c>
      <c r="B23" s="3">
        <v>40317</v>
      </c>
      <c r="C23" t="s">
        <v>15</v>
      </c>
      <c r="D23" s="4" t="s">
        <v>589</v>
      </c>
      <c r="E23" s="2" t="s">
        <v>523</v>
      </c>
      <c r="F23" s="2" t="s">
        <v>67</v>
      </c>
      <c r="G23" s="5" t="str">
        <f>HYPERLINK("http://adamswebsearch2.nrc.gov/idmws/ViewDocByAccession.asp?AccessionNumber=ML101450366","View 2010402")</f>
        <v>View 2010402</v>
      </c>
    </row>
    <row r="24" spans="1:7" ht="15">
      <c r="A24" s="2" t="s">
        <v>465</v>
      </c>
      <c r="B24" s="3">
        <v>40322</v>
      </c>
      <c r="C24" t="s">
        <v>113</v>
      </c>
      <c r="D24" s="4" t="s">
        <v>608</v>
      </c>
      <c r="E24" s="2" t="s">
        <v>542</v>
      </c>
      <c r="F24" s="2" t="s">
        <v>154</v>
      </c>
      <c r="G24" s="5" t="str">
        <f>HYPERLINK("http://adamswebsearch2.nrc.gov/idmws/ViewDocByAccession.asp?AccessionNumber=ML101450460","View 2010007")</f>
        <v>View 2010007</v>
      </c>
    </row>
    <row r="25" spans="1:7" ht="15">
      <c r="A25" s="2" t="s">
        <v>50</v>
      </c>
      <c r="B25" s="3">
        <v>40323</v>
      </c>
      <c r="C25" t="s">
        <v>15</v>
      </c>
      <c r="D25" s="4" t="s">
        <v>594</v>
      </c>
      <c r="E25" s="2" t="s">
        <v>528</v>
      </c>
      <c r="F25" s="2" t="s">
        <v>49</v>
      </c>
      <c r="G25" s="5" t="str">
        <f>HYPERLINK("http://adamswebsearch2.nrc.gov/idmws/ViewDocByAccession.asp?AccessionNumber=ML101460361","View 2010403")</f>
        <v>View 2010403</v>
      </c>
    </row>
    <row r="26" spans="1:7" ht="15">
      <c r="A26" s="2" t="s">
        <v>409</v>
      </c>
      <c r="B26" s="3">
        <v>40325</v>
      </c>
      <c r="C26" t="s">
        <v>206</v>
      </c>
      <c r="D26" s="4" t="s">
        <v>603</v>
      </c>
      <c r="E26" s="2" t="s">
        <v>537</v>
      </c>
      <c r="F26" s="2" t="s">
        <v>47</v>
      </c>
      <c r="G26" s="5" t="str">
        <f>HYPERLINK("http://adamswebsearch2.nrc.gov/idmws/ViewDocByAccession.asp?AccessionNumber=ML101470607","View 2010010")</f>
        <v>View 2010010</v>
      </c>
    </row>
    <row r="27" spans="1:7" ht="15">
      <c r="A27" s="2" t="s">
        <v>401</v>
      </c>
      <c r="B27" s="3">
        <v>40323</v>
      </c>
      <c r="C27" t="s">
        <v>15</v>
      </c>
      <c r="D27" s="4" t="s">
        <v>609</v>
      </c>
      <c r="E27" s="2" t="s">
        <v>543</v>
      </c>
      <c r="F27" s="2" t="s">
        <v>49</v>
      </c>
      <c r="G27" s="5" t="str">
        <f>HYPERLINK("http://adamswebsearch2.nrc.gov/idmws/ViewDocByAccession.asp?AccessionNumber=ML101470884","View 2010403")</f>
        <v>View 2010403</v>
      </c>
    </row>
    <row r="28" spans="1:7" ht="15">
      <c r="A28" s="2" t="s">
        <v>466</v>
      </c>
      <c r="B28" s="3">
        <v>40325</v>
      </c>
      <c r="C28" t="s">
        <v>18</v>
      </c>
      <c r="D28" s="4" t="s">
        <v>608</v>
      </c>
      <c r="E28" s="2" t="s">
        <v>542</v>
      </c>
      <c r="F28" s="2" t="s">
        <v>67</v>
      </c>
      <c r="G28" s="5" t="str">
        <f>HYPERLINK("http://adamswebsearch2.nrc.gov/idmws/ViewDocByAccession.asp?AccessionNumber=ML101470914","View 2010402")</f>
        <v>View 2010402</v>
      </c>
    </row>
    <row r="29" spans="1:7" ht="15">
      <c r="A29" s="2" t="s">
        <v>125</v>
      </c>
      <c r="B29" s="3">
        <v>40324</v>
      </c>
      <c r="C29" t="s">
        <v>15</v>
      </c>
      <c r="D29" s="4" t="s">
        <v>610</v>
      </c>
      <c r="E29" s="2" t="s">
        <v>544</v>
      </c>
      <c r="F29" s="2" t="s">
        <v>49</v>
      </c>
      <c r="G29" s="5" t="str">
        <f>HYPERLINK("http://adamswebsearch2.nrc.gov/idmws/ViewDocByAccession.asp?AccessionNumber=ML101481026","View 2010403")</f>
        <v>View 2010403</v>
      </c>
    </row>
    <row r="30" spans="1:7" ht="15">
      <c r="A30" s="2" t="s">
        <v>33</v>
      </c>
      <c r="B30" s="3">
        <v>40330</v>
      </c>
      <c r="C30" t="s">
        <v>34</v>
      </c>
      <c r="D30" s="4" t="s">
        <v>607</v>
      </c>
      <c r="E30" s="2" t="s">
        <v>541</v>
      </c>
      <c r="F30" s="2" t="s">
        <v>31</v>
      </c>
      <c r="G30" s="5" t="str">
        <f>HYPERLINK("http://adamswebsearch2.nrc.gov/idmws/ViewDocByAccession.asp?AccessionNumber=ML101520199","View 2010502")</f>
        <v>View 2010502</v>
      </c>
    </row>
    <row r="31" spans="1:7" ht="15">
      <c r="A31" s="2" t="s">
        <v>682</v>
      </c>
      <c r="B31" s="3">
        <v>40330</v>
      </c>
      <c r="C31" t="s">
        <v>18</v>
      </c>
      <c r="D31" s="4" t="s">
        <v>611</v>
      </c>
      <c r="E31" s="2" t="s">
        <v>545</v>
      </c>
      <c r="F31" s="2" t="s">
        <v>461</v>
      </c>
      <c r="G31" s="5" t="str">
        <f>HYPERLINK("http://adamswebsearch2.nrc.gov/idmws/ViewDocByAccession.asp?AccessionNumber=ML101520669","View 2010403")</f>
        <v>View 2010403</v>
      </c>
    </row>
    <row r="32" spans="1:7" ht="15">
      <c r="A32" s="2" t="s">
        <v>214</v>
      </c>
      <c r="B32" s="3">
        <v>40331</v>
      </c>
      <c r="C32" t="s">
        <v>215</v>
      </c>
      <c r="D32" s="4" t="s">
        <v>612</v>
      </c>
      <c r="E32" s="2" t="s">
        <v>546</v>
      </c>
      <c r="F32" s="2" t="s">
        <v>216</v>
      </c>
      <c r="G32" s="5" t="str">
        <f>HYPERLINK("http://adamswebsearch2.nrc.gov/idmws/ViewDocByAccession.asp?AccessionNumber=ML101530204","View 2010007")</f>
        <v>View 2010007</v>
      </c>
    </row>
    <row r="33" spans="1:7" ht="15">
      <c r="A33" s="2" t="s">
        <v>173</v>
      </c>
      <c r="B33" s="3">
        <v>40332</v>
      </c>
      <c r="C33" t="s">
        <v>152</v>
      </c>
      <c r="D33" s="4" t="s">
        <v>613</v>
      </c>
      <c r="E33" s="2" t="s">
        <v>547</v>
      </c>
      <c r="F33" s="2" t="s">
        <v>174</v>
      </c>
      <c r="G33" s="5" t="str">
        <f>HYPERLINK("http://adamswebsearch2.nrc.gov/idmws/ViewDocByAccession.asp?AccessionNumber=ML101540611","View 2010006")</f>
        <v>View 2010006</v>
      </c>
    </row>
    <row r="34" spans="1:7" ht="15">
      <c r="A34" s="2" t="s">
        <v>418</v>
      </c>
      <c r="B34" s="3">
        <v>40332</v>
      </c>
      <c r="C34" t="s">
        <v>152</v>
      </c>
      <c r="D34" s="4" t="s">
        <v>614</v>
      </c>
      <c r="E34" s="2" t="s">
        <v>548</v>
      </c>
      <c r="F34" s="2" t="s">
        <v>174</v>
      </c>
      <c r="G34" s="5" t="str">
        <f>HYPERLINK("http://adamswebsearch2.nrc.gov/idmws/ViewDocByAccession.asp?AccessionNumber=ML101540628","View 2010007")</f>
        <v>View 2010007</v>
      </c>
    </row>
    <row r="35" spans="1:7" ht="15">
      <c r="A35" s="2" t="s">
        <v>318</v>
      </c>
      <c r="B35" s="3">
        <v>40331</v>
      </c>
      <c r="C35" t="s">
        <v>64</v>
      </c>
      <c r="D35" s="4" t="s">
        <v>615</v>
      </c>
      <c r="E35" s="2" t="s">
        <v>549</v>
      </c>
      <c r="F35" s="2" t="s">
        <v>319</v>
      </c>
      <c r="G35" s="5" t="str">
        <f>HYPERLINK("http://adamswebsearch2.nrc.gov/idmws/ViewDocByAccession.asp?AccessionNumber=ML101550348","View 2010404")</f>
        <v>View 2010404</v>
      </c>
    </row>
    <row r="36" spans="1:7" ht="15">
      <c r="A36" s="2" t="s">
        <v>358</v>
      </c>
      <c r="B36" s="3">
        <v>40331</v>
      </c>
      <c r="C36" t="s">
        <v>15</v>
      </c>
      <c r="D36" s="4" t="s">
        <v>616</v>
      </c>
      <c r="E36" s="2" t="s">
        <v>550</v>
      </c>
      <c r="F36" s="2" t="s">
        <v>49</v>
      </c>
      <c r="G36" s="5" t="str">
        <f>HYPERLINK("http://adamswebsearch2.nrc.gov/idmws/ViewDocByAccession.asp?AccessionNumber=ML101550375","View 2010406")</f>
        <v>View 2010406</v>
      </c>
    </row>
    <row r="37" spans="1:7" ht="15">
      <c r="A37" s="2" t="s">
        <v>197</v>
      </c>
      <c r="B37" s="3">
        <v>40333</v>
      </c>
      <c r="C37" t="s">
        <v>73</v>
      </c>
      <c r="D37" s="4" t="s">
        <v>617</v>
      </c>
      <c r="E37" s="2" t="s">
        <v>551</v>
      </c>
      <c r="F37" s="2" t="s">
        <v>47</v>
      </c>
      <c r="G37" s="5" t="str">
        <f>HYPERLINK("http://adamswebsearch2.nrc.gov/idmws/ViewDocByAccession.asp?AccessionNumber=ML101550506","View 2010009")</f>
        <v>View 2010009</v>
      </c>
    </row>
    <row r="38" spans="1:7" ht="15">
      <c r="A38" s="2" t="s">
        <v>370</v>
      </c>
      <c r="B38" s="3">
        <v>40333</v>
      </c>
      <c r="C38" t="s">
        <v>18</v>
      </c>
      <c r="D38" s="4" t="s">
        <v>592</v>
      </c>
      <c r="E38" s="2" t="s">
        <v>526</v>
      </c>
      <c r="F38" s="2" t="s">
        <v>147</v>
      </c>
      <c r="G38" s="5" t="str">
        <f>HYPERLINK("http://adamswebsearch2.nrc.gov/idmws/ViewDocByAccession.asp?AccessionNumber=ML101580440","View 2010404")</f>
        <v>View 2010404</v>
      </c>
    </row>
    <row r="39" spans="1:7" ht="15">
      <c r="A39" s="2" t="s">
        <v>489</v>
      </c>
      <c r="B39" s="3">
        <v>40336</v>
      </c>
      <c r="C39" t="s">
        <v>215</v>
      </c>
      <c r="D39" s="4" t="s">
        <v>618</v>
      </c>
      <c r="E39" s="2" t="s">
        <v>552</v>
      </c>
      <c r="F39" s="2" t="s">
        <v>28</v>
      </c>
      <c r="G39" s="5" t="str">
        <f>HYPERLINK("http://adamswebsearch2.nrc.gov/idmws/ViewDocByAccession.asp?AccessionNumber=ML101580446","View 2010006")</f>
        <v>View 2010006</v>
      </c>
    </row>
    <row r="40" spans="1:7" ht="15">
      <c r="A40" s="2" t="s">
        <v>435</v>
      </c>
      <c r="B40" s="3">
        <v>40332</v>
      </c>
      <c r="C40" t="s">
        <v>152</v>
      </c>
      <c r="D40" s="4" t="s">
        <v>619</v>
      </c>
      <c r="E40" s="2" t="s">
        <v>553</v>
      </c>
      <c r="F40" s="2" t="s">
        <v>79</v>
      </c>
      <c r="G40" s="5" t="str">
        <f>HYPERLINK("http://adamswebsearch2.nrc.gov/idmws/ViewDocByAccession.asp?AccessionNumber=ML101590782","View 2010010")</f>
        <v>View 2010010</v>
      </c>
    </row>
    <row r="41" spans="1:7" ht="15">
      <c r="A41" s="2" t="s">
        <v>683</v>
      </c>
      <c r="B41" s="3">
        <v>40361</v>
      </c>
      <c r="C41" t="s">
        <v>18</v>
      </c>
      <c r="D41" s="4" t="s">
        <v>598</v>
      </c>
      <c r="E41" s="2" t="s">
        <v>532</v>
      </c>
      <c r="F41" s="2" t="s">
        <v>670</v>
      </c>
      <c r="G41" s="5" t="str">
        <f>HYPERLINK("http://adamswebsearch2.nrc.gov/idmws/ViewDocByAccession.asp?AccessionNumber=ML101600389","View 2010201")</f>
        <v>View 2010201</v>
      </c>
    </row>
    <row r="42" spans="1:7" ht="15">
      <c r="A42" s="2" t="s">
        <v>344</v>
      </c>
      <c r="B42" s="3">
        <v>40338</v>
      </c>
      <c r="C42" t="s">
        <v>27</v>
      </c>
      <c r="D42" s="4" t="s">
        <v>620</v>
      </c>
      <c r="E42" s="2" t="s">
        <v>554</v>
      </c>
      <c r="F42" s="2" t="s">
        <v>216</v>
      </c>
      <c r="G42" s="5" t="str">
        <f>HYPERLINK("http://adamswebsearch2.nrc.gov/idmws/ViewDocByAccession.asp?AccessionNumber=ML101600667","View 2010007")</f>
        <v>View 2010007</v>
      </c>
    </row>
    <row r="43" spans="1:7" ht="15">
      <c r="A43" s="2" t="s">
        <v>350</v>
      </c>
      <c r="B43" s="3">
        <v>40339</v>
      </c>
      <c r="C43" t="s">
        <v>18</v>
      </c>
      <c r="D43" s="4" t="s">
        <v>611</v>
      </c>
      <c r="E43" s="2" t="s">
        <v>545</v>
      </c>
      <c r="F43" s="2" t="s">
        <v>106</v>
      </c>
      <c r="G43" s="5" t="str">
        <f>HYPERLINK("http://adamswebsearch2.nrc.gov/idmws/ViewDocByAccession.asp?AccessionNumber=ML101610511","View 2010404")</f>
        <v>View 2010404</v>
      </c>
    </row>
    <row r="44" spans="1:7" ht="15">
      <c r="A44" s="2" t="s">
        <v>515</v>
      </c>
      <c r="B44" s="3">
        <v>40340</v>
      </c>
      <c r="C44" t="s">
        <v>196</v>
      </c>
      <c r="D44" s="4" t="s">
        <v>597</v>
      </c>
      <c r="E44" s="2" t="s">
        <v>531</v>
      </c>
      <c r="F44" s="2" t="s">
        <v>154</v>
      </c>
      <c r="G44" s="5" t="str">
        <f>HYPERLINK("http://adamswebsearch2.nrc.gov/idmws/ViewDocByAccession.asp?AccessionNumber=ML101620543","View 2010006")</f>
        <v>View 2010006</v>
      </c>
    </row>
    <row r="45" spans="1:7" ht="15">
      <c r="A45" s="2" t="s">
        <v>522</v>
      </c>
      <c r="B45" s="3">
        <v>40340</v>
      </c>
      <c r="C45" t="s">
        <v>15</v>
      </c>
      <c r="D45" s="4" t="s">
        <v>621</v>
      </c>
      <c r="E45" s="2" t="s">
        <v>555</v>
      </c>
      <c r="F45" s="2" t="s">
        <v>147</v>
      </c>
      <c r="G45" s="5" t="str">
        <f>HYPERLINK("http://adamswebsearch2.nrc.gov/idmws/ViewDocByAccession.asp?AccessionNumber=ML101620625","View 2010404")</f>
        <v>View 2010404</v>
      </c>
    </row>
    <row r="46" spans="1:7" ht="15">
      <c r="A46" s="2" t="s">
        <v>462</v>
      </c>
      <c r="B46" s="3">
        <v>40343</v>
      </c>
      <c r="C46" t="s">
        <v>274</v>
      </c>
      <c r="D46" s="4" t="s">
        <v>590</v>
      </c>
      <c r="E46" s="2" t="s">
        <v>524</v>
      </c>
      <c r="F46" s="2" t="s">
        <v>31</v>
      </c>
      <c r="G46" s="5" t="str">
        <f>HYPERLINK("http://adamswebsearch2.nrc.gov/idmws/ViewDocByAccession.asp?AccessionNumber=ML101650088","View 2010502")</f>
        <v>View 2010502</v>
      </c>
    </row>
    <row r="47" spans="1:7" ht="15">
      <c r="A47" s="2" t="s">
        <v>307</v>
      </c>
      <c r="B47" s="3">
        <v>40343</v>
      </c>
      <c r="C47" t="s">
        <v>46</v>
      </c>
      <c r="D47" s="4" t="s">
        <v>622</v>
      </c>
      <c r="E47" s="2" t="s">
        <v>556</v>
      </c>
      <c r="F47" s="2" t="s">
        <v>270</v>
      </c>
      <c r="G47" s="5" t="str">
        <f>HYPERLINK("http://adamswebsearch2.nrc.gov/idmws/ViewDocByAccession.asp?AccessionNumber=ML101650139","View 2010006")</f>
        <v>View 2010006</v>
      </c>
    </row>
    <row r="48" spans="1:7" ht="15">
      <c r="A48" s="2" t="s">
        <v>281</v>
      </c>
      <c r="B48" s="3">
        <v>40343</v>
      </c>
      <c r="C48" t="s">
        <v>20</v>
      </c>
      <c r="D48" s="4" t="s">
        <v>595</v>
      </c>
      <c r="E48" s="2" t="s">
        <v>529</v>
      </c>
      <c r="F48" s="2" t="s">
        <v>31</v>
      </c>
      <c r="G48" s="5" t="str">
        <f>HYPERLINK("http://adamswebsearch2.nrc.gov/idmws/ViewDocByAccession.asp?AccessionNumber=ML101650207","View 2010404")</f>
        <v>View 2010404</v>
      </c>
    </row>
    <row r="49" spans="1:7" ht="15">
      <c r="A49" s="2" t="s">
        <v>281</v>
      </c>
      <c r="B49" s="3">
        <v>40343</v>
      </c>
      <c r="C49" t="s">
        <v>20</v>
      </c>
      <c r="D49" s="4" t="s">
        <v>596</v>
      </c>
      <c r="E49" s="2" t="s">
        <v>530</v>
      </c>
      <c r="F49" s="2" t="s">
        <v>31</v>
      </c>
      <c r="G49" s="5" t="str">
        <f>HYPERLINK("http://adamswebsearch2.nrc.gov/idmws/ViewDocByAccession.asp?AccessionNumber=ML101650207","View 2010404")</f>
        <v>View 2010404</v>
      </c>
    </row>
    <row r="50" spans="1:7" ht="15">
      <c r="A50" s="2" t="s">
        <v>104</v>
      </c>
      <c r="B50" s="3">
        <v>40343</v>
      </c>
      <c r="C50" t="s">
        <v>105</v>
      </c>
      <c r="D50" s="4" t="s">
        <v>623</v>
      </c>
      <c r="E50" s="2" t="s">
        <v>557</v>
      </c>
      <c r="F50" s="2" t="s">
        <v>106</v>
      </c>
      <c r="G50" s="5" t="str">
        <f>HYPERLINK("http://adamswebsearch2.nrc.gov/idmws/ViewDocByAccession.asp?AccessionNumber=ML101650723","View 2010006")</f>
        <v>View 2010006</v>
      </c>
    </row>
    <row r="51" spans="1:7" ht="15">
      <c r="A51" s="2" t="s">
        <v>427</v>
      </c>
      <c r="B51" s="3">
        <v>40344</v>
      </c>
      <c r="C51" t="s">
        <v>15</v>
      </c>
      <c r="D51" s="4" t="s">
        <v>604</v>
      </c>
      <c r="E51" s="2" t="s">
        <v>538</v>
      </c>
      <c r="F51" s="2" t="s">
        <v>147</v>
      </c>
      <c r="G51" s="5" t="str">
        <f>HYPERLINK("http://adamswebsearch2.nrc.gov/idmws/ViewDocByAccession.asp?AccessionNumber=ML101660671","View 2010403")</f>
        <v>View 2010403</v>
      </c>
    </row>
    <row r="52" spans="1:7" ht="15">
      <c r="A52" s="2" t="s">
        <v>521</v>
      </c>
      <c r="B52" s="3">
        <v>40344</v>
      </c>
      <c r="C52" t="s">
        <v>15</v>
      </c>
      <c r="D52" s="4" t="s">
        <v>621</v>
      </c>
      <c r="E52" s="2" t="s">
        <v>555</v>
      </c>
      <c r="F52" s="2" t="s">
        <v>16</v>
      </c>
      <c r="G52" s="5" t="str">
        <f>HYPERLINK("http://adamswebsearch2.nrc.gov/idmws/ViewDocByAccession.asp?AccessionNumber=ML101660740","View 2010403")</f>
        <v>View 2010403</v>
      </c>
    </row>
    <row r="53" spans="1:7" ht="15">
      <c r="A53" s="2" t="s">
        <v>501</v>
      </c>
      <c r="B53" s="3">
        <v>40346</v>
      </c>
      <c r="C53" t="s">
        <v>113</v>
      </c>
      <c r="D53" s="4" t="s">
        <v>602</v>
      </c>
      <c r="E53" s="2" t="s">
        <v>536</v>
      </c>
      <c r="F53" s="2" t="s">
        <v>106</v>
      </c>
      <c r="G53" s="5" t="str">
        <f>HYPERLINK("http://adamswebsearch2.nrc.gov/idmws/ViewDocByAccession.asp?AccessionNumber=ML101680051","View 2010007")</f>
        <v>View 2010007</v>
      </c>
    </row>
    <row r="54" spans="1:7" ht="15">
      <c r="A54" s="2" t="s">
        <v>286</v>
      </c>
      <c r="B54" s="3">
        <v>40347</v>
      </c>
      <c r="C54" t="s">
        <v>27</v>
      </c>
      <c r="D54" s="4" t="s">
        <v>596</v>
      </c>
      <c r="E54" s="2" t="s">
        <v>530</v>
      </c>
      <c r="F54" s="2" t="s">
        <v>226</v>
      </c>
      <c r="G54" s="5" t="str">
        <f>HYPERLINK("http://adamswebsearch2.nrc.gov/idmws/ViewDocByAccession.asp?AccessionNumber=ML101690075","View 2010007")</f>
        <v>View 2010007</v>
      </c>
    </row>
    <row r="55" spans="1:7" ht="15">
      <c r="A55" s="2" t="s">
        <v>424</v>
      </c>
      <c r="B55" s="3">
        <v>40346</v>
      </c>
      <c r="C55" t="s">
        <v>38</v>
      </c>
      <c r="D55" s="4" t="s">
        <v>604</v>
      </c>
      <c r="E55" s="2" t="s">
        <v>538</v>
      </c>
      <c r="F55" s="2" t="s">
        <v>13</v>
      </c>
      <c r="G55" s="5" t="str">
        <f>HYPERLINK("http://adamswebsearch2.nrc.gov/idmws/ViewDocByAccession.asp?AccessionNumber=ML101690164","View 2010006")</f>
        <v>View 2010006</v>
      </c>
    </row>
    <row r="56" spans="1:7" ht="15">
      <c r="A56" s="2" t="s">
        <v>510</v>
      </c>
      <c r="B56" s="3">
        <v>40347</v>
      </c>
      <c r="C56" t="s">
        <v>262</v>
      </c>
      <c r="D56" s="4" t="s">
        <v>624</v>
      </c>
      <c r="E56" s="2" t="s">
        <v>558</v>
      </c>
      <c r="F56" s="2" t="s">
        <v>84</v>
      </c>
      <c r="G56" s="5" t="str">
        <f>HYPERLINK("http://adamswebsearch2.nrc.gov/idmws/ViewDocByAccession.asp?AccessionNumber=ML101690183","View 2010501")</f>
        <v>View 2010501</v>
      </c>
    </row>
    <row r="57" spans="1:7" ht="15">
      <c r="A57" s="2" t="s">
        <v>209</v>
      </c>
      <c r="B57" s="3">
        <v>40344</v>
      </c>
      <c r="C57" t="s">
        <v>34</v>
      </c>
      <c r="D57" s="4" t="s">
        <v>625</v>
      </c>
      <c r="E57" s="2" t="s">
        <v>559</v>
      </c>
      <c r="F57" s="2" t="s">
        <v>51</v>
      </c>
      <c r="G57" s="5" t="str">
        <f>HYPERLINK("http://adamswebsearch2.nrc.gov/idmws/ViewDocByAccession.asp?AccessionNumber=ML101690276","View 2010502")</f>
        <v>View 2010502</v>
      </c>
    </row>
    <row r="58" spans="1:7" ht="15">
      <c r="A58" s="2" t="s">
        <v>80</v>
      </c>
      <c r="B58" s="3">
        <v>40346</v>
      </c>
      <c r="C58" t="s">
        <v>18</v>
      </c>
      <c r="D58" s="4" t="s">
        <v>626</v>
      </c>
      <c r="E58" s="2" t="s">
        <v>560</v>
      </c>
      <c r="F58" s="2" t="s">
        <v>67</v>
      </c>
      <c r="G58" s="5" t="str">
        <f>HYPERLINK("http://adamswebsearch2.nrc.gov/idmws/ViewDocByAccession.asp?AccessionNumber=ML101690334","View 2010402")</f>
        <v>View 2010402</v>
      </c>
    </row>
    <row r="59" spans="1:7" ht="15">
      <c r="A59" s="2" t="s">
        <v>205</v>
      </c>
      <c r="B59" s="3">
        <v>40346</v>
      </c>
      <c r="C59" t="s">
        <v>206</v>
      </c>
      <c r="D59" s="4" t="s">
        <v>625</v>
      </c>
      <c r="E59" s="2" t="s">
        <v>559</v>
      </c>
      <c r="F59" s="2" t="s">
        <v>44</v>
      </c>
      <c r="G59" s="5" t="str">
        <f>HYPERLINK("http://adamswebsearch2.nrc.gov/idmws/ViewDocByAccession.asp?AccessionNumber=ML101690405","View 2010008")</f>
        <v>View 2010008</v>
      </c>
    </row>
    <row r="60" spans="1:7" ht="15">
      <c r="A60" s="2" t="s">
        <v>392</v>
      </c>
      <c r="B60" s="3">
        <v>40350</v>
      </c>
      <c r="C60" t="s">
        <v>20</v>
      </c>
      <c r="D60" s="4" t="s">
        <v>627</v>
      </c>
      <c r="E60" s="2" t="s">
        <v>561</v>
      </c>
      <c r="F60" s="2" t="s">
        <v>393</v>
      </c>
      <c r="G60" s="5" t="str">
        <f>HYPERLINK("http://adamswebsearch2.nrc.gov/idmws/ViewDocByAccession.asp?AccessionNumber=ML101720181","View 2010402")</f>
        <v>View 2010402</v>
      </c>
    </row>
    <row r="61" spans="1:7" ht="15">
      <c r="A61" s="2" t="s">
        <v>496</v>
      </c>
      <c r="B61" s="3">
        <v>40350</v>
      </c>
      <c r="C61" t="s">
        <v>83</v>
      </c>
      <c r="D61" s="4" t="s">
        <v>628</v>
      </c>
      <c r="E61" s="2" t="s">
        <v>562</v>
      </c>
      <c r="F61" s="2" t="s">
        <v>65</v>
      </c>
      <c r="G61" s="5" t="str">
        <f>HYPERLINK("http://adamswebsearch2.nrc.gov/idmws/ViewDocByAccession.asp?AccessionNumber=ML101730313","View 2010009")</f>
        <v>View 2010009</v>
      </c>
    </row>
    <row r="62" spans="1:7" ht="15">
      <c r="A62" s="2" t="s">
        <v>684</v>
      </c>
      <c r="B62" s="3">
        <v>40367</v>
      </c>
      <c r="C62" t="s">
        <v>20</v>
      </c>
      <c r="D62" s="4" t="s">
        <v>599</v>
      </c>
      <c r="E62" s="2" t="s">
        <v>533</v>
      </c>
      <c r="F62" s="2" t="s">
        <v>670</v>
      </c>
      <c r="G62" s="5" t="str">
        <f>HYPERLINK("http://adamswebsearch2.nrc.gov/idmws/ViewDocByAccession.asp?AccessionNumber=ML101740377","View 2010201")</f>
        <v>View 2010201</v>
      </c>
    </row>
    <row r="63" spans="1:7" ht="15">
      <c r="A63" s="2" t="s">
        <v>98</v>
      </c>
      <c r="B63" s="3">
        <v>40352</v>
      </c>
      <c r="C63" t="s">
        <v>18</v>
      </c>
      <c r="D63" s="4" t="s">
        <v>629</v>
      </c>
      <c r="E63" s="2" t="s">
        <v>563</v>
      </c>
      <c r="F63" s="2" t="s">
        <v>16</v>
      </c>
      <c r="G63" s="5" t="str">
        <f>HYPERLINK("http://adamswebsearch2.nrc.gov/idmws/ViewDocByAccession.asp?AccessionNumber=ML101740452","View 2010402")</f>
        <v>View 2010402</v>
      </c>
    </row>
    <row r="64" spans="1:7" ht="15">
      <c r="A64" s="2" t="s">
        <v>382</v>
      </c>
      <c r="B64" s="3">
        <v>40351</v>
      </c>
      <c r="C64" t="s">
        <v>18</v>
      </c>
      <c r="D64" s="4" t="s">
        <v>630</v>
      </c>
      <c r="E64" s="2" t="s">
        <v>564</v>
      </c>
      <c r="F64" s="2" t="s">
        <v>49</v>
      </c>
      <c r="G64" s="5" t="str">
        <f>HYPERLINK("http://adamswebsearch2.nrc.gov/idmws/ViewDocByAccession.asp?AccessionNumber=ML101750233","View 2010402")</f>
        <v>View 2010402</v>
      </c>
    </row>
    <row r="65" spans="1:7" ht="15">
      <c r="A65" s="2" t="s">
        <v>278</v>
      </c>
      <c r="B65" s="3">
        <v>40354</v>
      </c>
      <c r="C65" t="s">
        <v>46</v>
      </c>
      <c r="D65" s="4" t="s">
        <v>595</v>
      </c>
      <c r="E65" s="2" t="s">
        <v>529</v>
      </c>
      <c r="F65" s="2" t="s">
        <v>226</v>
      </c>
      <c r="G65" s="5" t="str">
        <f>HYPERLINK("http://adamswebsearch2.nrc.gov/idmws/ViewDocByAccession.asp?AccessionNumber=ML101760345","View 2010008")</f>
        <v>View 2010008</v>
      </c>
    </row>
    <row r="66" spans="1:7" ht="15">
      <c r="A66" s="2" t="s">
        <v>208</v>
      </c>
      <c r="B66" s="3">
        <v>40352</v>
      </c>
      <c r="C66" t="s">
        <v>18</v>
      </c>
      <c r="D66" s="4" t="s">
        <v>625</v>
      </c>
      <c r="E66" s="2" t="s">
        <v>559</v>
      </c>
      <c r="F66" s="2" t="s">
        <v>169</v>
      </c>
      <c r="G66" s="5" t="str">
        <f>HYPERLINK("http://adamswebsearch2.nrc.gov/idmws/ViewDocByAccession.asp?AccessionNumber=ML101760481","View 2010405")</f>
        <v>View 2010405</v>
      </c>
    </row>
    <row r="67" spans="1:7" ht="15">
      <c r="A67" s="2" t="s">
        <v>300</v>
      </c>
      <c r="B67" s="3">
        <v>40354</v>
      </c>
      <c r="C67" t="s">
        <v>18</v>
      </c>
      <c r="D67" s="4" t="s">
        <v>631</v>
      </c>
      <c r="E67" s="2" t="s">
        <v>565</v>
      </c>
      <c r="F67" s="2" t="s">
        <v>49</v>
      </c>
      <c r="G67" s="5" t="str">
        <f>HYPERLINK("http://adamswebsearch2.nrc.gov/idmws/ViewDocByAccession.asp?AccessionNumber=ML101790443","View 2010402")</f>
        <v>View 2010402</v>
      </c>
    </row>
    <row r="68" spans="1:7" ht="15">
      <c r="A68" s="2" t="s">
        <v>273</v>
      </c>
      <c r="B68" s="3">
        <v>40358</v>
      </c>
      <c r="C68" t="s">
        <v>274</v>
      </c>
      <c r="D68" s="4" t="s">
        <v>601</v>
      </c>
      <c r="E68" s="2" t="s">
        <v>535</v>
      </c>
      <c r="F68" s="2" t="s">
        <v>31</v>
      </c>
      <c r="G68" s="5" t="str">
        <f>HYPERLINK("http://adamswebsearch2.nrc.gov/idmws/ViewDocByAccession.asp?AccessionNumber=ML101800140","View 2010502")</f>
        <v>View 2010502</v>
      </c>
    </row>
    <row r="69" spans="1:7" ht="15">
      <c r="A69" s="2" t="s">
        <v>273</v>
      </c>
      <c r="B69" s="3">
        <v>40358</v>
      </c>
      <c r="C69" t="s">
        <v>274</v>
      </c>
      <c r="D69" s="4" t="s">
        <v>632</v>
      </c>
      <c r="E69" s="2" t="s">
        <v>566</v>
      </c>
      <c r="F69" s="2" t="s">
        <v>31</v>
      </c>
      <c r="G69" s="5" t="str">
        <f>HYPERLINK("http://adamswebsearch2.nrc.gov/idmws/ViewDocByAccession.asp?AccessionNumber=ML101800140","View 2010502")</f>
        <v>View 2010502</v>
      </c>
    </row>
    <row r="70" spans="1:7" ht="15">
      <c r="A70" s="2" t="s">
        <v>118</v>
      </c>
      <c r="B70" s="3">
        <v>40357</v>
      </c>
      <c r="C70" t="s">
        <v>18</v>
      </c>
      <c r="D70" s="4" t="s">
        <v>598</v>
      </c>
      <c r="E70" s="2" t="s">
        <v>532</v>
      </c>
      <c r="F70" s="2" t="s">
        <v>67</v>
      </c>
      <c r="G70" s="5" t="str">
        <f>HYPERLINK("http://adamswebsearch2.nrc.gov/idmws/ViewDocByAccession.asp?AccessionNumber=ML101800311","View 2010404")</f>
        <v>View 2010404</v>
      </c>
    </row>
    <row r="71" spans="1:7" ht="15">
      <c r="A71" s="2" t="s">
        <v>310</v>
      </c>
      <c r="B71" s="3">
        <v>40359</v>
      </c>
      <c r="C71" t="s">
        <v>18</v>
      </c>
      <c r="D71" s="4" t="s">
        <v>622</v>
      </c>
      <c r="E71" s="2" t="s">
        <v>556</v>
      </c>
      <c r="F71" s="2" t="s">
        <v>311</v>
      </c>
      <c r="G71" s="5" t="str">
        <f>HYPERLINK("http://adamswebsearch2.nrc.gov/idmws/ViewDocByAccession.asp?AccessionNumber=ML101810263","View 2010405")</f>
        <v>View 2010405</v>
      </c>
    </row>
    <row r="72" spans="1:7" ht="15">
      <c r="A72" s="2" t="s">
        <v>257</v>
      </c>
      <c r="B72" s="3">
        <v>40354</v>
      </c>
      <c r="C72" t="s">
        <v>15</v>
      </c>
      <c r="D72" s="4" t="s">
        <v>633</v>
      </c>
      <c r="E72" s="2" t="s">
        <v>567</v>
      </c>
      <c r="F72" s="2" t="s">
        <v>67</v>
      </c>
      <c r="G72" s="5" t="str">
        <f>HYPERLINK("http://adamswebsearch2.nrc.gov/idmws/ViewDocByAccession.asp?AccessionNumber=ML101810401","View 2010402")</f>
        <v>View 2010402</v>
      </c>
    </row>
    <row r="73" spans="1:7" ht="15">
      <c r="A73" s="2" t="s">
        <v>451</v>
      </c>
      <c r="B73" s="3">
        <v>40359</v>
      </c>
      <c r="C73" t="s">
        <v>64</v>
      </c>
      <c r="D73" s="4" t="s">
        <v>634</v>
      </c>
      <c r="E73" s="2" t="s">
        <v>568</v>
      </c>
      <c r="F73" s="2" t="s">
        <v>99</v>
      </c>
      <c r="G73" s="5" t="str">
        <f>HYPERLINK("http://adamswebsearch2.nrc.gov/idmws/ViewDocByAccession.asp?AccessionNumber=ML101810506","View 2010008")</f>
        <v>View 2010008</v>
      </c>
    </row>
    <row r="74" spans="1:7" ht="15">
      <c r="A74" s="2" t="s">
        <v>207</v>
      </c>
      <c r="B74" s="3">
        <v>40354</v>
      </c>
      <c r="C74" t="s">
        <v>18</v>
      </c>
      <c r="D74" s="4" t="s">
        <v>625</v>
      </c>
      <c r="E74" s="2" t="s">
        <v>559</v>
      </c>
      <c r="F74" s="2" t="s">
        <v>49</v>
      </c>
      <c r="G74" s="5" t="str">
        <f>HYPERLINK("http://adamswebsearch2.nrc.gov/idmws/ViewDocByAccession.asp?AccessionNumber=ML101820199","View 2010402")</f>
        <v>View 2010402</v>
      </c>
    </row>
    <row r="75" spans="1:7" ht="15">
      <c r="A75" s="2" t="s">
        <v>240</v>
      </c>
      <c r="B75" s="3">
        <v>40359</v>
      </c>
      <c r="C75" t="s">
        <v>15</v>
      </c>
      <c r="D75" s="4" t="s">
        <v>635</v>
      </c>
      <c r="E75" s="2" t="s">
        <v>569</v>
      </c>
      <c r="F75" s="2" t="s">
        <v>132</v>
      </c>
      <c r="G75" s="5" t="str">
        <f>HYPERLINK("http://adamswebsearch2.nrc.gov/idmws/ViewDocByAccession.asp?AccessionNumber=ML101820563","View 2010402")</f>
        <v>View 2010402</v>
      </c>
    </row>
    <row r="76" spans="1:7" ht="15">
      <c r="A76" s="2" t="s">
        <v>434</v>
      </c>
      <c r="B76" s="3">
        <v>40361</v>
      </c>
      <c r="C76" t="s">
        <v>191</v>
      </c>
      <c r="D76" s="4" t="s">
        <v>619</v>
      </c>
      <c r="E76" s="2" t="s">
        <v>553</v>
      </c>
      <c r="F76" s="2" t="s">
        <v>65</v>
      </c>
      <c r="G76" s="5" t="str">
        <f>HYPERLINK("http://adamswebsearch2.nrc.gov/idmws/ViewDocByAccession.asp?AccessionNumber=ML101830101","View 2010009")</f>
        <v>View 2010009</v>
      </c>
    </row>
    <row r="77" spans="1:7" ht="15">
      <c r="A77" s="2" t="s">
        <v>457</v>
      </c>
      <c r="B77" s="3">
        <v>40361</v>
      </c>
      <c r="C77" t="s">
        <v>25</v>
      </c>
      <c r="D77" s="4" t="s">
        <v>590</v>
      </c>
      <c r="E77" s="2" t="s">
        <v>524</v>
      </c>
      <c r="F77" s="2" t="s">
        <v>28</v>
      </c>
      <c r="G77" s="5" t="str">
        <f>HYPERLINK("http://adamswebsearch2.nrc.gov/idmws/ViewDocByAccession.asp?AccessionNumber=ML101830127","View 2010006")</f>
        <v>View 2010006</v>
      </c>
    </row>
    <row r="78" spans="1:7" ht="15">
      <c r="A78" s="2" t="s">
        <v>494</v>
      </c>
      <c r="B78" s="3">
        <v>40361</v>
      </c>
      <c r="C78" t="s">
        <v>74</v>
      </c>
      <c r="D78" s="4" t="s">
        <v>628</v>
      </c>
      <c r="E78" s="2" t="s">
        <v>562</v>
      </c>
      <c r="F78" s="2" t="s">
        <v>495</v>
      </c>
      <c r="G78" s="5" t="str">
        <f>HYPERLINK("http://adamswebsearch2.nrc.gov/idmws/ViewDocByAccession.asp?AccessionNumber=ML101830300","View 2010006")</f>
        <v>View 2010006</v>
      </c>
    </row>
    <row r="79" spans="1:7" ht="15">
      <c r="A79" s="2" t="s">
        <v>195</v>
      </c>
      <c r="B79" s="3">
        <v>40361</v>
      </c>
      <c r="C79" t="s">
        <v>196</v>
      </c>
      <c r="D79" s="4" t="s">
        <v>617</v>
      </c>
      <c r="E79" s="2" t="s">
        <v>551</v>
      </c>
      <c r="F79" s="2" t="s">
        <v>44</v>
      </c>
      <c r="G79" s="5" t="str">
        <f>HYPERLINK("http://adamswebsearch2.nrc.gov/idmws/ViewDocByAccession.asp?AccessionNumber=ML101830460","View 2010007")</f>
        <v>View 2010007</v>
      </c>
    </row>
    <row r="80" spans="1:7" ht="15">
      <c r="A80" s="2" t="s">
        <v>282</v>
      </c>
      <c r="B80" s="3">
        <v>40365</v>
      </c>
      <c r="C80" t="s">
        <v>18</v>
      </c>
      <c r="D80" s="4" t="s">
        <v>595</v>
      </c>
      <c r="E80" s="2" t="s">
        <v>529</v>
      </c>
      <c r="F80" s="2" t="s">
        <v>106</v>
      </c>
      <c r="G80" s="5" t="str">
        <f>HYPERLINK("http://adamswebsearch2.nrc.gov/idmws/ViewDocByAccession.asp?AccessionNumber=ML101870485","View 2010405")</f>
        <v>View 2010405</v>
      </c>
    </row>
    <row r="81" spans="1:7" ht="15">
      <c r="A81" s="2" t="s">
        <v>107</v>
      </c>
      <c r="B81" s="3">
        <v>40365</v>
      </c>
      <c r="C81" t="s">
        <v>20</v>
      </c>
      <c r="D81" s="4" t="s">
        <v>623</v>
      </c>
      <c r="E81" s="2" t="s">
        <v>557</v>
      </c>
      <c r="F81" s="2" t="s">
        <v>31</v>
      </c>
      <c r="G81" s="5" t="str">
        <f>HYPERLINK("http://adamswebsearch2.nrc.gov/idmws/ViewDocByAccession.asp?AccessionNumber=ML101870574","View 2010402")</f>
        <v>View 2010402</v>
      </c>
    </row>
    <row r="82" spans="1:7" ht="15">
      <c r="A82" s="2" t="s">
        <v>296</v>
      </c>
      <c r="B82" s="3">
        <v>40365</v>
      </c>
      <c r="C82" t="s">
        <v>15</v>
      </c>
      <c r="D82" s="4" t="s">
        <v>636</v>
      </c>
      <c r="E82" s="2" t="s">
        <v>570</v>
      </c>
      <c r="F82" s="2" t="s">
        <v>49</v>
      </c>
      <c r="G82" s="5" t="str">
        <f>HYPERLINK("http://adamswebsearch2.nrc.gov/idmws/ViewDocByAccession.asp?AccessionNumber=ML101880560","View 2010404")</f>
        <v>View 2010404</v>
      </c>
    </row>
    <row r="83" spans="1:7" ht="15">
      <c r="A83" s="2" t="s">
        <v>343</v>
      </c>
      <c r="B83" s="3">
        <v>40366</v>
      </c>
      <c r="C83" t="s">
        <v>158</v>
      </c>
      <c r="D83" s="4" t="s">
        <v>620</v>
      </c>
      <c r="E83" s="2" t="s">
        <v>554</v>
      </c>
      <c r="F83" s="2" t="s">
        <v>109</v>
      </c>
      <c r="G83" s="5" t="str">
        <f>HYPERLINK("http://adamswebsearch2.nrc.gov/idmws/ViewDocByAccession.asp?AccessionNumber=ML101880769","View 2010006")</f>
        <v>View 2010006</v>
      </c>
    </row>
    <row r="84" spans="1:7" ht="15">
      <c r="A84" s="2" t="s">
        <v>399</v>
      </c>
      <c r="B84" s="3">
        <v>40367</v>
      </c>
      <c r="C84" t="s">
        <v>23</v>
      </c>
      <c r="D84" s="4" t="s">
        <v>609</v>
      </c>
      <c r="E84" s="2" t="s">
        <v>543</v>
      </c>
      <c r="F84" s="2" t="s">
        <v>174</v>
      </c>
      <c r="G84" s="5" t="str">
        <f>HYPERLINK("http://adamswebsearch2.nrc.gov/idmws/ViewDocByAccession.asp?AccessionNumber=ML101890417","View 2010008")</f>
        <v>View 2010008</v>
      </c>
    </row>
    <row r="85" spans="1:7" ht="15">
      <c r="A85" s="2" t="s">
        <v>179</v>
      </c>
      <c r="B85" s="3">
        <v>40366</v>
      </c>
      <c r="C85" t="s">
        <v>15</v>
      </c>
      <c r="D85" s="4" t="s">
        <v>613</v>
      </c>
      <c r="E85" s="2" t="s">
        <v>547</v>
      </c>
      <c r="F85" s="2" t="s">
        <v>49</v>
      </c>
      <c r="G85" s="5" t="str">
        <f>HYPERLINK("http://adamswebsearch2.nrc.gov/idmws/ViewDocByAccession.asp?AccessionNumber=ML101890570","View 2010403")</f>
        <v>View 2010403</v>
      </c>
    </row>
    <row r="86" spans="1:7" ht="15">
      <c r="A86" s="2" t="s">
        <v>520</v>
      </c>
      <c r="B86" s="3">
        <v>40368</v>
      </c>
      <c r="C86" t="s">
        <v>15</v>
      </c>
      <c r="D86" s="4" t="s">
        <v>621</v>
      </c>
      <c r="E86" s="2" t="s">
        <v>555</v>
      </c>
      <c r="F86" s="2" t="s">
        <v>19</v>
      </c>
      <c r="G86" s="5" t="str">
        <f>HYPERLINK("http://adamswebsearch2.nrc.gov/idmws/ViewDocByAccession.asp?AccessionNumber=ML101900463","View 2010402")</f>
        <v>View 2010402</v>
      </c>
    </row>
    <row r="87" spans="1:7" ht="15">
      <c r="A87" s="2" t="s">
        <v>243</v>
      </c>
      <c r="B87" s="3">
        <v>40368</v>
      </c>
      <c r="C87" t="s">
        <v>206</v>
      </c>
      <c r="D87" s="4" t="s">
        <v>637</v>
      </c>
      <c r="E87" s="2" t="s">
        <v>571</v>
      </c>
      <c r="F87" s="2" t="s">
        <v>100</v>
      </c>
      <c r="G87" s="5" t="str">
        <f>HYPERLINK("http://adamswebsearch2.nrc.gov/idmws/ViewDocByAccession.asp?AccessionNumber=ML101900511","View 2010006")</f>
        <v>View 2010006</v>
      </c>
    </row>
    <row r="88" spans="1:7" ht="15">
      <c r="A88" s="2" t="s">
        <v>336</v>
      </c>
      <c r="B88" s="3">
        <v>40371</v>
      </c>
      <c r="C88" t="s">
        <v>18</v>
      </c>
      <c r="D88" s="4" t="s">
        <v>638</v>
      </c>
      <c r="E88" s="2" t="s">
        <v>572</v>
      </c>
      <c r="F88" s="2" t="s">
        <v>31</v>
      </c>
      <c r="G88" s="5" t="str">
        <f>HYPERLINK("http://adamswebsearch2.nrc.gov/idmws/ViewDocByAccession.asp?AccessionNumber=ML101930321","View 2010402")</f>
        <v>View 2010402</v>
      </c>
    </row>
    <row r="89" spans="1:7" ht="15">
      <c r="A89" s="2" t="s">
        <v>685</v>
      </c>
      <c r="B89" s="3">
        <v>0</v>
      </c>
      <c r="D89" s="4" t="s">
        <v>591</v>
      </c>
      <c r="E89" s="2" t="s">
        <v>525</v>
      </c>
      <c r="F89" s="2" t="s">
        <v>317</v>
      </c>
      <c r="G89" s="5" t="str">
        <f>HYPERLINK("http://adamswebsearch2.nrc.gov/idmws/ViewDocByAccession.asp?AccessionNumber=ML101930437","View 2010006")</f>
        <v>View 2010006</v>
      </c>
    </row>
    <row r="90" spans="1:7" ht="15">
      <c r="A90" s="2" t="s">
        <v>90</v>
      </c>
      <c r="B90" s="3">
        <v>40368</v>
      </c>
      <c r="C90" t="s">
        <v>18</v>
      </c>
      <c r="D90" s="4" t="s">
        <v>639</v>
      </c>
      <c r="E90" s="2" t="s">
        <v>573</v>
      </c>
      <c r="F90" s="2" t="s">
        <v>49</v>
      </c>
      <c r="G90" s="5" t="str">
        <f>HYPERLINK("http://adamswebsearch2.nrc.gov/idmws/ViewDocByAccession.asp?AccessionNumber=ML101930511","View 2010403")</f>
        <v>View 2010403</v>
      </c>
    </row>
    <row r="91" spans="1:7" ht="15">
      <c r="A91" s="2" t="s">
        <v>190</v>
      </c>
      <c r="B91" s="3">
        <v>40372</v>
      </c>
      <c r="C91" t="s">
        <v>180</v>
      </c>
      <c r="D91" s="4" t="s">
        <v>640</v>
      </c>
      <c r="E91" s="2" t="s">
        <v>574</v>
      </c>
      <c r="F91" s="2" t="s">
        <v>16</v>
      </c>
      <c r="G91" s="5" t="str">
        <f>HYPERLINK("http://adamswebsearch2.nrc.gov/idmws/ViewDocByAccession.asp?AccessionNumber=ML101940510","View 2010403")</f>
        <v>View 2010403</v>
      </c>
    </row>
    <row r="92" spans="1:7" ht="15">
      <c r="A92" s="2" t="s">
        <v>238</v>
      </c>
      <c r="B92" s="3">
        <v>40374</v>
      </c>
      <c r="C92" t="s">
        <v>71</v>
      </c>
      <c r="D92" s="4" t="s">
        <v>635</v>
      </c>
      <c r="E92" s="2" t="s">
        <v>569</v>
      </c>
      <c r="F92" s="2" t="s">
        <v>138</v>
      </c>
      <c r="G92" s="5" t="str">
        <f>HYPERLINK("http://adamswebsearch2.nrc.gov/idmws/ViewDocByAccession.asp?AccessionNumber=ML101970547","View 2010007")</f>
        <v>View 2010007</v>
      </c>
    </row>
    <row r="93" spans="1:7" ht="15">
      <c r="A93" s="2" t="s">
        <v>22</v>
      </c>
      <c r="B93" s="3">
        <v>40378</v>
      </c>
      <c r="C93" t="s">
        <v>23</v>
      </c>
      <c r="D93" s="4" t="s">
        <v>607</v>
      </c>
      <c r="E93" s="2" t="s">
        <v>541</v>
      </c>
      <c r="F93" s="2" t="s">
        <v>21</v>
      </c>
      <c r="G93" s="5" t="str">
        <f>HYPERLINK("http://adamswebsearch2.nrc.gov/idmws/ViewDocByAccession.asp?AccessionNumber=ML102000216","View 2010003")</f>
        <v>View 2010003</v>
      </c>
    </row>
    <row r="94" spans="1:7" ht="15">
      <c r="A94" s="2" t="s">
        <v>301</v>
      </c>
      <c r="B94" s="3">
        <v>40378</v>
      </c>
      <c r="C94" t="s">
        <v>15</v>
      </c>
      <c r="D94" s="4" t="s">
        <v>631</v>
      </c>
      <c r="E94" s="2" t="s">
        <v>565</v>
      </c>
      <c r="F94" s="2" t="s">
        <v>49</v>
      </c>
      <c r="G94" s="5" t="str">
        <f>HYPERLINK("http://adamswebsearch2.nrc.gov/idmws/ViewDocByAccession.asp?AccessionNumber=ML102000389","View 2010403")</f>
        <v>View 2010403</v>
      </c>
    </row>
    <row r="95" spans="1:7" ht="15">
      <c r="A95" s="2" t="s">
        <v>252</v>
      </c>
      <c r="B95" s="3">
        <v>40378</v>
      </c>
      <c r="C95" t="s">
        <v>253</v>
      </c>
      <c r="D95" s="4" t="s">
        <v>641</v>
      </c>
      <c r="E95" s="2" t="s">
        <v>575</v>
      </c>
      <c r="F95" s="2" t="s">
        <v>140</v>
      </c>
      <c r="G95" s="5" t="str">
        <f>HYPERLINK("http://adamswebsearch2.nrc.gov/idmws/ViewDocByAccession.asp?AccessionNumber=ML102000453","View 2010003")</f>
        <v>View 2010003</v>
      </c>
    </row>
    <row r="96" spans="1:7" ht="15">
      <c r="A96" s="2" t="s">
        <v>241</v>
      </c>
      <c r="B96" s="3">
        <v>40379</v>
      </c>
      <c r="C96" t="s">
        <v>230</v>
      </c>
      <c r="D96" s="4" t="s">
        <v>637</v>
      </c>
      <c r="E96" s="2" t="s">
        <v>571</v>
      </c>
      <c r="F96" s="2" t="s">
        <v>100</v>
      </c>
      <c r="G96" s="5" t="str">
        <f>HYPERLINK("http://adamswebsearch2.nrc.gov/idmws/ViewDocByAccession.asp?AccessionNumber=ML102010071","View 2010003")</f>
        <v>View 2010003</v>
      </c>
    </row>
    <row r="97" spans="1:7" ht="15">
      <c r="A97" s="2" t="s">
        <v>14</v>
      </c>
      <c r="B97" s="3">
        <v>40379</v>
      </c>
      <c r="C97" t="s">
        <v>15</v>
      </c>
      <c r="D97" s="4" t="s">
        <v>642</v>
      </c>
      <c r="E97" s="2" t="s">
        <v>576</v>
      </c>
      <c r="F97" s="2" t="s">
        <v>16</v>
      </c>
      <c r="G97" s="5" t="str">
        <f>HYPERLINK("http://adamswebsearch2.nrc.gov/idmws/ViewDocByAccession.asp?AccessionNumber=ML102010486","View 2010403")</f>
        <v>View 2010403</v>
      </c>
    </row>
    <row r="98" spans="1:7" ht="15">
      <c r="A98" s="2" t="s">
        <v>478</v>
      </c>
      <c r="B98" s="3">
        <v>40378</v>
      </c>
      <c r="C98" t="s">
        <v>18</v>
      </c>
      <c r="D98" s="4" t="s">
        <v>606</v>
      </c>
      <c r="E98" s="2" t="s">
        <v>540</v>
      </c>
      <c r="F98" s="2" t="s">
        <v>65</v>
      </c>
      <c r="G98" s="5" t="str">
        <f>HYPERLINK("http://adamswebsearch2.nrc.gov/idmws/ViewDocByAccession.asp?AccessionNumber=ML102020436","View 2010404")</f>
        <v>View 2010404</v>
      </c>
    </row>
    <row r="99" spans="1:7" ht="15">
      <c r="A99" s="2" t="s">
        <v>686</v>
      </c>
      <c r="B99" s="3">
        <v>40382</v>
      </c>
      <c r="C99" t="s">
        <v>18</v>
      </c>
      <c r="D99" s="4" t="s">
        <v>627</v>
      </c>
      <c r="E99" s="2" t="s">
        <v>561</v>
      </c>
      <c r="F99" s="2" t="s">
        <v>167</v>
      </c>
      <c r="G99" s="5" t="str">
        <f>HYPERLINK("http://adamswebsearch2.nrc.gov/idmws/ViewDocByAccession.asp?AccessionNumber=ML102020558","View 2010201")</f>
        <v>View 2010201</v>
      </c>
    </row>
    <row r="100" spans="1:7" ht="15">
      <c r="A100" s="2" t="s">
        <v>291</v>
      </c>
      <c r="B100" s="3">
        <v>40380</v>
      </c>
      <c r="C100" t="s">
        <v>292</v>
      </c>
      <c r="D100" s="4" t="s">
        <v>636</v>
      </c>
      <c r="E100" s="2" t="s">
        <v>570</v>
      </c>
      <c r="F100" s="2" t="s">
        <v>290</v>
      </c>
      <c r="G100" s="5" t="str">
        <f>HYPERLINK("http://adamswebsearch2.nrc.gov/idmws/ViewDocByAccession.asp?AccessionNumber=ML102020603","View 2010003")</f>
        <v>View 2010003</v>
      </c>
    </row>
    <row r="101" spans="1:7" ht="15">
      <c r="A101" s="2" t="s">
        <v>272</v>
      </c>
      <c r="B101" s="3">
        <v>40381</v>
      </c>
      <c r="C101" t="s">
        <v>18</v>
      </c>
      <c r="D101" s="4" t="s">
        <v>601</v>
      </c>
      <c r="E101" s="2" t="s">
        <v>535</v>
      </c>
      <c r="F101" s="2" t="s">
        <v>31</v>
      </c>
      <c r="G101" s="5" t="str">
        <f>HYPERLINK("http://adamswebsearch2.nrc.gov/idmws/ViewDocByAccession.asp?AccessionNumber=ML102030309","View 2010403")</f>
        <v>View 2010403</v>
      </c>
    </row>
    <row r="102" spans="1:7" ht="15">
      <c r="A102" s="2" t="s">
        <v>272</v>
      </c>
      <c r="B102" s="3">
        <v>40381</v>
      </c>
      <c r="C102" t="s">
        <v>18</v>
      </c>
      <c r="D102" s="4" t="s">
        <v>632</v>
      </c>
      <c r="E102" s="2" t="s">
        <v>566</v>
      </c>
      <c r="F102" s="2" t="s">
        <v>31</v>
      </c>
      <c r="G102" s="5" t="str">
        <f>HYPERLINK("http://adamswebsearch2.nrc.gov/idmws/ViewDocByAccession.asp?AccessionNumber=ML102030309","View 2010403")</f>
        <v>View 2010403</v>
      </c>
    </row>
    <row r="103" spans="1:7" ht="15">
      <c r="A103" s="2" t="s">
        <v>425</v>
      </c>
      <c r="B103" s="3">
        <v>40396</v>
      </c>
      <c r="C103" t="s">
        <v>18</v>
      </c>
      <c r="D103" s="4" t="s">
        <v>604</v>
      </c>
      <c r="E103" s="2" t="s">
        <v>538</v>
      </c>
      <c r="F103" s="2" t="s">
        <v>426</v>
      </c>
      <c r="G103" s="5" t="str">
        <f>HYPERLINK("http://adamswebsearch2.nrc.gov/idmws/ViewDocByAccession.asp?AccessionNumber=ML102030471","View 2010201")</f>
        <v>View 2010201</v>
      </c>
    </row>
    <row r="104" spans="1:7" ht="15">
      <c r="A104" s="2" t="s">
        <v>497</v>
      </c>
      <c r="B104" s="3">
        <v>40381</v>
      </c>
      <c r="C104" t="s">
        <v>158</v>
      </c>
      <c r="D104" s="4" t="s">
        <v>628</v>
      </c>
      <c r="E104" s="2" t="s">
        <v>562</v>
      </c>
      <c r="F104" s="2" t="s">
        <v>148</v>
      </c>
      <c r="G104" s="5" t="str">
        <f>HYPERLINK("http://adamswebsearch2.nrc.gov/idmws/ViewDocByAccession.asp?AccessionNumber=ML102030525","View 2010403")</f>
        <v>View 2010403</v>
      </c>
    </row>
    <row r="105" spans="1:7" ht="15">
      <c r="A105" s="2" t="s">
        <v>255</v>
      </c>
      <c r="B105" s="3">
        <v>40381</v>
      </c>
      <c r="C105" t="s">
        <v>43</v>
      </c>
      <c r="D105" s="4" t="s">
        <v>633</v>
      </c>
      <c r="E105" s="2" t="s">
        <v>567</v>
      </c>
      <c r="F105" s="2" t="s">
        <v>69</v>
      </c>
      <c r="G105" s="5" t="str">
        <f>HYPERLINK("http://adamswebsearch2.nrc.gov/idmws/ViewDocByAccession.asp?AccessionNumber=ML102030554","View 2010003")</f>
        <v>View 2010003</v>
      </c>
    </row>
    <row r="106" spans="1:7" ht="15">
      <c r="A106" s="2" t="s">
        <v>110</v>
      </c>
      <c r="B106" s="3">
        <v>40382</v>
      </c>
      <c r="C106" t="s">
        <v>78</v>
      </c>
      <c r="D106" s="4" t="s">
        <v>598</v>
      </c>
      <c r="E106" s="2" t="s">
        <v>532</v>
      </c>
      <c r="F106" s="2" t="s">
        <v>111</v>
      </c>
      <c r="G106" s="5" t="str">
        <f>HYPERLINK("http://adamswebsearch2.nrc.gov/idmws/ViewDocByAccession.asp?AccessionNumber=ML102040522","View 2010003")</f>
        <v>View 2010003</v>
      </c>
    </row>
    <row r="107" spans="1:7" ht="15">
      <c r="A107" s="2" t="s">
        <v>316</v>
      </c>
      <c r="B107" s="3">
        <v>0</v>
      </c>
      <c r="D107" s="4" t="s">
        <v>615</v>
      </c>
      <c r="E107" s="2" t="s">
        <v>549</v>
      </c>
      <c r="F107" s="2" t="s">
        <v>317</v>
      </c>
      <c r="G107" s="5" t="str">
        <f>HYPERLINK("http://adamswebsearch2.nrc.gov/idmws/ViewDocByAccession.asp?AccessionNumber=ML102040802","View 2010201")</f>
        <v>View 2010201</v>
      </c>
    </row>
    <row r="108" spans="1:7" ht="15">
      <c r="A108" s="2" t="s">
        <v>189</v>
      </c>
      <c r="B108" s="3">
        <v>40382</v>
      </c>
      <c r="C108" t="s">
        <v>54</v>
      </c>
      <c r="D108" s="4" t="s">
        <v>640</v>
      </c>
      <c r="E108" s="2" t="s">
        <v>574</v>
      </c>
      <c r="F108" s="2" t="s">
        <v>132</v>
      </c>
      <c r="G108" s="5" t="str">
        <f>HYPERLINK("http://adamswebsearch2.nrc.gov/idmws/ViewDocByAccession.asp?AccessionNumber=ML102040823","View 2010007")</f>
        <v>View 2010007</v>
      </c>
    </row>
    <row r="109" spans="1:7" ht="15">
      <c r="A109" s="2" t="s">
        <v>687</v>
      </c>
      <c r="B109" s="3">
        <v>40385</v>
      </c>
      <c r="C109" t="s">
        <v>20</v>
      </c>
      <c r="D109" s="4" t="s">
        <v>622</v>
      </c>
      <c r="E109" s="2" t="s">
        <v>556</v>
      </c>
      <c r="F109" s="2" t="s">
        <v>461</v>
      </c>
      <c r="G109" s="5" t="str">
        <f>HYPERLINK("http://adamswebsearch2.nrc.gov/idmws/ViewDocByAccession.asp?AccessionNumber=ML102070329","View 2010404")</f>
        <v>View 2010404</v>
      </c>
    </row>
    <row r="110" spans="1:7" ht="15">
      <c r="A110" s="2" t="s">
        <v>312</v>
      </c>
      <c r="B110" s="3">
        <v>40385</v>
      </c>
      <c r="C110" t="s">
        <v>105</v>
      </c>
      <c r="D110" s="4" t="s">
        <v>615</v>
      </c>
      <c r="E110" s="2" t="s">
        <v>549</v>
      </c>
      <c r="F110" s="2" t="s">
        <v>109</v>
      </c>
      <c r="G110" s="5" t="str">
        <f>HYPERLINK("http://adamswebsearch2.nrc.gov/idmws/ViewDocByAccession.asp?AccessionNumber=ML102070509","View 2010003")</f>
        <v>View 2010003</v>
      </c>
    </row>
    <row r="111" spans="1:7" ht="15">
      <c r="A111" s="2" t="s">
        <v>171</v>
      </c>
      <c r="B111" s="3">
        <v>40382</v>
      </c>
      <c r="C111" t="s">
        <v>142</v>
      </c>
      <c r="D111" s="4" t="s">
        <v>613</v>
      </c>
      <c r="E111" s="2" t="s">
        <v>547</v>
      </c>
      <c r="F111" s="2" t="s">
        <v>161</v>
      </c>
      <c r="G111" s="5" t="str">
        <f>HYPERLINK("http://adamswebsearch2.nrc.gov/idmws/ViewDocByAccession.asp?AccessionNumber=ML102080019","View 2010003")</f>
        <v>View 2010003</v>
      </c>
    </row>
    <row r="112" spans="1:7" ht="15">
      <c r="A112" s="2" t="s">
        <v>688</v>
      </c>
      <c r="B112" s="3">
        <v>40386</v>
      </c>
      <c r="C112" t="s">
        <v>274</v>
      </c>
      <c r="D112" s="4" t="s">
        <v>601</v>
      </c>
      <c r="E112" s="2" t="s">
        <v>535</v>
      </c>
      <c r="F112" s="2" t="s">
        <v>106</v>
      </c>
      <c r="G112" s="5" t="str">
        <f>HYPERLINK("http://adamswebsearch2.nrc.gov/idmws/ViewDocByAccession.asp?AccessionNumber=ML102080123","View 2010404")</f>
        <v>View 2010404</v>
      </c>
    </row>
    <row r="113" spans="1:7" ht="15">
      <c r="A113" s="2" t="s">
        <v>404</v>
      </c>
      <c r="B113" s="3">
        <v>40385</v>
      </c>
      <c r="C113" t="s">
        <v>59</v>
      </c>
      <c r="D113" s="4" t="s">
        <v>603</v>
      </c>
      <c r="E113" s="2" t="s">
        <v>537</v>
      </c>
      <c r="F113" s="2" t="s">
        <v>217</v>
      </c>
      <c r="G113" s="5" t="str">
        <f>HYPERLINK("http://adamswebsearch2.nrc.gov/idmws/ViewDocByAccession.asp?AccessionNumber=ML102080143","View 2010003")</f>
        <v>View 2010003</v>
      </c>
    </row>
    <row r="114" spans="1:7" ht="15">
      <c r="A114" s="2" t="s">
        <v>375</v>
      </c>
      <c r="B114" s="3">
        <v>40386</v>
      </c>
      <c r="C114" t="s">
        <v>274</v>
      </c>
      <c r="D114" s="4" t="s">
        <v>643</v>
      </c>
      <c r="E114" s="2" t="s">
        <v>577</v>
      </c>
      <c r="F114" s="2" t="s">
        <v>31</v>
      </c>
      <c r="G114" s="5" t="str">
        <f>HYPERLINK("http://adamswebsearch2.nrc.gov/idmws/ViewDocByAccession.asp?AccessionNumber=ML102080203","View 2010502")</f>
        <v>View 2010502</v>
      </c>
    </row>
    <row r="115" spans="1:7" ht="15">
      <c r="A115" s="2" t="s">
        <v>236</v>
      </c>
      <c r="B115" s="3">
        <v>40385</v>
      </c>
      <c r="C115" t="s">
        <v>59</v>
      </c>
      <c r="D115" s="4" t="s">
        <v>635</v>
      </c>
      <c r="E115" s="2" t="s">
        <v>569</v>
      </c>
      <c r="F115" s="2" t="s">
        <v>8</v>
      </c>
      <c r="G115" s="5" t="str">
        <f>HYPERLINK("http://adamswebsearch2.nrc.gov/idmws/ViewDocByAccession.asp?AccessionNumber=ML102080231","View 2010003")</f>
        <v>View 2010003</v>
      </c>
    </row>
    <row r="116" spans="1:7" ht="15">
      <c r="A116" s="2" t="s">
        <v>473</v>
      </c>
      <c r="B116" s="3">
        <v>40386</v>
      </c>
      <c r="C116" t="s">
        <v>23</v>
      </c>
      <c r="D116" s="4" t="s">
        <v>606</v>
      </c>
      <c r="E116" s="2" t="s">
        <v>540</v>
      </c>
      <c r="F116" s="2" t="s">
        <v>338</v>
      </c>
      <c r="G116" s="5" t="str">
        <f>HYPERLINK("http://adamswebsearch2.nrc.gov/idmws/ViewDocByAccession.asp?AccessionNumber=ML102080275","View 2010003")</f>
        <v>View 2010003</v>
      </c>
    </row>
    <row r="117" spans="1:7" ht="15">
      <c r="A117" s="2" t="s">
        <v>70</v>
      </c>
      <c r="B117" s="3">
        <v>40386</v>
      </c>
      <c r="C117" t="s">
        <v>71</v>
      </c>
      <c r="D117" s="4" t="s">
        <v>626</v>
      </c>
      <c r="E117" s="2" t="s">
        <v>560</v>
      </c>
      <c r="F117" s="2" t="s">
        <v>69</v>
      </c>
      <c r="G117" s="5" t="str">
        <f>HYPERLINK("http://adamswebsearch2.nrc.gov/idmws/ViewDocByAccession.asp?AccessionNumber=ML102080622","View 2010003")</f>
        <v>View 2010003</v>
      </c>
    </row>
    <row r="118" spans="1:7" ht="15">
      <c r="A118" s="2" t="s">
        <v>341</v>
      </c>
      <c r="B118" s="3">
        <v>40386</v>
      </c>
      <c r="C118" t="s">
        <v>105</v>
      </c>
      <c r="D118" s="4" t="s">
        <v>620</v>
      </c>
      <c r="E118" s="2" t="s">
        <v>554</v>
      </c>
      <c r="F118" s="2" t="s">
        <v>109</v>
      </c>
      <c r="G118" s="5" t="str">
        <f>HYPERLINK("http://adamswebsearch2.nrc.gov/idmws/ViewDocByAccession.asp?AccessionNumber=ML102080629","View 2010003")</f>
        <v>View 2010003</v>
      </c>
    </row>
    <row r="119" spans="1:7" ht="15">
      <c r="A119" s="2" t="s">
        <v>149</v>
      </c>
      <c r="B119" s="3">
        <v>40387</v>
      </c>
      <c r="C119" t="s">
        <v>46</v>
      </c>
      <c r="D119" s="4" t="s">
        <v>600</v>
      </c>
      <c r="E119" s="2" t="s">
        <v>534</v>
      </c>
      <c r="F119" s="2" t="s">
        <v>148</v>
      </c>
      <c r="G119" s="5" t="str">
        <f>HYPERLINK("http://adamswebsearch2.nrc.gov/idmws/ViewDocByAccession.asp?AccessionNumber=ML102090239","View 2010003")</f>
        <v>View 2010003</v>
      </c>
    </row>
    <row r="120" spans="1:7" ht="15">
      <c r="A120" s="2" t="s">
        <v>487</v>
      </c>
      <c r="B120" s="3">
        <v>40387</v>
      </c>
      <c r="C120" t="s">
        <v>61</v>
      </c>
      <c r="D120" s="4" t="s">
        <v>618</v>
      </c>
      <c r="E120" s="2" t="s">
        <v>552</v>
      </c>
      <c r="F120" s="2" t="s">
        <v>21</v>
      </c>
      <c r="G120" s="5" t="str">
        <f>HYPERLINK("http://adamswebsearch2.nrc.gov/idmws/ViewDocByAccession.asp?AccessionNumber=ML102090651","View 2010003")</f>
        <v>View 2010003</v>
      </c>
    </row>
    <row r="121" spans="1:7" ht="15">
      <c r="A121" s="2" t="s">
        <v>480</v>
      </c>
      <c r="B121" s="3">
        <v>40387</v>
      </c>
      <c r="C121" t="s">
        <v>12</v>
      </c>
      <c r="D121" s="4" t="s">
        <v>644</v>
      </c>
      <c r="E121" s="2" t="s">
        <v>578</v>
      </c>
      <c r="F121" s="2" t="s">
        <v>338</v>
      </c>
      <c r="G121" s="5" t="str">
        <f>HYPERLINK("http://adamswebsearch2.nrc.gov/idmws/ViewDocByAccession.asp?AccessionNumber=ML102090659","View 2010003")</f>
        <v>View 2010003</v>
      </c>
    </row>
    <row r="122" spans="1:7" ht="15">
      <c r="A122" s="2" t="s">
        <v>508</v>
      </c>
      <c r="B122" s="3">
        <v>40401</v>
      </c>
      <c r="C122" t="s">
        <v>15</v>
      </c>
      <c r="D122" s="4" t="s">
        <v>624</v>
      </c>
      <c r="E122" s="2" t="s">
        <v>558</v>
      </c>
      <c r="F122" s="2" t="s">
        <v>29</v>
      </c>
      <c r="G122" s="5" t="str">
        <f>HYPERLINK("http://adamswebsearch2.nrc.gov/idmws/ViewDocByAccession.asp?AccessionNumber=ML102090687","View 2010201")</f>
        <v>View 2010201</v>
      </c>
    </row>
    <row r="123" spans="1:7" ht="15">
      <c r="A123" s="2" t="s">
        <v>402</v>
      </c>
      <c r="B123" s="3">
        <v>40387</v>
      </c>
      <c r="C123" t="s">
        <v>18</v>
      </c>
      <c r="D123" s="4" t="s">
        <v>609</v>
      </c>
      <c r="E123" s="2" t="s">
        <v>543</v>
      </c>
      <c r="F123" s="2" t="s">
        <v>290</v>
      </c>
      <c r="G123" s="5" t="str">
        <f>HYPERLINK("http://adamswebsearch2.nrc.gov/idmws/ViewDocByAccession.asp?AccessionNumber=ML102090714","View 2010404")</f>
        <v>View 2010404</v>
      </c>
    </row>
    <row r="124" spans="1:7" ht="15">
      <c r="A124" s="2" t="s">
        <v>429</v>
      </c>
      <c r="B124" s="3">
        <v>40387</v>
      </c>
      <c r="C124" t="s">
        <v>38</v>
      </c>
      <c r="D124" s="4" t="s">
        <v>619</v>
      </c>
      <c r="E124" s="2" t="s">
        <v>553</v>
      </c>
      <c r="F124" s="2" t="s">
        <v>69</v>
      </c>
      <c r="G124" s="5" t="str">
        <f>HYPERLINK("http://adamswebsearch2.nrc.gov/idmws/ViewDocByAccession.asp?AccessionNumber=ML102090723","View 2010003")</f>
        <v>View 2010003</v>
      </c>
    </row>
    <row r="125" spans="1:7" ht="15">
      <c r="A125" s="2" t="s">
        <v>437</v>
      </c>
      <c r="B125" s="3">
        <v>40387</v>
      </c>
      <c r="C125" t="s">
        <v>142</v>
      </c>
      <c r="D125" s="4" t="s">
        <v>645</v>
      </c>
      <c r="E125" s="2" t="s">
        <v>579</v>
      </c>
      <c r="F125" s="2" t="s">
        <v>438</v>
      </c>
      <c r="G125" s="5" t="str">
        <f>HYPERLINK("http://adamswebsearch2.nrc.gov/idmws/ViewDocByAccession.asp?AccessionNumber=ML102100006","View 2010003")</f>
        <v>View 2010003</v>
      </c>
    </row>
    <row r="126" spans="1:7" ht="15">
      <c r="A126" s="2" t="s">
        <v>387</v>
      </c>
      <c r="B126" s="3">
        <v>40388</v>
      </c>
      <c r="C126" t="s">
        <v>97</v>
      </c>
      <c r="D126" s="4" t="s">
        <v>627</v>
      </c>
      <c r="E126" s="2" t="s">
        <v>561</v>
      </c>
      <c r="F126" s="2" t="s">
        <v>320</v>
      </c>
      <c r="G126" s="5" t="str">
        <f>HYPERLINK("http://adamswebsearch2.nrc.gov/idmws/ViewDocByAccession.asp?AccessionNumber=ML102100150","View 2010003")</f>
        <v>View 2010003</v>
      </c>
    </row>
    <row r="127" spans="1:7" ht="15">
      <c r="A127" s="2" t="s">
        <v>505</v>
      </c>
      <c r="B127" s="3">
        <v>40388</v>
      </c>
      <c r="C127" t="s">
        <v>185</v>
      </c>
      <c r="D127" s="4" t="s">
        <v>624</v>
      </c>
      <c r="E127" s="2" t="s">
        <v>558</v>
      </c>
      <c r="F127" s="2" t="s">
        <v>210</v>
      </c>
      <c r="G127" s="5" t="str">
        <f>HYPERLINK("http://adamswebsearch2.nrc.gov/idmws/ViewDocByAccession.asp?AccessionNumber=ML102100182","View 2010003")</f>
        <v>View 2010003</v>
      </c>
    </row>
    <row r="128" spans="1:7" ht="15">
      <c r="A128" s="2" t="s">
        <v>463</v>
      </c>
      <c r="B128" s="3">
        <v>40388</v>
      </c>
      <c r="C128" t="s">
        <v>215</v>
      </c>
      <c r="D128" s="4" t="s">
        <v>608</v>
      </c>
      <c r="E128" s="2" t="s">
        <v>542</v>
      </c>
      <c r="F128" s="2" t="s">
        <v>55</v>
      </c>
      <c r="G128" s="5" t="str">
        <f>HYPERLINK("http://adamswebsearch2.nrc.gov/idmws/ViewDocByAccession.asp?AccessionNumber=ML102100206","View 2010003")</f>
        <v>View 2010003</v>
      </c>
    </row>
    <row r="129" spans="1:7" ht="15">
      <c r="A129" s="2" t="s">
        <v>157</v>
      </c>
      <c r="B129" s="3">
        <v>40388</v>
      </c>
      <c r="C129" t="s">
        <v>158</v>
      </c>
      <c r="D129" s="4" t="s">
        <v>600</v>
      </c>
      <c r="E129" s="2" t="s">
        <v>534</v>
      </c>
      <c r="F129" s="2" t="s">
        <v>148</v>
      </c>
      <c r="G129" s="5" t="str">
        <f>HYPERLINK("http://adamswebsearch2.nrc.gov/idmws/ViewDocByAccession.asp?AccessionNumber=ML102100228","View 2010403")</f>
        <v>View 2010403</v>
      </c>
    </row>
    <row r="130" spans="1:7" ht="15">
      <c r="A130" s="2" t="s">
        <v>492</v>
      </c>
      <c r="B130" s="3">
        <v>40387</v>
      </c>
      <c r="C130" t="s">
        <v>113</v>
      </c>
      <c r="D130" s="4" t="s">
        <v>628</v>
      </c>
      <c r="E130" s="2" t="s">
        <v>562</v>
      </c>
      <c r="F130" s="2" t="s">
        <v>148</v>
      </c>
      <c r="G130" s="5" t="str">
        <f>HYPERLINK("http://adamswebsearch2.nrc.gov/idmws/ViewDocByAccession.asp?AccessionNumber=ML102100318","View 2010003")</f>
        <v>View 2010003</v>
      </c>
    </row>
    <row r="131" spans="1:7" ht="15">
      <c r="A131" s="2" t="s">
        <v>498</v>
      </c>
      <c r="B131" s="3">
        <v>40388</v>
      </c>
      <c r="C131" t="s">
        <v>43</v>
      </c>
      <c r="D131" s="4" t="s">
        <v>602</v>
      </c>
      <c r="E131" s="2" t="s">
        <v>536</v>
      </c>
      <c r="F131" s="2" t="s">
        <v>320</v>
      </c>
      <c r="G131" s="5" t="str">
        <f>HYPERLINK("http://adamswebsearch2.nrc.gov/idmws/ViewDocByAccession.asp?AccessionNumber=ML102100320","View 2010003")</f>
        <v>View 2010003</v>
      </c>
    </row>
    <row r="132" spans="1:7" ht="15">
      <c r="A132" s="2" t="s">
        <v>86</v>
      </c>
      <c r="B132" s="3">
        <v>40386</v>
      </c>
      <c r="C132" t="s">
        <v>52</v>
      </c>
      <c r="D132" s="4" t="s">
        <v>639</v>
      </c>
      <c r="E132" s="2" t="s">
        <v>573</v>
      </c>
      <c r="F132" s="2" t="s">
        <v>36</v>
      </c>
      <c r="G132" s="5" t="str">
        <f>HYPERLINK("http://adamswebsearch2.nrc.gov/idmws/ViewDocByAccession.asp?AccessionNumber=ML102100473","View 2010003")</f>
        <v>View 2010003</v>
      </c>
    </row>
    <row r="133" spans="1:7" ht="15">
      <c r="A133" s="2" t="s">
        <v>135</v>
      </c>
      <c r="B133" s="3">
        <v>40388</v>
      </c>
      <c r="C133" t="s">
        <v>102</v>
      </c>
      <c r="D133" s="4" t="s">
        <v>646</v>
      </c>
      <c r="E133" s="2" t="s">
        <v>580</v>
      </c>
      <c r="F133" s="2" t="s">
        <v>128</v>
      </c>
      <c r="G133" s="5" t="str">
        <f>HYPERLINK("http://adamswebsearch2.nrc.gov/idmws/ViewDocByAccession.asp?AccessionNumber=ML102100489","View 2010003")</f>
        <v>View 2010003</v>
      </c>
    </row>
    <row r="134" spans="1:7" ht="15">
      <c r="A134" s="2" t="s">
        <v>689</v>
      </c>
      <c r="B134" s="3">
        <v>40388</v>
      </c>
      <c r="C134" t="s">
        <v>139</v>
      </c>
      <c r="D134" s="4" t="s">
        <v>647</v>
      </c>
      <c r="E134" s="2" t="s">
        <v>581</v>
      </c>
      <c r="F134" s="2" t="s">
        <v>338</v>
      </c>
      <c r="G134" s="5" t="str">
        <f>HYPERLINK("http://adamswebsearch2.nrc.gov/idmws/ViewDocByAccession.asp?AccessionNumber=ML102100551","View 2010003")</f>
        <v>View 2010003</v>
      </c>
    </row>
    <row r="135" spans="1:7" ht="15">
      <c r="A135" s="2" t="s">
        <v>37</v>
      </c>
      <c r="B135" s="3">
        <v>40388</v>
      </c>
      <c r="C135" t="s">
        <v>38</v>
      </c>
      <c r="D135" s="4" t="s">
        <v>594</v>
      </c>
      <c r="E135" s="2" t="s">
        <v>528</v>
      </c>
      <c r="F135" s="2" t="s">
        <v>36</v>
      </c>
      <c r="G135" s="5" t="str">
        <f>HYPERLINK("http://adamswebsearch2.nrc.gov/idmws/ViewDocByAccession.asp?AccessionNumber=ML102100553","View 2010003")</f>
        <v>View 2010003</v>
      </c>
    </row>
    <row r="136" spans="1:7" ht="15">
      <c r="A136" s="2" t="s">
        <v>94</v>
      </c>
      <c r="B136" s="3">
        <v>40388</v>
      </c>
      <c r="C136" t="s">
        <v>95</v>
      </c>
      <c r="D136" s="4" t="s">
        <v>629</v>
      </c>
      <c r="E136" s="2" t="s">
        <v>563</v>
      </c>
      <c r="F136" s="2" t="s">
        <v>93</v>
      </c>
      <c r="G136" s="5" t="str">
        <f>HYPERLINK("http://adamswebsearch2.nrc.gov/idmws/ViewDocByAccession.asp?AccessionNumber=ML102100593","View 2010003")</f>
        <v>View 2010003</v>
      </c>
    </row>
    <row r="137" spans="1:7" ht="15">
      <c r="A137" s="2" t="s">
        <v>259</v>
      </c>
      <c r="B137" s="3">
        <v>40389</v>
      </c>
      <c r="C137" t="s">
        <v>35</v>
      </c>
      <c r="D137" s="4" t="s">
        <v>599</v>
      </c>
      <c r="E137" s="2" t="s">
        <v>533</v>
      </c>
      <c r="F137" s="2" t="s">
        <v>210</v>
      </c>
      <c r="G137" s="5" t="str">
        <f>HYPERLINK("http://adamswebsearch2.nrc.gov/idmws/ViewDocByAccession.asp?AccessionNumber=ML102110103","View 2010003")</f>
        <v>View 2010003</v>
      </c>
    </row>
    <row r="138" spans="1:7" ht="15">
      <c r="A138" s="2" t="s">
        <v>211</v>
      </c>
      <c r="B138" s="3">
        <v>40389</v>
      </c>
      <c r="C138" t="s">
        <v>185</v>
      </c>
      <c r="D138" s="4" t="s">
        <v>612</v>
      </c>
      <c r="E138" s="2" t="s">
        <v>546</v>
      </c>
      <c r="F138" s="2" t="s">
        <v>210</v>
      </c>
      <c r="G138" s="5" t="str">
        <f>HYPERLINK("http://adamswebsearch2.nrc.gov/idmws/ViewDocByAccession.asp?AccessionNumber=ML102110128","View 2010003")</f>
        <v>View 2010003</v>
      </c>
    </row>
    <row r="139" spans="1:7" ht="15">
      <c r="A139" s="2" t="s">
        <v>218</v>
      </c>
      <c r="B139" s="3">
        <v>40389</v>
      </c>
      <c r="C139" t="s">
        <v>71</v>
      </c>
      <c r="D139" s="4" t="s">
        <v>593</v>
      </c>
      <c r="E139" s="2" t="s">
        <v>527</v>
      </c>
      <c r="F139" s="2" t="s">
        <v>217</v>
      </c>
      <c r="G139" s="5" t="str">
        <f>HYPERLINK("http://adamswebsearch2.nrc.gov/idmws/ViewDocByAccession.asp?AccessionNumber=ML102110232","View 2010003")</f>
        <v>View 2010003</v>
      </c>
    </row>
    <row r="140" spans="1:7" ht="15">
      <c r="A140" s="2" t="s">
        <v>449</v>
      </c>
      <c r="B140" s="3">
        <v>40389</v>
      </c>
      <c r="C140" t="s">
        <v>359</v>
      </c>
      <c r="D140" s="4" t="s">
        <v>634</v>
      </c>
      <c r="E140" s="2" t="s">
        <v>568</v>
      </c>
      <c r="F140" s="2" t="s">
        <v>138</v>
      </c>
      <c r="G140" s="5" t="str">
        <f>HYPERLINK("http://adamswebsearch2.nrc.gov/idmws/ViewDocByAccession.asp?AccessionNumber=ML102110445","View 2010006")</f>
        <v>View 2010006</v>
      </c>
    </row>
    <row r="141" spans="1:7" ht="15">
      <c r="A141" s="2" t="s">
        <v>56</v>
      </c>
      <c r="B141" s="3">
        <v>40389</v>
      </c>
      <c r="C141" t="s">
        <v>57</v>
      </c>
      <c r="D141" s="4" t="s">
        <v>648</v>
      </c>
      <c r="E141" s="2" t="s">
        <v>523</v>
      </c>
      <c r="F141" s="2" t="s">
        <v>55</v>
      </c>
      <c r="G141" s="5" t="str">
        <f>HYPERLINK("http://adamswebsearch2.nrc.gov/idmws/ViewDocByAccession.asp?AccessionNumber=ML102110467","View 2010003")</f>
        <v>View 2010003</v>
      </c>
    </row>
    <row r="142" spans="1:7" ht="15">
      <c r="A142" s="2" t="s">
        <v>56</v>
      </c>
      <c r="B142" s="3">
        <v>40389</v>
      </c>
      <c r="C142" t="s">
        <v>57</v>
      </c>
      <c r="D142" s="4" t="s">
        <v>589</v>
      </c>
      <c r="E142" s="2" t="s">
        <v>523</v>
      </c>
      <c r="F142" s="2" t="s">
        <v>55</v>
      </c>
      <c r="G142" s="5" t="str">
        <f>HYPERLINK("http://adamswebsearch2.nrc.gov/idmws/ViewDocByAccession.asp?AccessionNumber=ML102110467","View 2010501")</f>
        <v>View 2010501</v>
      </c>
    </row>
    <row r="143" spans="1:7" ht="15">
      <c r="A143" s="2" t="s">
        <v>690</v>
      </c>
      <c r="B143" s="3">
        <v>40389</v>
      </c>
      <c r="C143" t="s">
        <v>85</v>
      </c>
      <c r="D143" s="4" t="s">
        <v>597</v>
      </c>
      <c r="E143" s="2" t="s">
        <v>531</v>
      </c>
      <c r="F143" s="2" t="s">
        <v>55</v>
      </c>
      <c r="G143" s="5" t="str">
        <f>HYPERLINK("http://adamswebsearch2.nrc.gov/idmws/ViewDocByAccession.asp?AccessionNumber=ML102110476","View 2010003")</f>
        <v>View 2010003</v>
      </c>
    </row>
    <row r="144" spans="1:7" ht="15">
      <c r="A144" s="2" t="s">
        <v>192</v>
      </c>
      <c r="B144" s="3">
        <v>40389</v>
      </c>
      <c r="C144" t="s">
        <v>193</v>
      </c>
      <c r="D144" s="4" t="s">
        <v>617</v>
      </c>
      <c r="E144" s="2" t="s">
        <v>551</v>
      </c>
      <c r="F144" s="2" t="s">
        <v>120</v>
      </c>
      <c r="G144" s="5" t="str">
        <f>HYPERLINK("http://adamswebsearch2.nrc.gov/idmws/ViewDocByAccession.asp?AccessionNumber=ML102110519","View 2010003")</f>
        <v>View 2010003</v>
      </c>
    </row>
    <row r="145" spans="1:7" ht="15">
      <c r="A145" s="2" t="s">
        <v>381</v>
      </c>
      <c r="B145" s="3">
        <v>40389</v>
      </c>
      <c r="C145" t="s">
        <v>64</v>
      </c>
      <c r="D145" s="4" t="s">
        <v>630</v>
      </c>
      <c r="E145" s="2" t="s">
        <v>564</v>
      </c>
      <c r="F145" s="2" t="s">
        <v>169</v>
      </c>
      <c r="G145" s="5" t="str">
        <f>HYPERLINK("http://adamswebsearch2.nrc.gov/idmws/ViewDocByAccession.asp?AccessionNumber=ML102110548","View 2010008")</f>
        <v>View 2010008</v>
      </c>
    </row>
    <row r="146" spans="1:7" ht="15">
      <c r="A146" s="2" t="s">
        <v>332</v>
      </c>
      <c r="B146" s="3">
        <v>40393</v>
      </c>
      <c r="C146" t="s">
        <v>292</v>
      </c>
      <c r="D146" s="4" t="s">
        <v>638</v>
      </c>
      <c r="E146" s="2" t="s">
        <v>572</v>
      </c>
      <c r="F146" s="2" t="s">
        <v>100</v>
      </c>
      <c r="G146" s="5" t="str">
        <f>HYPERLINK("http://adamswebsearch2.nrc.gov/idmws/ViewDocByAccession.asp?AccessionNumber=ML102150109","View 2010003")</f>
        <v>View 2010003</v>
      </c>
    </row>
    <row r="147" spans="1:7" ht="15">
      <c r="A147" s="2" t="s">
        <v>266</v>
      </c>
      <c r="B147" s="3">
        <v>40393</v>
      </c>
      <c r="C147" t="s">
        <v>78</v>
      </c>
      <c r="D147" s="4" t="s">
        <v>601</v>
      </c>
      <c r="E147" s="2" t="s">
        <v>535</v>
      </c>
      <c r="F147" s="2" t="s">
        <v>265</v>
      </c>
      <c r="G147" s="5" t="str">
        <f>HYPERLINK("http://adamswebsearch2.nrc.gov/idmws/ViewDocByAccession.asp?AccessionNumber=ML102150143","View 2010003")</f>
        <v>View 2010003</v>
      </c>
    </row>
    <row r="148" spans="1:7" ht="15">
      <c r="A148" s="2" t="s">
        <v>691</v>
      </c>
      <c r="B148" s="3">
        <v>40392</v>
      </c>
      <c r="C148" t="s">
        <v>18</v>
      </c>
      <c r="D148" s="4" t="s">
        <v>637</v>
      </c>
      <c r="E148" s="2" t="s">
        <v>571</v>
      </c>
      <c r="F148" s="2" t="s">
        <v>106</v>
      </c>
      <c r="G148" s="5" t="str">
        <f>HYPERLINK("http://adamswebsearch2.nrc.gov/idmws/ViewDocByAccession.asp?AccessionNumber=ML102150361","View 2009403")</f>
        <v>View 2009403</v>
      </c>
    </row>
    <row r="149" spans="1:7" ht="15">
      <c r="A149" s="2" t="s">
        <v>121</v>
      </c>
      <c r="B149" s="3">
        <v>40393</v>
      </c>
      <c r="C149" t="s">
        <v>119</v>
      </c>
      <c r="D149" s="4" t="s">
        <v>610</v>
      </c>
      <c r="E149" s="2" t="s">
        <v>544</v>
      </c>
      <c r="F149" s="2" t="s">
        <v>120</v>
      </c>
      <c r="G149" s="5" t="str">
        <f>HYPERLINK("http://adamswebsearch2.nrc.gov/idmws/ViewDocByAccession.asp?AccessionNumber=ML102150468","View 2010003")</f>
        <v>View 2010003</v>
      </c>
    </row>
    <row r="150" spans="1:7" ht="15">
      <c r="A150" s="2" t="s">
        <v>361</v>
      </c>
      <c r="B150" s="3">
        <v>40393</v>
      </c>
      <c r="C150" t="s">
        <v>362</v>
      </c>
      <c r="D150" s="4" t="s">
        <v>592</v>
      </c>
      <c r="E150" s="2" t="s">
        <v>526</v>
      </c>
      <c r="F150" s="2" t="s">
        <v>360</v>
      </c>
      <c r="G150" s="5" t="str">
        <f>HYPERLINK("http://adamswebsearch2.nrc.gov/idmws/ViewDocByAccession.asp?AccessionNumber=ML102150477","View 2010003")</f>
        <v>View 2010003</v>
      </c>
    </row>
    <row r="151" spans="1:7" ht="15">
      <c r="A151" s="2" t="s">
        <v>26</v>
      </c>
      <c r="B151" s="3">
        <v>40393</v>
      </c>
      <c r="C151" t="s">
        <v>27</v>
      </c>
      <c r="D151" s="4" t="s">
        <v>607</v>
      </c>
      <c r="E151" s="2" t="s">
        <v>541</v>
      </c>
      <c r="F151" s="2" t="s">
        <v>28</v>
      </c>
      <c r="G151" s="5" t="str">
        <f>HYPERLINK("http://adamswebsearch2.nrc.gov/idmws/ViewDocByAccession.asp?AccessionNumber=ML102150492","View 2010006")</f>
        <v>View 2010006</v>
      </c>
    </row>
    <row r="152" spans="1:7" ht="15">
      <c r="A152" s="2" t="s">
        <v>348</v>
      </c>
      <c r="B152" s="3">
        <v>40394</v>
      </c>
      <c r="C152" t="s">
        <v>78</v>
      </c>
      <c r="D152" s="4" t="s">
        <v>611</v>
      </c>
      <c r="E152" s="2" t="s">
        <v>545</v>
      </c>
      <c r="F152" s="2" t="s">
        <v>21</v>
      </c>
      <c r="G152" s="5" t="str">
        <f>HYPERLINK("http://adamswebsearch2.nrc.gov/idmws/ViewDocByAccession.asp?AccessionNumber=ML102160075","View 2010007")</f>
        <v>View 2010007</v>
      </c>
    </row>
    <row r="153" spans="1:7" ht="15">
      <c r="A153" s="2" t="s">
        <v>446</v>
      </c>
      <c r="B153" s="3">
        <v>40394</v>
      </c>
      <c r="C153" t="s">
        <v>447</v>
      </c>
      <c r="D153" s="4" t="s">
        <v>634</v>
      </c>
      <c r="E153" s="2" t="s">
        <v>568</v>
      </c>
      <c r="F153" s="2" t="s">
        <v>360</v>
      </c>
      <c r="G153" s="5" t="str">
        <f>HYPERLINK("http://adamswebsearch2.nrc.gov/idmws/ViewDocByAccession.asp?AccessionNumber=ML102160267","View 2010003")</f>
        <v>View 2010003</v>
      </c>
    </row>
    <row r="154" spans="1:7" ht="15">
      <c r="A154" s="2" t="s">
        <v>129</v>
      </c>
      <c r="B154" s="3">
        <v>40394</v>
      </c>
      <c r="C154" t="s">
        <v>113</v>
      </c>
      <c r="D154" s="4" t="s">
        <v>649</v>
      </c>
      <c r="E154" s="2" t="s">
        <v>582</v>
      </c>
      <c r="F154" s="2" t="s">
        <v>128</v>
      </c>
      <c r="G154" s="5" t="str">
        <f>HYPERLINK("http://adamswebsearch2.nrc.gov/idmws/ViewDocByAccession.asp?AccessionNumber=ML102160405","View 2010003")</f>
        <v>View 2010003</v>
      </c>
    </row>
    <row r="155" spans="1:7" ht="15">
      <c r="A155" s="2" t="s">
        <v>227</v>
      </c>
      <c r="B155" s="3">
        <v>40394</v>
      </c>
      <c r="C155" t="s">
        <v>113</v>
      </c>
      <c r="D155" s="4" t="s">
        <v>650</v>
      </c>
      <c r="E155" s="2" t="s">
        <v>583</v>
      </c>
      <c r="F155" s="2" t="s">
        <v>226</v>
      </c>
      <c r="G155" s="5" t="str">
        <f>HYPERLINK("http://adamswebsearch2.nrc.gov/idmws/ViewDocByAccession.asp?AccessionNumber=ML102160444","View 2010003")</f>
        <v>View 2010003</v>
      </c>
    </row>
    <row r="156" spans="1:7" ht="15">
      <c r="A156" s="2" t="s">
        <v>357</v>
      </c>
      <c r="B156" s="3">
        <v>40393</v>
      </c>
      <c r="C156" t="s">
        <v>18</v>
      </c>
      <c r="D156" s="4" t="s">
        <v>616</v>
      </c>
      <c r="E156" s="2" t="s">
        <v>550</v>
      </c>
      <c r="F156" s="2" t="s">
        <v>49</v>
      </c>
      <c r="G156" s="5" t="str">
        <f>HYPERLINK("http://adamswebsearch2.nrc.gov/idmws/ViewDocByAccession.asp?AccessionNumber=ML102160445","View 2010404")</f>
        <v>View 2010404</v>
      </c>
    </row>
    <row r="157" spans="1:7" ht="15">
      <c r="A157" s="2" t="s">
        <v>156</v>
      </c>
      <c r="B157" s="3">
        <v>40388</v>
      </c>
      <c r="C157" t="s">
        <v>18</v>
      </c>
      <c r="D157" s="4" t="s">
        <v>600</v>
      </c>
      <c r="E157" s="2" t="s">
        <v>534</v>
      </c>
      <c r="F157" s="2" t="s">
        <v>67</v>
      </c>
      <c r="G157" s="5" t="str">
        <f>HYPERLINK("http://adamswebsearch2.nrc.gov/idmws/ViewDocByAccession.asp?AccessionNumber=ML102160491","View 2010402")</f>
        <v>View 2010402</v>
      </c>
    </row>
    <row r="158" spans="1:7" ht="15">
      <c r="A158" s="2" t="s">
        <v>101</v>
      </c>
      <c r="B158" s="3">
        <v>40394</v>
      </c>
      <c r="C158" t="s">
        <v>102</v>
      </c>
      <c r="D158" s="4" t="s">
        <v>623</v>
      </c>
      <c r="E158" s="2" t="s">
        <v>557</v>
      </c>
      <c r="F158" s="2" t="s">
        <v>100</v>
      </c>
      <c r="G158" s="5" t="str">
        <f>HYPERLINK("http://adamswebsearch2.nrc.gov/idmws/ViewDocByAccession.asp?AccessionNumber=ML102160653","View 2010003")</f>
        <v>View 2010003</v>
      </c>
    </row>
    <row r="159" spans="1:7" ht="15">
      <c r="A159" s="2" t="s">
        <v>454</v>
      </c>
      <c r="B159" s="3">
        <v>40394</v>
      </c>
      <c r="C159" t="s">
        <v>180</v>
      </c>
      <c r="D159" s="4" t="s">
        <v>634</v>
      </c>
      <c r="E159" s="2" t="s">
        <v>568</v>
      </c>
      <c r="F159" s="2" t="s">
        <v>16</v>
      </c>
      <c r="G159" s="5" t="str">
        <f>HYPERLINK("http://adamswebsearch2.nrc.gov/idmws/ViewDocByAccession.asp?AccessionNumber=ML102160814","View 2010404")</f>
        <v>View 2010404</v>
      </c>
    </row>
    <row r="160" spans="1:7" ht="15">
      <c r="A160" s="2" t="s">
        <v>692</v>
      </c>
      <c r="B160" s="3">
        <v>40394</v>
      </c>
      <c r="C160" t="s">
        <v>158</v>
      </c>
      <c r="D160" s="4" t="s">
        <v>651</v>
      </c>
      <c r="E160" s="2" t="s">
        <v>568</v>
      </c>
      <c r="F160" s="2" t="s">
        <v>16</v>
      </c>
      <c r="G160" s="5" t="str">
        <f>HYPERLINK("http://adamswebsearch2.nrc.gov/idmws/ViewDocByAccession.asp?AccessionNumber=ML102160815","View 2010404")</f>
        <v>View 2010404</v>
      </c>
    </row>
    <row r="161" spans="1:7" ht="15">
      <c r="A161" s="2" t="s">
        <v>321</v>
      </c>
      <c r="B161" s="3">
        <v>40395</v>
      </c>
      <c r="C161" t="s">
        <v>251</v>
      </c>
      <c r="D161" s="4" t="s">
        <v>652</v>
      </c>
      <c r="E161" s="2" t="s">
        <v>584</v>
      </c>
      <c r="F161" s="2" t="s">
        <v>320</v>
      </c>
      <c r="G161" s="5" t="str">
        <f>HYPERLINK("http://adamswebsearch2.nrc.gov/idmws/ViewDocByAccession.asp?AccessionNumber=ML102170013","View 2010003")</f>
        <v>View 2010003</v>
      </c>
    </row>
    <row r="162" spans="1:7" ht="15">
      <c r="A162" s="2" t="s">
        <v>469</v>
      </c>
      <c r="B162" s="3">
        <v>40394</v>
      </c>
      <c r="C162" t="s">
        <v>470</v>
      </c>
      <c r="D162" s="4" t="s">
        <v>653</v>
      </c>
      <c r="E162" s="2" t="s">
        <v>585</v>
      </c>
      <c r="F162" s="2" t="s">
        <v>128</v>
      </c>
      <c r="G162" s="5" t="str">
        <f>HYPERLINK("http://adamswebsearch2.nrc.gov/idmws/ViewDocByAccession.asp?AccessionNumber=ML102170042","View 2010003")</f>
        <v>View 2010003</v>
      </c>
    </row>
    <row r="163" spans="1:7" ht="15">
      <c r="A163" s="2" t="s">
        <v>376</v>
      </c>
      <c r="B163" s="3">
        <v>40395</v>
      </c>
      <c r="C163" t="s">
        <v>377</v>
      </c>
      <c r="D163" s="4" t="s">
        <v>630</v>
      </c>
      <c r="E163" s="2" t="s">
        <v>564</v>
      </c>
      <c r="F163" s="2" t="s">
        <v>161</v>
      </c>
      <c r="G163" s="5" t="str">
        <f>HYPERLINK("http://adamswebsearch2.nrc.gov/idmws/ViewDocByAccession.asp?AccessionNumber=ML102170045","View 2010003")</f>
        <v>View 2010003</v>
      </c>
    </row>
    <row r="164" spans="1:7" ht="15">
      <c r="A164" s="2" t="s">
        <v>162</v>
      </c>
      <c r="B164" s="3">
        <v>40395</v>
      </c>
      <c r="C164" t="s">
        <v>131</v>
      </c>
      <c r="D164" s="4" t="s">
        <v>654</v>
      </c>
      <c r="E164" s="2" t="s">
        <v>586</v>
      </c>
      <c r="F164" s="2" t="s">
        <v>163</v>
      </c>
      <c r="G164" s="5" t="str">
        <f>HYPERLINK("http://adamswebsearch2.nrc.gov/idmws/ViewDocByAccession.asp?AccessionNumber=ML102170134","View 2010003")</f>
        <v>View 2010003</v>
      </c>
    </row>
    <row r="165" spans="1:7" ht="15">
      <c r="A165" s="2" t="s">
        <v>371</v>
      </c>
      <c r="B165" s="3">
        <v>40395</v>
      </c>
      <c r="C165" t="s">
        <v>292</v>
      </c>
      <c r="D165" s="4" t="s">
        <v>643</v>
      </c>
      <c r="E165" s="2" t="s">
        <v>577</v>
      </c>
      <c r="F165" s="2" t="s">
        <v>304</v>
      </c>
      <c r="G165" s="5" t="str">
        <f>HYPERLINK("http://adamswebsearch2.nrc.gov/idmws/ViewDocByAccession.asp?AccessionNumber=ML102170163","View 2010003")</f>
        <v>View 2010003</v>
      </c>
    </row>
    <row r="166" spans="1:7" ht="15">
      <c r="A166" s="2" t="s">
        <v>351</v>
      </c>
      <c r="B166" s="3">
        <v>40395</v>
      </c>
      <c r="C166" t="s">
        <v>292</v>
      </c>
      <c r="D166" s="4" t="s">
        <v>616</v>
      </c>
      <c r="E166" s="2" t="s">
        <v>550</v>
      </c>
      <c r="F166" s="2" t="s">
        <v>217</v>
      </c>
      <c r="G166" s="5" t="str">
        <f>HYPERLINK("http://adamswebsearch2.nrc.gov/idmws/ViewDocByAccession.asp?AccessionNumber=ML102170417","View 2010003")</f>
        <v>View 2010003</v>
      </c>
    </row>
    <row r="167" spans="1:7" ht="15">
      <c r="A167" s="2" t="s">
        <v>141</v>
      </c>
      <c r="B167" s="3">
        <v>40394</v>
      </c>
      <c r="C167" t="s">
        <v>142</v>
      </c>
      <c r="D167" s="4" t="s">
        <v>605</v>
      </c>
      <c r="E167" s="2" t="s">
        <v>539</v>
      </c>
      <c r="F167" s="2" t="s">
        <v>140</v>
      </c>
      <c r="G167" s="5" t="str">
        <f>HYPERLINK("http://adamswebsearch2.nrc.gov/idmws/ViewDocByAccession.asp?AccessionNumber=ML102170525","View 2010003")</f>
        <v>View 2010003</v>
      </c>
    </row>
    <row r="168" spans="1:7" ht="15">
      <c r="A168" s="2" t="s">
        <v>422</v>
      </c>
      <c r="B168" s="3">
        <v>40395</v>
      </c>
      <c r="C168" t="s">
        <v>423</v>
      </c>
      <c r="D168" s="4" t="s">
        <v>604</v>
      </c>
      <c r="E168" s="2" t="s">
        <v>538</v>
      </c>
      <c r="F168" s="2" t="s">
        <v>140</v>
      </c>
      <c r="G168" s="5" t="str">
        <f>HYPERLINK("http://adamswebsearch2.nrc.gov/idmws/ViewDocByAccession.asp?AccessionNumber=ML102170526","View 2010003")</f>
        <v>View 2010003</v>
      </c>
    </row>
    <row r="169" spans="1:7" ht="15">
      <c r="A169" s="2" t="s">
        <v>415</v>
      </c>
      <c r="B169" s="3">
        <v>40395</v>
      </c>
      <c r="C169" t="s">
        <v>366</v>
      </c>
      <c r="D169" s="4" t="s">
        <v>614</v>
      </c>
      <c r="E169" s="2" t="s">
        <v>548</v>
      </c>
      <c r="F169" s="2" t="s">
        <v>120</v>
      </c>
      <c r="G169" s="5" t="str">
        <f>HYPERLINK("http://adamswebsearch2.nrc.gov/idmws/ViewDocByAccession.asp?AccessionNumber=ML102180023","View 2010003")</f>
        <v>View 2010003</v>
      </c>
    </row>
    <row r="170" spans="1:7" ht="15">
      <c r="A170" s="2" t="s">
        <v>9</v>
      </c>
      <c r="B170" s="3">
        <v>40395</v>
      </c>
      <c r="C170" t="s">
        <v>10</v>
      </c>
      <c r="D170" s="4" t="s">
        <v>642</v>
      </c>
      <c r="E170" s="2" t="s">
        <v>576</v>
      </c>
      <c r="F170" s="2" t="s">
        <v>8</v>
      </c>
      <c r="G170" s="5" t="str">
        <f>HYPERLINK("http://adamswebsearch2.nrc.gov/idmws/ViewDocByAccession.asp?AccessionNumber=ML102180209","View 2010003")</f>
        <v>View 2010003</v>
      </c>
    </row>
    <row r="171" spans="1:7" ht="15">
      <c r="A171" s="2" t="s">
        <v>367</v>
      </c>
      <c r="B171" s="3">
        <v>40395</v>
      </c>
      <c r="C171" t="s">
        <v>274</v>
      </c>
      <c r="D171" s="4" t="s">
        <v>592</v>
      </c>
      <c r="E171" s="2" t="s">
        <v>526</v>
      </c>
      <c r="F171" s="2" t="s">
        <v>13</v>
      </c>
      <c r="G171" s="5" t="str">
        <f>HYPERLINK("http://adamswebsearch2.nrc.gov/idmws/ViewDocByAccession.asp?AccessionNumber=ML102180239","View 2010010")</f>
        <v>View 2010010</v>
      </c>
    </row>
    <row r="172" spans="1:7" ht="15">
      <c r="A172" s="2" t="s">
        <v>397</v>
      </c>
      <c r="B172" s="3">
        <v>40396</v>
      </c>
      <c r="C172" t="s">
        <v>364</v>
      </c>
      <c r="D172" s="4" t="s">
        <v>609</v>
      </c>
      <c r="E172" s="2" t="s">
        <v>543</v>
      </c>
      <c r="F172" s="2" t="s">
        <v>290</v>
      </c>
      <c r="G172" s="5" t="str">
        <f>HYPERLINK("http://adamswebsearch2.nrc.gov/idmws/ViewDocByAccession.asp?AccessionNumber=ML102180241","View 2010003")</f>
        <v>View 2010003</v>
      </c>
    </row>
    <row r="173" spans="1:7" ht="15">
      <c r="A173" s="2" t="s">
        <v>298</v>
      </c>
      <c r="B173" s="3">
        <v>40396</v>
      </c>
      <c r="C173" t="s">
        <v>43</v>
      </c>
      <c r="D173" s="4" t="s">
        <v>631</v>
      </c>
      <c r="E173" s="2" t="s">
        <v>565</v>
      </c>
      <c r="F173" s="2" t="s">
        <v>200</v>
      </c>
      <c r="G173" s="5" t="str">
        <f>HYPERLINK("http://adamswebsearch2.nrc.gov/idmws/ViewDocByAccession.asp?AccessionNumber=ML102180318","View 2010003")</f>
        <v>View 2010003</v>
      </c>
    </row>
    <row r="174" spans="1:7" ht="15">
      <c r="A174" s="2" t="s">
        <v>328</v>
      </c>
      <c r="B174" s="3">
        <v>40396</v>
      </c>
      <c r="C174" t="s">
        <v>102</v>
      </c>
      <c r="D174" s="4" t="s">
        <v>655</v>
      </c>
      <c r="E174" s="2" t="s">
        <v>587</v>
      </c>
      <c r="F174" s="2" t="s">
        <v>200</v>
      </c>
      <c r="G174" s="5" t="str">
        <f>HYPERLINK("http://adamswebsearch2.nrc.gov/idmws/ViewDocByAccession.asp?AccessionNumber=ML102180357","View 2010003")</f>
        <v>View 2010003</v>
      </c>
    </row>
    <row r="175" spans="1:7" ht="15">
      <c r="A175" s="2" t="s">
        <v>346</v>
      </c>
      <c r="B175" s="3">
        <v>40399</v>
      </c>
      <c r="C175" t="s">
        <v>43</v>
      </c>
      <c r="D175" s="4" t="s">
        <v>611</v>
      </c>
      <c r="E175" s="2" t="s">
        <v>545</v>
      </c>
      <c r="F175" s="2" t="s">
        <v>21</v>
      </c>
      <c r="G175" s="5" t="str">
        <f>HYPERLINK("http://adamswebsearch2.nrc.gov/idmws/ViewDocByAccession.asp?AccessionNumber=ML102210111","View 2010003")</f>
        <v>View 2010003</v>
      </c>
    </row>
    <row r="176" spans="1:7" ht="15">
      <c r="A176" s="2" t="s">
        <v>305</v>
      </c>
      <c r="B176" s="3">
        <v>40399</v>
      </c>
      <c r="C176" t="s">
        <v>41</v>
      </c>
      <c r="D176" s="4" t="s">
        <v>622</v>
      </c>
      <c r="E176" s="2" t="s">
        <v>556</v>
      </c>
      <c r="F176" s="2" t="s">
        <v>304</v>
      </c>
      <c r="G176" s="5" t="str">
        <f>HYPERLINK("http://adamswebsearch2.nrc.gov/idmws/ViewDocByAccession.asp?AccessionNumber=ML102210139","View 2010003")</f>
        <v>View 2010003</v>
      </c>
    </row>
    <row r="177" spans="1:7" ht="15">
      <c r="A177" s="2" t="s">
        <v>124</v>
      </c>
      <c r="B177" s="3">
        <v>40396</v>
      </c>
      <c r="C177" t="s">
        <v>61</v>
      </c>
      <c r="D177" s="4" t="s">
        <v>610</v>
      </c>
      <c r="E177" s="2" t="s">
        <v>544</v>
      </c>
      <c r="F177" s="2" t="s">
        <v>44</v>
      </c>
      <c r="G177" s="5" t="str">
        <f>HYPERLINK("http://adamswebsearch2.nrc.gov/idmws/ViewDocByAccession.asp?AccessionNumber=ML102210169","View 2010006")</f>
        <v>View 2010006</v>
      </c>
    </row>
    <row r="178" spans="1:7" ht="15">
      <c r="A178" s="2" t="s">
        <v>201</v>
      </c>
      <c r="B178" s="3">
        <v>40399</v>
      </c>
      <c r="C178" t="s">
        <v>68</v>
      </c>
      <c r="D178" s="4" t="s">
        <v>625</v>
      </c>
      <c r="E178" s="2" t="s">
        <v>559</v>
      </c>
      <c r="F178" s="2" t="s">
        <v>200</v>
      </c>
      <c r="G178" s="5" t="str">
        <f>HYPERLINK("http://adamswebsearch2.nrc.gov/idmws/ViewDocByAccession.asp?AccessionNumber=ML102210456","View 2010003")</f>
        <v>View 2010003</v>
      </c>
    </row>
    <row r="179" spans="1:7" ht="15">
      <c r="A179" s="2" t="s">
        <v>254</v>
      </c>
      <c r="B179" s="3">
        <v>40399</v>
      </c>
      <c r="C179" t="s">
        <v>18</v>
      </c>
      <c r="D179" s="4" t="s">
        <v>641</v>
      </c>
      <c r="E179" s="2" t="s">
        <v>575</v>
      </c>
      <c r="F179" s="2" t="s">
        <v>16</v>
      </c>
      <c r="G179" s="5" t="str">
        <f>HYPERLINK("http://adamswebsearch2.nrc.gov/idmws/ViewDocByAccession.asp?AccessionNumber=ML102210535","View 2010403")</f>
        <v>View 2010403</v>
      </c>
    </row>
    <row r="180" spans="1:7" ht="15">
      <c r="A180" s="2" t="s">
        <v>442</v>
      </c>
      <c r="B180" s="3">
        <v>40400</v>
      </c>
      <c r="C180" t="s">
        <v>97</v>
      </c>
      <c r="D180" s="4" t="s">
        <v>632</v>
      </c>
      <c r="E180" s="2" t="s">
        <v>566</v>
      </c>
      <c r="F180" s="2" t="s">
        <v>265</v>
      </c>
      <c r="G180" s="5" t="str">
        <f>HYPERLINK("http://adamswebsearch2.nrc.gov/idmws/ViewDocByAccession.asp?AccessionNumber=ML102220170","View 2010003")</f>
        <v>View 2010003</v>
      </c>
    </row>
    <row r="181" spans="1:7" ht="15">
      <c r="A181" s="2" t="s">
        <v>512</v>
      </c>
      <c r="B181" s="3">
        <v>40399</v>
      </c>
      <c r="C181" t="s">
        <v>152</v>
      </c>
      <c r="D181" s="4" t="s">
        <v>591</v>
      </c>
      <c r="E181" s="2" t="s">
        <v>525</v>
      </c>
      <c r="F181" s="2" t="s">
        <v>8</v>
      </c>
      <c r="G181" s="5" t="str">
        <f>HYPERLINK("http://adamswebsearch2.nrc.gov/idmws/ViewDocByAccession.asp?AccessionNumber=ML102220354","View 2010007")</f>
        <v>View 2010007</v>
      </c>
    </row>
    <row r="182" spans="1:7" ht="15">
      <c r="A182" s="2" t="s">
        <v>284</v>
      </c>
      <c r="B182" s="3">
        <v>40400</v>
      </c>
      <c r="C182" t="s">
        <v>185</v>
      </c>
      <c r="D182" s="4" t="s">
        <v>596</v>
      </c>
      <c r="E182" s="2" t="s">
        <v>530</v>
      </c>
      <c r="F182" s="2" t="s">
        <v>226</v>
      </c>
      <c r="G182" s="5" t="str">
        <f>HYPERLINK("http://adamswebsearch2.nrc.gov/idmws/ViewDocByAccession.asp?AccessionNumber=ML102220522","View 2010003")</f>
        <v>View 2010003</v>
      </c>
    </row>
    <row r="183" spans="1:7" ht="15">
      <c r="A183" s="2" t="s">
        <v>186</v>
      </c>
      <c r="B183" s="3">
        <v>40400</v>
      </c>
      <c r="C183" t="s">
        <v>142</v>
      </c>
      <c r="D183" s="4" t="s">
        <v>640</v>
      </c>
      <c r="E183" s="2" t="s">
        <v>574</v>
      </c>
      <c r="F183" s="2" t="s">
        <v>93</v>
      </c>
      <c r="G183" s="5" t="str">
        <f>HYPERLINK("http://adamswebsearch2.nrc.gov/idmws/ViewDocByAccession.asp?AccessionNumber=ML102220524","View 2010003")</f>
        <v>View 2010003</v>
      </c>
    </row>
    <row r="184" spans="1:7" ht="15">
      <c r="A184" s="2" t="s">
        <v>145</v>
      </c>
      <c r="B184" s="3">
        <v>40400</v>
      </c>
      <c r="C184" t="s">
        <v>83</v>
      </c>
      <c r="D184" s="4" t="s">
        <v>605</v>
      </c>
      <c r="E184" s="2" t="s">
        <v>539</v>
      </c>
      <c r="F184" s="2" t="s">
        <v>13</v>
      </c>
      <c r="G184" s="5" t="str">
        <f>HYPERLINK("http://adamswebsearch2.nrc.gov/idmws/ViewDocByAccession.asp?AccessionNumber=ML102230027","View 2010008")</f>
        <v>View 2010008</v>
      </c>
    </row>
    <row r="185" spans="1:7" ht="15">
      <c r="A185" s="2" t="s">
        <v>303</v>
      </c>
      <c r="B185" s="3">
        <v>40400</v>
      </c>
      <c r="C185" t="s">
        <v>34</v>
      </c>
      <c r="D185" s="4" t="s">
        <v>631</v>
      </c>
      <c r="E185" s="2" t="s">
        <v>565</v>
      </c>
      <c r="F185" s="2" t="s">
        <v>51</v>
      </c>
      <c r="G185" s="5" t="str">
        <f>HYPERLINK("http://adamswebsearch2.nrc.gov/idmws/ViewDocByAccession.asp?AccessionNumber=ML102230355","View 2010502")</f>
        <v>View 2010502</v>
      </c>
    </row>
    <row r="186" spans="1:7" ht="15">
      <c r="A186" s="2" t="s">
        <v>81</v>
      </c>
      <c r="B186" s="3">
        <v>40399</v>
      </c>
      <c r="C186" t="s">
        <v>18</v>
      </c>
      <c r="D186" s="4" t="s">
        <v>626</v>
      </c>
      <c r="E186" s="2" t="s">
        <v>560</v>
      </c>
      <c r="F186" s="2" t="s">
        <v>67</v>
      </c>
      <c r="G186" s="5" t="str">
        <f>HYPERLINK("http://adamswebsearch2.nrc.gov/idmws/ViewDocByAccession.asp?AccessionNumber=ML102240021","View 2010403")</f>
        <v>View 2010403</v>
      </c>
    </row>
    <row r="187" spans="1:7" ht="15">
      <c r="A187" s="2" t="s">
        <v>517</v>
      </c>
      <c r="B187" s="3">
        <v>40401</v>
      </c>
      <c r="C187" t="s">
        <v>97</v>
      </c>
      <c r="D187" s="4" t="s">
        <v>621</v>
      </c>
      <c r="E187" s="2" t="s">
        <v>555</v>
      </c>
      <c r="F187" s="2" t="s">
        <v>518</v>
      </c>
      <c r="G187" s="5" t="str">
        <f>HYPERLINK("http://adamswebsearch2.nrc.gov/idmws/ViewDocByAccession.asp?AccessionNumber=ML102240541","View 2010003")</f>
        <v>View 2010003</v>
      </c>
    </row>
    <row r="188" spans="1:7" ht="15">
      <c r="A188" s="2" t="s">
        <v>345</v>
      </c>
      <c r="B188" s="3">
        <v>40402</v>
      </c>
      <c r="C188" t="s">
        <v>184</v>
      </c>
      <c r="D188" s="4" t="s">
        <v>620</v>
      </c>
      <c r="E188" s="2" t="s">
        <v>554</v>
      </c>
      <c r="F188" s="2" t="s">
        <v>65</v>
      </c>
      <c r="G188" s="5" t="str">
        <f>HYPERLINK("http://adamswebsearch2.nrc.gov/idmws/ViewDocByAccession.asp?AccessionNumber=ML102240588","View 2010008")</f>
        <v>View 2010008</v>
      </c>
    </row>
    <row r="189" spans="1:7" ht="15">
      <c r="A189" s="2" t="s">
        <v>275</v>
      </c>
      <c r="B189" s="3">
        <v>40413</v>
      </c>
      <c r="C189" t="s">
        <v>41</v>
      </c>
      <c r="D189" s="4" t="s">
        <v>595</v>
      </c>
      <c r="E189" s="2" t="s">
        <v>529</v>
      </c>
      <c r="F189" s="2" t="s">
        <v>226</v>
      </c>
      <c r="G189" s="5" t="str">
        <f>HYPERLINK("http://adamswebsearch2.nrc.gov/idmws/ViewDocByAccession.asp?AccessionNumber=ML102240597","View 2010003")</f>
        <v>View 2010003</v>
      </c>
    </row>
    <row r="190" spans="1:7" ht="15">
      <c r="A190" s="2" t="s">
        <v>455</v>
      </c>
      <c r="B190" s="3">
        <v>40403</v>
      </c>
      <c r="C190" t="s">
        <v>230</v>
      </c>
      <c r="D190" s="4" t="s">
        <v>590</v>
      </c>
      <c r="E190" s="2" t="s">
        <v>524</v>
      </c>
      <c r="F190" s="2" t="s">
        <v>265</v>
      </c>
      <c r="G190" s="5" t="str">
        <f>HYPERLINK("http://adamswebsearch2.nrc.gov/idmws/ViewDocByAccession.asp?AccessionNumber=ML102250014","View 2010003")</f>
        <v>View 2010003</v>
      </c>
    </row>
    <row r="191" spans="1:7" ht="15">
      <c r="A191" s="2" t="s">
        <v>483</v>
      </c>
      <c r="B191" s="3">
        <v>40403</v>
      </c>
      <c r="C191" t="s">
        <v>131</v>
      </c>
      <c r="D191" s="4" t="s">
        <v>656</v>
      </c>
      <c r="E191" s="2" t="s">
        <v>588</v>
      </c>
      <c r="F191" s="2" t="s">
        <v>304</v>
      </c>
      <c r="G191" s="5" t="str">
        <f>HYPERLINK("http://adamswebsearch2.nrc.gov/idmws/ViewDocByAccession.asp?AccessionNumber=ML102250028","View 2010003")</f>
        <v>View 2010003</v>
      </c>
    </row>
    <row r="192" spans="1:7" ht="15">
      <c r="A192" s="2" t="s">
        <v>433</v>
      </c>
      <c r="B192" s="3">
        <v>40401</v>
      </c>
      <c r="C192" t="s">
        <v>23</v>
      </c>
      <c r="D192" s="4" t="s">
        <v>619</v>
      </c>
      <c r="E192" s="2" t="s">
        <v>553</v>
      </c>
      <c r="F192" s="2" t="s">
        <v>75</v>
      </c>
      <c r="G192" s="5" t="str">
        <f>HYPERLINK("http://adamswebsearch2.nrc.gov/idmws/ViewDocByAccession.asp?AccessionNumber=ML102250047","View 2010007")</f>
        <v>View 2010007</v>
      </c>
    </row>
    <row r="193" spans="1:7" ht="15">
      <c r="A193" s="2" t="s">
        <v>114</v>
      </c>
      <c r="B193" s="3">
        <v>40400</v>
      </c>
      <c r="C193" t="s">
        <v>23</v>
      </c>
      <c r="D193" s="4" t="s">
        <v>598</v>
      </c>
      <c r="E193" s="2" t="s">
        <v>532</v>
      </c>
      <c r="F193" s="2" t="s">
        <v>75</v>
      </c>
      <c r="G193" s="5" t="str">
        <f>HYPERLINK("http://adamswebsearch2.nrc.gov/idmws/ViewDocByAccession.asp?AccessionNumber=ML102250119","View 2010006")</f>
        <v>View 2010006</v>
      </c>
    </row>
    <row r="194" spans="1:7" ht="15">
      <c r="A194" s="2" t="s">
        <v>229</v>
      </c>
      <c r="B194" s="3">
        <v>40403</v>
      </c>
      <c r="C194" t="s">
        <v>230</v>
      </c>
      <c r="D194" s="4" t="s">
        <v>650</v>
      </c>
      <c r="E194" s="2" t="s">
        <v>583</v>
      </c>
      <c r="F194" s="2" t="s">
        <v>28</v>
      </c>
      <c r="G194" s="5" t="str">
        <f>HYPERLINK("http://adamswebsearch2.nrc.gov/idmws/ViewDocByAccession.asp?AccessionNumber=ML102250122","View 2010006")</f>
        <v>View 2010006</v>
      </c>
    </row>
    <row r="195" spans="1:7" ht="15">
      <c r="A195" s="2" t="s">
        <v>237</v>
      </c>
      <c r="B195" s="3">
        <v>40402</v>
      </c>
      <c r="C195" t="s">
        <v>131</v>
      </c>
      <c r="D195" s="4" t="s">
        <v>635</v>
      </c>
      <c r="E195" s="2" t="s">
        <v>569</v>
      </c>
      <c r="F195" s="2" t="s">
        <v>8</v>
      </c>
      <c r="G195" s="5" t="str">
        <f>HYPERLINK("http://adamswebsearch2.nrc.gov/idmws/ViewDocByAccession.asp?AccessionNumber=ML102250215","View 2010006")</f>
        <v>View 2010006</v>
      </c>
    </row>
    <row r="196" spans="1:7" ht="15">
      <c r="A196" s="2" t="s">
        <v>511</v>
      </c>
      <c r="B196" s="3">
        <v>40403</v>
      </c>
      <c r="C196" t="s">
        <v>7</v>
      </c>
      <c r="D196" s="4" t="s">
        <v>591</v>
      </c>
      <c r="E196" s="2" t="s">
        <v>525</v>
      </c>
      <c r="F196" s="2" t="s">
        <v>8</v>
      </c>
      <c r="G196" s="5" t="str">
        <f>HYPERLINK("http://adamswebsearch2.nrc.gov/idmws/ViewDocByAccession.asp?AccessionNumber=ML102250376","View 2010003")</f>
        <v>View 2010003</v>
      </c>
    </row>
    <row r="197" spans="1:7" ht="15">
      <c r="A197" s="2" t="s">
        <v>458</v>
      </c>
      <c r="B197" s="3">
        <v>40403</v>
      </c>
      <c r="C197" t="s">
        <v>215</v>
      </c>
      <c r="D197" s="4" t="s">
        <v>590</v>
      </c>
      <c r="E197" s="2" t="s">
        <v>524</v>
      </c>
      <c r="F197" s="2" t="s">
        <v>265</v>
      </c>
      <c r="G197" s="5" t="str">
        <f>HYPERLINK("http://adamswebsearch2.nrc.gov/idmws/ViewDocByAccession.asp?AccessionNumber=ML102250493","View 2010007")</f>
        <v>View 2010007</v>
      </c>
    </row>
    <row r="198" spans="1:7" ht="15">
      <c r="A198" s="2" t="s">
        <v>331</v>
      </c>
      <c r="B198" s="3">
        <v>40402</v>
      </c>
      <c r="C198" t="s">
        <v>18</v>
      </c>
      <c r="D198" s="4" t="s">
        <v>655</v>
      </c>
      <c r="E198" s="2" t="s">
        <v>587</v>
      </c>
      <c r="F198" s="2" t="s">
        <v>49</v>
      </c>
      <c r="G198" s="5" t="str">
        <f>HYPERLINK("http://adamswebsearch2.nrc.gov/idmws/ViewDocByAccession.asp?AccessionNumber=ML102280467","View 2010403")</f>
        <v>View 2010403</v>
      </c>
    </row>
    <row r="199" spans="1:7" ht="15">
      <c r="A199" s="2" t="s">
        <v>476</v>
      </c>
      <c r="B199" s="3">
        <v>40403</v>
      </c>
      <c r="C199" t="s">
        <v>23</v>
      </c>
      <c r="D199" s="4" t="s">
        <v>606</v>
      </c>
      <c r="E199" s="2" t="s">
        <v>540</v>
      </c>
      <c r="F199" s="2" t="s">
        <v>55</v>
      </c>
      <c r="G199" s="5" t="str">
        <f>HYPERLINK("http://adamswebsearch2.nrc.gov/idmws/ViewDocByAccession.asp?AccessionNumber=ML102280494","View 2010008")</f>
        <v>View 2010008</v>
      </c>
    </row>
    <row r="200" spans="1:7" ht="15">
      <c r="A200" s="2" t="s">
        <v>693</v>
      </c>
      <c r="B200" s="3">
        <v>40407</v>
      </c>
      <c r="C200" t="s">
        <v>18</v>
      </c>
      <c r="D200" s="4" t="s">
        <v>650</v>
      </c>
      <c r="E200" s="2" t="s">
        <v>583</v>
      </c>
      <c r="F200" s="2" t="s">
        <v>246</v>
      </c>
      <c r="G200" s="5" t="str">
        <f>HYPERLINK("http://adamswebsearch2.nrc.gov/idmws/ViewDocByAccession.asp?AccessionNumber=ML102290093","View 2010404")</f>
        <v>View 2010404</v>
      </c>
    </row>
    <row r="201" spans="1:7" ht="15">
      <c r="A201" s="2" t="s">
        <v>178</v>
      </c>
      <c r="B201" s="3">
        <v>40409</v>
      </c>
      <c r="C201" t="s">
        <v>15</v>
      </c>
      <c r="D201" s="4" t="s">
        <v>613</v>
      </c>
      <c r="E201" s="2" t="s">
        <v>547</v>
      </c>
      <c r="F201" s="2" t="s">
        <v>49</v>
      </c>
      <c r="G201" s="5" t="str">
        <f>HYPERLINK("http://adamswebsearch2.nrc.gov/idmws/ViewDocByAccession.asp?AccessionNumber=ML102310554","View 2010402")</f>
        <v>View 2010402</v>
      </c>
    </row>
    <row r="202" spans="1:7" ht="15">
      <c r="A202" s="2" t="s">
        <v>507</v>
      </c>
      <c r="B202" s="3">
        <v>40407</v>
      </c>
      <c r="C202" t="s">
        <v>25</v>
      </c>
      <c r="D202" s="4" t="s">
        <v>624</v>
      </c>
      <c r="E202" s="2" t="s">
        <v>558</v>
      </c>
      <c r="F202" s="2" t="s">
        <v>154</v>
      </c>
      <c r="G202" s="5" t="str">
        <f>HYPERLINK("http://adamswebsearch2.nrc.gov/idmws/ViewDocByAccession.asp?AccessionNumber=ML102310602","View 2010007")</f>
        <v>View 2010007</v>
      </c>
    </row>
    <row r="203" spans="1:7" ht="15">
      <c r="A203" s="2" t="s">
        <v>441</v>
      </c>
      <c r="B203" s="3">
        <v>40409</v>
      </c>
      <c r="C203" t="s">
        <v>15</v>
      </c>
      <c r="D203" s="4" t="s">
        <v>645</v>
      </c>
      <c r="E203" s="2" t="s">
        <v>579</v>
      </c>
      <c r="F203" s="2" t="s">
        <v>67</v>
      </c>
      <c r="G203" s="5" t="str">
        <f>HYPERLINK("http://adamswebsearch2.nrc.gov/idmws/ViewDocByAccession.asp?AccessionNumber=ML102320032","View 2010404")</f>
        <v>View 2010404</v>
      </c>
    </row>
    <row r="204" spans="1:7" ht="15">
      <c r="A204" s="2" t="s">
        <v>453</v>
      </c>
      <c r="B204" s="3">
        <v>40409</v>
      </c>
      <c r="C204" t="s">
        <v>20</v>
      </c>
      <c r="D204" s="4" t="s">
        <v>634</v>
      </c>
      <c r="E204" s="2" t="s">
        <v>568</v>
      </c>
      <c r="F204" s="2" t="s">
        <v>16</v>
      </c>
      <c r="G204" s="5" t="str">
        <f>HYPERLINK("http://adamswebsearch2.nrc.gov/idmws/ViewDocByAccession.asp?AccessionNumber=ML102320155","View 2010402")</f>
        <v>View 2010402</v>
      </c>
    </row>
    <row r="205" spans="1:7" ht="15">
      <c r="A205" s="2" t="s">
        <v>410</v>
      </c>
      <c r="B205" s="3">
        <v>40413</v>
      </c>
      <c r="C205" t="s">
        <v>34</v>
      </c>
      <c r="D205" s="4" t="s">
        <v>603</v>
      </c>
      <c r="E205" s="2" t="s">
        <v>537</v>
      </c>
      <c r="F205" s="2" t="s">
        <v>47</v>
      </c>
      <c r="G205" s="5" t="str">
        <f>HYPERLINK("http://adamswebsearch2.nrc.gov/idmws/ViewDocByAccession.asp?AccessionNumber=ML102360168","View 2010011")</f>
        <v>View 2010011</v>
      </c>
    </row>
    <row r="206" spans="1:7" ht="15">
      <c r="A206" s="2" t="s">
        <v>32</v>
      </c>
      <c r="B206" s="3">
        <v>40414</v>
      </c>
      <c r="C206" t="s">
        <v>18</v>
      </c>
      <c r="D206" s="4" t="s">
        <v>607</v>
      </c>
      <c r="E206" s="2" t="s">
        <v>541</v>
      </c>
      <c r="F206" s="2" t="s">
        <v>31</v>
      </c>
      <c r="G206" s="5" t="str">
        <f>HYPERLINK("http://adamswebsearch2.nrc.gov/idmws/ViewDocByAccession.asp?AccessionNumber=ML102370090","View 2010403")</f>
        <v>View 2010403</v>
      </c>
    </row>
    <row r="207" spans="1:7" ht="15">
      <c r="A207" s="2" t="s">
        <v>694</v>
      </c>
      <c r="B207" s="3">
        <v>40436</v>
      </c>
      <c r="C207" t="s">
        <v>18</v>
      </c>
      <c r="D207" s="4" t="s">
        <v>630</v>
      </c>
      <c r="E207" s="2" t="s">
        <v>564</v>
      </c>
      <c r="F207" s="2" t="s">
        <v>29</v>
      </c>
      <c r="G207" s="5" t="str">
        <f>HYPERLINK("http://adamswebsearch2.nrc.gov/idmws/ViewDocByAccession.asp?AccessionNumber=ML102380362","View 2010201")</f>
        <v>View 2010201</v>
      </c>
    </row>
    <row r="208" spans="1:7" ht="15">
      <c r="A208" s="2" t="s">
        <v>695</v>
      </c>
      <c r="B208" s="3">
        <v>40423</v>
      </c>
      <c r="C208" t="s">
        <v>15</v>
      </c>
      <c r="D208" s="4" t="s">
        <v>637</v>
      </c>
      <c r="E208" s="2" t="s">
        <v>571</v>
      </c>
      <c r="F208" s="2" t="s">
        <v>167</v>
      </c>
      <c r="G208" s="5" t="str">
        <f>HYPERLINK("http://adamswebsearch2.nrc.gov/idmws/ViewDocByAccession.asp?AccessionNumber=ML102380471","View 2010201")</f>
        <v>View 2010201</v>
      </c>
    </row>
    <row r="209" spans="1:7" ht="15">
      <c r="A209" s="2" t="s">
        <v>516</v>
      </c>
      <c r="B209" s="3">
        <v>40424</v>
      </c>
      <c r="C209" t="s">
        <v>15</v>
      </c>
      <c r="D209" s="4" t="s">
        <v>597</v>
      </c>
      <c r="E209" s="2" t="s">
        <v>531</v>
      </c>
      <c r="F209" s="2" t="s">
        <v>167</v>
      </c>
      <c r="G209" s="5" t="str">
        <f>HYPERLINK("http://adamswebsearch2.nrc.gov/idmws/ViewDocByAccession.asp?AccessionNumber=ML102380490","View 2010201")</f>
        <v>View 2010201</v>
      </c>
    </row>
    <row r="210" spans="1:7" ht="15">
      <c r="A210" s="2" t="s">
        <v>264</v>
      </c>
      <c r="B210" s="3">
        <v>40415</v>
      </c>
      <c r="C210" t="s">
        <v>158</v>
      </c>
      <c r="D210" s="4" t="s">
        <v>599</v>
      </c>
      <c r="E210" s="2" t="s">
        <v>533</v>
      </c>
      <c r="F210" s="2" t="s">
        <v>210</v>
      </c>
      <c r="G210" s="5" t="str">
        <f>HYPERLINK("http://adamswebsearch2.nrc.gov/idmws/ViewDocByAccession.asp?AccessionNumber=ML102380534","View 2010403")</f>
        <v>View 2010403</v>
      </c>
    </row>
    <row r="211" spans="1:7" ht="15">
      <c r="A211" s="2" t="s">
        <v>467</v>
      </c>
      <c r="B211" s="3">
        <v>40373</v>
      </c>
      <c r="C211" t="s">
        <v>20</v>
      </c>
      <c r="D211" s="4" t="s">
        <v>608</v>
      </c>
      <c r="E211" s="2" t="s">
        <v>542</v>
      </c>
      <c r="F211" s="2" t="s">
        <v>55</v>
      </c>
      <c r="G211" s="5" t="str">
        <f>HYPERLINK("http://adamswebsearch2.nrc.gov/idmws/ViewDocByAccession.asp?AccessionNumber=ML102390032","View 2010403")</f>
        <v>View 2010403</v>
      </c>
    </row>
    <row r="212" spans="1:7" ht="15">
      <c r="A212" s="2" t="s">
        <v>221</v>
      </c>
      <c r="B212" s="3">
        <v>40416</v>
      </c>
      <c r="C212" t="s">
        <v>83</v>
      </c>
      <c r="D212" s="4" t="s">
        <v>593</v>
      </c>
      <c r="E212" s="2" t="s">
        <v>527</v>
      </c>
      <c r="F212" s="2" t="s">
        <v>222</v>
      </c>
      <c r="G212" s="5" t="str">
        <f>HYPERLINK("http://adamswebsearch2.nrc.gov/idmws/ViewDocByAccession.asp?AccessionNumber=ML102390072","View 2010011")</f>
        <v>View 2010011</v>
      </c>
    </row>
    <row r="213" spans="1:7" ht="15">
      <c r="A213" s="2" t="s">
        <v>379</v>
      </c>
      <c r="B213" s="3">
        <v>40420</v>
      </c>
      <c r="C213" t="s">
        <v>85</v>
      </c>
      <c r="D213" s="4" t="s">
        <v>630</v>
      </c>
      <c r="E213" s="2" t="s">
        <v>564</v>
      </c>
      <c r="F213" s="2" t="s">
        <v>79</v>
      </c>
      <c r="G213" s="5" t="str">
        <f>HYPERLINK("http://adamswebsearch2.nrc.gov/idmws/ViewDocByAccession.asp?AccessionNumber=ML102420690","View 2010006")</f>
        <v>View 2010006</v>
      </c>
    </row>
    <row r="214" spans="1:7" ht="15">
      <c r="A214" s="2" t="s">
        <v>452</v>
      </c>
      <c r="B214" s="3">
        <v>40420</v>
      </c>
      <c r="C214" t="s">
        <v>73</v>
      </c>
      <c r="D214" s="4" t="s">
        <v>634</v>
      </c>
      <c r="E214" s="2" t="s">
        <v>568</v>
      </c>
      <c r="F214" s="2" t="s">
        <v>19</v>
      </c>
      <c r="G214" s="5" t="str">
        <f>HYPERLINK("http://adamswebsearch2.nrc.gov/idmws/ViewDocByAccession.asp?AccessionNumber=ML102420696","View 2010010")</f>
        <v>View 2010010</v>
      </c>
    </row>
    <row r="215" spans="1:7" ht="15">
      <c r="A215" s="2" t="s">
        <v>231</v>
      </c>
      <c r="B215" s="3">
        <v>40421</v>
      </c>
      <c r="C215" t="s">
        <v>20</v>
      </c>
      <c r="D215" s="4" t="s">
        <v>650</v>
      </c>
      <c r="E215" s="2" t="s">
        <v>583</v>
      </c>
      <c r="F215" s="2" t="s">
        <v>31</v>
      </c>
      <c r="G215" s="5" t="str">
        <f>HYPERLINK("http://adamswebsearch2.nrc.gov/idmws/ViewDocByAccession.asp?AccessionNumber=ML102430188","View 2010402")</f>
        <v>View 2010402</v>
      </c>
    </row>
    <row r="216" spans="1:7" ht="15">
      <c r="A216" s="2" t="s">
        <v>244</v>
      </c>
      <c r="B216" s="3">
        <v>40421</v>
      </c>
      <c r="C216" t="s">
        <v>113</v>
      </c>
      <c r="D216" s="4" t="s">
        <v>637</v>
      </c>
      <c r="E216" s="2" t="s">
        <v>571</v>
      </c>
      <c r="F216" s="2" t="s">
        <v>100</v>
      </c>
      <c r="G216" s="5" t="str">
        <f>HYPERLINK("http://adamswebsearch2.nrc.gov/idmws/ViewDocByAccession.asp?AccessionNumber=ML102430556","View 2010007")</f>
        <v>View 2010007</v>
      </c>
    </row>
    <row r="217" spans="1:7" ht="15">
      <c r="A217" s="2" t="s">
        <v>696</v>
      </c>
      <c r="B217" s="3">
        <v>40421</v>
      </c>
      <c r="C217" t="s">
        <v>20</v>
      </c>
      <c r="D217" s="4" t="s">
        <v>646</v>
      </c>
      <c r="E217" s="2" t="s">
        <v>580</v>
      </c>
      <c r="F217" s="2" t="s">
        <v>16</v>
      </c>
      <c r="G217" s="5" t="str">
        <f>HYPERLINK("http://adamswebsearch2.nrc.gov/idmws/ViewDocByAccession.asp?AccessionNumber=ML102440359","View 2010402")</f>
        <v>View 2010402</v>
      </c>
    </row>
    <row r="218" spans="1:7" ht="15">
      <c r="A218" s="2" t="s">
        <v>223</v>
      </c>
      <c r="B218" s="3">
        <v>40420</v>
      </c>
      <c r="C218" t="s">
        <v>15</v>
      </c>
      <c r="D218" s="4" t="s">
        <v>593</v>
      </c>
      <c r="E218" s="2" t="s">
        <v>527</v>
      </c>
      <c r="F218" s="2" t="s">
        <v>49</v>
      </c>
      <c r="G218" s="5" t="str">
        <f>HYPERLINK("http://adamswebsearch2.nrc.gov/idmws/ViewDocByAccession.asp?AccessionNumber=ML102440361","View 2010403")</f>
        <v>View 2010403</v>
      </c>
    </row>
    <row r="219" spans="1:7" ht="15">
      <c r="A219" s="2" t="s">
        <v>232</v>
      </c>
      <c r="B219" s="3">
        <v>40421</v>
      </c>
      <c r="C219" t="s">
        <v>20</v>
      </c>
      <c r="D219" s="4" t="s">
        <v>650</v>
      </c>
      <c r="E219" s="2" t="s">
        <v>583</v>
      </c>
      <c r="F219" s="2" t="s">
        <v>233</v>
      </c>
      <c r="G219" s="5" t="str">
        <f>HYPERLINK("http://adamswebsearch2.nrc.gov/idmws/ViewDocByAccession.asp?AccessionNumber=ML102440661","View 2010403")</f>
        <v>View 2010403</v>
      </c>
    </row>
    <row r="220" spans="1:7" ht="15">
      <c r="A220" s="2" t="s">
        <v>697</v>
      </c>
      <c r="B220" s="3">
        <v>40419</v>
      </c>
      <c r="C220" t="s">
        <v>203</v>
      </c>
      <c r="D220" s="4" t="s">
        <v>655</v>
      </c>
      <c r="E220" s="2" t="s">
        <v>587</v>
      </c>
      <c r="F220" s="2" t="s">
        <v>44</v>
      </c>
      <c r="G220" s="5" t="str">
        <f>HYPERLINK("http://adamswebsearch2.nrc.gov/idmws/ViewDocByAccession.asp?AccessionNumber=ML102450165","View 2010008")</f>
        <v>View 2010008</v>
      </c>
    </row>
    <row r="221" spans="1:7" ht="15">
      <c r="A221" s="2" t="s">
        <v>133</v>
      </c>
      <c r="B221" s="3">
        <v>40423</v>
      </c>
      <c r="C221" t="s">
        <v>18</v>
      </c>
      <c r="D221" s="4" t="s">
        <v>649</v>
      </c>
      <c r="E221" s="2" t="s">
        <v>582</v>
      </c>
      <c r="F221" s="2" t="s">
        <v>16</v>
      </c>
      <c r="G221" s="5" t="str">
        <f>HYPERLINK("http://adamswebsearch2.nrc.gov/idmws/ViewDocByAccession.asp?AccessionNumber=ML102450713","View 2010403")</f>
        <v>View 2010403</v>
      </c>
    </row>
    <row r="222" spans="1:7" ht="15">
      <c r="A222" s="2" t="s">
        <v>698</v>
      </c>
      <c r="B222" s="3">
        <v>40408</v>
      </c>
      <c r="C222" t="s">
        <v>20</v>
      </c>
      <c r="D222" s="4" t="s">
        <v>652</v>
      </c>
      <c r="E222" s="2" t="s">
        <v>584</v>
      </c>
      <c r="F222" s="2" t="s">
        <v>461</v>
      </c>
      <c r="G222" s="5" t="str">
        <f>HYPERLINK("http://adamswebsearch2.nrc.gov/idmws/ViewDocByAccession.asp?AccessionNumber=ML102460156","View 2010403")</f>
        <v>View 2010403</v>
      </c>
    </row>
    <row r="223" spans="1:7" ht="15">
      <c r="A223" s="2" t="s">
        <v>108</v>
      </c>
      <c r="B223" s="3">
        <v>40424</v>
      </c>
      <c r="C223" t="s">
        <v>18</v>
      </c>
      <c r="D223" s="4" t="s">
        <v>623</v>
      </c>
      <c r="E223" s="2" t="s">
        <v>557</v>
      </c>
      <c r="F223" s="2" t="s">
        <v>100</v>
      </c>
      <c r="G223" s="5" t="str">
        <f>HYPERLINK("http://adamswebsearch2.nrc.gov/idmws/ViewDocByAccession.asp?AccessionNumber=ML102460371","View 2010403")</f>
        <v>View 2010403</v>
      </c>
    </row>
    <row r="224" spans="1:7" ht="15">
      <c r="A224" s="2" t="s">
        <v>134</v>
      </c>
      <c r="B224" s="3">
        <v>40428</v>
      </c>
      <c r="C224" t="s">
        <v>18</v>
      </c>
      <c r="D224" s="4" t="s">
        <v>649</v>
      </c>
      <c r="E224" s="2" t="s">
        <v>582</v>
      </c>
      <c r="F224" s="2" t="s">
        <v>16</v>
      </c>
      <c r="G224" s="5" t="str">
        <f>HYPERLINK("http://adamswebsearch2.nrc.gov/idmws/ViewDocByAccession.asp?AccessionNumber=ML102500578","View 2010405")</f>
        <v>View 2010405</v>
      </c>
    </row>
    <row r="225" spans="1:7" ht="15">
      <c r="A225" s="2" t="s">
        <v>699</v>
      </c>
      <c r="B225" s="3">
        <v>0</v>
      </c>
      <c r="D225" s="4" t="s">
        <v>650</v>
      </c>
      <c r="E225" s="2" t="s">
        <v>583</v>
      </c>
      <c r="F225" s="2" t="s">
        <v>317</v>
      </c>
      <c r="G225" s="5" t="str">
        <f>HYPERLINK("http://adamswebsearch2.nrc.gov/idmws/ViewDocByAccession.asp?AccessionNumber=ML102510085","View 2010201")</f>
        <v>View 2010201</v>
      </c>
    </row>
    <row r="226" spans="1:7" ht="15">
      <c r="A226" s="2" t="s">
        <v>700</v>
      </c>
      <c r="B226" s="3">
        <v>40429</v>
      </c>
      <c r="C226" t="s">
        <v>20</v>
      </c>
      <c r="D226" s="4" t="s">
        <v>637</v>
      </c>
      <c r="E226" s="2" t="s">
        <v>571</v>
      </c>
      <c r="F226" s="2" t="s">
        <v>461</v>
      </c>
      <c r="G226" s="5" t="str">
        <f>HYPERLINK("http://adamswebsearch2.nrc.gov/idmws/ViewDocByAccession.asp?AccessionNumber=ML102510172","View 2010404")</f>
        <v>View 2010404</v>
      </c>
    </row>
    <row r="227" spans="1:7" ht="15">
      <c r="A227" s="2" t="s">
        <v>384</v>
      </c>
      <c r="B227" s="3">
        <v>40423</v>
      </c>
      <c r="C227" t="s">
        <v>18</v>
      </c>
      <c r="D227" s="4" t="s">
        <v>630</v>
      </c>
      <c r="E227" s="2" t="s">
        <v>564</v>
      </c>
      <c r="F227" s="2" t="s">
        <v>181</v>
      </c>
      <c r="G227" s="5" t="str">
        <f>HYPERLINK("http://adamswebsearch2.nrc.gov/idmws/ViewDocByAccession.asp?AccessionNumber=ML102510294","View 2010405")</f>
        <v>View 2010405</v>
      </c>
    </row>
    <row r="228" spans="1:7" ht="15">
      <c r="A228" s="2" t="s">
        <v>479</v>
      </c>
      <c r="B228" s="3">
        <v>40417</v>
      </c>
      <c r="C228" t="s">
        <v>83</v>
      </c>
      <c r="D228" s="4" t="s">
        <v>606</v>
      </c>
      <c r="E228" s="2" t="s">
        <v>540</v>
      </c>
      <c r="F228" s="2" t="s">
        <v>84</v>
      </c>
      <c r="G228" s="5" t="str">
        <f>HYPERLINK("http://adamswebsearch2.nrc.gov/idmws/ViewDocByAccession.asp?AccessionNumber=ML102520297","View 2010502")</f>
        <v>View 2010502</v>
      </c>
    </row>
    <row r="229" spans="1:7" ht="15">
      <c r="A229" s="2" t="s">
        <v>701</v>
      </c>
      <c r="B229" s="3">
        <v>40430</v>
      </c>
      <c r="C229" t="s">
        <v>180</v>
      </c>
      <c r="D229" s="4" t="s">
        <v>598</v>
      </c>
      <c r="E229" s="2" t="s">
        <v>532</v>
      </c>
      <c r="F229" s="2" t="s">
        <v>109</v>
      </c>
      <c r="G229" s="5" t="str">
        <f>HYPERLINK("http://adamswebsearch2.nrc.gov/idmws/ViewDocByAccession.asp?AccessionNumber=ML102520441","View 2010502")</f>
        <v>View 2010502</v>
      </c>
    </row>
    <row r="230" spans="1:7" ht="15">
      <c r="A230" s="2" t="s">
        <v>130</v>
      </c>
      <c r="B230" s="3">
        <v>40430</v>
      </c>
      <c r="C230" t="s">
        <v>131</v>
      </c>
      <c r="D230" s="4" t="s">
        <v>649</v>
      </c>
      <c r="E230" s="2" t="s">
        <v>582</v>
      </c>
      <c r="F230" s="2" t="s">
        <v>132</v>
      </c>
      <c r="G230" s="5" t="str">
        <f>HYPERLINK("http://adamswebsearch2.nrc.gov/idmws/ViewDocByAccession.asp?AccessionNumber=ML102530274","View 2010006")</f>
        <v>View 2010006</v>
      </c>
    </row>
    <row r="231" spans="1:7" ht="15">
      <c r="A231" s="2" t="s">
        <v>188</v>
      </c>
      <c r="B231" s="3">
        <v>40430</v>
      </c>
      <c r="C231" t="s">
        <v>38</v>
      </c>
      <c r="D231" s="4" t="s">
        <v>640</v>
      </c>
      <c r="E231" s="2" t="s">
        <v>574</v>
      </c>
      <c r="F231" s="2" t="s">
        <v>138</v>
      </c>
      <c r="G231" s="5" t="str">
        <f>HYPERLINK("http://adamswebsearch2.nrc.gov/idmws/ViewDocByAccession.asp?AccessionNumber=ML102530453","View 2010006")</f>
        <v>View 2010006</v>
      </c>
    </row>
    <row r="232" spans="1:7" ht="15">
      <c r="A232" s="2" t="s">
        <v>490</v>
      </c>
      <c r="B232" s="3">
        <v>40431</v>
      </c>
      <c r="C232" t="s">
        <v>71</v>
      </c>
      <c r="D232" s="4" t="s">
        <v>618</v>
      </c>
      <c r="E232" s="2" t="s">
        <v>552</v>
      </c>
      <c r="F232" s="2" t="s">
        <v>21</v>
      </c>
      <c r="G232" s="5" t="str">
        <f>HYPERLINK("http://adamswebsearch2.nrc.gov/idmws/ViewDocByAccession.asp?AccessionNumber=ML102530521","View 2010009")</f>
        <v>View 2010009</v>
      </c>
    </row>
    <row r="233" spans="1:7" ht="15">
      <c r="A233" s="2" t="s">
        <v>519</v>
      </c>
      <c r="B233" s="3">
        <v>40434</v>
      </c>
      <c r="C233" t="s">
        <v>92</v>
      </c>
      <c r="D233" s="4" t="s">
        <v>621</v>
      </c>
      <c r="E233" s="2" t="s">
        <v>555</v>
      </c>
      <c r="F233" s="2" t="s">
        <v>19</v>
      </c>
      <c r="G233" s="5" t="str">
        <f>HYPERLINK("http://adamswebsearch2.nrc.gov/idmws/ViewDocByAccession.asp?AccessionNumber=ML102560258","View 2010006")</f>
        <v>View 2010006</v>
      </c>
    </row>
    <row r="234" spans="1:7" ht="15">
      <c r="A234" s="2" t="s">
        <v>482</v>
      </c>
      <c r="B234" s="3">
        <v>40431</v>
      </c>
      <c r="C234" t="s">
        <v>23</v>
      </c>
      <c r="D234" s="4" t="s">
        <v>644</v>
      </c>
      <c r="E234" s="2" t="s">
        <v>578</v>
      </c>
      <c r="F234" s="2" t="s">
        <v>216</v>
      </c>
      <c r="G234" s="5" t="str">
        <f>HYPERLINK("http://adamswebsearch2.nrc.gov/idmws/ViewDocByAccession.asp?AccessionNumber=ML102560333","View 2010006")</f>
        <v>View 2010006</v>
      </c>
    </row>
    <row r="235" spans="1:7" ht="15">
      <c r="A235" s="2" t="s">
        <v>166</v>
      </c>
      <c r="B235" s="3">
        <v>40441</v>
      </c>
      <c r="C235" t="s">
        <v>18</v>
      </c>
      <c r="D235" s="4" t="s">
        <v>654</v>
      </c>
      <c r="E235" s="2" t="s">
        <v>586</v>
      </c>
      <c r="F235" s="2" t="s">
        <v>167</v>
      </c>
      <c r="G235" s="5" t="str">
        <f>HYPERLINK("http://adamswebsearch2.nrc.gov/idmws/ViewDocByAccession.asp?AccessionNumber=ML102570746","View 2010201")</f>
        <v>View 2010201</v>
      </c>
    </row>
    <row r="236" spans="1:7" ht="15">
      <c r="A236" s="2" t="s">
        <v>295</v>
      </c>
      <c r="B236" s="3">
        <v>40431</v>
      </c>
      <c r="C236" t="s">
        <v>15</v>
      </c>
      <c r="D236" s="4" t="s">
        <v>636</v>
      </c>
      <c r="E236" s="2" t="s">
        <v>570</v>
      </c>
      <c r="F236" s="2" t="s">
        <v>49</v>
      </c>
      <c r="G236" s="5" t="str">
        <f>HYPERLINK("http://adamswebsearch2.nrc.gov/idmws/ViewDocByAccession.asp?AccessionNumber=ML102571789","View 2010403")</f>
        <v>View 2010403</v>
      </c>
    </row>
    <row r="237" spans="1:7" ht="15">
      <c r="A237" s="2" t="s">
        <v>373</v>
      </c>
      <c r="B237" s="3">
        <v>40437</v>
      </c>
      <c r="C237" t="s">
        <v>18</v>
      </c>
      <c r="D237" s="4" t="s">
        <v>643</v>
      </c>
      <c r="E237" s="2" t="s">
        <v>577</v>
      </c>
      <c r="F237" s="2" t="s">
        <v>106</v>
      </c>
      <c r="G237" s="5" t="str">
        <f>HYPERLINK("http://adamswebsearch2.nrc.gov/idmws/ViewDocByAccession.asp?AccessionNumber=ML102590516","View 2010009")</f>
        <v>View 2010009</v>
      </c>
    </row>
    <row r="238" spans="1:7" ht="15">
      <c r="A238" s="2" t="s">
        <v>417</v>
      </c>
      <c r="B238" s="3">
        <v>40437</v>
      </c>
      <c r="C238" t="s">
        <v>213</v>
      </c>
      <c r="D238" s="4" t="s">
        <v>614</v>
      </c>
      <c r="E238" s="2" t="s">
        <v>548</v>
      </c>
      <c r="F238" s="2" t="s">
        <v>120</v>
      </c>
      <c r="G238" s="5" t="str">
        <f>HYPERLINK("http://adamswebsearch2.nrc.gov/idmws/ViewDocByAccession.asp?AccessionNumber=ML102590632","View 2010006")</f>
        <v>View 2010006</v>
      </c>
    </row>
    <row r="239" spans="1:7" ht="15">
      <c r="A239" s="2" t="s">
        <v>420</v>
      </c>
      <c r="B239" s="3">
        <v>40437</v>
      </c>
      <c r="C239" t="s">
        <v>18</v>
      </c>
      <c r="D239" s="4" t="s">
        <v>614</v>
      </c>
      <c r="E239" s="2" t="s">
        <v>548</v>
      </c>
      <c r="F239" s="2" t="s">
        <v>120</v>
      </c>
      <c r="G239" s="5" t="str">
        <f>HYPERLINK("http://adamswebsearch2.nrc.gov/idmws/ViewDocByAccession.asp?AccessionNumber=ML102600286","View 2010406")</f>
        <v>View 2010406</v>
      </c>
    </row>
    <row r="240" spans="1:7" ht="15">
      <c r="A240" s="2" t="s">
        <v>702</v>
      </c>
      <c r="B240" s="3">
        <v>40504</v>
      </c>
      <c r="C240" t="s">
        <v>18</v>
      </c>
      <c r="D240" s="4" t="s">
        <v>613</v>
      </c>
      <c r="E240" s="2" t="s">
        <v>547</v>
      </c>
      <c r="F240" s="2" t="s">
        <v>167</v>
      </c>
      <c r="G240" s="5" t="str">
        <f>HYPERLINK("http://adamswebsearch2.nrc.gov/idmws/ViewDocByAccession.asp?AccessionNumber=ML102600475","View 2010202")</f>
        <v>View 2010202</v>
      </c>
    </row>
    <row r="241" spans="1:7" ht="15">
      <c r="A241" s="2" t="s">
        <v>413</v>
      </c>
      <c r="B241" s="3">
        <v>40434</v>
      </c>
      <c r="C241" t="s">
        <v>34</v>
      </c>
      <c r="D241" s="4" t="s">
        <v>603</v>
      </c>
      <c r="E241" s="2" t="s">
        <v>537</v>
      </c>
      <c r="F241" s="2" t="s">
        <v>414</v>
      </c>
      <c r="G241" s="5" t="str">
        <f>HYPERLINK("http://adamswebsearch2.nrc.gov/idmws/ViewDocByAccession.asp?AccessionNumber=ML102600522","View 2010502")</f>
        <v>View 2010502</v>
      </c>
    </row>
    <row r="242" spans="1:7" ht="15">
      <c r="A242" s="2" t="s">
        <v>353</v>
      </c>
      <c r="B242" s="3">
        <v>40441</v>
      </c>
      <c r="C242" t="s">
        <v>74</v>
      </c>
      <c r="D242" s="4" t="s">
        <v>616</v>
      </c>
      <c r="E242" s="2" t="s">
        <v>550</v>
      </c>
      <c r="F242" s="2" t="s">
        <v>174</v>
      </c>
      <c r="G242" s="5" t="str">
        <f>HYPERLINK("http://adamswebsearch2.nrc.gov/idmws/ViewDocByAccession.asp?AccessionNumber=ML102650530","View 2010008")</f>
        <v>View 2010008</v>
      </c>
    </row>
    <row r="243" spans="1:7" ht="15">
      <c r="A243" s="2" t="s">
        <v>408</v>
      </c>
      <c r="B243" s="3">
        <v>40443</v>
      </c>
      <c r="C243" t="s">
        <v>206</v>
      </c>
      <c r="D243" s="4" t="s">
        <v>603</v>
      </c>
      <c r="E243" s="2" t="s">
        <v>537</v>
      </c>
      <c r="F243" s="2" t="s">
        <v>47</v>
      </c>
      <c r="G243" s="5" t="str">
        <f>HYPERLINK("http://adamswebsearch2.nrc.gov/idmws/ViewDocByAccession.asp?AccessionNumber=ML102660207","View 2010009")</f>
        <v>View 2010009</v>
      </c>
    </row>
    <row r="244" spans="1:7" ht="15">
      <c r="A244" s="2" t="s">
        <v>703</v>
      </c>
      <c r="B244" s="3">
        <v>40449</v>
      </c>
      <c r="C244" t="s">
        <v>15</v>
      </c>
      <c r="D244" s="4" t="s">
        <v>629</v>
      </c>
      <c r="E244" s="2" t="s">
        <v>563</v>
      </c>
      <c r="F244" s="2" t="s">
        <v>167</v>
      </c>
      <c r="G244" s="5" t="str">
        <f>HYPERLINK("http://adamswebsearch2.nrc.gov/idmws/ViewDocByAccession.asp?AccessionNumber=ML102660393","View 2010201")</f>
        <v>View 2010201</v>
      </c>
    </row>
    <row r="245" spans="1:7" ht="15">
      <c r="A245" s="2" t="s">
        <v>385</v>
      </c>
      <c r="B245" s="3">
        <v>40444</v>
      </c>
      <c r="C245" t="s">
        <v>18</v>
      </c>
      <c r="D245" s="4" t="s">
        <v>630</v>
      </c>
      <c r="E245" s="2" t="s">
        <v>564</v>
      </c>
      <c r="F245" s="2" t="s">
        <v>161</v>
      </c>
      <c r="G245" s="5" t="str">
        <f>HYPERLINK("http://adamswebsearch2.nrc.gov/idmws/ViewDocByAccession.asp?AccessionNumber=ML102660581","View 2010406")</f>
        <v>View 2010406</v>
      </c>
    </row>
    <row r="246" spans="1:7" ht="15">
      <c r="A246" s="2" t="s">
        <v>704</v>
      </c>
      <c r="B246" s="3">
        <v>40466</v>
      </c>
      <c r="C246" t="s">
        <v>180</v>
      </c>
      <c r="D246" s="4" t="s">
        <v>639</v>
      </c>
      <c r="E246" s="2" t="s">
        <v>573</v>
      </c>
      <c r="F246" s="2" t="s">
        <v>29</v>
      </c>
      <c r="G246" s="5" t="str">
        <f>HYPERLINK("http://adamswebsearch2.nrc.gov/idmws/ViewDocByAccession.asp?AccessionNumber=ML102670088","View 2010201")</f>
        <v>View 2010201</v>
      </c>
    </row>
    <row r="247" spans="1:7" ht="15">
      <c r="A247" s="2" t="s">
        <v>263</v>
      </c>
      <c r="B247" s="3">
        <v>40445</v>
      </c>
      <c r="C247" t="s">
        <v>85</v>
      </c>
      <c r="D247" s="4" t="s">
        <v>599</v>
      </c>
      <c r="E247" s="2" t="s">
        <v>533</v>
      </c>
      <c r="F247" s="2" t="s">
        <v>216</v>
      </c>
      <c r="G247" s="5" t="str">
        <f>HYPERLINK("http://adamswebsearch2.nrc.gov/idmws/ViewDocByAccession.asp?AccessionNumber=ML102670412","View 2010007")</f>
        <v>View 2010007</v>
      </c>
    </row>
    <row r="248" spans="1:7" ht="15">
      <c r="A248" s="2" t="s">
        <v>168</v>
      </c>
      <c r="B248" s="3">
        <v>40444</v>
      </c>
      <c r="C248" t="s">
        <v>18</v>
      </c>
      <c r="D248" s="4" t="s">
        <v>654</v>
      </c>
      <c r="E248" s="2" t="s">
        <v>586</v>
      </c>
      <c r="F248" s="2" t="s">
        <v>49</v>
      </c>
      <c r="G248" s="5" t="str">
        <f>HYPERLINK("http://adamswebsearch2.nrc.gov/idmws/ViewDocByAccession.asp?AccessionNumber=ML102670529","View 2010403")</f>
        <v>View 2010403</v>
      </c>
    </row>
    <row r="249" spans="1:7" ht="15">
      <c r="A249" s="2" t="s">
        <v>705</v>
      </c>
      <c r="B249" s="3">
        <v>0</v>
      </c>
      <c r="D249" s="4" t="s">
        <v>589</v>
      </c>
      <c r="E249" s="2" t="s">
        <v>523</v>
      </c>
      <c r="F249" s="2" t="s">
        <v>317</v>
      </c>
      <c r="G249" s="5" t="str">
        <f>HYPERLINK("http://adamswebsearch2.nrc.gov/idmws/ViewDocByAccession.asp?AccessionNumber=ML102670611","View 2010201")</f>
        <v>View 2010201</v>
      </c>
    </row>
    <row r="250" spans="1:7" ht="15">
      <c r="A250" s="2" t="s">
        <v>705</v>
      </c>
      <c r="B250" s="3">
        <v>40459</v>
      </c>
      <c r="C250" t="s">
        <v>15</v>
      </c>
      <c r="D250" s="4" t="s">
        <v>657</v>
      </c>
      <c r="E250" s="2" t="s">
        <v>523</v>
      </c>
      <c r="F250" s="2" t="s">
        <v>167</v>
      </c>
      <c r="G250" s="5" t="str">
        <f>HYPERLINK("http://adamswebsearch2.nrc.gov/idmws/ViewDocByAccession.asp?AccessionNumber=ML102670615","View 2010201")</f>
        <v>View 2010201</v>
      </c>
    </row>
    <row r="251" spans="1:7" ht="15">
      <c r="A251" s="2" t="s">
        <v>706</v>
      </c>
      <c r="B251" s="3">
        <v>40444</v>
      </c>
      <c r="C251" t="s">
        <v>20</v>
      </c>
      <c r="D251" s="4" t="s">
        <v>642</v>
      </c>
      <c r="E251" s="2" t="s">
        <v>576</v>
      </c>
      <c r="F251" s="2" t="s">
        <v>16</v>
      </c>
      <c r="G251" s="5" t="str">
        <f>HYPERLINK("http://adamswebsearch2.nrc.gov/idmws/ViewDocByAccession.asp?AccessionNumber=ML102670733","View 2010406")</f>
        <v>View 2010406</v>
      </c>
    </row>
    <row r="252" spans="1:7" ht="15">
      <c r="A252" s="2" t="s">
        <v>17</v>
      </c>
      <c r="B252" s="3">
        <v>40448</v>
      </c>
      <c r="C252" t="s">
        <v>18</v>
      </c>
      <c r="D252" s="4" t="s">
        <v>642</v>
      </c>
      <c r="E252" s="2" t="s">
        <v>576</v>
      </c>
      <c r="F252" s="2" t="s">
        <v>19</v>
      </c>
      <c r="G252" s="5" t="str">
        <f>HYPERLINK("http://adamswebsearch2.nrc.gov/idmws/ViewDocByAccession.asp?AccessionNumber=ML102700265","View 2010405")</f>
        <v>View 2010405</v>
      </c>
    </row>
    <row r="253" spans="1:7" ht="15">
      <c r="A253" s="2" t="s">
        <v>707</v>
      </c>
      <c r="B253" s="3">
        <v>40457</v>
      </c>
      <c r="C253" t="s">
        <v>15</v>
      </c>
      <c r="D253" s="4" t="s">
        <v>620</v>
      </c>
      <c r="E253" s="2" t="s">
        <v>554</v>
      </c>
      <c r="F253" s="2" t="s">
        <v>167</v>
      </c>
      <c r="G253" s="5" t="str">
        <f>HYPERLINK("http://adamswebsearch2.nrc.gov/idmws/ViewDocByAccession.asp?AccessionNumber=ML102710110","View 2010201")</f>
        <v>View 2010201</v>
      </c>
    </row>
    <row r="254" spans="1:7" ht="15">
      <c r="A254" s="2" t="s">
        <v>708</v>
      </c>
      <c r="B254" s="3">
        <v>40455</v>
      </c>
      <c r="C254" t="s">
        <v>18</v>
      </c>
      <c r="D254" s="4" t="s">
        <v>599</v>
      </c>
      <c r="E254" s="2" t="s">
        <v>533</v>
      </c>
      <c r="F254" s="2" t="s">
        <v>29</v>
      </c>
      <c r="G254" s="5" t="str">
        <f>HYPERLINK("http://adamswebsearch2.nrc.gov/idmws/ViewDocByAccession.asp?AccessionNumber=ML102720043","View 2010202")</f>
        <v>View 2010202</v>
      </c>
    </row>
    <row r="255" spans="1:7" ht="15">
      <c r="A255" s="2" t="s">
        <v>709</v>
      </c>
      <c r="B255" s="3">
        <v>40445</v>
      </c>
      <c r="C255" t="s">
        <v>152</v>
      </c>
      <c r="D255" s="4" t="s">
        <v>620</v>
      </c>
      <c r="E255" s="2" t="s">
        <v>554</v>
      </c>
      <c r="F255" s="2" t="s">
        <v>67</v>
      </c>
      <c r="G255" s="5" t="str">
        <f>HYPERLINK("http://adamswebsearch2.nrc.gov/idmws/ViewDocByAccession.asp?AccessionNumber=ML102720379","View 2010403")</f>
        <v>View 2010403</v>
      </c>
    </row>
    <row r="256" spans="1:7" ht="15">
      <c r="A256" s="2" t="s">
        <v>390</v>
      </c>
      <c r="B256" s="3">
        <v>40450</v>
      </c>
      <c r="C256" t="s">
        <v>15</v>
      </c>
      <c r="D256" s="4" t="s">
        <v>627</v>
      </c>
      <c r="E256" s="2" t="s">
        <v>561</v>
      </c>
      <c r="F256" s="2" t="s">
        <v>320</v>
      </c>
      <c r="G256" s="5" t="str">
        <f>HYPERLINK("http://adamswebsearch2.nrc.gov/idmws/ViewDocByAccession.asp?AccessionNumber=ML102720746","View 2010007")</f>
        <v>View 2010007</v>
      </c>
    </row>
    <row r="257" spans="1:7" ht="15">
      <c r="A257" s="2" t="s">
        <v>153</v>
      </c>
      <c r="B257" s="3">
        <v>40449</v>
      </c>
      <c r="C257" t="s">
        <v>71</v>
      </c>
      <c r="D257" s="4" t="s">
        <v>600</v>
      </c>
      <c r="E257" s="2" t="s">
        <v>534</v>
      </c>
      <c r="F257" s="2" t="s">
        <v>154</v>
      </c>
      <c r="G257" s="5" t="str">
        <f>HYPERLINK("http://adamswebsearch2.nrc.gov/idmws/ViewDocByAccession.asp?AccessionNumber=ML102730597","View 2010007")</f>
        <v>View 2010007</v>
      </c>
    </row>
    <row r="258" spans="1:7" ht="15">
      <c r="A258" s="2" t="s">
        <v>308</v>
      </c>
      <c r="B258" s="3">
        <v>40451</v>
      </c>
      <c r="C258" t="s">
        <v>309</v>
      </c>
      <c r="D258" s="4" t="s">
        <v>622</v>
      </c>
      <c r="E258" s="2" t="s">
        <v>556</v>
      </c>
      <c r="F258" s="2" t="s">
        <v>246</v>
      </c>
      <c r="G258" s="5" t="str">
        <f>HYPERLINK("http://adamswebsearch2.nrc.gov/idmws/ViewDocByAccession.asp?AccessionNumber=ML102730780","View 2010402")</f>
        <v>View 2010402</v>
      </c>
    </row>
    <row r="259" spans="1:7" ht="15">
      <c r="A259" s="2" t="s">
        <v>450</v>
      </c>
      <c r="B259" s="3">
        <v>40451</v>
      </c>
      <c r="C259" t="s">
        <v>61</v>
      </c>
      <c r="D259" s="4" t="s">
        <v>634</v>
      </c>
      <c r="E259" s="2" t="s">
        <v>568</v>
      </c>
      <c r="F259" s="2" t="s">
        <v>13</v>
      </c>
      <c r="G259" s="5" t="str">
        <f>HYPERLINK("http://adamswebsearch2.nrc.gov/idmws/ViewDocByAccession.asp?AccessionNumber=ML102740149","View 2010007")</f>
        <v>View 2010007</v>
      </c>
    </row>
    <row r="260" spans="1:7" ht="15">
      <c r="A260" s="2" t="s">
        <v>297</v>
      </c>
      <c r="B260" s="3">
        <v>40451</v>
      </c>
      <c r="C260" t="s">
        <v>83</v>
      </c>
      <c r="D260" s="4" t="s">
        <v>636</v>
      </c>
      <c r="E260" s="2" t="s">
        <v>570</v>
      </c>
      <c r="F260" s="2" t="s">
        <v>51</v>
      </c>
      <c r="G260" s="5" t="str">
        <f>HYPERLINK("http://adamswebsearch2.nrc.gov/idmws/ViewDocByAccession.asp?AccessionNumber=ML102740461","View 2010502")</f>
        <v>View 2010502</v>
      </c>
    </row>
    <row r="261" spans="1:7" ht="15">
      <c r="A261" s="2" t="s">
        <v>249</v>
      </c>
      <c r="B261" s="3">
        <v>40456</v>
      </c>
      <c r="C261" t="s">
        <v>158</v>
      </c>
      <c r="D261" s="4" t="s">
        <v>637</v>
      </c>
      <c r="E261" s="2" t="s">
        <v>571</v>
      </c>
      <c r="F261" s="2" t="s">
        <v>233</v>
      </c>
      <c r="G261" s="5" t="str">
        <f>HYPERLINK("http://adamswebsearch2.nrc.gov/idmws/ViewDocByAccession.asp?AccessionNumber=ML102780076","View 2010403")</f>
        <v>View 2010403</v>
      </c>
    </row>
    <row r="262" spans="1:7" ht="15">
      <c r="A262" s="2" t="s">
        <v>710</v>
      </c>
      <c r="B262" s="3">
        <v>40472</v>
      </c>
      <c r="C262" t="s">
        <v>15</v>
      </c>
      <c r="D262" s="4" t="s">
        <v>635</v>
      </c>
      <c r="E262" s="2" t="s">
        <v>569</v>
      </c>
      <c r="F262" s="2" t="s">
        <v>167</v>
      </c>
      <c r="G262" s="5" t="str">
        <f>HYPERLINK("http://adamswebsearch2.nrc.gov/idmws/ViewDocByAccession.asp?AccessionNumber=ML102780624","View 2010201")</f>
        <v>View 2010201</v>
      </c>
    </row>
    <row r="263" spans="1:7" ht="15">
      <c r="A263" s="2" t="s">
        <v>711</v>
      </c>
      <c r="B263" s="3">
        <v>40471</v>
      </c>
      <c r="C263" t="s">
        <v>180</v>
      </c>
      <c r="D263" s="4" t="s">
        <v>598</v>
      </c>
      <c r="E263" s="2" t="s">
        <v>532</v>
      </c>
      <c r="F263" s="2" t="s">
        <v>426</v>
      </c>
      <c r="G263" s="5" t="str">
        <f>HYPERLINK("http://adamswebsearch2.nrc.gov/idmws/ViewDocByAccession.asp?AccessionNumber=ML102790377","View 2010202")</f>
        <v>View 2010202</v>
      </c>
    </row>
    <row r="264" spans="1:7" ht="15">
      <c r="A264" s="2" t="s">
        <v>239</v>
      </c>
      <c r="B264" s="3">
        <v>40457</v>
      </c>
      <c r="C264" t="s">
        <v>34</v>
      </c>
      <c r="D264" s="4" t="s">
        <v>635</v>
      </c>
      <c r="E264" s="2" t="s">
        <v>569</v>
      </c>
      <c r="F264" s="2" t="s">
        <v>19</v>
      </c>
      <c r="G264" s="5" t="str">
        <f>HYPERLINK("http://adamswebsearch2.nrc.gov/idmws/ViewDocByAccession.asp?AccessionNumber=ML102800342","View 2010008")</f>
        <v>View 2010008</v>
      </c>
    </row>
    <row r="265" spans="1:7" ht="15">
      <c r="A265" s="2" t="s">
        <v>349</v>
      </c>
      <c r="B265" s="3">
        <v>40458</v>
      </c>
      <c r="C265" t="s">
        <v>139</v>
      </c>
      <c r="D265" s="4" t="s">
        <v>611</v>
      </c>
      <c r="E265" s="2" t="s">
        <v>545</v>
      </c>
      <c r="F265" s="2" t="s">
        <v>28</v>
      </c>
      <c r="G265" s="5" t="str">
        <f>HYPERLINK("http://adamswebsearch2.nrc.gov/idmws/ViewDocByAccession.asp?AccessionNumber=ML102800368","View 2010008")</f>
        <v>View 2010008</v>
      </c>
    </row>
    <row r="266" spans="1:7" ht="15">
      <c r="A266" s="2" t="s">
        <v>712</v>
      </c>
      <c r="B266" s="3">
        <v>40430</v>
      </c>
      <c r="C266" t="s">
        <v>20</v>
      </c>
      <c r="D266" s="4" t="s">
        <v>632</v>
      </c>
      <c r="E266" s="2" t="s">
        <v>566</v>
      </c>
      <c r="F266" s="2" t="s">
        <v>246</v>
      </c>
      <c r="G266" s="5" t="str">
        <f>HYPERLINK("http://adamswebsearch2.nrc.gov/idmws/ViewDocByAccession.asp?AccessionNumber=ML102800464","View 2010404")</f>
        <v>View 2010404</v>
      </c>
    </row>
    <row r="267" spans="1:7" ht="15">
      <c r="A267" s="2" t="s">
        <v>712</v>
      </c>
      <c r="B267" s="3">
        <v>40430</v>
      </c>
      <c r="C267" t="s">
        <v>20</v>
      </c>
      <c r="D267" s="4" t="s">
        <v>601</v>
      </c>
      <c r="E267" s="2" t="s">
        <v>535</v>
      </c>
      <c r="F267" s="2" t="s">
        <v>246</v>
      </c>
      <c r="G267" s="5" t="str">
        <f>HYPERLINK("http://adamswebsearch2.nrc.gov/idmws/ViewDocByAccession.asp?AccessionNumber=ML102800464","View 2010405")</f>
        <v>View 2010405</v>
      </c>
    </row>
    <row r="268" spans="1:7" ht="15">
      <c r="A268" s="2" t="s">
        <v>713</v>
      </c>
      <c r="B268" s="3">
        <v>40466</v>
      </c>
      <c r="C268" t="s">
        <v>180</v>
      </c>
      <c r="D268" s="4" t="s">
        <v>617</v>
      </c>
      <c r="E268" s="2" t="s">
        <v>551</v>
      </c>
      <c r="F268" s="2" t="s">
        <v>29</v>
      </c>
      <c r="G268" s="5" t="str">
        <f>HYPERLINK("http://adamswebsearch2.nrc.gov/idmws/ViewDocByAccession.asp?AccessionNumber=ML102800470","View 2010202")</f>
        <v>View 2010202</v>
      </c>
    </row>
    <row r="269" spans="1:7" ht="15">
      <c r="A269" s="2" t="s">
        <v>714</v>
      </c>
      <c r="B269" s="3">
        <v>40458</v>
      </c>
      <c r="C269" t="s">
        <v>20</v>
      </c>
      <c r="D269" s="4" t="s">
        <v>653</v>
      </c>
      <c r="E269" s="2" t="s">
        <v>585</v>
      </c>
      <c r="F269" s="2" t="s">
        <v>16</v>
      </c>
      <c r="G269" s="5" t="str">
        <f>HYPERLINK("http://adamswebsearch2.nrc.gov/idmws/ViewDocByAccession.asp?AccessionNumber=ML102810382","View 2010403")</f>
        <v>View 2010403</v>
      </c>
    </row>
    <row r="270" spans="1:7" ht="15">
      <c r="A270" s="2" t="s">
        <v>431</v>
      </c>
      <c r="B270" s="3">
        <v>40459</v>
      </c>
      <c r="C270" t="s">
        <v>71</v>
      </c>
      <c r="D270" s="4" t="s">
        <v>619</v>
      </c>
      <c r="E270" s="2" t="s">
        <v>553</v>
      </c>
      <c r="F270" s="2" t="s">
        <v>432</v>
      </c>
      <c r="G270" s="5" t="str">
        <f>HYPERLINK("http://adamswebsearch2.nrc.gov/idmws/ViewDocByAccession.asp?AccessionNumber=ML102810633","View 2010006")</f>
        <v>View 2010006</v>
      </c>
    </row>
    <row r="271" spans="1:7" ht="15">
      <c r="A271" s="2" t="s">
        <v>11</v>
      </c>
      <c r="B271" s="3">
        <v>40459</v>
      </c>
      <c r="C271" t="s">
        <v>12</v>
      </c>
      <c r="D271" s="4" t="s">
        <v>642</v>
      </c>
      <c r="E271" s="2" t="s">
        <v>576</v>
      </c>
      <c r="F271" s="2" t="s">
        <v>13</v>
      </c>
      <c r="G271" s="5" t="str">
        <f>HYPERLINK("http://adamswebsearch2.nrc.gov/idmws/ViewDocByAccession.asp?AccessionNumber=ML102810678","View 2010006")</f>
        <v>View 2010006</v>
      </c>
    </row>
    <row r="272" spans="1:7" ht="15">
      <c r="A272" s="2" t="s">
        <v>715</v>
      </c>
      <c r="B272" s="3">
        <v>40464</v>
      </c>
      <c r="C272" t="s">
        <v>15</v>
      </c>
      <c r="D272" s="4" t="s">
        <v>625</v>
      </c>
      <c r="E272" s="2" t="s">
        <v>559</v>
      </c>
      <c r="F272" s="2" t="s">
        <v>29</v>
      </c>
      <c r="G272" s="5" t="str">
        <f>HYPERLINK("http://adamswebsearch2.nrc.gov/idmws/ViewDocByAccession.asp?AccessionNumber=ML102850018","View 2010201")</f>
        <v>View 2010201</v>
      </c>
    </row>
    <row r="273" spans="1:7" ht="15">
      <c r="A273" s="2" t="s">
        <v>400</v>
      </c>
      <c r="B273" s="3">
        <v>40459</v>
      </c>
      <c r="C273" t="s">
        <v>92</v>
      </c>
      <c r="D273" s="4" t="s">
        <v>609</v>
      </c>
      <c r="E273" s="2" t="s">
        <v>543</v>
      </c>
      <c r="F273" s="2" t="s">
        <v>44</v>
      </c>
      <c r="G273" s="5" t="str">
        <f>HYPERLINK("http://adamswebsearch2.nrc.gov/idmws/ViewDocByAccession.asp?AccessionNumber=ML102850469","View 2010011")</f>
        <v>View 2010011</v>
      </c>
    </row>
    <row r="274" spans="1:7" ht="15">
      <c r="A274" s="2" t="s">
        <v>503</v>
      </c>
      <c r="B274" s="3">
        <v>40464</v>
      </c>
      <c r="C274" t="s">
        <v>27</v>
      </c>
      <c r="D274" s="4" t="s">
        <v>602</v>
      </c>
      <c r="E274" s="2" t="s">
        <v>536</v>
      </c>
      <c r="F274" s="2" t="s">
        <v>233</v>
      </c>
      <c r="G274" s="5" t="str">
        <f>HYPERLINK("http://adamswebsearch2.nrc.gov/idmws/ViewDocByAccession.asp?AccessionNumber=ML102860037","View 2010009")</f>
        <v>View 2010009</v>
      </c>
    </row>
    <row r="275" spans="1:7" ht="15">
      <c r="A275" s="2" t="s">
        <v>491</v>
      </c>
      <c r="B275" s="3">
        <v>40464</v>
      </c>
      <c r="C275" t="s">
        <v>18</v>
      </c>
      <c r="D275" s="4" t="s">
        <v>618</v>
      </c>
      <c r="E275" s="2" t="s">
        <v>552</v>
      </c>
      <c r="F275" s="2" t="s">
        <v>31</v>
      </c>
      <c r="G275" s="5" t="str">
        <f>HYPERLINK("http://adamswebsearch2.nrc.gov/idmws/ViewDocByAccession.asp?AccessionNumber=ML102860488","View 2010402")</f>
        <v>View 2010402</v>
      </c>
    </row>
    <row r="276" spans="1:7" ht="15">
      <c r="A276" s="2" t="s">
        <v>258</v>
      </c>
      <c r="B276" s="3">
        <v>40456</v>
      </c>
      <c r="C276" t="s">
        <v>15</v>
      </c>
      <c r="D276" s="4" t="s">
        <v>633</v>
      </c>
      <c r="E276" s="2" t="s">
        <v>567</v>
      </c>
      <c r="F276" s="2" t="s">
        <v>67</v>
      </c>
      <c r="G276" s="5" t="str">
        <f>HYPERLINK("http://adamswebsearch2.nrc.gov/idmws/ViewDocByAccession.asp?AccessionNumber=ML102861827","View 2010405")</f>
        <v>View 2010405</v>
      </c>
    </row>
    <row r="277" spans="1:7" ht="15">
      <c r="A277" s="2" t="s">
        <v>294</v>
      </c>
      <c r="B277" s="3">
        <v>40465</v>
      </c>
      <c r="C277" t="s">
        <v>113</v>
      </c>
      <c r="D277" s="4" t="s">
        <v>636</v>
      </c>
      <c r="E277" s="2" t="s">
        <v>570</v>
      </c>
      <c r="F277" s="2" t="s">
        <v>290</v>
      </c>
      <c r="G277" s="5" t="str">
        <f>HYPERLINK("http://adamswebsearch2.nrc.gov/idmws/ViewDocByAccession.asp?AccessionNumber=ML102870055","View 2010006")</f>
        <v>View 2010006</v>
      </c>
    </row>
    <row r="278" spans="1:7" ht="15">
      <c r="A278" s="2" t="s">
        <v>716</v>
      </c>
      <c r="B278" s="3">
        <v>40505</v>
      </c>
      <c r="C278" t="s">
        <v>18</v>
      </c>
      <c r="D278" s="4" t="s">
        <v>623</v>
      </c>
      <c r="E278" s="2" t="s">
        <v>557</v>
      </c>
      <c r="F278" s="2" t="s">
        <v>29</v>
      </c>
      <c r="G278" s="5" t="str">
        <f>HYPERLINK("http://adamswebsearch2.nrc.gov/idmws/ViewDocByAccession.asp?AccessionNumber=ML102870059","View 2010201")</f>
        <v>View 2010201</v>
      </c>
    </row>
    <row r="279" spans="1:7" ht="15">
      <c r="A279" s="2" t="s">
        <v>716</v>
      </c>
      <c r="B279" s="3">
        <v>40505</v>
      </c>
      <c r="C279" t="s">
        <v>18</v>
      </c>
      <c r="D279" s="4" t="s">
        <v>623</v>
      </c>
      <c r="E279" s="2" t="s">
        <v>557</v>
      </c>
      <c r="F279" s="2" t="s">
        <v>29</v>
      </c>
      <c r="G279" s="5" t="str">
        <f>HYPERLINK("http://adamswebsearch2.nrc.gov/idmws/ViewDocByAccession.asp?AccessionNumber=ML102870059","View 2010202")</f>
        <v>View 2010202</v>
      </c>
    </row>
    <row r="280" spans="1:7" ht="15">
      <c r="A280" s="2" t="s">
        <v>82</v>
      </c>
      <c r="B280" s="3">
        <v>40465</v>
      </c>
      <c r="C280" t="s">
        <v>83</v>
      </c>
      <c r="D280" s="4" t="s">
        <v>626</v>
      </c>
      <c r="E280" s="2" t="s">
        <v>560</v>
      </c>
      <c r="F280" s="2" t="s">
        <v>84</v>
      </c>
      <c r="G280" s="5" t="str">
        <f>HYPERLINK("http://adamswebsearch2.nrc.gov/idmws/ViewDocByAccession.asp?AccessionNumber=ML102870203","View 2010501")</f>
        <v>View 2010501</v>
      </c>
    </row>
    <row r="281" spans="1:7" ht="15">
      <c r="A281" s="2" t="s">
        <v>406</v>
      </c>
      <c r="B281" s="3">
        <v>40464</v>
      </c>
      <c r="C281" t="s">
        <v>127</v>
      </c>
      <c r="D281" s="4" t="s">
        <v>603</v>
      </c>
      <c r="E281" s="2" t="s">
        <v>537</v>
      </c>
      <c r="F281" s="2" t="s">
        <v>44</v>
      </c>
      <c r="G281" s="5" t="str">
        <f>HYPERLINK("http://adamswebsearch2.nrc.gov/idmws/ViewDocByAccession.asp?AccessionNumber=ML102870281","View 2010006")</f>
        <v>View 2010006</v>
      </c>
    </row>
    <row r="282" spans="1:7" ht="15">
      <c r="A282" s="2" t="s">
        <v>268</v>
      </c>
      <c r="B282" s="3">
        <v>40465</v>
      </c>
      <c r="C282" t="s">
        <v>158</v>
      </c>
      <c r="D282" s="4" t="s">
        <v>601</v>
      </c>
      <c r="E282" s="2" t="s">
        <v>535</v>
      </c>
      <c r="F282" s="2" t="s">
        <v>246</v>
      </c>
      <c r="G282" s="5" t="str">
        <f>HYPERLINK("http://adamswebsearch2.nrc.gov/idmws/ViewDocByAccession.asp?AccessionNumber=ML102871030","View 2010006")</f>
        <v>View 2010006</v>
      </c>
    </row>
    <row r="283" spans="1:7" ht="15">
      <c r="A283" s="2" t="s">
        <v>268</v>
      </c>
      <c r="B283" s="3">
        <v>40465</v>
      </c>
      <c r="C283" t="s">
        <v>158</v>
      </c>
      <c r="D283" s="4" t="s">
        <v>632</v>
      </c>
      <c r="E283" s="2" t="s">
        <v>566</v>
      </c>
      <c r="F283" s="2" t="s">
        <v>246</v>
      </c>
      <c r="G283" s="5" t="str">
        <f>HYPERLINK("http://adamswebsearch2.nrc.gov/idmws/ViewDocByAccession.asp?AccessionNumber=ML102871030","View 2010006")</f>
        <v>View 2010006</v>
      </c>
    </row>
    <row r="284" spans="1:7" ht="15">
      <c r="A284" s="2" t="s">
        <v>224</v>
      </c>
      <c r="B284" s="3">
        <v>40464</v>
      </c>
      <c r="C284" t="s">
        <v>18</v>
      </c>
      <c r="D284" s="4" t="s">
        <v>593</v>
      </c>
      <c r="E284" s="2" t="s">
        <v>527</v>
      </c>
      <c r="F284" s="2" t="s">
        <v>49</v>
      </c>
      <c r="G284" s="5" t="str">
        <f>HYPERLINK("http://adamswebsearch2.nrc.gov/idmws/ViewDocByAccession.asp?AccessionNumber=ML102871096","View 2010404")</f>
        <v>View 2010404</v>
      </c>
    </row>
    <row r="285" spans="1:7" ht="15">
      <c r="A285" s="2" t="s">
        <v>245</v>
      </c>
      <c r="B285" s="3">
        <v>40466</v>
      </c>
      <c r="C285" t="s">
        <v>83</v>
      </c>
      <c r="D285" s="4" t="s">
        <v>637</v>
      </c>
      <c r="E285" s="2" t="s">
        <v>571</v>
      </c>
      <c r="F285" s="2" t="s">
        <v>246</v>
      </c>
      <c r="G285" s="5" t="str">
        <f>HYPERLINK("http://adamswebsearch2.nrc.gov/idmws/ViewDocByAccession.asp?AccessionNumber=ML102880515","View 2010008")</f>
        <v>View 2010008</v>
      </c>
    </row>
    <row r="286" spans="1:7" ht="15">
      <c r="A286" s="2" t="s">
        <v>717</v>
      </c>
      <c r="B286" s="3">
        <v>40465</v>
      </c>
      <c r="C286" t="s">
        <v>18</v>
      </c>
      <c r="D286" s="4" t="s">
        <v>629</v>
      </c>
      <c r="E286" s="2" t="s">
        <v>563</v>
      </c>
      <c r="F286" s="2" t="s">
        <v>99</v>
      </c>
      <c r="G286" s="5" t="str">
        <f>HYPERLINK("http://adamswebsearch2.nrc.gov/idmws/ViewDocByAccession.asp?AccessionNumber=ML102880826","View 2010403")</f>
        <v>View 2010403</v>
      </c>
    </row>
    <row r="287" spans="1:7" ht="15">
      <c r="A287" s="2" t="s">
        <v>225</v>
      </c>
      <c r="B287" s="3">
        <v>40465</v>
      </c>
      <c r="C287" t="s">
        <v>18</v>
      </c>
      <c r="D287" s="4" t="s">
        <v>593</v>
      </c>
      <c r="E287" s="2" t="s">
        <v>527</v>
      </c>
      <c r="F287" s="2" t="s">
        <v>217</v>
      </c>
      <c r="G287" s="5" t="str">
        <f>HYPERLINK("http://adamswebsearch2.nrc.gov/idmws/ViewDocByAccession.asp?AccessionNumber=ML102910170","View 2010406")</f>
        <v>View 2010406</v>
      </c>
    </row>
    <row r="288" spans="1:7" ht="15">
      <c r="A288" s="2" t="s">
        <v>718</v>
      </c>
      <c r="B288" s="3">
        <v>40505</v>
      </c>
      <c r="C288" t="s">
        <v>18</v>
      </c>
      <c r="D288" s="4" t="s">
        <v>602</v>
      </c>
      <c r="E288" s="2" t="s">
        <v>536</v>
      </c>
      <c r="F288" s="2" t="s">
        <v>29</v>
      </c>
      <c r="G288" s="5" t="str">
        <f>HYPERLINK("http://adamswebsearch2.nrc.gov/idmws/ViewDocByAccession.asp?AccessionNumber=ML102910173","View 2010202")</f>
        <v>View 2010202</v>
      </c>
    </row>
    <row r="289" spans="1:7" ht="15">
      <c r="A289" s="2" t="s">
        <v>283</v>
      </c>
      <c r="B289" s="3">
        <v>40469</v>
      </c>
      <c r="C289" t="s">
        <v>34</v>
      </c>
      <c r="D289" s="4" t="s">
        <v>595</v>
      </c>
      <c r="E289" s="2" t="s">
        <v>529</v>
      </c>
      <c r="F289" s="2" t="s">
        <v>31</v>
      </c>
      <c r="G289" s="5" t="str">
        <f>HYPERLINK("http://adamswebsearch2.nrc.gov/idmws/ViewDocByAccession.asp?AccessionNumber=ML102920118","View 2010502")</f>
        <v>View 2010502</v>
      </c>
    </row>
    <row r="290" spans="1:7" ht="15">
      <c r="A290" s="2" t="s">
        <v>283</v>
      </c>
      <c r="B290" s="3">
        <v>40469</v>
      </c>
      <c r="C290" t="s">
        <v>34</v>
      </c>
      <c r="D290" s="4" t="s">
        <v>596</v>
      </c>
      <c r="E290" s="2" t="s">
        <v>530</v>
      </c>
      <c r="F290" s="2" t="s">
        <v>31</v>
      </c>
      <c r="G290" s="5" t="str">
        <f>HYPERLINK("http://adamswebsearch2.nrc.gov/idmws/ViewDocByAccession.asp?AccessionNumber=ML102920118","View 2010502")</f>
        <v>View 2010502</v>
      </c>
    </row>
    <row r="291" spans="1:7" ht="15">
      <c r="A291" s="2" t="s">
        <v>302</v>
      </c>
      <c r="B291" s="3">
        <v>40470</v>
      </c>
      <c r="C291" t="s">
        <v>18</v>
      </c>
      <c r="D291" s="4" t="s">
        <v>631</v>
      </c>
      <c r="E291" s="2" t="s">
        <v>565</v>
      </c>
      <c r="F291" s="2" t="s">
        <v>200</v>
      </c>
      <c r="G291" s="5" t="str">
        <f>HYPERLINK("http://adamswebsearch2.nrc.gov/idmws/ViewDocByAccession.asp?AccessionNumber=ML102920384","View 2010405")</f>
        <v>View 2010405</v>
      </c>
    </row>
    <row r="292" spans="1:7" ht="15">
      <c r="A292" s="2" t="s">
        <v>76</v>
      </c>
      <c r="B292" s="3">
        <v>40471</v>
      </c>
      <c r="C292" t="s">
        <v>23</v>
      </c>
      <c r="D292" s="4" t="s">
        <v>626</v>
      </c>
      <c r="E292" s="2" t="s">
        <v>560</v>
      </c>
      <c r="F292" s="2" t="s">
        <v>53</v>
      </c>
      <c r="G292" s="5" t="str">
        <f>HYPERLINK("http://adamswebsearch2.nrc.gov/idmws/ViewDocByAccession.asp?AccessionNumber=ML102930092","View 2010007")</f>
        <v>View 2010007</v>
      </c>
    </row>
    <row r="293" spans="1:7" ht="15">
      <c r="A293" s="2" t="s">
        <v>176</v>
      </c>
      <c r="B293" s="3">
        <v>40473</v>
      </c>
      <c r="C293" t="s">
        <v>177</v>
      </c>
      <c r="D293" s="4" t="s">
        <v>613</v>
      </c>
      <c r="E293" s="2" t="s">
        <v>547</v>
      </c>
      <c r="F293" s="2" t="s">
        <v>169</v>
      </c>
      <c r="G293" s="5" t="str">
        <f>HYPERLINK("http://adamswebsearch2.nrc.gov/idmws/ViewDocByAccession.asp?AccessionNumber=ML102930380","View 2010008")</f>
        <v>View 2010008</v>
      </c>
    </row>
    <row r="294" spans="1:7" ht="15">
      <c r="A294" s="2" t="s">
        <v>719</v>
      </c>
      <c r="B294" s="3">
        <v>40471</v>
      </c>
      <c r="C294" t="s">
        <v>15</v>
      </c>
      <c r="D294" s="4" t="s">
        <v>649</v>
      </c>
      <c r="E294" s="2" t="s">
        <v>582</v>
      </c>
      <c r="F294" s="2" t="s">
        <v>13</v>
      </c>
      <c r="G294" s="5" t="str">
        <f>HYPERLINK("http://adamswebsearch2.nrc.gov/idmws/ViewDocByAccession.asp?AccessionNumber=ML102930525","View 2010404")</f>
        <v>View 2010404</v>
      </c>
    </row>
    <row r="295" spans="1:7" ht="15">
      <c r="A295" s="2" t="s">
        <v>354</v>
      </c>
      <c r="B295" s="3">
        <v>40471</v>
      </c>
      <c r="C295" t="s">
        <v>213</v>
      </c>
      <c r="D295" s="4" t="s">
        <v>616</v>
      </c>
      <c r="E295" s="2" t="s">
        <v>550</v>
      </c>
      <c r="F295" s="2" t="s">
        <v>217</v>
      </c>
      <c r="G295" s="5" t="str">
        <f>HYPERLINK("http://adamswebsearch2.nrc.gov/idmws/ViewDocByAccession.asp?AccessionNumber=ML102930580","View 2010009")</f>
        <v>View 2010009</v>
      </c>
    </row>
    <row r="296" spans="1:7" ht="15">
      <c r="A296" s="2" t="s">
        <v>219</v>
      </c>
      <c r="B296" s="3">
        <v>40471</v>
      </c>
      <c r="C296" t="s">
        <v>139</v>
      </c>
      <c r="D296" s="4" t="s">
        <v>593</v>
      </c>
      <c r="E296" s="2" t="s">
        <v>527</v>
      </c>
      <c r="F296" s="2" t="s">
        <v>217</v>
      </c>
      <c r="G296" s="5" t="str">
        <f>HYPERLINK("http://adamswebsearch2.nrc.gov/idmws/ViewDocByAccession.asp?AccessionNumber=ML102940230","View 2010004")</f>
        <v>View 2010004</v>
      </c>
    </row>
    <row r="297" spans="1:7" ht="15">
      <c r="A297" s="2" t="s">
        <v>256</v>
      </c>
      <c r="B297" s="3">
        <v>40472</v>
      </c>
      <c r="C297" t="s">
        <v>78</v>
      </c>
      <c r="D297" s="4" t="s">
        <v>633</v>
      </c>
      <c r="E297" s="2" t="s">
        <v>567</v>
      </c>
      <c r="F297" s="2" t="s">
        <v>69</v>
      </c>
      <c r="G297" s="5" t="str">
        <f>HYPERLINK("http://adamswebsearch2.nrc.gov/idmws/ViewDocByAccession.asp?AccessionNumber=ML102950149","View 2010004")</f>
        <v>View 2010004</v>
      </c>
    </row>
    <row r="298" spans="1:7" ht="15">
      <c r="A298" s="2" t="s">
        <v>720</v>
      </c>
      <c r="B298" s="3">
        <v>40473</v>
      </c>
      <c r="C298" t="s">
        <v>230</v>
      </c>
      <c r="D298" s="4" t="s">
        <v>593</v>
      </c>
      <c r="E298" s="2" t="s">
        <v>527</v>
      </c>
      <c r="F298" s="2" t="s">
        <v>671</v>
      </c>
      <c r="G298" s="5" t="str">
        <f>HYPERLINK("http://adamswebsearch2.nrc.gov/idmws/ViewDocByAccession.asp?AccessionNumber=ML102950490","View 2010502")</f>
        <v>View 2010502</v>
      </c>
    </row>
    <row r="299" spans="1:7" ht="15">
      <c r="A299" s="2" t="s">
        <v>315</v>
      </c>
      <c r="B299" s="3">
        <v>40473</v>
      </c>
      <c r="C299" t="s">
        <v>27</v>
      </c>
      <c r="D299" s="4" t="s">
        <v>615</v>
      </c>
      <c r="E299" s="2" t="s">
        <v>549</v>
      </c>
      <c r="F299" s="2" t="s">
        <v>109</v>
      </c>
      <c r="G299" s="5" t="str">
        <f>HYPERLINK("http://adamswebsearch2.nrc.gov/idmws/ViewDocByAccession.asp?AccessionNumber=ML102950608","View 2010008")</f>
        <v>View 2010008</v>
      </c>
    </row>
    <row r="300" spans="1:7" ht="15">
      <c r="A300" s="2" t="s">
        <v>443</v>
      </c>
      <c r="B300" s="3">
        <v>40476</v>
      </c>
      <c r="C300" t="s">
        <v>292</v>
      </c>
      <c r="D300" s="4" t="s">
        <v>632</v>
      </c>
      <c r="E300" s="2" t="s">
        <v>566</v>
      </c>
      <c r="F300" s="2" t="s">
        <v>265</v>
      </c>
      <c r="G300" s="5" t="str">
        <f>HYPERLINK("http://adamswebsearch2.nrc.gov/idmws/ViewDocByAccession.asp?AccessionNumber=ML102980181","View 2010004")</f>
        <v>View 2010004</v>
      </c>
    </row>
    <row r="301" spans="1:7" ht="15">
      <c r="A301" s="2" t="s">
        <v>340</v>
      </c>
      <c r="B301" s="3">
        <v>40473</v>
      </c>
      <c r="C301" t="s">
        <v>64</v>
      </c>
      <c r="D301" s="4" t="s">
        <v>647</v>
      </c>
      <c r="E301" s="2" t="s">
        <v>581</v>
      </c>
      <c r="F301" s="2" t="s">
        <v>84</v>
      </c>
      <c r="G301" s="5" t="str">
        <f>HYPERLINK("http://adamswebsearch2.nrc.gov/idmws/ViewDocByAccession.asp?AccessionNumber=ML102980516","View 2010501")</f>
        <v>View 2010501</v>
      </c>
    </row>
    <row r="302" spans="1:7" ht="15">
      <c r="A302" s="2" t="s">
        <v>126</v>
      </c>
      <c r="B302" s="3">
        <v>40476</v>
      </c>
      <c r="C302" t="s">
        <v>18</v>
      </c>
      <c r="D302" s="4" t="s">
        <v>610</v>
      </c>
      <c r="E302" s="2" t="s">
        <v>544</v>
      </c>
      <c r="F302" s="2" t="s">
        <v>120</v>
      </c>
      <c r="G302" s="5" t="str">
        <f>HYPERLINK("http://adamswebsearch2.nrc.gov/idmws/ViewDocByAccession.asp?AccessionNumber=ML102980664","View 2010405")</f>
        <v>View 2010405</v>
      </c>
    </row>
    <row r="303" spans="1:7" ht="15">
      <c r="A303" s="2" t="s">
        <v>509</v>
      </c>
      <c r="B303" s="3">
        <v>40473</v>
      </c>
      <c r="C303" t="s">
        <v>15</v>
      </c>
      <c r="D303" s="4" t="s">
        <v>624</v>
      </c>
      <c r="E303" s="2" t="s">
        <v>558</v>
      </c>
      <c r="F303" s="2" t="s">
        <v>67</v>
      </c>
      <c r="G303" s="5" t="str">
        <f>HYPERLINK("http://adamswebsearch2.nrc.gov/idmws/ViewDocByAccession.asp?AccessionNumber=ML102990034","View 2010402")</f>
        <v>View 2010402</v>
      </c>
    </row>
    <row r="304" spans="1:7" ht="15">
      <c r="A304" s="2" t="s">
        <v>388</v>
      </c>
      <c r="B304" s="3">
        <v>40477</v>
      </c>
      <c r="C304" t="s">
        <v>292</v>
      </c>
      <c r="D304" s="4" t="s">
        <v>627</v>
      </c>
      <c r="E304" s="2" t="s">
        <v>561</v>
      </c>
      <c r="F304" s="2" t="s">
        <v>320</v>
      </c>
      <c r="G304" s="5" t="str">
        <f>HYPERLINK("http://adamswebsearch2.nrc.gov/idmws/ViewDocByAccession.asp?AccessionNumber=ML102990265","View 2010004")</f>
        <v>View 2010004</v>
      </c>
    </row>
    <row r="305" spans="1:7" ht="15">
      <c r="A305" s="2" t="s">
        <v>164</v>
      </c>
      <c r="B305" s="3">
        <v>40476</v>
      </c>
      <c r="C305" t="s">
        <v>43</v>
      </c>
      <c r="D305" s="4" t="s">
        <v>654</v>
      </c>
      <c r="E305" s="2" t="s">
        <v>586</v>
      </c>
      <c r="F305" s="2" t="s">
        <v>161</v>
      </c>
      <c r="G305" s="5" t="str">
        <f>HYPERLINK("http://adamswebsearch2.nrc.gov/idmws/ViewDocByAccession.asp?AccessionNumber=ML102990269","View 2010004")</f>
        <v>View 2010004</v>
      </c>
    </row>
    <row r="306" spans="1:7" ht="15">
      <c r="A306" s="2" t="s">
        <v>391</v>
      </c>
      <c r="B306" s="3">
        <v>40477</v>
      </c>
      <c r="C306" t="s">
        <v>15</v>
      </c>
      <c r="D306" s="4" t="s">
        <v>627</v>
      </c>
      <c r="E306" s="2" t="s">
        <v>561</v>
      </c>
      <c r="F306" s="2" t="s">
        <v>320</v>
      </c>
      <c r="G306" s="5" t="str">
        <f>HYPERLINK("http://adamswebsearch2.nrc.gov/idmws/ViewDocByAccession.asp?AccessionNumber=ML102990288","View 2010008")</f>
        <v>View 2010008</v>
      </c>
    </row>
    <row r="307" spans="1:7" ht="15">
      <c r="A307" s="2" t="s">
        <v>172</v>
      </c>
      <c r="B307" s="3">
        <v>40476</v>
      </c>
      <c r="C307" t="s">
        <v>35</v>
      </c>
      <c r="D307" s="4" t="s">
        <v>613</v>
      </c>
      <c r="E307" s="2" t="s">
        <v>547</v>
      </c>
      <c r="F307" s="2" t="s">
        <v>161</v>
      </c>
      <c r="G307" s="5" t="str">
        <f>HYPERLINK("http://adamswebsearch2.nrc.gov/idmws/ViewDocByAccession.asp?AccessionNumber=ML102990391","View 2010004")</f>
        <v>View 2010004</v>
      </c>
    </row>
    <row r="308" spans="1:7" ht="15">
      <c r="A308" s="2" t="s">
        <v>386</v>
      </c>
      <c r="B308" s="3">
        <v>40473</v>
      </c>
      <c r="C308" t="s">
        <v>34</v>
      </c>
      <c r="D308" s="4" t="s">
        <v>630</v>
      </c>
      <c r="E308" s="2" t="s">
        <v>564</v>
      </c>
      <c r="F308" s="2" t="s">
        <v>51</v>
      </c>
      <c r="G308" s="5" t="str">
        <f>HYPERLINK("http://adamswebsearch2.nrc.gov/idmws/ViewDocByAccession.asp?AccessionNumber=ML102990478","View 2010502")</f>
        <v>View 2010502</v>
      </c>
    </row>
    <row r="309" spans="1:7" ht="15">
      <c r="A309" s="2" t="s">
        <v>24</v>
      </c>
      <c r="B309" s="3">
        <v>40478</v>
      </c>
      <c r="C309" t="s">
        <v>25</v>
      </c>
      <c r="D309" s="4" t="s">
        <v>607</v>
      </c>
      <c r="E309" s="2" t="s">
        <v>541</v>
      </c>
      <c r="F309" s="2" t="s">
        <v>21</v>
      </c>
      <c r="G309" s="5" t="str">
        <f>HYPERLINK("http://adamswebsearch2.nrc.gov/idmws/ViewDocByAccession.asp?AccessionNumber=ML103000048","View 2010004")</f>
        <v>View 2010004</v>
      </c>
    </row>
    <row r="310" spans="1:7" ht="15">
      <c r="A310" s="2" t="s">
        <v>40</v>
      </c>
      <c r="B310" s="3">
        <v>40478</v>
      </c>
      <c r="C310" t="s">
        <v>41</v>
      </c>
      <c r="D310" s="4" t="s">
        <v>594</v>
      </c>
      <c r="E310" s="2" t="s">
        <v>528</v>
      </c>
      <c r="F310" s="2" t="s">
        <v>36</v>
      </c>
      <c r="G310" s="5" t="str">
        <f>HYPERLINK("http://adamswebsearch2.nrc.gov/idmws/ViewDocByAccession.asp?AccessionNumber=ML103000130","View 2010006")</f>
        <v>View 2010006</v>
      </c>
    </row>
    <row r="311" spans="1:7" ht="15">
      <c r="A311" s="2" t="s">
        <v>499</v>
      </c>
      <c r="B311" s="3">
        <v>40478</v>
      </c>
      <c r="C311" t="s">
        <v>102</v>
      </c>
      <c r="D311" s="4" t="s">
        <v>602</v>
      </c>
      <c r="E311" s="2" t="s">
        <v>536</v>
      </c>
      <c r="F311" s="2" t="s">
        <v>320</v>
      </c>
      <c r="G311" s="5" t="str">
        <f>HYPERLINK("http://adamswebsearch2.nrc.gov/idmws/ViewDocByAccession.asp?AccessionNumber=ML103000185","View 2010004")</f>
        <v>View 2010004</v>
      </c>
    </row>
    <row r="312" spans="1:7" ht="15">
      <c r="A312" s="2" t="s">
        <v>444</v>
      </c>
      <c r="B312" s="3">
        <v>40479</v>
      </c>
      <c r="C312" t="s">
        <v>34</v>
      </c>
      <c r="D312" s="4" t="s">
        <v>632</v>
      </c>
      <c r="E312" s="2" t="s">
        <v>566</v>
      </c>
      <c r="F312" s="2" t="s">
        <v>246</v>
      </c>
      <c r="G312" s="5" t="str">
        <f>HYPERLINK("http://adamswebsearch2.nrc.gov/idmws/ViewDocByAccession.asp?AccessionNumber=ML103010290","View 2010009")</f>
        <v>View 2010009</v>
      </c>
    </row>
    <row r="313" spans="1:7" ht="15">
      <c r="A313" s="2" t="s">
        <v>721</v>
      </c>
      <c r="B313" s="3">
        <v>40478</v>
      </c>
      <c r="C313" t="s">
        <v>18</v>
      </c>
      <c r="D313" s="4" t="s">
        <v>605</v>
      </c>
      <c r="E313" s="2" t="s">
        <v>539</v>
      </c>
      <c r="F313" s="2" t="s">
        <v>16</v>
      </c>
      <c r="G313" s="5" t="str">
        <f>HYPERLINK("http://adamswebsearch2.nrc.gov/idmws/ViewDocByAccession.asp?AccessionNumber=ML103010336","View 2010405")</f>
        <v>View 2010405</v>
      </c>
    </row>
    <row r="314" spans="1:7" ht="15">
      <c r="A314" s="2" t="s">
        <v>419</v>
      </c>
      <c r="B314" s="3">
        <v>40477</v>
      </c>
      <c r="C314" t="s">
        <v>15</v>
      </c>
      <c r="D314" s="4" t="s">
        <v>614</v>
      </c>
      <c r="E314" s="2" t="s">
        <v>548</v>
      </c>
      <c r="F314" s="2" t="s">
        <v>49</v>
      </c>
      <c r="G314" s="5" t="str">
        <f>HYPERLINK("http://adamswebsearch2.nrc.gov/idmws/ViewDocByAccession.asp?AccessionNumber=ML103010433","View 2010403")</f>
        <v>View 2010403</v>
      </c>
    </row>
    <row r="315" spans="1:7" ht="15">
      <c r="A315" s="2" t="s">
        <v>472</v>
      </c>
      <c r="B315" s="3">
        <v>40479</v>
      </c>
      <c r="C315" t="s">
        <v>113</v>
      </c>
      <c r="D315" s="4" t="s">
        <v>653</v>
      </c>
      <c r="E315" s="2" t="s">
        <v>585</v>
      </c>
      <c r="F315" s="2" t="s">
        <v>138</v>
      </c>
      <c r="G315" s="5" t="str">
        <f>HYPERLINK("http://adamswebsearch2.nrc.gov/idmws/ViewDocByAccession.asp?AccessionNumber=ML103010543","View 2010006")</f>
        <v>View 2010006</v>
      </c>
    </row>
    <row r="316" spans="1:7" ht="15">
      <c r="A316" s="2" t="s">
        <v>722</v>
      </c>
      <c r="B316" s="3">
        <v>40480</v>
      </c>
      <c r="C316" t="s">
        <v>18</v>
      </c>
      <c r="D316" s="4" t="s">
        <v>652</v>
      </c>
      <c r="E316" s="2" t="s">
        <v>584</v>
      </c>
      <c r="F316" s="2" t="s">
        <v>167</v>
      </c>
      <c r="G316" s="5" t="str">
        <f>HYPERLINK("http://adamswebsearch2.nrc.gov/idmws/ViewDocByAccession.asp?AccessionNumber=ML103010558","View 2010201")</f>
        <v>View 2010201</v>
      </c>
    </row>
    <row r="317" spans="1:7" ht="15">
      <c r="A317" s="2" t="s">
        <v>122</v>
      </c>
      <c r="B317" s="3">
        <v>40479</v>
      </c>
      <c r="C317" t="s">
        <v>123</v>
      </c>
      <c r="D317" s="4" t="s">
        <v>610</v>
      </c>
      <c r="E317" s="2" t="s">
        <v>544</v>
      </c>
      <c r="F317" s="2" t="s">
        <v>120</v>
      </c>
      <c r="G317" s="5" t="str">
        <f>HYPERLINK("http://adamswebsearch2.nrc.gov/idmws/ViewDocByAccession.asp?AccessionNumber=ML103020027","View 2010004")</f>
        <v>View 2010004</v>
      </c>
    </row>
    <row r="318" spans="1:7" ht="15">
      <c r="A318" s="2" t="s">
        <v>150</v>
      </c>
      <c r="B318" s="3">
        <v>40480</v>
      </c>
      <c r="C318" t="s">
        <v>71</v>
      </c>
      <c r="D318" s="4" t="s">
        <v>600</v>
      </c>
      <c r="E318" s="2" t="s">
        <v>534</v>
      </c>
      <c r="F318" s="2" t="s">
        <v>151</v>
      </c>
      <c r="G318" s="5" t="str">
        <f>HYPERLINK("http://adamswebsearch2.nrc.gov/idmws/ViewDocByAccession.asp?AccessionNumber=ML103020127","View 2010004")</f>
        <v>View 2010004</v>
      </c>
    </row>
    <row r="319" spans="1:7" ht="15">
      <c r="A319" s="2" t="s">
        <v>474</v>
      </c>
      <c r="B319" s="3">
        <v>40480</v>
      </c>
      <c r="C319" t="s">
        <v>364</v>
      </c>
      <c r="D319" s="4" t="s">
        <v>606</v>
      </c>
      <c r="E319" s="2" t="s">
        <v>540</v>
      </c>
      <c r="F319" s="2" t="s">
        <v>338</v>
      </c>
      <c r="G319" s="5" t="str">
        <f>HYPERLINK("http://adamswebsearch2.nrc.gov/idmws/ViewDocByAccession.asp?AccessionNumber=ML103020152","View 2010004")</f>
        <v>View 2010004</v>
      </c>
    </row>
    <row r="320" spans="1:7" ht="15">
      <c r="A320" s="2" t="s">
        <v>474</v>
      </c>
      <c r="B320" s="3">
        <v>40480</v>
      </c>
      <c r="C320" t="s">
        <v>364</v>
      </c>
      <c r="D320" s="4" t="s">
        <v>606</v>
      </c>
      <c r="E320" s="2" t="s">
        <v>540</v>
      </c>
      <c r="F320" s="2" t="s">
        <v>338</v>
      </c>
      <c r="G320" s="5" t="str">
        <f>HYPERLINK("http://adamswebsearch2.nrc.gov/idmws/ViewDocByAccession.asp?AccessionNumber=ML103020152","View 2010501")</f>
        <v>View 2010501</v>
      </c>
    </row>
    <row r="321" spans="1:7" ht="15">
      <c r="A321" s="2" t="s">
        <v>481</v>
      </c>
      <c r="B321" s="3">
        <v>40480</v>
      </c>
      <c r="C321" t="s">
        <v>12</v>
      </c>
      <c r="D321" s="4" t="s">
        <v>644</v>
      </c>
      <c r="E321" s="2" t="s">
        <v>578</v>
      </c>
      <c r="F321" s="2" t="s">
        <v>338</v>
      </c>
      <c r="G321" s="5" t="str">
        <f>HYPERLINK("http://adamswebsearch2.nrc.gov/idmws/ViewDocByAccession.asp?AccessionNumber=ML103020186","View 2010004")</f>
        <v>View 2010004</v>
      </c>
    </row>
    <row r="322" spans="1:7" ht="15">
      <c r="A322" s="2" t="s">
        <v>481</v>
      </c>
      <c r="B322" s="3">
        <v>40480</v>
      </c>
      <c r="C322" t="s">
        <v>12</v>
      </c>
      <c r="D322" s="4" t="s">
        <v>644</v>
      </c>
      <c r="E322" s="2" t="s">
        <v>578</v>
      </c>
      <c r="F322" s="2" t="s">
        <v>338</v>
      </c>
      <c r="G322" s="5" t="str">
        <f>HYPERLINK("http://adamswebsearch2.nrc.gov/idmws/ViewDocByAccession.asp?AccessionNumber=ML103020186","View 2010501")</f>
        <v>View 2010501</v>
      </c>
    </row>
    <row r="323" spans="1:7" ht="15">
      <c r="A323" s="2" t="s">
        <v>212</v>
      </c>
      <c r="B323" s="3">
        <v>40480</v>
      </c>
      <c r="C323" t="s">
        <v>7</v>
      </c>
      <c r="D323" s="4" t="s">
        <v>612</v>
      </c>
      <c r="E323" s="2" t="s">
        <v>546</v>
      </c>
      <c r="F323" s="2" t="s">
        <v>210</v>
      </c>
      <c r="G323" s="5" t="str">
        <f>HYPERLINK("http://adamswebsearch2.nrc.gov/idmws/ViewDocByAccession.asp?AccessionNumber=ML103020199","View 2010004")</f>
        <v>View 2010004</v>
      </c>
    </row>
    <row r="324" spans="1:7" ht="15">
      <c r="A324" s="2" t="s">
        <v>439</v>
      </c>
      <c r="B324" s="3">
        <v>40480</v>
      </c>
      <c r="C324" t="s">
        <v>43</v>
      </c>
      <c r="D324" s="4" t="s">
        <v>645</v>
      </c>
      <c r="E324" s="2" t="s">
        <v>579</v>
      </c>
      <c r="F324" s="2" t="s">
        <v>148</v>
      </c>
      <c r="G324" s="5" t="str">
        <f>HYPERLINK("http://adamswebsearch2.nrc.gov/idmws/ViewDocByAccession.asp?AccessionNumber=ML103020200","View 2010004")</f>
        <v>View 2010004</v>
      </c>
    </row>
    <row r="325" spans="1:7" ht="15">
      <c r="A325" s="2" t="s">
        <v>506</v>
      </c>
      <c r="B325" s="3">
        <v>40480</v>
      </c>
      <c r="C325" t="s">
        <v>215</v>
      </c>
      <c r="D325" s="4" t="s">
        <v>624</v>
      </c>
      <c r="E325" s="2" t="s">
        <v>558</v>
      </c>
      <c r="F325" s="2" t="s">
        <v>210</v>
      </c>
      <c r="G325" s="5" t="str">
        <f>HYPERLINK("http://adamswebsearch2.nrc.gov/idmws/ViewDocByAccession.asp?AccessionNumber=ML103020220","View 2010004")</f>
        <v>View 2010004</v>
      </c>
    </row>
    <row r="326" spans="1:7" ht="15">
      <c r="A326" s="2" t="s">
        <v>72</v>
      </c>
      <c r="B326" s="3">
        <v>40480</v>
      </c>
      <c r="C326" t="s">
        <v>73</v>
      </c>
      <c r="D326" s="4" t="s">
        <v>626</v>
      </c>
      <c r="E326" s="2" t="s">
        <v>560</v>
      </c>
      <c r="F326" s="2" t="s">
        <v>69</v>
      </c>
      <c r="G326" s="5" t="str">
        <f>HYPERLINK("http://adamswebsearch2.nrc.gov/idmws/ViewDocByAccession.asp?AccessionNumber=ML103020234","View 2010004")</f>
        <v>View 2010004</v>
      </c>
    </row>
    <row r="327" spans="1:7" ht="15">
      <c r="A327" s="2" t="s">
        <v>112</v>
      </c>
      <c r="B327" s="3">
        <v>40480</v>
      </c>
      <c r="C327" t="s">
        <v>113</v>
      </c>
      <c r="D327" s="4" t="s">
        <v>598</v>
      </c>
      <c r="E327" s="2" t="s">
        <v>532</v>
      </c>
      <c r="F327" s="2" t="s">
        <v>109</v>
      </c>
      <c r="G327" s="5" t="str">
        <f>HYPERLINK("http://adamswebsearch2.nrc.gov/idmws/ViewDocByAccession.asp?AccessionNumber=ML103020252","View 2010004")</f>
        <v>View 2010004</v>
      </c>
    </row>
    <row r="328" spans="1:7" ht="15">
      <c r="A328" s="2" t="s">
        <v>378</v>
      </c>
      <c r="B328" s="3">
        <v>40480</v>
      </c>
      <c r="C328" t="s">
        <v>43</v>
      </c>
      <c r="D328" s="4" t="s">
        <v>630</v>
      </c>
      <c r="E328" s="2" t="s">
        <v>564</v>
      </c>
      <c r="F328" s="2" t="s">
        <v>161</v>
      </c>
      <c r="G328" s="5" t="str">
        <f>HYPERLINK("http://adamswebsearch2.nrc.gov/idmws/ViewDocByAccession.asp?AccessionNumber=ML103020254","View 2010004")</f>
        <v>View 2010004</v>
      </c>
    </row>
    <row r="329" spans="1:7" ht="15">
      <c r="A329" s="2" t="s">
        <v>342</v>
      </c>
      <c r="B329" s="3">
        <v>40480</v>
      </c>
      <c r="C329" t="s">
        <v>97</v>
      </c>
      <c r="D329" s="4" t="s">
        <v>620</v>
      </c>
      <c r="E329" s="2" t="s">
        <v>554</v>
      </c>
      <c r="F329" s="2" t="s">
        <v>151</v>
      </c>
      <c r="G329" s="5" t="str">
        <f>HYPERLINK("http://adamswebsearch2.nrc.gov/idmws/ViewDocByAccession.asp?AccessionNumber=ML103020265","View 2010004")</f>
        <v>View 2010004</v>
      </c>
    </row>
    <row r="330" spans="1:7" ht="15">
      <c r="A330" s="2" t="s">
        <v>342</v>
      </c>
      <c r="B330" s="3">
        <v>40480</v>
      </c>
      <c r="C330" t="s">
        <v>97</v>
      </c>
      <c r="D330" s="4" t="s">
        <v>620</v>
      </c>
      <c r="E330" s="2" t="s">
        <v>554</v>
      </c>
      <c r="F330" s="2" t="s">
        <v>151</v>
      </c>
      <c r="G330" s="5" t="str">
        <f>HYPERLINK("http://adamswebsearch2.nrc.gov/idmws/ViewDocByAccession.asp?AccessionNumber=ML103020265","View 2010501")</f>
        <v>View 2010501</v>
      </c>
    </row>
    <row r="331" spans="1:7" ht="15">
      <c r="A331" s="2" t="s">
        <v>159</v>
      </c>
      <c r="B331" s="3">
        <v>40479</v>
      </c>
      <c r="C331" t="s">
        <v>160</v>
      </c>
      <c r="D331" s="4" t="s">
        <v>600</v>
      </c>
      <c r="E331" s="2" t="s">
        <v>534</v>
      </c>
      <c r="F331" s="2" t="s">
        <v>84</v>
      </c>
      <c r="G331" s="5" t="str">
        <f>HYPERLINK("http://adamswebsearch2.nrc.gov/idmws/ViewDocByAccession.asp?AccessionNumber=ML103020294","View 2010501")</f>
        <v>View 2010501</v>
      </c>
    </row>
    <row r="332" spans="1:7" ht="15">
      <c r="A332" s="2" t="s">
        <v>493</v>
      </c>
      <c r="B332" s="3">
        <v>40480</v>
      </c>
      <c r="C332" t="s">
        <v>12</v>
      </c>
      <c r="D332" s="4" t="s">
        <v>628</v>
      </c>
      <c r="E332" s="2" t="s">
        <v>562</v>
      </c>
      <c r="F332" s="2" t="s">
        <v>148</v>
      </c>
      <c r="G332" s="5" t="str">
        <f>HYPERLINK("http://adamswebsearch2.nrc.gov/idmws/ViewDocByAccession.asp?AccessionNumber=ML103020364","View 2010004")</f>
        <v>View 2010004</v>
      </c>
    </row>
    <row r="333" spans="1:7" ht="15">
      <c r="A333" s="2" t="s">
        <v>58</v>
      </c>
      <c r="B333" s="3">
        <v>40480</v>
      </c>
      <c r="C333" t="s">
        <v>59</v>
      </c>
      <c r="D333" s="4" t="s">
        <v>589</v>
      </c>
      <c r="E333" s="2" t="s">
        <v>523</v>
      </c>
      <c r="F333" s="2" t="s">
        <v>55</v>
      </c>
      <c r="G333" s="5" t="str">
        <f>HYPERLINK("http://adamswebsearch2.nrc.gov/idmws/ViewDocByAccession.asp?AccessionNumber=ML103020408","View 2010003")</f>
        <v>View 2010003</v>
      </c>
    </row>
    <row r="334" spans="1:7" ht="15">
      <c r="A334" s="2" t="s">
        <v>58</v>
      </c>
      <c r="B334" s="3">
        <v>40480</v>
      </c>
      <c r="C334" t="s">
        <v>59</v>
      </c>
      <c r="D334" s="4" t="s">
        <v>589</v>
      </c>
      <c r="E334" s="2" t="s">
        <v>523</v>
      </c>
      <c r="F334" s="2" t="s">
        <v>55</v>
      </c>
      <c r="G334" s="5" t="str">
        <f>HYPERLINK("http://adamswebsearch2.nrc.gov/idmws/ViewDocByAccession.asp?AccessionNumber=ML103020408","View 2010004")</f>
        <v>View 2010004</v>
      </c>
    </row>
    <row r="335" spans="1:7" ht="15">
      <c r="A335" s="2" t="s">
        <v>514</v>
      </c>
      <c r="B335" s="3">
        <v>40480</v>
      </c>
      <c r="C335" t="s">
        <v>127</v>
      </c>
      <c r="D335" s="4" t="s">
        <v>597</v>
      </c>
      <c r="E335" s="2" t="s">
        <v>531</v>
      </c>
      <c r="F335" s="2" t="s">
        <v>55</v>
      </c>
      <c r="G335" s="5" t="str">
        <f>HYPERLINK("http://adamswebsearch2.nrc.gov/idmws/ViewDocByAccession.asp?AccessionNumber=ML103020438","View 2010004")</f>
        <v>View 2010004</v>
      </c>
    </row>
    <row r="336" spans="1:7" ht="15">
      <c r="A336" s="2" t="s">
        <v>514</v>
      </c>
      <c r="B336" s="3">
        <v>40480</v>
      </c>
      <c r="C336" t="s">
        <v>127</v>
      </c>
      <c r="D336" s="4" t="s">
        <v>597</v>
      </c>
      <c r="E336" s="2" t="s">
        <v>531</v>
      </c>
      <c r="F336" s="2" t="s">
        <v>55</v>
      </c>
      <c r="G336" s="5" t="str">
        <f>HYPERLINK("http://adamswebsearch2.nrc.gov/idmws/ViewDocByAccession.asp?AccessionNumber=ML103020438","View 2010501")</f>
        <v>View 2010501</v>
      </c>
    </row>
    <row r="337" spans="1:7" ht="15">
      <c r="A337" s="2" t="s">
        <v>464</v>
      </c>
      <c r="B337" s="3">
        <v>40480</v>
      </c>
      <c r="C337" t="s">
        <v>61</v>
      </c>
      <c r="D337" s="4" t="s">
        <v>608</v>
      </c>
      <c r="E337" s="2" t="s">
        <v>542</v>
      </c>
      <c r="F337" s="2" t="s">
        <v>55</v>
      </c>
      <c r="G337" s="5" t="str">
        <f>HYPERLINK("http://adamswebsearch2.nrc.gov/idmws/ViewDocByAccession.asp?AccessionNumber=ML103020448","View 2010004")</f>
        <v>View 2010004</v>
      </c>
    </row>
    <row r="338" spans="1:7" ht="15">
      <c r="A338" s="2" t="s">
        <v>280</v>
      </c>
      <c r="B338" s="3">
        <v>40480</v>
      </c>
      <c r="C338" t="s">
        <v>20</v>
      </c>
      <c r="D338" s="4" t="s">
        <v>595</v>
      </c>
      <c r="E338" s="2" t="s">
        <v>529</v>
      </c>
      <c r="F338" s="2" t="s">
        <v>31</v>
      </c>
      <c r="G338" s="5" t="str">
        <f>HYPERLINK("http://adamswebsearch2.nrc.gov/idmws/ViewDocByAccession.asp?AccessionNumber=ML103020483","View 2010403")</f>
        <v>View 2010403</v>
      </c>
    </row>
    <row r="339" spans="1:7" ht="15">
      <c r="A339" s="2" t="s">
        <v>280</v>
      </c>
      <c r="B339" s="3">
        <v>40480</v>
      </c>
      <c r="C339" t="s">
        <v>20</v>
      </c>
      <c r="D339" s="4" t="s">
        <v>596</v>
      </c>
      <c r="E339" s="2" t="s">
        <v>530</v>
      </c>
      <c r="F339" s="2" t="s">
        <v>31</v>
      </c>
      <c r="G339" s="5" t="str">
        <f>HYPERLINK("http://adamswebsearch2.nrc.gov/idmws/ViewDocByAccession.asp?AccessionNumber=ML103020483","View 2010403")</f>
        <v>View 2010403</v>
      </c>
    </row>
    <row r="340" spans="1:7" ht="15">
      <c r="A340" s="2" t="s">
        <v>339</v>
      </c>
      <c r="B340" s="3">
        <v>40480</v>
      </c>
      <c r="C340" t="s">
        <v>38</v>
      </c>
      <c r="D340" s="4" t="s">
        <v>647</v>
      </c>
      <c r="E340" s="2" t="s">
        <v>581</v>
      </c>
      <c r="F340" s="2" t="s">
        <v>338</v>
      </c>
      <c r="G340" s="5" t="str">
        <f>HYPERLINK("http://adamswebsearch2.nrc.gov/idmws/ViewDocByAccession.asp?AccessionNumber=ML103020506","View 2010004")</f>
        <v>View 2010004</v>
      </c>
    </row>
    <row r="341" spans="1:7" ht="15">
      <c r="A341" s="2" t="s">
        <v>313</v>
      </c>
      <c r="B341" s="3">
        <v>40480</v>
      </c>
      <c r="C341" t="s">
        <v>292</v>
      </c>
      <c r="D341" s="4" t="s">
        <v>615</v>
      </c>
      <c r="E341" s="2" t="s">
        <v>549</v>
      </c>
      <c r="F341" s="2" t="s">
        <v>109</v>
      </c>
      <c r="G341" s="5" t="str">
        <f>HYPERLINK("http://adamswebsearch2.nrc.gov/idmws/ViewDocByAccession.asp?AccessionNumber=ML103020524","View 2010004")</f>
        <v>View 2010004</v>
      </c>
    </row>
    <row r="342" spans="1:7" ht="15">
      <c r="A342" s="2" t="s">
        <v>313</v>
      </c>
      <c r="B342" s="3">
        <v>40480</v>
      </c>
      <c r="C342" t="s">
        <v>292</v>
      </c>
      <c r="D342" s="4" t="s">
        <v>615</v>
      </c>
      <c r="E342" s="2" t="s">
        <v>549</v>
      </c>
      <c r="F342" s="2" t="s">
        <v>109</v>
      </c>
      <c r="G342" s="5" t="str">
        <f>HYPERLINK("http://adamswebsearch2.nrc.gov/idmws/ViewDocByAccession.asp?AccessionNumber=ML103020524","View 2010501")</f>
        <v>View 2010501</v>
      </c>
    </row>
    <row r="343" spans="1:7" ht="15">
      <c r="A343" s="2" t="s">
        <v>187</v>
      </c>
      <c r="B343" s="3">
        <v>40483</v>
      </c>
      <c r="C343" t="s">
        <v>139</v>
      </c>
      <c r="D343" s="4" t="s">
        <v>640</v>
      </c>
      <c r="E343" s="2" t="s">
        <v>574</v>
      </c>
      <c r="F343" s="2" t="s">
        <v>93</v>
      </c>
      <c r="G343" s="5" t="str">
        <f>HYPERLINK("http://adamswebsearch2.nrc.gov/idmws/ViewDocByAccession.asp?AccessionNumber=ML103050315","View 2010004")</f>
        <v>View 2010004</v>
      </c>
    </row>
    <row r="344" spans="1:7" ht="15">
      <c r="A344" s="2" t="s">
        <v>182</v>
      </c>
      <c r="B344" s="3">
        <v>40480</v>
      </c>
      <c r="C344" t="s">
        <v>64</v>
      </c>
      <c r="D344" s="4" t="s">
        <v>613</v>
      </c>
      <c r="E344" s="2" t="s">
        <v>547</v>
      </c>
      <c r="F344" s="2" t="s">
        <v>169</v>
      </c>
      <c r="G344" s="5" t="str">
        <f>HYPERLINK("http://adamswebsearch2.nrc.gov/idmws/ViewDocByAccession.asp?AccessionNumber=ML103050394","View 2010503")</f>
        <v>View 2010503</v>
      </c>
    </row>
    <row r="345" spans="1:7" ht="15">
      <c r="A345" s="2" t="s">
        <v>136</v>
      </c>
      <c r="B345" s="3">
        <v>40483</v>
      </c>
      <c r="C345" t="s">
        <v>23</v>
      </c>
      <c r="D345" s="4" t="s">
        <v>646</v>
      </c>
      <c r="E345" s="2" t="s">
        <v>580</v>
      </c>
      <c r="F345" s="2" t="s">
        <v>128</v>
      </c>
      <c r="G345" s="5" t="str">
        <f>HYPERLINK("http://adamswebsearch2.nrc.gov/idmws/ViewDocByAccession.asp?AccessionNumber=ML103050441","View 2010004")</f>
        <v>View 2010004</v>
      </c>
    </row>
    <row r="346" spans="1:7" ht="15">
      <c r="A346" s="2" t="s">
        <v>456</v>
      </c>
      <c r="B346" s="3">
        <v>40483</v>
      </c>
      <c r="C346" t="s">
        <v>7</v>
      </c>
      <c r="D346" s="4" t="s">
        <v>590</v>
      </c>
      <c r="E346" s="2" t="s">
        <v>524</v>
      </c>
      <c r="F346" s="2" t="s">
        <v>265</v>
      </c>
      <c r="G346" s="5" t="str">
        <f>HYPERLINK("http://adamswebsearch2.nrc.gov/idmws/ViewDocByAccession.asp?AccessionNumber=ML103050447","View 2010004")</f>
        <v>View 2010004</v>
      </c>
    </row>
    <row r="347" spans="1:7" ht="15">
      <c r="A347" s="2" t="s">
        <v>488</v>
      </c>
      <c r="B347" s="3">
        <v>40483</v>
      </c>
      <c r="C347" t="s">
        <v>335</v>
      </c>
      <c r="D347" s="4" t="s">
        <v>618</v>
      </c>
      <c r="E347" s="2" t="s">
        <v>552</v>
      </c>
      <c r="F347" s="2" t="s">
        <v>21</v>
      </c>
      <c r="G347" s="5" t="str">
        <f>HYPERLINK("http://adamswebsearch2.nrc.gov/idmws/ViewDocByAccession.asp?AccessionNumber=ML103050482","View 2010004")</f>
        <v>View 2010004</v>
      </c>
    </row>
    <row r="348" spans="1:7" ht="15">
      <c r="A348" s="2" t="s">
        <v>416</v>
      </c>
      <c r="B348" s="3">
        <v>40483</v>
      </c>
      <c r="C348" t="s">
        <v>12</v>
      </c>
      <c r="D348" s="4" t="s">
        <v>614</v>
      </c>
      <c r="E348" s="2" t="s">
        <v>548</v>
      </c>
      <c r="F348" s="2" t="s">
        <v>120</v>
      </c>
      <c r="G348" s="5" t="str">
        <f>HYPERLINK("http://adamswebsearch2.nrc.gov/idmws/ViewDocByAccession.asp?AccessionNumber=ML103060004","View 2010004")</f>
        <v>View 2010004</v>
      </c>
    </row>
    <row r="349" spans="1:7" ht="15">
      <c r="A349" s="2" t="s">
        <v>333</v>
      </c>
      <c r="B349" s="3">
        <v>40484</v>
      </c>
      <c r="C349" t="s">
        <v>292</v>
      </c>
      <c r="D349" s="4" t="s">
        <v>638</v>
      </c>
      <c r="E349" s="2" t="s">
        <v>572</v>
      </c>
      <c r="F349" s="2" t="s">
        <v>100</v>
      </c>
      <c r="G349" s="5" t="str">
        <f>HYPERLINK("http://adamswebsearch2.nrc.gov/idmws/ViewDocByAccession.asp?AccessionNumber=ML103060007","View 2010004")</f>
        <v>View 2010004</v>
      </c>
    </row>
    <row r="350" spans="1:7" ht="15">
      <c r="A350" s="2" t="s">
        <v>260</v>
      </c>
      <c r="B350" s="3">
        <v>40480</v>
      </c>
      <c r="C350" t="s">
        <v>139</v>
      </c>
      <c r="D350" s="4" t="s">
        <v>599</v>
      </c>
      <c r="E350" s="2" t="s">
        <v>533</v>
      </c>
      <c r="F350" s="2" t="s">
        <v>210</v>
      </c>
      <c r="G350" s="5" t="str">
        <f>HYPERLINK("http://adamswebsearch2.nrc.gov/idmws/ViewDocByAccession.asp?AccessionNumber=ML103060014","View 2010004")</f>
        <v>View 2010004</v>
      </c>
    </row>
    <row r="351" spans="1:7" ht="15">
      <c r="A351" s="2" t="s">
        <v>347</v>
      </c>
      <c r="B351" s="3">
        <v>40484</v>
      </c>
      <c r="C351" t="s">
        <v>73</v>
      </c>
      <c r="D351" s="4" t="s">
        <v>611</v>
      </c>
      <c r="E351" s="2" t="s">
        <v>545</v>
      </c>
      <c r="F351" s="2" t="s">
        <v>21</v>
      </c>
      <c r="G351" s="5" t="str">
        <f>HYPERLINK("http://adamswebsearch2.nrc.gov/idmws/ViewDocByAccession.asp?AccessionNumber=ML103060033","View 2010004")</f>
        <v>View 2010004</v>
      </c>
    </row>
    <row r="352" spans="1:7" ht="15">
      <c r="A352" s="2" t="s">
        <v>471</v>
      </c>
      <c r="B352" s="3">
        <v>40484</v>
      </c>
      <c r="C352" t="s">
        <v>92</v>
      </c>
      <c r="D352" s="4" t="s">
        <v>653</v>
      </c>
      <c r="E352" s="2" t="s">
        <v>585</v>
      </c>
      <c r="F352" s="2" t="s">
        <v>128</v>
      </c>
      <c r="G352" s="5" t="str">
        <f>HYPERLINK("http://adamswebsearch2.nrc.gov/idmws/ViewDocByAccession.asp?AccessionNumber=ML103060091","View 2010004")</f>
        <v>View 2010004</v>
      </c>
    </row>
    <row r="353" spans="1:7" ht="15">
      <c r="A353" s="2" t="s">
        <v>299</v>
      </c>
      <c r="B353" s="3">
        <v>40484</v>
      </c>
      <c r="C353" t="s">
        <v>92</v>
      </c>
      <c r="D353" s="4" t="s">
        <v>631</v>
      </c>
      <c r="E353" s="2" t="s">
        <v>565</v>
      </c>
      <c r="F353" s="2" t="s">
        <v>200</v>
      </c>
      <c r="G353" s="5" t="str">
        <f>HYPERLINK("http://adamswebsearch2.nrc.gov/idmws/ViewDocByAccession.asp?AccessionNumber=ML103070032","View 2010004")</f>
        <v>View 2010004</v>
      </c>
    </row>
    <row r="354" spans="1:7" ht="15">
      <c r="A354" s="2" t="s">
        <v>723</v>
      </c>
      <c r="B354" s="3">
        <v>40478</v>
      </c>
      <c r="C354" t="s">
        <v>43</v>
      </c>
      <c r="D354" s="4" t="s">
        <v>619</v>
      </c>
      <c r="E354" s="2" t="s">
        <v>553</v>
      </c>
      <c r="F354" s="2" t="s">
        <v>672</v>
      </c>
      <c r="G354" s="5" t="str">
        <f>HYPERLINK("http://adamswebsearch2.nrc.gov/idmws/ViewDocByAccession.asp?AccessionNumber=ML103070130","View 2010501")</f>
        <v>View 2010501</v>
      </c>
    </row>
    <row r="355" spans="1:7" ht="15">
      <c r="A355" s="2" t="s">
        <v>96</v>
      </c>
      <c r="B355" s="3">
        <v>40485</v>
      </c>
      <c r="C355" t="s">
        <v>97</v>
      </c>
      <c r="D355" s="4" t="s">
        <v>629</v>
      </c>
      <c r="E355" s="2" t="s">
        <v>563</v>
      </c>
      <c r="F355" s="2" t="s">
        <v>93</v>
      </c>
      <c r="G355" s="5" t="str">
        <f>HYPERLINK("http://adamswebsearch2.nrc.gov/idmws/ViewDocByAccession.asp?AccessionNumber=ML103070165","View 2010004")</f>
        <v>View 2010004</v>
      </c>
    </row>
    <row r="356" spans="1:7" ht="15">
      <c r="A356" s="2" t="s">
        <v>440</v>
      </c>
      <c r="B356" s="3">
        <v>40485</v>
      </c>
      <c r="C356" t="s">
        <v>23</v>
      </c>
      <c r="D356" s="4" t="s">
        <v>645</v>
      </c>
      <c r="E356" s="2" t="s">
        <v>579</v>
      </c>
      <c r="F356" s="2" t="s">
        <v>148</v>
      </c>
      <c r="G356" s="5" t="str">
        <f>HYPERLINK("http://adamswebsearch2.nrc.gov/idmws/ViewDocByAccession.asp?AccessionNumber=ML103070200","View 2010009")</f>
        <v>View 2010009</v>
      </c>
    </row>
    <row r="357" spans="1:7" ht="15">
      <c r="A357" s="2" t="s">
        <v>329</v>
      </c>
      <c r="B357" s="3">
        <v>40485</v>
      </c>
      <c r="C357" t="s">
        <v>292</v>
      </c>
      <c r="D357" s="4" t="s">
        <v>655</v>
      </c>
      <c r="E357" s="2" t="s">
        <v>587</v>
      </c>
      <c r="F357" s="2" t="s">
        <v>200</v>
      </c>
      <c r="G357" s="5" t="str">
        <f>HYPERLINK("http://adamswebsearch2.nrc.gov/idmws/ViewDocByAccession.asp?AccessionNumber=ML103070315","View 2010004")</f>
        <v>View 2010004</v>
      </c>
    </row>
    <row r="358" spans="1:7" ht="15">
      <c r="A358" s="2" t="s">
        <v>448</v>
      </c>
      <c r="B358" s="3">
        <v>40485</v>
      </c>
      <c r="C358" t="s">
        <v>35</v>
      </c>
      <c r="D358" s="4" t="s">
        <v>634</v>
      </c>
      <c r="E358" s="2" t="s">
        <v>568</v>
      </c>
      <c r="F358" s="2" t="s">
        <v>360</v>
      </c>
      <c r="G358" s="5" t="str">
        <f>HYPERLINK("http://adamswebsearch2.nrc.gov/idmws/ViewDocByAccession.asp?AccessionNumber=ML103070317","View 2010004")</f>
        <v>View 2010004</v>
      </c>
    </row>
    <row r="359" spans="1:7" ht="15">
      <c r="A359" s="2" t="s">
        <v>363</v>
      </c>
      <c r="B359" s="3">
        <v>40485</v>
      </c>
      <c r="C359" t="s">
        <v>364</v>
      </c>
      <c r="D359" s="4" t="s">
        <v>592</v>
      </c>
      <c r="E359" s="2" t="s">
        <v>526</v>
      </c>
      <c r="F359" s="2" t="s">
        <v>360</v>
      </c>
      <c r="G359" s="5" t="str">
        <f>HYPERLINK("http://adamswebsearch2.nrc.gov/idmws/ViewDocByAccession.asp?AccessionNumber=ML103070399","View 2010004")</f>
        <v>View 2010004</v>
      </c>
    </row>
    <row r="360" spans="1:7" ht="15">
      <c r="A360" s="2" t="s">
        <v>228</v>
      </c>
      <c r="B360" s="3">
        <v>40485</v>
      </c>
      <c r="C360" t="s">
        <v>23</v>
      </c>
      <c r="D360" s="4" t="s">
        <v>650</v>
      </c>
      <c r="E360" s="2" t="s">
        <v>583</v>
      </c>
      <c r="F360" s="2" t="s">
        <v>226</v>
      </c>
      <c r="G360" s="5" t="str">
        <f>HYPERLINK("http://adamswebsearch2.nrc.gov/idmws/ViewDocByAccession.asp?AccessionNumber=ML103070401","View 2010004")</f>
        <v>View 2010004</v>
      </c>
    </row>
    <row r="361" spans="1:7" ht="15">
      <c r="A361" s="2" t="s">
        <v>322</v>
      </c>
      <c r="B361" s="3">
        <v>40485</v>
      </c>
      <c r="C361" t="s">
        <v>123</v>
      </c>
      <c r="D361" s="4" t="s">
        <v>652</v>
      </c>
      <c r="E361" s="2" t="s">
        <v>584</v>
      </c>
      <c r="F361" s="2" t="s">
        <v>320</v>
      </c>
      <c r="G361" s="5" t="str">
        <f>HYPERLINK("http://adamswebsearch2.nrc.gov/idmws/ViewDocByAccession.asp?AccessionNumber=ML103070497","View 2010004")</f>
        <v>View 2010004</v>
      </c>
    </row>
    <row r="362" spans="1:7" ht="15">
      <c r="A362" s="2" t="s">
        <v>242</v>
      </c>
      <c r="B362" s="3">
        <v>40485</v>
      </c>
      <c r="C362" t="s">
        <v>61</v>
      </c>
      <c r="D362" s="4" t="s">
        <v>637</v>
      </c>
      <c r="E362" s="2" t="s">
        <v>571</v>
      </c>
      <c r="F362" s="2" t="s">
        <v>226</v>
      </c>
      <c r="G362" s="5" t="str">
        <f>HYPERLINK("http://adamswebsearch2.nrc.gov/idmws/ViewDocByAccession.asp?AccessionNumber=ML103070529","View 2010004")</f>
        <v>View 2010004</v>
      </c>
    </row>
    <row r="363" spans="1:7" ht="15">
      <c r="A363" s="2" t="s">
        <v>293</v>
      </c>
      <c r="B363" s="3">
        <v>40485</v>
      </c>
      <c r="C363" t="s">
        <v>131</v>
      </c>
      <c r="D363" s="4" t="s">
        <v>636</v>
      </c>
      <c r="E363" s="2" t="s">
        <v>570</v>
      </c>
      <c r="F363" s="2" t="s">
        <v>290</v>
      </c>
      <c r="G363" s="5" t="str">
        <f>HYPERLINK("http://adamswebsearch2.nrc.gov/idmws/ViewDocByAccession.asp?AccessionNumber=ML103080021","View 2010004")</f>
        <v>View 2010004</v>
      </c>
    </row>
    <row r="364" spans="1:7" ht="15">
      <c r="A364" s="2" t="s">
        <v>234</v>
      </c>
      <c r="B364" s="3">
        <v>40486</v>
      </c>
      <c r="C364" t="s">
        <v>18</v>
      </c>
      <c r="D364" s="4" t="s">
        <v>650</v>
      </c>
      <c r="E364" s="2" t="s">
        <v>583</v>
      </c>
      <c r="F364" s="2" t="s">
        <v>235</v>
      </c>
      <c r="G364" s="5" t="str">
        <f>HYPERLINK("http://adamswebsearch2.nrc.gov/idmws/ViewDocByAccession.asp?AccessionNumber=ML103080108","View 2010405")</f>
        <v>View 2010405</v>
      </c>
    </row>
    <row r="365" spans="1:7" ht="15">
      <c r="A365" s="2" t="s">
        <v>87</v>
      </c>
      <c r="B365" s="3">
        <v>40485</v>
      </c>
      <c r="C365" t="s">
        <v>68</v>
      </c>
      <c r="D365" s="4" t="s">
        <v>639</v>
      </c>
      <c r="E365" s="2" t="s">
        <v>573</v>
      </c>
      <c r="F365" s="2" t="s">
        <v>36</v>
      </c>
      <c r="G365" s="5" t="str">
        <f>HYPERLINK("http://adamswebsearch2.nrc.gov/idmws/ViewDocByAccession.asp?AccessionNumber=ML103080178","View 2010004")</f>
        <v>View 2010004</v>
      </c>
    </row>
    <row r="366" spans="1:7" ht="15">
      <c r="A366" s="2" t="s">
        <v>724</v>
      </c>
      <c r="B366" s="3">
        <v>40485</v>
      </c>
      <c r="C366" t="s">
        <v>68</v>
      </c>
      <c r="D366" s="4" t="s">
        <v>649</v>
      </c>
      <c r="E366" s="2" t="s">
        <v>582</v>
      </c>
      <c r="F366" s="2" t="s">
        <v>128</v>
      </c>
      <c r="G366" s="5" t="str">
        <f>HYPERLINK("http://adamswebsearch2.nrc.gov/idmws/ViewDocByAccession.asp?AccessionNumber=ML103080512","View 2010004")</f>
        <v>View 2010004</v>
      </c>
    </row>
    <row r="367" spans="1:7" ht="15">
      <c r="A367" s="2" t="s">
        <v>103</v>
      </c>
      <c r="B367" s="3">
        <v>40486</v>
      </c>
      <c r="C367" t="s">
        <v>12</v>
      </c>
      <c r="D367" s="4" t="s">
        <v>623</v>
      </c>
      <c r="E367" s="2" t="s">
        <v>557</v>
      </c>
      <c r="F367" s="2" t="s">
        <v>100</v>
      </c>
      <c r="G367" s="5" t="str">
        <f>HYPERLINK("http://adamswebsearch2.nrc.gov/idmws/ViewDocByAccession.asp?AccessionNumber=ML103080938","View 2010004")</f>
        <v>View 2010004</v>
      </c>
    </row>
    <row r="368" spans="1:7" ht="15">
      <c r="A368" s="2" t="s">
        <v>725</v>
      </c>
      <c r="B368" s="3">
        <v>40484</v>
      </c>
      <c r="C368" t="s">
        <v>15</v>
      </c>
      <c r="D368" s="4" t="s">
        <v>612</v>
      </c>
      <c r="E368" s="2" t="s">
        <v>546</v>
      </c>
      <c r="F368" s="2" t="s">
        <v>67</v>
      </c>
      <c r="G368" s="5" t="str">
        <f>HYPERLINK("http://adamswebsearch2.nrc.gov/idmws/ViewDocByAccession.asp?AccessionNumber=ML103081105","View 2010403")</f>
        <v>View 2010403</v>
      </c>
    </row>
    <row r="369" spans="1:7" ht="15">
      <c r="A369" s="2" t="s">
        <v>325</v>
      </c>
      <c r="B369" s="3">
        <v>40486</v>
      </c>
      <c r="C369" t="s">
        <v>18</v>
      </c>
      <c r="D369" s="4" t="s">
        <v>652</v>
      </c>
      <c r="E369" s="2" t="s">
        <v>584</v>
      </c>
      <c r="F369" s="2" t="s">
        <v>270</v>
      </c>
      <c r="G369" s="5" t="str">
        <f>HYPERLINK("http://adamswebsearch2.nrc.gov/idmws/ViewDocByAccession.asp?AccessionNumber=ML103090022","View 2010011")</f>
        <v>View 2010011</v>
      </c>
    </row>
    <row r="370" spans="1:7" ht="15">
      <c r="A370" s="2" t="s">
        <v>405</v>
      </c>
      <c r="B370" s="3">
        <v>40486</v>
      </c>
      <c r="C370" t="s">
        <v>364</v>
      </c>
      <c r="D370" s="4" t="s">
        <v>603</v>
      </c>
      <c r="E370" s="2" t="s">
        <v>537</v>
      </c>
      <c r="F370" s="2" t="s">
        <v>217</v>
      </c>
      <c r="G370" s="5" t="str">
        <f>HYPERLINK("http://adamswebsearch2.nrc.gov/idmws/ViewDocByAccession.asp?AccessionNumber=ML103090115","View 2010004")</f>
        <v>View 2010004</v>
      </c>
    </row>
    <row r="371" spans="1:7" ht="15">
      <c r="A371" s="2" t="s">
        <v>194</v>
      </c>
      <c r="B371" s="3">
        <v>40486</v>
      </c>
      <c r="C371" t="s">
        <v>92</v>
      </c>
      <c r="D371" s="4" t="s">
        <v>617</v>
      </c>
      <c r="E371" s="2" t="s">
        <v>551</v>
      </c>
      <c r="F371" s="2" t="s">
        <v>120</v>
      </c>
      <c r="G371" s="5" t="str">
        <f>HYPERLINK("http://adamswebsearch2.nrc.gov/idmws/ViewDocByAccession.asp?AccessionNumber=ML103090119","View 2010004")</f>
        <v>View 2010004</v>
      </c>
    </row>
    <row r="372" spans="1:7" ht="15">
      <c r="A372" s="2" t="s">
        <v>356</v>
      </c>
      <c r="B372" s="3">
        <v>40483</v>
      </c>
      <c r="C372" t="s">
        <v>18</v>
      </c>
      <c r="D372" s="4" t="s">
        <v>616</v>
      </c>
      <c r="E372" s="2" t="s">
        <v>550</v>
      </c>
      <c r="F372" s="2" t="s">
        <v>49</v>
      </c>
      <c r="G372" s="5" t="str">
        <f>HYPERLINK("http://adamswebsearch2.nrc.gov/idmws/ViewDocByAccession.asp?AccessionNumber=ML103090322","View 2010403")</f>
        <v>View 2010403</v>
      </c>
    </row>
    <row r="373" spans="1:7" ht="15">
      <c r="A373" s="2" t="s">
        <v>726</v>
      </c>
      <c r="B373" s="3">
        <v>40487</v>
      </c>
      <c r="C373" t="s">
        <v>131</v>
      </c>
      <c r="D373" s="4" t="s">
        <v>605</v>
      </c>
      <c r="E373" s="2" t="s">
        <v>539</v>
      </c>
      <c r="F373" s="2" t="s">
        <v>140</v>
      </c>
      <c r="G373" s="5" t="str">
        <f>HYPERLINK("http://adamswebsearch2.nrc.gov/idmws/ViewDocByAccession.asp?AccessionNumber=ML103090473","View 2010004")</f>
        <v>View 2010004</v>
      </c>
    </row>
    <row r="374" spans="1:7" ht="15">
      <c r="A374" s="2" t="s">
        <v>323</v>
      </c>
      <c r="B374" s="3">
        <v>40487</v>
      </c>
      <c r="C374" t="s">
        <v>127</v>
      </c>
      <c r="D374" s="4" t="s">
        <v>652</v>
      </c>
      <c r="E374" s="2" t="s">
        <v>584</v>
      </c>
      <c r="F374" s="2" t="s">
        <v>270</v>
      </c>
      <c r="G374" s="5" t="str">
        <f>HYPERLINK("http://adamswebsearch2.nrc.gov/idmws/ViewDocByAccession.asp?AccessionNumber=ML103090613","View 2010008")</f>
        <v>View 2010008</v>
      </c>
    </row>
    <row r="375" spans="1:7" ht="15">
      <c r="A375" s="2" t="s">
        <v>323</v>
      </c>
      <c r="B375" s="3">
        <v>40487</v>
      </c>
      <c r="C375" t="s">
        <v>127</v>
      </c>
      <c r="D375" s="4" t="s">
        <v>652</v>
      </c>
      <c r="E375" s="2" t="s">
        <v>584</v>
      </c>
      <c r="F375" s="2" t="s">
        <v>270</v>
      </c>
      <c r="G375" s="5" t="str">
        <f>HYPERLINK("http://adamswebsearch2.nrc.gov/idmws/ViewDocByAccession.asp?AccessionNumber=ML103090613","View 2010009")</f>
        <v>View 2010009</v>
      </c>
    </row>
    <row r="376" spans="1:7" ht="15">
      <c r="A376" s="2" t="s">
        <v>727</v>
      </c>
      <c r="B376" s="3">
        <v>40487</v>
      </c>
      <c r="C376" t="s">
        <v>18</v>
      </c>
      <c r="D376" s="4" t="s">
        <v>642</v>
      </c>
      <c r="E376" s="2" t="s">
        <v>576</v>
      </c>
      <c r="F376" s="2" t="s">
        <v>16</v>
      </c>
      <c r="G376" s="5" t="str">
        <f>HYPERLINK("http://adamswebsearch2.nrc.gov/idmws/ViewDocByAccession.asp?AccessionNumber=ML103090751","View 2010404")</f>
        <v>View 2010404</v>
      </c>
    </row>
    <row r="377" spans="1:7" ht="15">
      <c r="A377" s="2" t="s">
        <v>267</v>
      </c>
      <c r="B377" s="3">
        <v>40490</v>
      </c>
      <c r="C377" t="s">
        <v>7</v>
      </c>
      <c r="D377" s="4" t="s">
        <v>601</v>
      </c>
      <c r="E377" s="2" t="s">
        <v>535</v>
      </c>
      <c r="F377" s="2" t="s">
        <v>265</v>
      </c>
      <c r="G377" s="5" t="str">
        <f>HYPERLINK("http://adamswebsearch2.nrc.gov/idmws/ViewDocByAccession.asp?AccessionNumber=ML103120137","View 2010004")</f>
        <v>View 2010004</v>
      </c>
    </row>
    <row r="378" spans="1:7" ht="15">
      <c r="A378" s="2" t="s">
        <v>39</v>
      </c>
      <c r="B378" s="3">
        <v>40487</v>
      </c>
      <c r="C378" t="s">
        <v>38</v>
      </c>
      <c r="D378" s="4" t="s">
        <v>594</v>
      </c>
      <c r="E378" s="2" t="s">
        <v>528</v>
      </c>
      <c r="F378" s="2" t="s">
        <v>36</v>
      </c>
      <c r="G378" s="5" t="str">
        <f>HYPERLINK("http://adamswebsearch2.nrc.gov/idmws/ViewDocByAccession.asp?AccessionNumber=ML103120173","View 2010004")</f>
        <v>View 2010004</v>
      </c>
    </row>
    <row r="379" spans="1:7" ht="15">
      <c r="A379" s="2" t="s">
        <v>204</v>
      </c>
      <c r="B379" s="3">
        <v>40490</v>
      </c>
      <c r="C379" t="s">
        <v>152</v>
      </c>
      <c r="D379" s="4" t="s">
        <v>625</v>
      </c>
      <c r="E379" s="2" t="s">
        <v>559</v>
      </c>
      <c r="F379" s="2" t="s">
        <v>79</v>
      </c>
      <c r="G379" s="5" t="str">
        <f>HYPERLINK("http://adamswebsearch2.nrc.gov/idmws/ViewDocByAccession.asp?AccessionNumber=ML103120289","View 2010007")</f>
        <v>View 2010007</v>
      </c>
    </row>
    <row r="380" spans="1:7" ht="15">
      <c r="A380" s="2" t="s">
        <v>285</v>
      </c>
      <c r="B380" s="3">
        <v>40490</v>
      </c>
      <c r="C380" t="s">
        <v>73</v>
      </c>
      <c r="D380" s="4" t="s">
        <v>596</v>
      </c>
      <c r="E380" s="2" t="s">
        <v>530</v>
      </c>
      <c r="F380" s="2" t="s">
        <v>226</v>
      </c>
      <c r="G380" s="5" t="str">
        <f>HYPERLINK("http://adamswebsearch2.nrc.gov/idmws/ViewDocByAccession.asp?AccessionNumber=ML103120352","View 2010004")</f>
        <v>View 2010004</v>
      </c>
    </row>
    <row r="381" spans="1:7" ht="15">
      <c r="A381" s="2" t="s">
        <v>502</v>
      </c>
      <c r="B381" s="3">
        <v>40490</v>
      </c>
      <c r="C381" t="s">
        <v>215</v>
      </c>
      <c r="D381" s="4" t="s">
        <v>602</v>
      </c>
      <c r="E381" s="2" t="s">
        <v>536</v>
      </c>
      <c r="F381" s="2" t="s">
        <v>270</v>
      </c>
      <c r="G381" s="5" t="str">
        <f>HYPERLINK("http://adamswebsearch2.nrc.gov/idmws/ViewDocByAccession.asp?AccessionNumber=ML103120544","View 2010008")</f>
        <v>View 2010008</v>
      </c>
    </row>
    <row r="382" spans="1:7" ht="15">
      <c r="A382" s="2" t="s">
        <v>728</v>
      </c>
      <c r="B382" s="3">
        <v>40490</v>
      </c>
      <c r="C382" t="s">
        <v>41</v>
      </c>
      <c r="D382" s="4" t="s">
        <v>591</v>
      </c>
      <c r="E382" s="2" t="s">
        <v>525</v>
      </c>
      <c r="F382" s="2" t="s">
        <v>445</v>
      </c>
      <c r="G382" s="5" t="str">
        <f>HYPERLINK("http://adamswebsearch2.nrc.gov/idmws/ViewDocByAccession.asp?AccessionNumber=ML103120697","View 2010004")</f>
        <v>View 2010004</v>
      </c>
    </row>
    <row r="383" spans="1:7" ht="15">
      <c r="A383" s="2" t="s">
        <v>398</v>
      </c>
      <c r="B383" s="3">
        <v>40491</v>
      </c>
      <c r="C383" t="s">
        <v>203</v>
      </c>
      <c r="D383" s="4" t="s">
        <v>609</v>
      </c>
      <c r="E383" s="2" t="s">
        <v>543</v>
      </c>
      <c r="F383" s="2" t="s">
        <v>290</v>
      </c>
      <c r="G383" s="5" t="str">
        <f>HYPERLINK("http://adamswebsearch2.nrc.gov/idmws/ViewDocByAccession.asp?AccessionNumber=ML103130057","View 2010004")</f>
        <v>View 2010004</v>
      </c>
    </row>
    <row r="384" spans="1:7" ht="15">
      <c r="A384" s="2" t="s">
        <v>729</v>
      </c>
      <c r="B384" s="3">
        <v>40490</v>
      </c>
      <c r="C384" t="s">
        <v>664</v>
      </c>
      <c r="D384" s="4" t="s">
        <v>635</v>
      </c>
      <c r="E384" s="2" t="s">
        <v>569</v>
      </c>
      <c r="F384" s="2" t="s">
        <v>8</v>
      </c>
      <c r="G384" s="5" t="str">
        <f>HYPERLINK("http://adamswebsearch2.nrc.gov/idmws/ViewDocByAccession.asp?AccessionNumber=ML103130148","View 2010004")</f>
        <v>View 2010004</v>
      </c>
    </row>
    <row r="385" spans="1:7" ht="15">
      <c r="A385" s="2" t="s">
        <v>352</v>
      </c>
      <c r="B385" s="3">
        <v>40490</v>
      </c>
      <c r="C385" t="s">
        <v>102</v>
      </c>
      <c r="D385" s="4" t="s">
        <v>616</v>
      </c>
      <c r="E385" s="2" t="s">
        <v>550</v>
      </c>
      <c r="F385" s="2" t="s">
        <v>217</v>
      </c>
      <c r="G385" s="5" t="str">
        <f>HYPERLINK("http://adamswebsearch2.nrc.gov/idmws/ViewDocByAccession.asp?AccessionNumber=ML103130196","View 2010004")</f>
        <v>View 2010004</v>
      </c>
    </row>
    <row r="386" spans="1:7" ht="15">
      <c r="A386" s="2" t="s">
        <v>306</v>
      </c>
      <c r="B386" s="3">
        <v>40491</v>
      </c>
      <c r="C386" t="s">
        <v>61</v>
      </c>
      <c r="D386" s="4" t="s">
        <v>622</v>
      </c>
      <c r="E386" s="2" t="s">
        <v>556</v>
      </c>
      <c r="F386" s="2" t="s">
        <v>304</v>
      </c>
      <c r="G386" s="5" t="str">
        <f>HYPERLINK("http://adamswebsearch2.nrc.gov/idmws/ViewDocByAccession.asp?AccessionNumber=ML103130203","View 2010004")</f>
        <v>View 2010004</v>
      </c>
    </row>
    <row r="387" spans="1:7" ht="15">
      <c r="A387" s="2" t="s">
        <v>60</v>
      </c>
      <c r="B387" s="3">
        <v>40490</v>
      </c>
      <c r="C387" t="s">
        <v>61</v>
      </c>
      <c r="D387" s="4" t="s">
        <v>589</v>
      </c>
      <c r="E387" s="2" t="s">
        <v>523</v>
      </c>
      <c r="F387" s="2" t="s">
        <v>62</v>
      </c>
      <c r="G387" s="5" t="str">
        <f>HYPERLINK("http://adamswebsearch2.nrc.gov/idmws/ViewDocByAccession.asp?AccessionNumber=ML103130241","View 2010006")</f>
        <v>View 2010006</v>
      </c>
    </row>
    <row r="388" spans="1:7" ht="15">
      <c r="A388" s="2" t="s">
        <v>389</v>
      </c>
      <c r="B388" s="3">
        <v>40491</v>
      </c>
      <c r="C388" t="s">
        <v>78</v>
      </c>
      <c r="D388" s="4" t="s">
        <v>627</v>
      </c>
      <c r="E388" s="2" t="s">
        <v>561</v>
      </c>
      <c r="F388" s="2" t="s">
        <v>28</v>
      </c>
      <c r="G388" s="5" t="str">
        <f>HYPERLINK("http://adamswebsearch2.nrc.gov/idmws/ViewDocByAccession.asp?AccessionNumber=ML103130323","View 2010006")</f>
        <v>View 2010006</v>
      </c>
    </row>
    <row r="389" spans="1:7" ht="15">
      <c r="A389" s="2" t="s">
        <v>326</v>
      </c>
      <c r="B389" s="3">
        <v>40491</v>
      </c>
      <c r="C389" t="s">
        <v>309</v>
      </c>
      <c r="D389" s="4" t="s">
        <v>652</v>
      </c>
      <c r="E389" s="2" t="s">
        <v>584</v>
      </c>
      <c r="F389" s="2" t="s">
        <v>233</v>
      </c>
      <c r="G389" s="5" t="str">
        <f>HYPERLINK("http://adamswebsearch2.nrc.gov/idmws/ViewDocByAccession.asp?AccessionNumber=ML103130418","View 2010402")</f>
        <v>View 2010402</v>
      </c>
    </row>
    <row r="390" spans="1:7" ht="15">
      <c r="A390" s="2" t="s">
        <v>730</v>
      </c>
      <c r="B390" s="3">
        <v>40491</v>
      </c>
      <c r="C390" t="s">
        <v>27</v>
      </c>
      <c r="D390" s="4" t="s">
        <v>629</v>
      </c>
      <c r="E390" s="2" t="s">
        <v>563</v>
      </c>
      <c r="F390" s="2" t="s">
        <v>93</v>
      </c>
      <c r="G390" s="5" t="str">
        <f>HYPERLINK("http://adamswebsearch2.nrc.gov/idmws/ViewDocByAccession.asp?AccessionNumber=ML103130525","View 2010007")</f>
        <v>View 2010007</v>
      </c>
    </row>
    <row r="391" spans="1:7" ht="15">
      <c r="A391" s="2" t="s">
        <v>88</v>
      </c>
      <c r="B391" s="3">
        <v>40487</v>
      </c>
      <c r="C391" t="s">
        <v>85</v>
      </c>
      <c r="D391" s="4" t="s">
        <v>639</v>
      </c>
      <c r="E391" s="2" t="s">
        <v>573</v>
      </c>
      <c r="F391" s="2" t="s">
        <v>89</v>
      </c>
      <c r="G391" s="5" t="str">
        <f>HYPERLINK("http://adamswebsearch2.nrc.gov/idmws/ViewDocByAccession.asp?AccessionNumber=ML103140226","View 2010007")</f>
        <v>View 2010007</v>
      </c>
    </row>
    <row r="392" spans="1:7" ht="15">
      <c r="A392" s="2" t="s">
        <v>276</v>
      </c>
      <c r="B392" s="3">
        <v>40492</v>
      </c>
      <c r="C392" t="s">
        <v>41</v>
      </c>
      <c r="D392" s="4" t="s">
        <v>595</v>
      </c>
      <c r="E392" s="2" t="s">
        <v>529</v>
      </c>
      <c r="F392" s="2" t="s">
        <v>226</v>
      </c>
      <c r="G392" s="5" t="str">
        <f>HYPERLINK("http://adamswebsearch2.nrc.gov/idmws/ViewDocByAccession.asp?AccessionNumber=ML103140355","View 2010004")</f>
        <v>View 2010004</v>
      </c>
    </row>
    <row r="393" spans="1:7" ht="15">
      <c r="A393" s="2" t="s">
        <v>334</v>
      </c>
      <c r="B393" s="3">
        <v>40492</v>
      </c>
      <c r="C393" t="s">
        <v>335</v>
      </c>
      <c r="D393" s="4" t="s">
        <v>638</v>
      </c>
      <c r="E393" s="2" t="s">
        <v>572</v>
      </c>
      <c r="F393" s="2" t="s">
        <v>28</v>
      </c>
      <c r="G393" s="5" t="str">
        <f>HYPERLINK("http://adamswebsearch2.nrc.gov/idmws/ViewDocByAccession.asp?AccessionNumber=ML103140396","View 2010007")</f>
        <v>View 2010007</v>
      </c>
    </row>
    <row r="394" spans="1:7" ht="15">
      <c r="A394" s="2" t="s">
        <v>731</v>
      </c>
      <c r="B394" s="3">
        <v>40491</v>
      </c>
      <c r="C394" t="s">
        <v>170</v>
      </c>
      <c r="D394" s="4" t="s">
        <v>641</v>
      </c>
      <c r="E394" s="2" t="s">
        <v>575</v>
      </c>
      <c r="F394" s="2" t="s">
        <v>140</v>
      </c>
      <c r="G394" s="5" t="str">
        <f>HYPERLINK("http://adamswebsearch2.nrc.gov/idmws/ViewDocByAccession.asp?AccessionNumber=ML103140550","View 2010004")</f>
        <v>View 2010004</v>
      </c>
    </row>
    <row r="395" spans="1:7" ht="15">
      <c r="A395" s="2" t="s">
        <v>732</v>
      </c>
      <c r="B395" s="3">
        <v>40492</v>
      </c>
      <c r="C395" t="s">
        <v>35</v>
      </c>
      <c r="D395" s="4" t="s">
        <v>604</v>
      </c>
      <c r="E395" s="2" t="s">
        <v>538</v>
      </c>
      <c r="F395" s="2" t="s">
        <v>140</v>
      </c>
      <c r="G395" s="5" t="str">
        <f>HYPERLINK("http://adamswebsearch2.nrc.gov/idmws/ViewDocByAccession.asp?AccessionNumber=ML103140581","View 2010004")</f>
        <v>View 2010004</v>
      </c>
    </row>
    <row r="396" spans="1:7" ht="15">
      <c r="A396" s="2" t="s">
        <v>733</v>
      </c>
      <c r="B396" s="3">
        <v>40492</v>
      </c>
      <c r="C396" t="s">
        <v>61</v>
      </c>
      <c r="D396" s="4" t="s">
        <v>621</v>
      </c>
      <c r="E396" s="2" t="s">
        <v>555</v>
      </c>
      <c r="F396" s="2" t="s">
        <v>93</v>
      </c>
      <c r="G396" s="5" t="str">
        <f>HYPERLINK("http://adamswebsearch2.nrc.gov/idmws/ViewDocByAccession.asp?AccessionNumber=ML103140596","View 2010004")</f>
        <v>View 2010004</v>
      </c>
    </row>
    <row r="397" spans="1:7" ht="15">
      <c r="A397" s="2" t="s">
        <v>372</v>
      </c>
      <c r="B397" s="3">
        <v>40492</v>
      </c>
      <c r="C397" t="s">
        <v>251</v>
      </c>
      <c r="D397" s="4" t="s">
        <v>643</v>
      </c>
      <c r="E397" s="2" t="s">
        <v>577</v>
      </c>
      <c r="F397" s="2" t="s">
        <v>304</v>
      </c>
      <c r="G397" s="5" t="str">
        <f>HYPERLINK("http://adamswebsearch2.nrc.gov/idmws/ViewDocByAccession.asp?AccessionNumber=ML103140643","View 2010004")</f>
        <v>View 2010004</v>
      </c>
    </row>
    <row r="398" spans="1:7" ht="15">
      <c r="A398" s="2" t="s">
        <v>436</v>
      </c>
      <c r="B398" s="3">
        <v>40492</v>
      </c>
      <c r="C398" t="s">
        <v>18</v>
      </c>
      <c r="D398" s="4" t="s">
        <v>619</v>
      </c>
      <c r="E398" s="2" t="s">
        <v>553</v>
      </c>
      <c r="F398" s="2" t="s">
        <v>53</v>
      </c>
      <c r="G398" s="5" t="str">
        <f>HYPERLINK("http://adamswebsearch2.nrc.gov/idmws/ViewDocByAccession.asp?AccessionNumber=ML103140650","View 2010402")</f>
        <v>View 2010402</v>
      </c>
    </row>
    <row r="399" spans="1:7" ht="15">
      <c r="A399" s="2" t="s">
        <v>330</v>
      </c>
      <c r="B399" s="3">
        <v>40492</v>
      </c>
      <c r="C399" t="s">
        <v>230</v>
      </c>
      <c r="D399" s="4" t="s">
        <v>655</v>
      </c>
      <c r="E399" s="2" t="s">
        <v>587</v>
      </c>
      <c r="F399" s="2" t="s">
        <v>200</v>
      </c>
      <c r="G399" s="5" t="str">
        <f>HYPERLINK("http://adamswebsearch2.nrc.gov/idmws/ViewDocByAccession.asp?AccessionNumber=ML103140760","View 2010007")</f>
        <v>View 2010007</v>
      </c>
    </row>
    <row r="400" spans="1:7" ht="15">
      <c r="A400" s="2" t="s">
        <v>155</v>
      </c>
      <c r="B400" s="3">
        <v>40492</v>
      </c>
      <c r="C400" t="s">
        <v>83</v>
      </c>
      <c r="D400" s="4" t="s">
        <v>600</v>
      </c>
      <c r="E400" s="2" t="s">
        <v>534</v>
      </c>
      <c r="F400" s="2" t="s">
        <v>79</v>
      </c>
      <c r="G400" s="5" t="str">
        <f>HYPERLINK("http://adamswebsearch2.nrc.gov/idmws/ViewDocByAccession.asp?AccessionNumber=ML103160176","View 2010009")</f>
        <v>View 2010009</v>
      </c>
    </row>
    <row r="401" spans="1:7" ht="15">
      <c r="A401" s="2" t="s">
        <v>202</v>
      </c>
      <c r="B401" s="3">
        <v>40494</v>
      </c>
      <c r="C401" t="s">
        <v>203</v>
      </c>
      <c r="D401" s="4" t="s">
        <v>625</v>
      </c>
      <c r="E401" s="2" t="s">
        <v>559</v>
      </c>
      <c r="F401" s="2" t="s">
        <v>200</v>
      </c>
      <c r="G401" s="5" t="str">
        <f>HYPERLINK("http://adamswebsearch2.nrc.gov/idmws/ViewDocByAccession.asp?AccessionNumber=ML103160298","View 2010004")</f>
        <v>View 2010004</v>
      </c>
    </row>
    <row r="402" spans="1:7" ht="15">
      <c r="A402" s="2" t="s">
        <v>484</v>
      </c>
      <c r="B402" s="3">
        <v>40494</v>
      </c>
      <c r="C402" t="s">
        <v>170</v>
      </c>
      <c r="D402" s="4" t="s">
        <v>656</v>
      </c>
      <c r="E402" s="2" t="s">
        <v>588</v>
      </c>
      <c r="F402" s="2" t="s">
        <v>106</v>
      </c>
      <c r="G402" s="5" t="str">
        <f>HYPERLINK("http://adamswebsearch2.nrc.gov/idmws/ViewDocByAccession.asp?AccessionNumber=ML103160334","View 2010004")</f>
        <v>View 2010004</v>
      </c>
    </row>
    <row r="403" spans="1:7" ht="15">
      <c r="A403" s="2" t="s">
        <v>734</v>
      </c>
      <c r="B403" s="3">
        <v>40494</v>
      </c>
      <c r="C403" t="s">
        <v>447</v>
      </c>
      <c r="D403" s="4" t="s">
        <v>642</v>
      </c>
      <c r="E403" s="2" t="s">
        <v>576</v>
      </c>
      <c r="F403" s="2" t="s">
        <v>8</v>
      </c>
      <c r="G403" s="5" t="str">
        <f>HYPERLINK("http://adamswebsearch2.nrc.gov/idmws/ViewDocByAccession.asp?AccessionNumber=ML103160350","View 2010004")</f>
        <v>View 2010004</v>
      </c>
    </row>
    <row r="404" spans="1:7" ht="15">
      <c r="A404" s="2" t="s">
        <v>430</v>
      </c>
      <c r="B404" s="3">
        <v>40494</v>
      </c>
      <c r="C404" t="s">
        <v>377</v>
      </c>
      <c r="D404" s="4" t="s">
        <v>619</v>
      </c>
      <c r="E404" s="2" t="s">
        <v>553</v>
      </c>
      <c r="F404" s="2" t="s">
        <v>69</v>
      </c>
      <c r="G404" s="5" t="str">
        <f>HYPERLINK("http://adamswebsearch2.nrc.gov/idmws/ViewDocByAccession.asp?AccessionNumber=ML103160382","View 2010004")</f>
        <v>View 2010004</v>
      </c>
    </row>
    <row r="405" spans="1:7" ht="15">
      <c r="A405" s="2" t="s">
        <v>735</v>
      </c>
      <c r="B405" s="3">
        <v>40494</v>
      </c>
      <c r="C405" t="s">
        <v>18</v>
      </c>
      <c r="D405" s="4" t="s">
        <v>592</v>
      </c>
      <c r="E405" s="2" t="s">
        <v>526</v>
      </c>
      <c r="F405" s="2" t="s">
        <v>16</v>
      </c>
      <c r="G405" s="5" t="str">
        <f>HYPERLINK("http://adamswebsearch2.nrc.gov/idmws/ViewDocByAccession.asp?AccessionNumber=ML103160384","View 2010405")</f>
        <v>View 2010405</v>
      </c>
    </row>
    <row r="406" spans="1:7" ht="15">
      <c r="A406" s="2" t="s">
        <v>736</v>
      </c>
      <c r="B406" s="3">
        <v>40494</v>
      </c>
      <c r="C406" t="s">
        <v>18</v>
      </c>
      <c r="D406" s="4" t="s">
        <v>604</v>
      </c>
      <c r="E406" s="2" t="s">
        <v>538</v>
      </c>
      <c r="F406" s="2" t="s">
        <v>147</v>
      </c>
      <c r="G406" s="5" t="str">
        <f>HYPERLINK("http://adamswebsearch2.nrc.gov/idmws/ViewDocByAccession.asp?AccessionNumber=ML103160529","View 2010404")</f>
        <v>View 2010404</v>
      </c>
    </row>
    <row r="407" spans="1:7" ht="15">
      <c r="A407" s="2" t="s">
        <v>459</v>
      </c>
      <c r="B407" s="3">
        <v>40494</v>
      </c>
      <c r="C407" t="s">
        <v>46</v>
      </c>
      <c r="D407" s="4" t="s">
        <v>590</v>
      </c>
      <c r="E407" s="2" t="s">
        <v>524</v>
      </c>
      <c r="F407" s="2" t="s">
        <v>265</v>
      </c>
      <c r="G407" s="5" t="str">
        <f>HYPERLINK("http://adamswebsearch2.nrc.gov/idmws/ViewDocByAccession.asp?AccessionNumber=ML103160540","View 2010008")</f>
        <v>View 2010008</v>
      </c>
    </row>
    <row r="408" spans="1:7" ht="15">
      <c r="A408" s="2" t="s">
        <v>48</v>
      </c>
      <c r="B408" s="3">
        <v>40494</v>
      </c>
      <c r="C408" t="s">
        <v>38</v>
      </c>
      <c r="D408" s="4" t="s">
        <v>594</v>
      </c>
      <c r="E408" s="2" t="s">
        <v>528</v>
      </c>
      <c r="F408" s="2" t="s">
        <v>47</v>
      </c>
      <c r="G408" s="5" t="str">
        <f>HYPERLINK("http://adamswebsearch2.nrc.gov/idmws/ViewDocByAccession.asp?AccessionNumber=ML103190505","View 2010010")</f>
        <v>View 2010010</v>
      </c>
    </row>
    <row r="409" spans="1:7" ht="15">
      <c r="A409" s="2" t="s">
        <v>737</v>
      </c>
      <c r="B409" s="3">
        <v>40511</v>
      </c>
      <c r="C409" t="s">
        <v>175</v>
      </c>
      <c r="D409" s="4" t="s">
        <v>636</v>
      </c>
      <c r="E409" s="2" t="s">
        <v>570</v>
      </c>
      <c r="F409" s="2" t="s">
        <v>426</v>
      </c>
      <c r="G409" s="5" t="str">
        <f>HYPERLINK("http://adamswebsearch2.nrc.gov/idmws/ViewDocByAccession.asp?AccessionNumber=ML103190573","View 2011201")</f>
        <v>View 2011201</v>
      </c>
    </row>
    <row r="410" spans="1:7" ht="15">
      <c r="A410" s="2" t="s">
        <v>403</v>
      </c>
      <c r="B410" s="3">
        <v>40492</v>
      </c>
      <c r="C410" t="s">
        <v>83</v>
      </c>
      <c r="D410" s="4" t="s">
        <v>609</v>
      </c>
      <c r="E410" s="2" t="s">
        <v>543</v>
      </c>
      <c r="F410" s="2" t="s">
        <v>51</v>
      </c>
      <c r="G410" s="5" t="str">
        <f>HYPERLINK("http://adamswebsearch2.nrc.gov/idmws/ViewDocByAccession.asp?AccessionNumber=ML103190674","View 2010502")</f>
        <v>View 2010502</v>
      </c>
    </row>
    <row r="411" spans="1:7" ht="15">
      <c r="A411" s="2" t="s">
        <v>504</v>
      </c>
      <c r="B411" s="3">
        <v>40498</v>
      </c>
      <c r="C411" t="s">
        <v>20</v>
      </c>
      <c r="D411" s="4" t="s">
        <v>602</v>
      </c>
      <c r="E411" s="2" t="s">
        <v>536</v>
      </c>
      <c r="F411" s="2" t="s">
        <v>31</v>
      </c>
      <c r="G411" s="5" t="str">
        <f>HYPERLINK("http://adamswebsearch2.nrc.gov/idmws/ViewDocByAccession.asp?AccessionNumber=ML103200073","View 2010402")</f>
        <v>View 2010402</v>
      </c>
    </row>
    <row r="412" spans="1:7" ht="15">
      <c r="A412" s="2" t="s">
        <v>486</v>
      </c>
      <c r="B412" s="3">
        <v>40498</v>
      </c>
      <c r="C412" t="s">
        <v>34</v>
      </c>
      <c r="D412" s="4" t="s">
        <v>656</v>
      </c>
      <c r="E412" s="2" t="s">
        <v>588</v>
      </c>
      <c r="F412" s="2" t="s">
        <v>31</v>
      </c>
      <c r="G412" s="5" t="str">
        <f>HYPERLINK("http://adamswebsearch2.nrc.gov/idmws/ViewDocByAccession.asp?AccessionNumber=ML103200304","View 2010502")</f>
        <v>View 2010502</v>
      </c>
    </row>
    <row r="413" spans="1:7" ht="15">
      <c r="A413" s="2" t="s">
        <v>738</v>
      </c>
      <c r="B413" s="3">
        <v>0</v>
      </c>
      <c r="D413" s="4" t="s">
        <v>606</v>
      </c>
      <c r="E413" s="2" t="s">
        <v>540</v>
      </c>
      <c r="F413" s="2" t="s">
        <v>317</v>
      </c>
      <c r="G413" s="5" t="str">
        <f>HYPERLINK("http://adamswebsearch2.nrc.gov/idmws/ViewDocByAccession.asp?AccessionNumber=ML103210028","View 2011201")</f>
        <v>View 2011201</v>
      </c>
    </row>
    <row r="414" spans="1:7" ht="15">
      <c r="A414" s="2" t="s">
        <v>739</v>
      </c>
      <c r="B414" s="3">
        <v>40494</v>
      </c>
      <c r="C414" t="s">
        <v>15</v>
      </c>
      <c r="D414" s="4" t="s">
        <v>612</v>
      </c>
      <c r="E414" s="2" t="s">
        <v>546</v>
      </c>
      <c r="F414" s="2" t="s">
        <v>67</v>
      </c>
      <c r="G414" s="5" t="str">
        <f>HYPERLINK("http://adamswebsearch2.nrc.gov/idmws/ViewDocByAccession.asp?AccessionNumber=ML103210616","View 2010404")</f>
        <v>View 2010404</v>
      </c>
    </row>
    <row r="415" spans="1:7" ht="15">
      <c r="A415" s="2" t="s">
        <v>248</v>
      </c>
      <c r="B415" s="3">
        <v>40500</v>
      </c>
      <c r="C415" t="s">
        <v>15</v>
      </c>
      <c r="D415" s="4" t="s">
        <v>637</v>
      </c>
      <c r="E415" s="2" t="s">
        <v>571</v>
      </c>
      <c r="F415" s="2" t="s">
        <v>106</v>
      </c>
      <c r="G415" s="5" t="str">
        <f>HYPERLINK("http://adamswebsearch2.nrc.gov/idmws/ViewDocByAccession.asp?AccessionNumber=ML103220153","View 2010010")</f>
        <v>View 2010010</v>
      </c>
    </row>
    <row r="416" spans="1:7" ht="15">
      <c r="A416" s="2" t="s">
        <v>740</v>
      </c>
      <c r="B416" s="3">
        <v>40499</v>
      </c>
      <c r="C416" t="s">
        <v>470</v>
      </c>
      <c r="D416" s="4" t="s">
        <v>640</v>
      </c>
      <c r="E416" s="2" t="s">
        <v>574</v>
      </c>
      <c r="F416" s="2" t="s">
        <v>13</v>
      </c>
      <c r="G416" s="5" t="str">
        <f>HYPERLINK("http://adamswebsearch2.nrc.gov/idmws/ViewDocByAccession.asp?AccessionNumber=ML103220205","View 2010008")</f>
        <v>View 2010008</v>
      </c>
    </row>
    <row r="417" spans="1:7" ht="15">
      <c r="A417" s="2" t="s">
        <v>137</v>
      </c>
      <c r="B417" s="3">
        <v>40501</v>
      </c>
      <c r="C417" t="s">
        <v>57</v>
      </c>
      <c r="D417" s="4" t="s">
        <v>646</v>
      </c>
      <c r="E417" s="2" t="s">
        <v>580</v>
      </c>
      <c r="F417" s="2" t="s">
        <v>138</v>
      </c>
      <c r="G417" s="5" t="str">
        <f>HYPERLINK("http://adamswebsearch2.nrc.gov/idmws/ViewDocByAccession.asp?AccessionNumber=ML103230122","View 2010006")</f>
        <v>View 2010006</v>
      </c>
    </row>
    <row r="418" spans="1:7" ht="15">
      <c r="A418" s="2" t="s">
        <v>485</v>
      </c>
      <c r="B418" s="3">
        <v>40501</v>
      </c>
      <c r="C418" t="s">
        <v>41</v>
      </c>
      <c r="D418" s="4" t="s">
        <v>656</v>
      </c>
      <c r="E418" s="2" t="s">
        <v>588</v>
      </c>
      <c r="F418" s="2" t="s">
        <v>28</v>
      </c>
      <c r="G418" s="5" t="str">
        <f>HYPERLINK("http://adamswebsearch2.nrc.gov/idmws/ViewDocByAccession.asp?AccessionNumber=ML103230166","View 2010007")</f>
        <v>View 2010007</v>
      </c>
    </row>
    <row r="419" spans="1:7" ht="15">
      <c r="A419" s="2" t="s">
        <v>199</v>
      </c>
      <c r="B419" s="3">
        <v>40498</v>
      </c>
      <c r="C419" t="s">
        <v>15</v>
      </c>
      <c r="D419" s="4" t="s">
        <v>617</v>
      </c>
      <c r="E419" s="2" t="s">
        <v>551</v>
      </c>
      <c r="F419" s="2" t="s">
        <v>49</v>
      </c>
      <c r="G419" s="5" t="str">
        <f>HYPERLINK("http://adamswebsearch2.nrc.gov/idmws/ViewDocByAccession.asp?AccessionNumber=ML103230253","View 2010403")</f>
        <v>View 2010403</v>
      </c>
    </row>
    <row r="420" spans="1:7" ht="15">
      <c r="A420" s="2" t="s">
        <v>407</v>
      </c>
      <c r="B420" s="3">
        <v>40501</v>
      </c>
      <c r="C420" t="s">
        <v>206</v>
      </c>
      <c r="D420" s="4" t="s">
        <v>603</v>
      </c>
      <c r="E420" s="2" t="s">
        <v>537</v>
      </c>
      <c r="F420" s="2" t="s">
        <v>217</v>
      </c>
      <c r="G420" s="5" t="str">
        <f>HYPERLINK("http://adamswebsearch2.nrc.gov/idmws/ViewDocByAccession.asp?AccessionNumber=ML103230328","View 2010007")</f>
        <v>View 2010007</v>
      </c>
    </row>
    <row r="421" spans="1:7" ht="15">
      <c r="A421" s="2" t="s">
        <v>741</v>
      </c>
      <c r="B421" s="3">
        <v>40500</v>
      </c>
      <c r="C421" t="s">
        <v>64</v>
      </c>
      <c r="D421" s="4" t="s">
        <v>655</v>
      </c>
      <c r="E421" s="2" t="s">
        <v>587</v>
      </c>
      <c r="F421" s="2" t="s">
        <v>84</v>
      </c>
      <c r="G421" s="5" t="str">
        <f>HYPERLINK("http://adamswebsearch2.nrc.gov/idmws/ViewDocByAccession.asp?AccessionNumber=ML103230423","View 2010404")</f>
        <v>View 2010404</v>
      </c>
    </row>
    <row r="422" spans="1:7" ht="15">
      <c r="A422" s="2" t="s">
        <v>742</v>
      </c>
      <c r="B422" s="3">
        <v>40500</v>
      </c>
      <c r="C422" t="s">
        <v>215</v>
      </c>
      <c r="D422" s="4" t="s">
        <v>644</v>
      </c>
      <c r="E422" s="2" t="s">
        <v>578</v>
      </c>
      <c r="F422" s="2" t="s">
        <v>67</v>
      </c>
      <c r="G422" s="5" t="str">
        <f>HYPERLINK("http://adamswebsearch2.nrc.gov/idmws/ViewDocByAccession.asp?AccessionNumber=ML103230542","View 2010402")</f>
        <v>View 2010402</v>
      </c>
    </row>
    <row r="423" spans="1:7" ht="15">
      <c r="A423" s="2" t="e">
        <v>#N/A</v>
      </c>
      <c r="B423" s="3" t="e">
        <v>#N/A</v>
      </c>
      <c r="C423" t="e">
        <v>#N/A</v>
      </c>
      <c r="D423" s="4" t="s">
        <v>646</v>
      </c>
      <c r="E423" s="2" t="s">
        <v>580</v>
      </c>
      <c r="F423" s="2" t="e">
        <v>#N/A</v>
      </c>
      <c r="G423" s="5" t="str">
        <f>HYPERLINK("http://adamswebsearch2.nrc.gov/idmws/ViewDocByAccession.asp?AccessionNumber=ML103230591","View 2010403")</f>
        <v>View 2010403</v>
      </c>
    </row>
    <row r="424" spans="1:7" ht="15">
      <c r="A424" s="2" t="s">
        <v>743</v>
      </c>
      <c r="B424" s="3">
        <v>40501</v>
      </c>
      <c r="C424" t="s">
        <v>18</v>
      </c>
      <c r="D424" s="4" t="s">
        <v>658</v>
      </c>
      <c r="E424" s="2" t="s">
        <v>580</v>
      </c>
      <c r="F424" s="2" t="s">
        <v>16</v>
      </c>
      <c r="G424" s="5" t="str">
        <f>HYPERLINK("http://adamswebsearch2.nrc.gov/idmws/ViewDocByAccession.asp?AccessionNumber=ML103230635","View 2010403")</f>
        <v>View 2010403</v>
      </c>
    </row>
    <row r="425" spans="1:7" ht="15">
      <c r="A425" s="2" t="s">
        <v>743</v>
      </c>
      <c r="B425" s="3">
        <v>40501</v>
      </c>
      <c r="C425" t="s">
        <v>18</v>
      </c>
      <c r="D425" s="4" t="s">
        <v>659</v>
      </c>
      <c r="E425" s="2" t="s">
        <v>526</v>
      </c>
      <c r="F425" s="2" t="s">
        <v>16</v>
      </c>
      <c r="G425" s="5" t="str">
        <f>HYPERLINK("http://adamswebsearch2.nrc.gov/idmws/ViewDocByAccession.asp?AccessionNumber=ML103230635","View 2010403")</f>
        <v>View 2010403</v>
      </c>
    </row>
    <row r="426" spans="1:7" ht="15">
      <c r="A426" s="2" t="s">
        <v>369</v>
      </c>
      <c r="B426" s="3">
        <v>40501</v>
      </c>
      <c r="C426" t="s">
        <v>18</v>
      </c>
      <c r="D426" s="4" t="s">
        <v>592</v>
      </c>
      <c r="E426" s="2" t="s">
        <v>526</v>
      </c>
      <c r="F426" s="2" t="s">
        <v>16</v>
      </c>
      <c r="G426" s="5" t="str">
        <f>HYPERLINK("http://adamswebsearch2.nrc.gov/idmws/ViewDocByAccession.asp?AccessionNumber=ML103230665","View 2010403")</f>
        <v>View 2010403</v>
      </c>
    </row>
    <row r="427" spans="1:7" ht="15">
      <c r="A427" s="2" t="s">
        <v>744</v>
      </c>
      <c r="B427" s="3">
        <v>40506</v>
      </c>
      <c r="C427" t="s">
        <v>15</v>
      </c>
      <c r="D427" s="4" t="s">
        <v>635</v>
      </c>
      <c r="E427" s="2" t="s">
        <v>569</v>
      </c>
      <c r="F427" s="2" t="s">
        <v>29</v>
      </c>
      <c r="G427" s="5" t="str">
        <f>HYPERLINK("http://adamswebsearch2.nrc.gov/idmws/ViewDocByAccession.asp?AccessionNumber=ML103260452","View 2010202")</f>
        <v>View 2010202</v>
      </c>
    </row>
    <row r="428" spans="1:7" ht="15">
      <c r="A428" s="2" t="s">
        <v>271</v>
      </c>
      <c r="B428" s="3">
        <v>40505</v>
      </c>
      <c r="C428" t="s">
        <v>18</v>
      </c>
      <c r="D428" s="4" t="s">
        <v>601</v>
      </c>
      <c r="E428" s="2" t="s">
        <v>535</v>
      </c>
      <c r="F428" s="2" t="s">
        <v>31</v>
      </c>
      <c r="G428" s="5" t="str">
        <f>HYPERLINK("http://adamswebsearch2.nrc.gov/idmws/ViewDocByAccession.asp?AccessionNumber=ML103270113","View 2010402")</f>
        <v>View 2010402</v>
      </c>
    </row>
    <row r="429" spans="1:7" ht="15">
      <c r="A429" s="2" t="s">
        <v>271</v>
      </c>
      <c r="B429" s="3">
        <v>40505</v>
      </c>
      <c r="C429" t="s">
        <v>18</v>
      </c>
      <c r="D429" s="4" t="s">
        <v>632</v>
      </c>
      <c r="E429" s="2" t="s">
        <v>566</v>
      </c>
      <c r="F429" s="2" t="s">
        <v>31</v>
      </c>
      <c r="G429" s="5" t="str">
        <f>HYPERLINK("http://adamswebsearch2.nrc.gov/idmws/ViewDocByAccession.asp?AccessionNumber=ML103270113","View 2010402")</f>
        <v>View 2010402</v>
      </c>
    </row>
    <row r="430" spans="1:7" ht="15">
      <c r="A430" s="2" t="s">
        <v>745</v>
      </c>
      <c r="B430" s="3">
        <v>40505</v>
      </c>
      <c r="C430" t="s">
        <v>158</v>
      </c>
      <c r="D430" s="4" t="s">
        <v>622</v>
      </c>
      <c r="E430" s="2" t="s">
        <v>556</v>
      </c>
      <c r="F430" s="2" t="s">
        <v>235</v>
      </c>
      <c r="G430" s="5" t="str">
        <f>HYPERLINK("http://adamswebsearch2.nrc.gov/idmws/ViewDocByAccession.asp?AccessionNumber=ML103270501","View 2010406")</f>
        <v>View 2010406</v>
      </c>
    </row>
    <row r="431" spans="1:7" ht="15">
      <c r="A431" s="2" t="s">
        <v>475</v>
      </c>
      <c r="B431" s="3">
        <v>40505</v>
      </c>
      <c r="C431" t="s">
        <v>46</v>
      </c>
      <c r="D431" s="4" t="s">
        <v>606</v>
      </c>
      <c r="E431" s="2" t="s">
        <v>540</v>
      </c>
      <c r="F431" s="2" t="s">
        <v>62</v>
      </c>
      <c r="G431" s="5" t="str">
        <f>HYPERLINK("http://adamswebsearch2.nrc.gov/idmws/ViewDocByAccession.asp?AccessionNumber=ML103280113","View 2010006")</f>
        <v>View 2010006</v>
      </c>
    </row>
    <row r="432" spans="1:7" ht="15">
      <c r="A432" s="2" t="s">
        <v>411</v>
      </c>
      <c r="B432" s="3">
        <v>40506</v>
      </c>
      <c r="C432" t="s">
        <v>152</v>
      </c>
      <c r="D432" s="4" t="s">
        <v>603</v>
      </c>
      <c r="E432" s="2" t="s">
        <v>537</v>
      </c>
      <c r="F432" s="2" t="s">
        <v>217</v>
      </c>
      <c r="G432" s="5" t="str">
        <f>HYPERLINK("http://adamswebsearch2.nrc.gov/idmws/ViewDocByAccession.asp?AccessionNumber=ML103280151","View 2010012")</f>
        <v>View 2010012</v>
      </c>
    </row>
    <row r="433" spans="1:7" ht="15">
      <c r="A433" s="2" t="s">
        <v>746</v>
      </c>
      <c r="B433" s="3">
        <v>40505</v>
      </c>
      <c r="C433" t="s">
        <v>20</v>
      </c>
      <c r="D433" s="4" t="s">
        <v>623</v>
      </c>
      <c r="E433" s="2" t="s">
        <v>557</v>
      </c>
      <c r="F433" s="2" t="s">
        <v>246</v>
      </c>
      <c r="G433" s="5" t="str">
        <f>HYPERLINK("http://adamswebsearch2.nrc.gov/idmws/ViewDocByAccession.asp?AccessionNumber=ML103280206","View 2010404")</f>
        <v>View 2010404</v>
      </c>
    </row>
    <row r="434" spans="1:7" ht="15">
      <c r="A434" s="2" t="s">
        <v>45</v>
      </c>
      <c r="B434" s="3">
        <v>40508</v>
      </c>
      <c r="C434" t="s">
        <v>46</v>
      </c>
      <c r="D434" s="4" t="s">
        <v>594</v>
      </c>
      <c r="E434" s="2" t="s">
        <v>528</v>
      </c>
      <c r="F434" s="2" t="s">
        <v>47</v>
      </c>
      <c r="G434" s="5" t="str">
        <f>HYPERLINK("http://adamswebsearch2.nrc.gov/idmws/ViewDocByAccession.asp?AccessionNumber=ML103330180","View 2010009")</f>
        <v>View 2010009</v>
      </c>
    </row>
    <row r="435" spans="1:7" ht="15">
      <c r="A435" s="2" t="s">
        <v>337</v>
      </c>
      <c r="B435" s="3">
        <v>40511</v>
      </c>
      <c r="C435" t="s">
        <v>18</v>
      </c>
      <c r="D435" s="4" t="s">
        <v>638</v>
      </c>
      <c r="E435" s="2" t="s">
        <v>572</v>
      </c>
      <c r="F435" s="2" t="s">
        <v>31</v>
      </c>
      <c r="G435" s="5" t="str">
        <f>HYPERLINK("http://adamswebsearch2.nrc.gov/idmws/ViewDocByAccession.asp?AccessionNumber=ML103330269","View 2010403")</f>
        <v>View 2010403</v>
      </c>
    </row>
    <row r="436" spans="1:7" ht="15">
      <c r="A436" s="2" t="s">
        <v>383</v>
      </c>
      <c r="B436" s="3">
        <v>40506</v>
      </c>
      <c r="C436" t="s">
        <v>15</v>
      </c>
      <c r="D436" s="4" t="s">
        <v>630</v>
      </c>
      <c r="E436" s="2" t="s">
        <v>564</v>
      </c>
      <c r="F436" s="2" t="s">
        <v>49</v>
      </c>
      <c r="G436" s="5" t="str">
        <f>HYPERLINK("http://adamswebsearch2.nrc.gov/idmws/ViewDocByAccession.asp?AccessionNumber=ML103330522","View 2010403")</f>
        <v>View 2010403</v>
      </c>
    </row>
    <row r="437" spans="1:7" ht="15">
      <c r="A437" s="2" t="s">
        <v>327</v>
      </c>
      <c r="B437" s="3">
        <v>40512</v>
      </c>
      <c r="C437" t="s">
        <v>274</v>
      </c>
      <c r="D437" s="4" t="s">
        <v>652</v>
      </c>
      <c r="E437" s="2" t="s">
        <v>584</v>
      </c>
      <c r="F437" s="2" t="s">
        <v>31</v>
      </c>
      <c r="G437" s="5" t="str">
        <f>HYPERLINK("http://adamswebsearch2.nrc.gov/idmws/ViewDocByAccession.asp?AccessionNumber=ML103340357","View 2010502")</f>
        <v>View 2010502</v>
      </c>
    </row>
    <row r="438" spans="1:7" ht="15">
      <c r="A438" s="2" t="s">
        <v>250</v>
      </c>
      <c r="B438" s="3">
        <v>40514</v>
      </c>
      <c r="C438" t="s">
        <v>180</v>
      </c>
      <c r="D438" s="4" t="s">
        <v>637</v>
      </c>
      <c r="E438" s="2" t="s">
        <v>571</v>
      </c>
      <c r="F438" s="2" t="s">
        <v>235</v>
      </c>
      <c r="G438" s="5" t="str">
        <f>HYPERLINK("http://adamswebsearch2.nrc.gov/idmws/ViewDocByAccession.asp?AccessionNumber=ML103340365","View 2010405")</f>
        <v>View 2010405</v>
      </c>
    </row>
    <row r="439" spans="1:7" ht="15">
      <c r="A439" s="2" t="s">
        <v>165</v>
      </c>
      <c r="B439" s="3">
        <v>40512</v>
      </c>
      <c r="C439" t="s">
        <v>71</v>
      </c>
      <c r="D439" s="4" t="s">
        <v>654</v>
      </c>
      <c r="E439" s="2" t="s">
        <v>586</v>
      </c>
      <c r="F439" s="2" t="s">
        <v>44</v>
      </c>
      <c r="G439" s="5" t="str">
        <f>HYPERLINK("http://adamswebsearch2.nrc.gov/idmws/ViewDocByAccession.asp?AccessionNumber=ML103340566","View 2010006")</f>
        <v>View 2010006</v>
      </c>
    </row>
    <row r="440" spans="1:7" ht="15">
      <c r="A440" s="2" t="s">
        <v>747</v>
      </c>
      <c r="B440" s="3">
        <v>40506</v>
      </c>
      <c r="C440" t="s">
        <v>15</v>
      </c>
      <c r="D440" s="4" t="s">
        <v>647</v>
      </c>
      <c r="E440" s="2" t="s">
        <v>581</v>
      </c>
      <c r="F440" s="2" t="s">
        <v>67</v>
      </c>
      <c r="G440" s="5" t="str">
        <f>HYPERLINK("http://adamswebsearch2.nrc.gov/idmws/ViewDocByAccession.asp?AccessionNumber=ML103340576","View 2010402")</f>
        <v>View 2010402</v>
      </c>
    </row>
    <row r="441" spans="1:7" ht="15">
      <c r="A441" s="2" t="s">
        <v>77</v>
      </c>
      <c r="B441" s="3">
        <v>40505</v>
      </c>
      <c r="C441" t="s">
        <v>78</v>
      </c>
      <c r="D441" s="4" t="s">
        <v>626</v>
      </c>
      <c r="E441" s="2" t="s">
        <v>560</v>
      </c>
      <c r="F441" s="2" t="s">
        <v>79</v>
      </c>
      <c r="G441" s="5" t="str">
        <f>HYPERLINK("http://adamswebsearch2.nrc.gov/idmws/ViewDocByAccession.asp?AccessionNumber=ML103340588","View 2010009")</f>
        <v>View 2010009</v>
      </c>
    </row>
    <row r="442" spans="1:7" ht="15">
      <c r="A442" s="2" t="s">
        <v>314</v>
      </c>
      <c r="B442" s="3">
        <v>40514</v>
      </c>
      <c r="C442" t="s">
        <v>27</v>
      </c>
      <c r="D442" s="4" t="s">
        <v>615</v>
      </c>
      <c r="E442" s="2" t="s">
        <v>549</v>
      </c>
      <c r="F442" s="2" t="s">
        <v>62</v>
      </c>
      <c r="G442" s="5" t="str">
        <f>HYPERLINK("http://adamswebsearch2.nrc.gov/idmws/ViewDocByAccession.asp?AccessionNumber=ML103360399","View 2010006")</f>
        <v>View 2010006</v>
      </c>
    </row>
    <row r="443" spans="1:7" ht="15">
      <c r="A443" s="2" t="s">
        <v>748</v>
      </c>
      <c r="B443" s="3">
        <v>40515</v>
      </c>
      <c r="C443" t="s">
        <v>139</v>
      </c>
      <c r="D443" s="4" t="s">
        <v>589</v>
      </c>
      <c r="E443" s="2" t="s">
        <v>523</v>
      </c>
      <c r="F443" s="2" t="s">
        <v>55</v>
      </c>
      <c r="G443" s="5" t="str">
        <f>HYPERLINK("http://adamswebsearch2.nrc.gov/idmws/ViewDocByAccession.asp?AccessionNumber=ML103370638","View 2010008")</f>
        <v>View 2010008</v>
      </c>
    </row>
    <row r="444" spans="1:7" ht="15">
      <c r="A444" s="2" t="s">
        <v>143</v>
      </c>
      <c r="B444" s="3">
        <v>40515</v>
      </c>
      <c r="C444" t="s">
        <v>144</v>
      </c>
      <c r="D444" s="4" t="s">
        <v>605</v>
      </c>
      <c r="E444" s="2" t="s">
        <v>539</v>
      </c>
      <c r="F444" s="2" t="s">
        <v>132</v>
      </c>
      <c r="G444" s="5" t="str">
        <f>HYPERLINK("http://adamswebsearch2.nrc.gov/idmws/ViewDocByAccession.asp?AccessionNumber=ML103370640","View 2010007")</f>
        <v>View 2010007</v>
      </c>
    </row>
    <row r="445" spans="1:7" ht="15">
      <c r="A445" s="2" t="s">
        <v>749</v>
      </c>
      <c r="B445" s="3">
        <v>40564</v>
      </c>
      <c r="C445" t="s">
        <v>180</v>
      </c>
      <c r="D445" s="4" t="s">
        <v>594</v>
      </c>
      <c r="E445" s="2" t="s">
        <v>528</v>
      </c>
      <c r="F445" s="2" t="s">
        <v>29</v>
      </c>
      <c r="G445" s="5" t="str">
        <f>HYPERLINK("http://adamswebsearch2.nrc.gov/idmws/ViewDocByAccession.asp?AccessionNumber=ML103400229","View 2010201")</f>
        <v>View 2010201</v>
      </c>
    </row>
    <row r="446" spans="1:7" ht="15">
      <c r="A446" s="2" t="s">
        <v>279</v>
      </c>
      <c r="B446" s="3">
        <v>40518</v>
      </c>
      <c r="C446" t="s">
        <v>18</v>
      </c>
      <c r="D446" s="4" t="s">
        <v>595</v>
      </c>
      <c r="E446" s="2" t="s">
        <v>529</v>
      </c>
      <c r="F446" s="2" t="s">
        <v>31</v>
      </c>
      <c r="G446" s="5" t="str">
        <f>HYPERLINK("http://adamswebsearch2.nrc.gov/idmws/ViewDocByAccession.asp?AccessionNumber=ML103400329","View 2010402")</f>
        <v>View 2010402</v>
      </c>
    </row>
    <row r="447" spans="1:7" ht="15">
      <c r="A447" s="2" t="s">
        <v>279</v>
      </c>
      <c r="B447" s="3">
        <v>40518</v>
      </c>
      <c r="C447" t="s">
        <v>18</v>
      </c>
      <c r="D447" s="4" t="s">
        <v>596</v>
      </c>
      <c r="E447" s="2" t="s">
        <v>530</v>
      </c>
      <c r="F447" s="2" t="s">
        <v>31</v>
      </c>
      <c r="G447" s="5" t="str">
        <f>HYPERLINK("http://adamswebsearch2.nrc.gov/idmws/ViewDocByAccession.asp?AccessionNumber=ML103400329","View 2010402")</f>
        <v>View 2010402</v>
      </c>
    </row>
    <row r="448" spans="1:7" ht="15">
      <c r="A448" s="2" t="s">
        <v>355</v>
      </c>
      <c r="B448" s="3">
        <v>40515</v>
      </c>
      <c r="C448" t="s">
        <v>213</v>
      </c>
      <c r="D448" s="4" t="s">
        <v>616</v>
      </c>
      <c r="E448" s="2" t="s">
        <v>550</v>
      </c>
      <c r="F448" s="2" t="s">
        <v>44</v>
      </c>
      <c r="G448" s="5" t="str">
        <f>HYPERLINK("http://adamswebsearch2.nrc.gov/idmws/ViewDocByAccession.asp?AccessionNumber=ML103400593","View 2010010")</f>
        <v>View 2010010</v>
      </c>
    </row>
    <row r="449" spans="1:7" ht="15">
      <c r="A449" s="2" t="s">
        <v>395</v>
      </c>
      <c r="B449" s="3">
        <v>40519</v>
      </c>
      <c r="C449" t="s">
        <v>274</v>
      </c>
      <c r="D449" s="4" t="s">
        <v>627</v>
      </c>
      <c r="E449" s="2" t="s">
        <v>561</v>
      </c>
      <c r="F449" s="2" t="s">
        <v>31</v>
      </c>
      <c r="G449" s="5" t="str">
        <f>HYPERLINK("http://adamswebsearch2.nrc.gov/idmws/ViewDocByAccession.asp?AccessionNumber=ML103410103","View 2010502")</f>
        <v>View 2010502</v>
      </c>
    </row>
    <row r="450" spans="1:7" ht="15">
      <c r="A450" s="2" t="s">
        <v>750</v>
      </c>
      <c r="B450" s="3">
        <v>40519</v>
      </c>
      <c r="C450" t="s">
        <v>18</v>
      </c>
      <c r="D450" s="4" t="s">
        <v>653</v>
      </c>
      <c r="E450" s="2" t="s">
        <v>585</v>
      </c>
      <c r="F450" s="2" t="s">
        <v>16</v>
      </c>
      <c r="G450" s="5" t="str">
        <f>HYPERLINK("http://adamswebsearch2.nrc.gov/idmws/ViewDocByAccession.asp?AccessionNumber=ML103410420","View 2010402")</f>
        <v>View 2010402</v>
      </c>
    </row>
    <row r="451" spans="1:7" ht="15">
      <c r="A451" s="2" t="s">
        <v>751</v>
      </c>
      <c r="B451" s="3">
        <v>40515</v>
      </c>
      <c r="C451" t="s">
        <v>215</v>
      </c>
      <c r="D451" s="4" t="s">
        <v>599</v>
      </c>
      <c r="E451" s="2" t="s">
        <v>533</v>
      </c>
      <c r="F451" s="2" t="s">
        <v>67</v>
      </c>
      <c r="G451" s="5" t="str">
        <f>HYPERLINK("http://adamswebsearch2.nrc.gov/idmws/ViewDocByAccession.asp?AccessionNumber=ML103420090","View 2010402")</f>
        <v>View 2010402</v>
      </c>
    </row>
    <row r="452" spans="1:7" ht="15">
      <c r="A452" s="2" t="s">
        <v>752</v>
      </c>
      <c r="B452" s="3">
        <v>40520</v>
      </c>
      <c r="C452" t="s">
        <v>18</v>
      </c>
      <c r="D452" s="4" t="s">
        <v>642</v>
      </c>
      <c r="E452" s="2" t="s">
        <v>576</v>
      </c>
      <c r="F452" s="2" t="s">
        <v>16</v>
      </c>
      <c r="G452" s="5" t="str">
        <f>HYPERLINK("http://adamswebsearch2.nrc.gov/idmws/ViewDocByAccession.asp?AccessionNumber=ML103430268","View 2010402")</f>
        <v>View 2010402</v>
      </c>
    </row>
    <row r="453" spans="1:7" ht="15">
      <c r="A453" s="2" t="s">
        <v>753</v>
      </c>
      <c r="B453" s="3">
        <v>40522</v>
      </c>
      <c r="C453" t="s">
        <v>230</v>
      </c>
      <c r="D453" s="4" t="s">
        <v>619</v>
      </c>
      <c r="E453" s="2" t="s">
        <v>553</v>
      </c>
      <c r="F453" s="2" t="s">
        <v>69</v>
      </c>
      <c r="G453" s="5" t="str">
        <f>HYPERLINK("http://adamswebsearch2.nrc.gov/idmws/ViewDocByAccession.asp?AccessionNumber=ML103440401","View 2010012")</f>
        <v>View 2010012</v>
      </c>
    </row>
    <row r="454" spans="1:7" ht="15">
      <c r="A454" s="2" t="e">
        <v>#N/A</v>
      </c>
      <c r="B454" s="3" t="e">
        <v>#N/A</v>
      </c>
      <c r="C454" t="e">
        <v>#N/A</v>
      </c>
      <c r="D454" s="4" t="s">
        <v>647</v>
      </c>
      <c r="E454" s="2" t="s">
        <v>581</v>
      </c>
      <c r="F454" s="2" t="e">
        <v>#N/A</v>
      </c>
      <c r="G454" s="5" t="str">
        <f>HYPERLINK("http://adamswebsearch2.nrc.gov/idmws/ViewDocByAccession.asp?AccessionNumber=ML103444076","View 2010006")</f>
        <v>View 2010006</v>
      </c>
    </row>
    <row r="455" spans="1:7" ht="15">
      <c r="A455" s="2" t="s">
        <v>289</v>
      </c>
      <c r="B455" s="3">
        <v>40525</v>
      </c>
      <c r="C455" t="s">
        <v>12</v>
      </c>
      <c r="D455" s="4" t="s">
        <v>596</v>
      </c>
      <c r="E455" s="2" t="s">
        <v>530</v>
      </c>
      <c r="F455" s="2" t="s">
        <v>28</v>
      </c>
      <c r="G455" s="5" t="str">
        <f>HYPERLINK("http://adamswebsearch2.nrc.gov/idmws/ViewDocByAccession.asp?AccessionNumber=ML103470299","View 2010009")</f>
        <v>View 2010009</v>
      </c>
    </row>
    <row r="456" spans="1:7" ht="15">
      <c r="A456" s="2" t="s">
        <v>421</v>
      </c>
      <c r="B456" s="3">
        <v>40521</v>
      </c>
      <c r="C456" t="s">
        <v>34</v>
      </c>
      <c r="D456" s="4" t="s">
        <v>614</v>
      </c>
      <c r="E456" s="2" t="s">
        <v>548</v>
      </c>
      <c r="F456" s="2" t="s">
        <v>51</v>
      </c>
      <c r="G456" s="5" t="str">
        <f>HYPERLINK("http://adamswebsearch2.nrc.gov/idmws/ViewDocByAccession.asp?AccessionNumber=ML103470581","View 2010502")</f>
        <v>View 2010502</v>
      </c>
    </row>
    <row r="457" spans="1:7" ht="15">
      <c r="A457" s="2" t="s">
        <v>374</v>
      </c>
      <c r="B457" s="3">
        <v>40526</v>
      </c>
      <c r="C457" t="s">
        <v>18</v>
      </c>
      <c r="D457" s="4" t="s">
        <v>643</v>
      </c>
      <c r="E457" s="2" t="s">
        <v>577</v>
      </c>
      <c r="F457" s="2" t="s">
        <v>106</v>
      </c>
      <c r="G457" s="5" t="str">
        <f>HYPERLINK("http://adamswebsearch2.nrc.gov/idmws/ViewDocByAccession.asp?AccessionNumber=ML103480608","View 2010404")</f>
        <v>View 2010404</v>
      </c>
    </row>
    <row r="458" spans="1:7" ht="15">
      <c r="A458" s="2" t="s">
        <v>91</v>
      </c>
      <c r="B458" s="3">
        <v>40526</v>
      </c>
      <c r="C458" t="s">
        <v>18</v>
      </c>
      <c r="D458" s="4" t="s">
        <v>639</v>
      </c>
      <c r="E458" s="2" t="s">
        <v>573</v>
      </c>
      <c r="F458" s="2" t="s">
        <v>49</v>
      </c>
      <c r="G458" s="5" t="str">
        <f>HYPERLINK("http://adamswebsearch2.nrc.gov/idmws/ViewDocByAccession.asp?AccessionNumber=ML103481117","View 2010405")</f>
        <v>View 2010405</v>
      </c>
    </row>
    <row r="459" spans="1:7" ht="15">
      <c r="A459" s="2" t="s">
        <v>754</v>
      </c>
      <c r="B459" s="3">
        <v>40526</v>
      </c>
      <c r="C459" t="s">
        <v>20</v>
      </c>
      <c r="D459" s="4" t="s">
        <v>641</v>
      </c>
      <c r="E459" s="2" t="s">
        <v>575</v>
      </c>
      <c r="F459" s="2" t="s">
        <v>16</v>
      </c>
      <c r="G459" s="5" t="str">
        <f>HYPERLINK("http://adamswebsearch2.nrc.gov/idmws/ViewDocByAccession.asp?AccessionNumber=ML103481296","View 2010405")</f>
        <v>View 2010405</v>
      </c>
    </row>
    <row r="460" spans="1:7" ht="15">
      <c r="A460" s="2" t="s">
        <v>755</v>
      </c>
      <c r="B460" s="3">
        <v>40526</v>
      </c>
      <c r="C460" t="s">
        <v>18</v>
      </c>
      <c r="D460" s="4" t="s">
        <v>605</v>
      </c>
      <c r="E460" s="2" t="s">
        <v>539</v>
      </c>
      <c r="F460" s="2" t="s">
        <v>16</v>
      </c>
      <c r="G460" s="5" t="str">
        <f>HYPERLINK("http://adamswebsearch2.nrc.gov/idmws/ViewDocByAccession.asp?AccessionNumber=ML103481302","View 2010403")</f>
        <v>View 2010403</v>
      </c>
    </row>
    <row r="461" spans="1:7" ht="15">
      <c r="A461" s="2" t="s">
        <v>756</v>
      </c>
      <c r="B461" s="3">
        <v>40527</v>
      </c>
      <c r="C461" t="s">
        <v>18</v>
      </c>
      <c r="D461" s="4" t="s">
        <v>634</v>
      </c>
      <c r="E461" s="2" t="s">
        <v>568</v>
      </c>
      <c r="F461" s="2" t="s">
        <v>16</v>
      </c>
      <c r="G461" s="5" t="str">
        <f>HYPERLINK("http://adamswebsearch2.nrc.gov/idmws/ViewDocByAccession.asp?AccessionNumber=ML103490913","View 2010403")</f>
        <v>View 2010403</v>
      </c>
    </row>
    <row r="462" spans="1:7" ht="15">
      <c r="A462" s="2" t="s">
        <v>757</v>
      </c>
      <c r="B462" s="3">
        <v>40528</v>
      </c>
      <c r="C462" t="s">
        <v>18</v>
      </c>
      <c r="D462" s="4" t="s">
        <v>604</v>
      </c>
      <c r="E462" s="2" t="s">
        <v>538</v>
      </c>
      <c r="F462" s="2" t="s">
        <v>16</v>
      </c>
      <c r="G462" s="5" t="str">
        <f>HYPERLINK("http://adamswebsearch2.nrc.gov/idmws/ViewDocByAccession.asp?AccessionNumber=ML103500580","View 2010402")</f>
        <v>View 2010402</v>
      </c>
    </row>
    <row r="463" spans="1:7" ht="15">
      <c r="A463" s="2" t="s">
        <v>394</v>
      </c>
      <c r="B463" s="3">
        <v>40532</v>
      </c>
      <c r="C463" t="s">
        <v>20</v>
      </c>
      <c r="D463" s="4" t="s">
        <v>627</v>
      </c>
      <c r="E463" s="2" t="s">
        <v>561</v>
      </c>
      <c r="F463" s="2" t="s">
        <v>233</v>
      </c>
      <c r="G463" s="5" t="str">
        <f>HYPERLINK("http://adamswebsearch2.nrc.gov/idmws/ViewDocByAccession.asp?AccessionNumber=ML103540332","View 2010403")</f>
        <v>View 2010403</v>
      </c>
    </row>
    <row r="464" spans="1:7" ht="15">
      <c r="A464" s="2" t="s">
        <v>758</v>
      </c>
      <c r="B464" s="3">
        <v>40529</v>
      </c>
      <c r="C464" t="s">
        <v>359</v>
      </c>
      <c r="D464" s="4" t="s">
        <v>649</v>
      </c>
      <c r="E464" s="2" t="s">
        <v>582</v>
      </c>
      <c r="F464" s="2" t="s">
        <v>13</v>
      </c>
      <c r="G464" s="5" t="str">
        <f>HYPERLINK("http://adamswebsearch2.nrc.gov/idmws/ViewDocByAccession.asp?AccessionNumber=ML103540496","View 2010007")</f>
        <v>View 2010007</v>
      </c>
    </row>
    <row r="465" spans="1:7" ht="15">
      <c r="A465" s="2" t="s">
        <v>759</v>
      </c>
      <c r="B465" s="3">
        <v>40529</v>
      </c>
      <c r="C465" t="s">
        <v>292</v>
      </c>
      <c r="D465" s="4" t="s">
        <v>629</v>
      </c>
      <c r="E465" s="2" t="s">
        <v>563</v>
      </c>
      <c r="F465" s="2" t="s">
        <v>138</v>
      </c>
      <c r="G465" s="5" t="str">
        <f>HYPERLINK("http://adamswebsearch2.nrc.gov/idmws/ViewDocByAccession.asp?AccessionNumber=ML103540576","View 2010006")</f>
        <v>View 2010006</v>
      </c>
    </row>
    <row r="466" spans="1:7" ht="15">
      <c r="A466" s="2" t="s">
        <v>760</v>
      </c>
      <c r="B466" s="3">
        <v>40457</v>
      </c>
      <c r="C466" t="s">
        <v>309</v>
      </c>
      <c r="D466" s="4" t="s">
        <v>626</v>
      </c>
      <c r="E466" s="2" t="s">
        <v>560</v>
      </c>
      <c r="F466" s="2" t="s">
        <v>53</v>
      </c>
      <c r="G466" s="5" t="str">
        <f>HYPERLINK("http://adamswebsearch2.nrc.gov/idmws/ViewDocByAccession.asp?AccessionNumber=ML103550616","View 2010404")</f>
        <v>View 2010404</v>
      </c>
    </row>
    <row r="467" spans="1:7" ht="15">
      <c r="A467" s="2" t="s">
        <v>761</v>
      </c>
      <c r="B467" s="3">
        <v>40528</v>
      </c>
      <c r="C467" t="s">
        <v>27</v>
      </c>
      <c r="D467" s="4" t="s">
        <v>606</v>
      </c>
      <c r="E467" s="2" t="s">
        <v>540</v>
      </c>
      <c r="F467" s="2" t="s">
        <v>67</v>
      </c>
      <c r="G467" s="5" t="str">
        <f>HYPERLINK("http://adamswebsearch2.nrc.gov/idmws/ViewDocByAccession.asp?AccessionNumber=ML103550620","View 2010402")</f>
        <v>View 2010402</v>
      </c>
    </row>
    <row r="468" spans="1:7" ht="15">
      <c r="A468" s="2" t="s">
        <v>762</v>
      </c>
      <c r="B468" s="3">
        <v>40528</v>
      </c>
      <c r="C468" t="s">
        <v>175</v>
      </c>
      <c r="D468" s="4" t="s">
        <v>606</v>
      </c>
      <c r="E468" s="2" t="s">
        <v>540</v>
      </c>
      <c r="F468" s="2" t="s">
        <v>67</v>
      </c>
      <c r="G468" s="5" t="str">
        <f>HYPERLINK("http://adamswebsearch2.nrc.gov/idmws/ViewDocByAccession.asp?AccessionNumber=ML103550636","View 2010405")</f>
        <v>View 2010405</v>
      </c>
    </row>
    <row r="469" spans="1:7" ht="15">
      <c r="A469" s="2" t="s">
        <v>468</v>
      </c>
      <c r="B469" s="3">
        <v>40532</v>
      </c>
      <c r="C469" t="s">
        <v>34</v>
      </c>
      <c r="D469" s="4" t="s">
        <v>608</v>
      </c>
      <c r="E469" s="2" t="s">
        <v>542</v>
      </c>
      <c r="F469" s="2" t="s">
        <v>109</v>
      </c>
      <c r="G469" s="5" t="str">
        <f>HYPERLINK("http://adamswebsearch2.nrc.gov/idmws/ViewDocByAccession.asp?AccessionNumber=ML103550658","View 2010501")</f>
        <v>View 2010501</v>
      </c>
    </row>
    <row r="470" spans="1:7" ht="15">
      <c r="A470" s="2" t="s">
        <v>247</v>
      </c>
      <c r="B470" s="3">
        <v>40534</v>
      </c>
      <c r="C470" t="s">
        <v>61</v>
      </c>
      <c r="D470" s="4" t="s">
        <v>637</v>
      </c>
      <c r="E470" s="2" t="s">
        <v>571</v>
      </c>
      <c r="F470" s="2" t="s">
        <v>28</v>
      </c>
      <c r="G470" s="5" t="str">
        <f>HYPERLINK("http://adamswebsearch2.nrc.gov/idmws/ViewDocByAccession.asp?AccessionNumber=ML103560009","View 2010009")</f>
        <v>View 2010009</v>
      </c>
    </row>
    <row r="471" spans="1:7" ht="15">
      <c r="A471" s="2" t="s">
        <v>763</v>
      </c>
      <c r="B471" s="3">
        <v>40534</v>
      </c>
      <c r="C471" t="s">
        <v>64</v>
      </c>
      <c r="D471" s="4" t="s">
        <v>634</v>
      </c>
      <c r="E471" s="2" t="s">
        <v>568</v>
      </c>
      <c r="F471" s="2" t="s">
        <v>360</v>
      </c>
      <c r="G471" s="5" t="str">
        <f>HYPERLINK("http://adamswebsearch2.nrc.gov/idmws/ViewDocByAccession.asp?AccessionNumber=ML103560014","View 2010011")</f>
        <v>View 2010011</v>
      </c>
    </row>
    <row r="472" spans="1:7" ht="15">
      <c r="A472" s="2" t="s">
        <v>324</v>
      </c>
      <c r="B472" s="3">
        <v>40534</v>
      </c>
      <c r="C472" t="s">
        <v>206</v>
      </c>
      <c r="D472" s="4" t="s">
        <v>652</v>
      </c>
      <c r="E472" s="2" t="s">
        <v>584</v>
      </c>
      <c r="F472" s="2" t="s">
        <v>28</v>
      </c>
      <c r="G472" s="5" t="str">
        <f>HYPERLINK("http://adamswebsearch2.nrc.gov/idmws/ViewDocByAccession.asp?AccessionNumber=ML103560111","View 2010010")</f>
        <v>View 2010010</v>
      </c>
    </row>
    <row r="473" spans="1:7" ht="15">
      <c r="A473" s="2" t="s">
        <v>764</v>
      </c>
      <c r="B473" s="3">
        <v>40534</v>
      </c>
      <c r="C473" t="s">
        <v>18</v>
      </c>
      <c r="D473" s="4" t="s">
        <v>635</v>
      </c>
      <c r="E473" s="2" t="s">
        <v>569</v>
      </c>
      <c r="F473" s="2" t="s">
        <v>16</v>
      </c>
      <c r="G473" s="5" t="str">
        <f>HYPERLINK("http://adamswebsearch2.nrc.gov/idmws/ViewDocByAccession.asp?AccessionNumber=ML103560133","View 2010403")</f>
        <v>View 2010403</v>
      </c>
    </row>
    <row r="474" spans="1:7" ht="15">
      <c r="A474" s="2" t="s">
        <v>198</v>
      </c>
      <c r="B474" s="3">
        <v>40534</v>
      </c>
      <c r="C474" t="s">
        <v>102</v>
      </c>
      <c r="D474" s="4" t="s">
        <v>660</v>
      </c>
      <c r="E474" s="2" t="s">
        <v>551</v>
      </c>
      <c r="F474" s="2" t="s">
        <v>44</v>
      </c>
      <c r="G474" s="5" t="str">
        <f>HYPERLINK("http://adamswebsearch2.nrc.gov/idmws/ViewDocByAccession.asp?AccessionNumber=ML103560677","View 2010010")</f>
        <v>View 2010010</v>
      </c>
    </row>
    <row r="475" spans="1:7" ht="15">
      <c r="A475" s="2" t="s">
        <v>765</v>
      </c>
      <c r="B475" s="3">
        <v>40535</v>
      </c>
      <c r="C475" t="s">
        <v>206</v>
      </c>
      <c r="D475" s="4" t="s">
        <v>622</v>
      </c>
      <c r="E475" s="2" t="s">
        <v>556</v>
      </c>
      <c r="F475" s="2" t="s">
        <v>304</v>
      </c>
      <c r="G475" s="5" t="str">
        <f>HYPERLINK("http://adamswebsearch2.nrc.gov/idmws/ViewDocByAccession.asp?AccessionNumber=ML103570125","View 2010007")</f>
        <v>View 2010007</v>
      </c>
    </row>
    <row r="476" spans="1:7" ht="15">
      <c r="A476" s="2" t="s">
        <v>766</v>
      </c>
      <c r="B476" s="3">
        <v>0</v>
      </c>
      <c r="D476" s="4" t="s">
        <v>619</v>
      </c>
      <c r="E476" s="2" t="s">
        <v>553</v>
      </c>
      <c r="F476" s="2" t="s">
        <v>317</v>
      </c>
      <c r="G476" s="5" t="str">
        <f>HYPERLINK("http://adamswebsearch2.nrc.gov/idmws/ViewDocByAccession.asp?AccessionNumber=ML103620103","View 2010013")</f>
        <v>View 2010013</v>
      </c>
    </row>
    <row r="477" spans="1:7" ht="15">
      <c r="A477" s="2" t="s">
        <v>767</v>
      </c>
      <c r="B477" s="3">
        <v>40540</v>
      </c>
      <c r="C477" t="s">
        <v>18</v>
      </c>
      <c r="D477" s="4" t="s">
        <v>661</v>
      </c>
      <c r="E477" s="2" t="s">
        <v>572</v>
      </c>
      <c r="F477" s="2" t="s">
        <v>106</v>
      </c>
      <c r="G477" s="5" t="str">
        <f>HYPERLINK("http://adamswebsearch2.nrc.gov/idmws/ViewDocByAccession.asp?AccessionNumber=ML103620141","View 2010008")</f>
        <v>View 2010008</v>
      </c>
    </row>
    <row r="478" spans="1:7" ht="15">
      <c r="A478" s="2" t="s">
        <v>115</v>
      </c>
      <c r="B478" s="3">
        <v>40540</v>
      </c>
      <c r="C478" t="s">
        <v>116</v>
      </c>
      <c r="D478" s="4" t="s">
        <v>598</v>
      </c>
      <c r="E478" s="2" t="s">
        <v>532</v>
      </c>
      <c r="F478" s="2" t="s">
        <v>62</v>
      </c>
      <c r="G478" s="5" t="str">
        <f>HYPERLINK("http://adamswebsearch2.nrc.gov/idmws/ViewDocByAccession.asp?AccessionNumber=ML103620281","View 2010007")</f>
        <v>View 2010007</v>
      </c>
    </row>
    <row r="479" spans="1:7" ht="15">
      <c r="A479" s="2" t="s">
        <v>183</v>
      </c>
      <c r="B479" s="3">
        <v>40540</v>
      </c>
      <c r="C479" t="s">
        <v>184</v>
      </c>
      <c r="D479" s="4" t="s">
        <v>613</v>
      </c>
      <c r="E479" s="2" t="s">
        <v>547</v>
      </c>
      <c r="F479" s="2" t="s">
        <v>53</v>
      </c>
      <c r="G479" s="5" t="str">
        <f>HYPERLINK("http://adamswebsearch2.nrc.gov/idmws/ViewDocByAccession.asp?AccessionNumber=ML103620309","View 2010504")</f>
        <v>View 2010504</v>
      </c>
    </row>
    <row r="480" spans="1:7" ht="15">
      <c r="A480" s="2" t="s">
        <v>768</v>
      </c>
      <c r="B480" s="3">
        <v>40535</v>
      </c>
      <c r="C480" t="s">
        <v>43</v>
      </c>
      <c r="D480" s="4" t="s">
        <v>619</v>
      </c>
      <c r="E480" s="2" t="s">
        <v>553</v>
      </c>
      <c r="F480" s="2" t="s">
        <v>154</v>
      </c>
      <c r="G480" s="5" t="str">
        <f>HYPERLINK("http://adamswebsearch2.nrc.gov/idmws/ViewDocByAccession.asp?AccessionNumber=ML103620338","View 2010011")</f>
        <v>View 2010011</v>
      </c>
    </row>
    <row r="481" spans="1:7" ht="15">
      <c r="A481" s="2" t="s">
        <v>380</v>
      </c>
      <c r="B481" s="3">
        <v>40542</v>
      </c>
      <c r="C481" t="s">
        <v>73</v>
      </c>
      <c r="D481" s="4" t="s">
        <v>630</v>
      </c>
      <c r="E481" s="2" t="s">
        <v>564</v>
      </c>
      <c r="F481" s="2" t="s">
        <v>161</v>
      </c>
      <c r="G481" s="5" t="str">
        <f>HYPERLINK("http://adamswebsearch2.nrc.gov/idmws/ViewDocByAccession.asp?AccessionNumber=ML103640065","View 2010007")</f>
        <v>View 2010007</v>
      </c>
    </row>
    <row r="482" spans="1:7" ht="15">
      <c r="A482" s="2" t="s">
        <v>769</v>
      </c>
      <c r="B482" s="3">
        <v>40549</v>
      </c>
      <c r="C482" t="s">
        <v>18</v>
      </c>
      <c r="D482" s="4" t="s">
        <v>616</v>
      </c>
      <c r="E482" s="2" t="s">
        <v>550</v>
      </c>
      <c r="F482" s="2" t="s">
        <v>167</v>
      </c>
      <c r="G482" s="5" t="str">
        <f>HYPERLINK("http://adamswebsearch2.nrc.gov/idmws/ViewDocByAccession.asp?AccessionNumber=ML103640283","View 2010201")</f>
        <v>View 2010201</v>
      </c>
    </row>
    <row r="483" spans="1:7" ht="15">
      <c r="A483" s="2" t="s">
        <v>770</v>
      </c>
      <c r="B483" s="3">
        <v>40562</v>
      </c>
      <c r="C483" t="s">
        <v>18</v>
      </c>
      <c r="D483" s="4" t="s">
        <v>637</v>
      </c>
      <c r="E483" s="2" t="s">
        <v>571</v>
      </c>
      <c r="F483" s="2" t="s">
        <v>29</v>
      </c>
      <c r="G483" s="5" t="str">
        <f>HYPERLINK("http://adamswebsearch2.nrc.gov/idmws/ViewDocByAccession.asp?AccessionNumber=ML110030868","View 2011201")</f>
        <v>View 2011201</v>
      </c>
    </row>
    <row r="484" spans="1:7" ht="15">
      <c r="A484" s="2" t="s">
        <v>771</v>
      </c>
      <c r="B484" s="3">
        <v>40535</v>
      </c>
      <c r="C484" t="s">
        <v>34</v>
      </c>
      <c r="D484" s="4" t="s">
        <v>654</v>
      </c>
      <c r="E484" s="2" t="s">
        <v>586</v>
      </c>
      <c r="F484" s="2" t="s">
        <v>181</v>
      </c>
      <c r="G484" s="5" t="str">
        <f>HYPERLINK("http://adamswebsearch2.nrc.gov/idmws/ViewDocByAccession.asp?AccessionNumber=ML110030962","View 2009008")</f>
        <v>View 2009008</v>
      </c>
    </row>
    <row r="485" spans="1:7" ht="15">
      <c r="A485" s="2" t="s">
        <v>772</v>
      </c>
      <c r="B485" s="3">
        <v>40547</v>
      </c>
      <c r="C485" t="s">
        <v>18</v>
      </c>
      <c r="D485" s="4" t="s">
        <v>639</v>
      </c>
      <c r="E485" s="2" t="s">
        <v>573</v>
      </c>
      <c r="F485" s="2" t="s">
        <v>36</v>
      </c>
      <c r="G485" s="5" t="str">
        <f>HYPERLINK("http://adamswebsearch2.nrc.gov/idmws/ViewDocByAccession.asp?AccessionNumber=ML110040455","View 2010406")</f>
        <v>View 2010406</v>
      </c>
    </row>
    <row r="486" spans="1:7" ht="15">
      <c r="A486" s="2" t="s">
        <v>773</v>
      </c>
      <c r="B486" s="3">
        <v>40548</v>
      </c>
      <c r="C486" t="s">
        <v>18</v>
      </c>
      <c r="D486" s="4" t="s">
        <v>622</v>
      </c>
      <c r="E486" s="2" t="s">
        <v>556</v>
      </c>
      <c r="F486" s="2" t="s">
        <v>673</v>
      </c>
      <c r="G486" s="5" t="str">
        <f>HYPERLINK("http://adamswebsearch2.nrc.gov/idmws/ViewDocByAccession.asp?AccessionNumber=ML110060018","View 2010403")</f>
        <v>View 2010403</v>
      </c>
    </row>
    <row r="487" spans="1:7" ht="15">
      <c r="A487" s="2" t="s">
        <v>774</v>
      </c>
      <c r="B487" s="3">
        <v>40549</v>
      </c>
      <c r="C487" t="s">
        <v>78</v>
      </c>
      <c r="D487" s="4" t="s">
        <v>628</v>
      </c>
      <c r="E487" s="2" t="s">
        <v>562</v>
      </c>
      <c r="F487" s="2" t="s">
        <v>148</v>
      </c>
      <c r="G487" s="5" t="str">
        <f>HYPERLINK("http://adamswebsearch2.nrc.gov/idmws/ViewDocByAccession.asp?AccessionNumber=ML110060770","View 2010010")</f>
        <v>View 2010010</v>
      </c>
    </row>
    <row r="488" spans="1:7" ht="15">
      <c r="A488" s="2" t="s">
        <v>775</v>
      </c>
      <c r="B488" s="3">
        <v>40549</v>
      </c>
      <c r="C488" t="s">
        <v>12</v>
      </c>
      <c r="D488" s="4" t="s">
        <v>639</v>
      </c>
      <c r="E488" s="2" t="s">
        <v>573</v>
      </c>
      <c r="F488" s="2" t="s">
        <v>174</v>
      </c>
      <c r="G488" s="5" t="str">
        <f>HYPERLINK("http://adamswebsearch2.nrc.gov/idmws/ViewDocByAccession.asp?AccessionNumber=ML110060789","View 2010006")</f>
        <v>View 2010006</v>
      </c>
    </row>
    <row r="489" spans="1:7" ht="15">
      <c r="A489" s="2" t="s">
        <v>776</v>
      </c>
      <c r="B489" s="3">
        <v>40549</v>
      </c>
      <c r="C489" t="s">
        <v>20</v>
      </c>
      <c r="D489" s="4" t="s">
        <v>591</v>
      </c>
      <c r="E489" s="2" t="s">
        <v>525</v>
      </c>
      <c r="F489" s="2" t="s">
        <v>16</v>
      </c>
      <c r="G489" s="5" t="str">
        <f>HYPERLINK("http://adamswebsearch2.nrc.gov/idmws/ViewDocByAccession.asp?AccessionNumber=ML110060813","View 2010403")</f>
        <v>View 2010403</v>
      </c>
    </row>
    <row r="490" spans="1:7" ht="15">
      <c r="A490" s="2" t="s">
        <v>777</v>
      </c>
      <c r="B490" s="3">
        <v>40550</v>
      </c>
      <c r="C490" t="s">
        <v>215</v>
      </c>
      <c r="D490" s="4" t="s">
        <v>602</v>
      </c>
      <c r="E490" s="2" t="s">
        <v>536</v>
      </c>
      <c r="F490" s="2" t="s">
        <v>233</v>
      </c>
      <c r="G490" s="5" t="str">
        <f>HYPERLINK("http://adamswebsearch2.nrc.gov/idmws/ViewDocByAccession.asp?AccessionNumber=ML110070085","View 2010010")</f>
        <v>View 2010010</v>
      </c>
    </row>
    <row r="491" spans="1:7" ht="15">
      <c r="A491" s="2" t="s">
        <v>778</v>
      </c>
      <c r="B491" s="3">
        <v>40550</v>
      </c>
      <c r="C491" t="s">
        <v>142</v>
      </c>
      <c r="D491" s="4" t="s">
        <v>621</v>
      </c>
      <c r="E491" s="2" t="s">
        <v>555</v>
      </c>
      <c r="F491" s="2" t="s">
        <v>138</v>
      </c>
      <c r="G491" s="5" t="str">
        <f>HYPERLINK("http://adamswebsearch2.nrc.gov/idmws/ViewDocByAccession.asp?AccessionNumber=ML110070347","View 2010008")</f>
        <v>View 2010008</v>
      </c>
    </row>
    <row r="492" spans="1:7" ht="15">
      <c r="A492" s="2" t="s">
        <v>779</v>
      </c>
      <c r="B492" s="3">
        <v>40553</v>
      </c>
      <c r="C492" t="s">
        <v>92</v>
      </c>
      <c r="D492" s="4" t="s">
        <v>621</v>
      </c>
      <c r="E492" s="2" t="s">
        <v>555</v>
      </c>
      <c r="F492" s="2" t="s">
        <v>132</v>
      </c>
      <c r="G492" s="5" t="str">
        <f>HYPERLINK("http://adamswebsearch2.nrc.gov/idmws/ViewDocByAccession.asp?AccessionNumber=ML110100862","View 2010007")</f>
        <v>View 2010007</v>
      </c>
    </row>
    <row r="493" spans="1:7" ht="15">
      <c r="A493" s="2" t="s">
        <v>780</v>
      </c>
      <c r="B493" s="3">
        <v>40555</v>
      </c>
      <c r="C493" t="s">
        <v>46</v>
      </c>
      <c r="D493" s="4" t="s">
        <v>650</v>
      </c>
      <c r="E493" s="2" t="s">
        <v>583</v>
      </c>
      <c r="F493" s="2" t="s">
        <v>226</v>
      </c>
      <c r="G493" s="5" t="str">
        <f>HYPERLINK("http://adamswebsearch2.nrc.gov/idmws/ViewDocByAccession.asp?AccessionNumber=ML110120413","View 2010007")</f>
        <v>View 2010007</v>
      </c>
    </row>
    <row r="494" spans="1:7" ht="15">
      <c r="A494" s="2" t="s">
        <v>781</v>
      </c>
      <c r="B494" s="3">
        <v>40553</v>
      </c>
      <c r="C494" t="s">
        <v>18</v>
      </c>
      <c r="D494" s="4" t="s">
        <v>642</v>
      </c>
      <c r="E494" s="2" t="s">
        <v>576</v>
      </c>
      <c r="F494" s="2" t="s">
        <v>16</v>
      </c>
      <c r="G494" s="5" t="str">
        <f>HYPERLINK("http://adamswebsearch2.nrc.gov/idmws/ViewDocByAccession.asp?AccessionNumber=ML110120553","View 2010501")</f>
        <v>View 2010501</v>
      </c>
    </row>
    <row r="495" spans="1:7" ht="15">
      <c r="A495" s="2" t="s">
        <v>782</v>
      </c>
      <c r="B495" s="3">
        <v>40553</v>
      </c>
      <c r="C495" t="s">
        <v>18</v>
      </c>
      <c r="D495" s="4" t="s">
        <v>629</v>
      </c>
      <c r="E495" s="2" t="s">
        <v>563</v>
      </c>
      <c r="F495" s="2" t="s">
        <v>16</v>
      </c>
      <c r="G495" s="5" t="str">
        <f>HYPERLINK("http://adamswebsearch2.nrc.gov/idmws/ViewDocByAccession.asp?AccessionNumber=ML110120556","View 2010501")</f>
        <v>View 2010501</v>
      </c>
    </row>
    <row r="496" spans="1:7" ht="15">
      <c r="A496" s="2" t="s">
        <v>783</v>
      </c>
      <c r="B496" s="3">
        <v>40553</v>
      </c>
      <c r="C496" t="s">
        <v>15</v>
      </c>
      <c r="D496" s="4" t="s">
        <v>649</v>
      </c>
      <c r="E496" s="2" t="s">
        <v>582</v>
      </c>
      <c r="F496" s="2" t="s">
        <v>16</v>
      </c>
      <c r="G496" s="5" t="str">
        <f>HYPERLINK("http://adamswebsearch2.nrc.gov/idmws/ViewDocByAccession.asp?AccessionNumber=ML110120561","View 2010501")</f>
        <v>View 2010501</v>
      </c>
    </row>
    <row r="497" spans="1:7" ht="15">
      <c r="A497" s="2" t="s">
        <v>784</v>
      </c>
      <c r="B497" s="3">
        <v>40553</v>
      </c>
      <c r="C497" t="s">
        <v>18</v>
      </c>
      <c r="D497" s="4" t="s">
        <v>605</v>
      </c>
      <c r="E497" s="2" t="s">
        <v>539</v>
      </c>
      <c r="F497" s="2" t="s">
        <v>16</v>
      </c>
      <c r="G497" s="5" t="str">
        <f>HYPERLINK("http://adamswebsearch2.nrc.gov/idmws/ViewDocByAccession.asp?AccessionNumber=ML110120566","View 2010501")</f>
        <v>View 2010501</v>
      </c>
    </row>
    <row r="498" spans="1:7" ht="15">
      <c r="A498" s="2" t="s">
        <v>785</v>
      </c>
      <c r="B498" s="3">
        <v>40553</v>
      </c>
      <c r="C498" t="s">
        <v>18</v>
      </c>
      <c r="D498" s="4" t="s">
        <v>646</v>
      </c>
      <c r="E498" s="2" t="s">
        <v>580</v>
      </c>
      <c r="F498" s="2" t="s">
        <v>31</v>
      </c>
      <c r="G498" s="5" t="str">
        <f>HYPERLINK("http://adamswebsearch2.nrc.gov/idmws/ViewDocByAccession.asp?AccessionNumber=ML110120569","View 2010501")</f>
        <v>View 2010501</v>
      </c>
    </row>
    <row r="499" spans="1:7" ht="15">
      <c r="A499" s="2" t="s">
        <v>786</v>
      </c>
      <c r="B499" s="3">
        <v>40553</v>
      </c>
      <c r="C499" t="s">
        <v>18</v>
      </c>
      <c r="D499" s="4" t="s">
        <v>640</v>
      </c>
      <c r="E499" s="2" t="s">
        <v>574</v>
      </c>
      <c r="F499" s="2" t="s">
        <v>16</v>
      </c>
      <c r="G499" s="5" t="str">
        <f>HYPERLINK("http://adamswebsearch2.nrc.gov/idmws/ViewDocByAccession.asp?AccessionNumber=ML110120576","View 2010501")</f>
        <v>View 2010501</v>
      </c>
    </row>
    <row r="500" spans="1:7" ht="15">
      <c r="A500" s="2" t="s">
        <v>787</v>
      </c>
      <c r="B500" s="3">
        <v>40553</v>
      </c>
      <c r="C500" t="s">
        <v>20</v>
      </c>
      <c r="D500" s="4" t="s">
        <v>641</v>
      </c>
      <c r="E500" s="2" t="s">
        <v>575</v>
      </c>
      <c r="F500" s="2" t="s">
        <v>16</v>
      </c>
      <c r="G500" s="5" t="str">
        <f>HYPERLINK("http://adamswebsearch2.nrc.gov/idmws/ViewDocByAccession.asp?AccessionNumber=ML110120601","View 2010501")</f>
        <v>View 2010501</v>
      </c>
    </row>
    <row r="501" spans="1:7" ht="15">
      <c r="A501" s="2" t="s">
        <v>788</v>
      </c>
      <c r="B501" s="3">
        <v>40553</v>
      </c>
      <c r="C501" t="s">
        <v>20</v>
      </c>
      <c r="D501" s="4" t="s">
        <v>592</v>
      </c>
      <c r="E501" s="2" t="s">
        <v>526</v>
      </c>
      <c r="F501" s="2" t="s">
        <v>16</v>
      </c>
      <c r="G501" s="5" t="str">
        <f>HYPERLINK("http://adamswebsearch2.nrc.gov/idmws/ViewDocByAccession.asp?AccessionNumber=ML110120620","View 2010501")</f>
        <v>View 2010501</v>
      </c>
    </row>
    <row r="502" spans="1:7" ht="15">
      <c r="A502" s="2" t="s">
        <v>789</v>
      </c>
      <c r="B502" s="3">
        <v>40553</v>
      </c>
      <c r="C502" t="s">
        <v>18</v>
      </c>
      <c r="D502" s="4" t="s">
        <v>604</v>
      </c>
      <c r="E502" s="2" t="s">
        <v>538</v>
      </c>
      <c r="F502" s="2" t="s">
        <v>16</v>
      </c>
      <c r="G502" s="5" t="str">
        <f>HYPERLINK("http://adamswebsearch2.nrc.gov/idmws/ViewDocByAccession.asp?AccessionNumber=ML110120625","View 2010501")</f>
        <v>View 2010501</v>
      </c>
    </row>
    <row r="503" spans="1:7" ht="15">
      <c r="A503" s="2" t="s">
        <v>790</v>
      </c>
      <c r="B503" s="3">
        <v>40553</v>
      </c>
      <c r="C503" t="s">
        <v>18</v>
      </c>
      <c r="D503" s="4" t="s">
        <v>634</v>
      </c>
      <c r="E503" s="2" t="s">
        <v>568</v>
      </c>
      <c r="F503" s="2" t="s">
        <v>16</v>
      </c>
      <c r="G503" s="5" t="str">
        <f>HYPERLINK("http://adamswebsearch2.nrc.gov/idmws/ViewDocByAccession.asp?AccessionNumber=ML110120629","View 2010501")</f>
        <v>View 2010501</v>
      </c>
    </row>
    <row r="504" spans="1:7" ht="15">
      <c r="A504" s="2" t="s">
        <v>791</v>
      </c>
      <c r="B504" s="3">
        <v>40553</v>
      </c>
      <c r="C504" t="s">
        <v>20</v>
      </c>
      <c r="D504" s="4" t="s">
        <v>653</v>
      </c>
      <c r="E504" s="2" t="s">
        <v>585</v>
      </c>
      <c r="F504" s="2" t="s">
        <v>16</v>
      </c>
      <c r="G504" s="5" t="str">
        <f>HYPERLINK("http://adamswebsearch2.nrc.gov/idmws/ViewDocByAccession.asp?AccessionNumber=ML110120633","View 2010501")</f>
        <v>View 2010501</v>
      </c>
    </row>
    <row r="505" spans="1:7" ht="15">
      <c r="A505" s="2" t="s">
        <v>792</v>
      </c>
      <c r="B505" s="3">
        <v>40553</v>
      </c>
      <c r="C505" t="s">
        <v>18</v>
      </c>
      <c r="D505" s="4" t="s">
        <v>591</v>
      </c>
      <c r="E505" s="2" t="s">
        <v>525</v>
      </c>
      <c r="F505" s="2" t="s">
        <v>16</v>
      </c>
      <c r="G505" s="5" t="str">
        <f>HYPERLINK("http://adamswebsearch2.nrc.gov/idmws/ViewDocByAccession.asp?AccessionNumber=ML110120660","View 2010501")</f>
        <v>View 2010501</v>
      </c>
    </row>
    <row r="506" spans="1:7" ht="15">
      <c r="A506" s="2" t="s">
        <v>793</v>
      </c>
      <c r="B506" s="3">
        <v>40554</v>
      </c>
      <c r="C506" t="s">
        <v>18</v>
      </c>
      <c r="D506" s="4" t="s">
        <v>603</v>
      </c>
      <c r="E506" s="2" t="s">
        <v>537</v>
      </c>
      <c r="F506" s="2" t="s">
        <v>49</v>
      </c>
      <c r="G506" s="5" t="str">
        <f>HYPERLINK("http://adamswebsearch2.nrc.gov/idmws/ViewDocByAccession.asp?AccessionNumber=ML110130292","View 2010403")</f>
        <v>View 2010403</v>
      </c>
    </row>
    <row r="507" spans="1:7" ht="15">
      <c r="A507" s="2" t="s">
        <v>794</v>
      </c>
      <c r="B507" s="3">
        <v>40547</v>
      </c>
      <c r="C507" t="s">
        <v>15</v>
      </c>
      <c r="D507" s="4" t="s">
        <v>628</v>
      </c>
      <c r="E507" s="2" t="s">
        <v>562</v>
      </c>
      <c r="F507" s="2" t="s">
        <v>67</v>
      </c>
      <c r="G507" s="5" t="str">
        <f>HYPERLINK("http://adamswebsearch2.nrc.gov/idmws/ViewDocByAccession.asp?AccessionNumber=ML110130618","View 2010405")</f>
        <v>View 2010405</v>
      </c>
    </row>
    <row r="508" spans="1:7" ht="15">
      <c r="A508" s="2" t="s">
        <v>795</v>
      </c>
      <c r="B508" s="3">
        <v>40557</v>
      </c>
      <c r="C508" t="s">
        <v>15</v>
      </c>
      <c r="D508" s="4" t="s">
        <v>645</v>
      </c>
      <c r="E508" s="2" t="s">
        <v>579</v>
      </c>
      <c r="F508" s="2" t="s">
        <v>67</v>
      </c>
      <c r="G508" s="5" t="str">
        <f>HYPERLINK("http://adamswebsearch2.nrc.gov/idmws/ViewDocByAccession.asp?AccessionNumber=ML110140886","View 2010405")</f>
        <v>View 2010405</v>
      </c>
    </row>
    <row r="509" spans="1:7" ht="15">
      <c r="A509" s="2" t="s">
        <v>796</v>
      </c>
      <c r="B509" s="3">
        <v>40556</v>
      </c>
      <c r="C509" t="s">
        <v>15</v>
      </c>
      <c r="D509" s="4" t="s">
        <v>608</v>
      </c>
      <c r="E509" s="2" t="s">
        <v>542</v>
      </c>
      <c r="F509" s="2" t="s">
        <v>151</v>
      </c>
      <c r="G509" s="5" t="str">
        <f>HYPERLINK("http://adamswebsearch2.nrc.gov/idmws/ViewDocByAccession.asp?AccessionNumber=ML110140897","View 2010404")</f>
        <v>View 2010404</v>
      </c>
    </row>
    <row r="510" spans="1:7" ht="15">
      <c r="A510" s="2" t="s">
        <v>797</v>
      </c>
      <c r="B510" s="3">
        <v>40557</v>
      </c>
      <c r="C510" t="s">
        <v>15</v>
      </c>
      <c r="D510" s="4" t="s">
        <v>594</v>
      </c>
      <c r="E510" s="2" t="s">
        <v>528</v>
      </c>
      <c r="F510" s="2" t="s">
        <v>51</v>
      </c>
      <c r="G510" s="5" t="str">
        <f>HYPERLINK("http://adamswebsearch2.nrc.gov/idmws/ViewDocByAccession.asp?AccessionNumber=ML110180567","View 2010501")</f>
        <v>View 2010501</v>
      </c>
    </row>
    <row r="511" spans="1:7" ht="15">
      <c r="A511" s="2" t="s">
        <v>798</v>
      </c>
      <c r="B511" s="3">
        <v>40557</v>
      </c>
      <c r="C511" t="s">
        <v>15</v>
      </c>
      <c r="D511" s="4" t="s">
        <v>639</v>
      </c>
      <c r="E511" s="2" t="s">
        <v>573</v>
      </c>
      <c r="F511" s="2" t="s">
        <v>51</v>
      </c>
      <c r="G511" s="5" t="str">
        <f>HYPERLINK("http://adamswebsearch2.nrc.gov/idmws/ViewDocByAccession.asp?AccessionNumber=ML110180591","View 2010501")</f>
        <v>View 2010501</v>
      </c>
    </row>
    <row r="512" spans="1:7" ht="15">
      <c r="A512" s="2" t="s">
        <v>799</v>
      </c>
      <c r="B512" s="3">
        <v>40557</v>
      </c>
      <c r="C512" t="s">
        <v>15</v>
      </c>
      <c r="D512" s="4" t="s">
        <v>610</v>
      </c>
      <c r="E512" s="2" t="s">
        <v>544</v>
      </c>
      <c r="F512" s="2" t="s">
        <v>51</v>
      </c>
      <c r="G512" s="5" t="str">
        <f>HYPERLINK("http://adamswebsearch2.nrc.gov/idmws/ViewDocByAccession.asp?AccessionNumber=ML110180602","View 2010501")</f>
        <v>View 2010501</v>
      </c>
    </row>
    <row r="513" spans="1:7" ht="15">
      <c r="A513" s="2" t="s">
        <v>800</v>
      </c>
      <c r="B513" s="3">
        <v>40557</v>
      </c>
      <c r="C513" t="s">
        <v>15</v>
      </c>
      <c r="D513" s="4" t="s">
        <v>613</v>
      </c>
      <c r="E513" s="2" t="s">
        <v>547</v>
      </c>
      <c r="F513" s="2" t="s">
        <v>51</v>
      </c>
      <c r="G513" s="5" t="str">
        <f>HYPERLINK("http://adamswebsearch2.nrc.gov/idmws/ViewDocByAccession.asp?AccessionNumber=ML110180610","View 2010501")</f>
        <v>View 2010501</v>
      </c>
    </row>
    <row r="514" spans="1:7" ht="15">
      <c r="A514" s="2" t="s">
        <v>801</v>
      </c>
      <c r="B514" s="3">
        <v>40562</v>
      </c>
      <c r="C514" t="s">
        <v>97</v>
      </c>
      <c r="D514" s="4" t="s">
        <v>638</v>
      </c>
      <c r="E514" s="2" t="s">
        <v>572</v>
      </c>
      <c r="F514" s="2" t="s">
        <v>100</v>
      </c>
      <c r="G514" s="5" t="str">
        <f>HYPERLINK("http://adamswebsearch2.nrc.gov/idmws/ViewDocByAccession.asp?AccessionNumber=ML110190337","View 2010005")</f>
        <v>View 2010005</v>
      </c>
    </row>
    <row r="515" spans="1:7" ht="15">
      <c r="A515" s="2" t="s">
        <v>802</v>
      </c>
      <c r="B515" s="3">
        <v>40557</v>
      </c>
      <c r="C515" t="s">
        <v>15</v>
      </c>
      <c r="D515" s="4" t="s">
        <v>654</v>
      </c>
      <c r="E515" s="2" t="s">
        <v>586</v>
      </c>
      <c r="F515" s="2" t="s">
        <v>51</v>
      </c>
      <c r="G515" s="5" t="str">
        <f>HYPERLINK("http://adamswebsearch2.nrc.gov/idmws/ViewDocByAccession.asp?AccessionNumber=ML110190421","View 2010501")</f>
        <v>View 2010501</v>
      </c>
    </row>
    <row r="516" spans="1:7" ht="15">
      <c r="A516" s="2" t="s">
        <v>803</v>
      </c>
      <c r="B516" s="3">
        <v>40557</v>
      </c>
      <c r="C516" t="s">
        <v>15</v>
      </c>
      <c r="D516" s="4" t="s">
        <v>617</v>
      </c>
      <c r="E516" s="2" t="s">
        <v>551</v>
      </c>
      <c r="F516" s="2" t="s">
        <v>51</v>
      </c>
      <c r="G516" s="5" t="str">
        <f>HYPERLINK("http://adamswebsearch2.nrc.gov/idmws/ViewDocByAccession.asp?AccessionNumber=ML110190439","View 2010501")</f>
        <v>View 2010501</v>
      </c>
    </row>
    <row r="517" spans="1:7" ht="15">
      <c r="A517" s="2" t="s">
        <v>804</v>
      </c>
      <c r="B517" s="3">
        <v>40557</v>
      </c>
      <c r="C517" t="s">
        <v>15</v>
      </c>
      <c r="D517" s="4" t="s">
        <v>625</v>
      </c>
      <c r="E517" s="2" t="s">
        <v>559</v>
      </c>
      <c r="F517" s="2" t="s">
        <v>51</v>
      </c>
      <c r="G517" s="5" t="str">
        <f>HYPERLINK("http://adamswebsearch2.nrc.gov/idmws/ViewDocByAccession.asp?AccessionNumber=ML110190530","View 2010501")</f>
        <v>View 2010501</v>
      </c>
    </row>
    <row r="518" spans="1:7" ht="15">
      <c r="A518" s="2" t="s">
        <v>805</v>
      </c>
      <c r="B518" s="3">
        <v>40557</v>
      </c>
      <c r="C518" t="s">
        <v>15</v>
      </c>
      <c r="D518" s="4" t="s">
        <v>593</v>
      </c>
      <c r="E518" s="2" t="s">
        <v>527</v>
      </c>
      <c r="F518" s="2" t="s">
        <v>51</v>
      </c>
      <c r="G518" s="5" t="str">
        <f>HYPERLINK("http://adamswebsearch2.nrc.gov/idmws/ViewDocByAccession.asp?AccessionNumber=ML110190541","View 2010501")</f>
        <v>View 2010501</v>
      </c>
    </row>
    <row r="519" spans="1:7" ht="15">
      <c r="A519" s="2" t="s">
        <v>806</v>
      </c>
      <c r="B519" s="3">
        <v>40557</v>
      </c>
      <c r="C519" t="s">
        <v>15</v>
      </c>
      <c r="D519" s="4" t="s">
        <v>636</v>
      </c>
      <c r="E519" s="2" t="s">
        <v>570</v>
      </c>
      <c r="F519" s="2" t="s">
        <v>51</v>
      </c>
      <c r="G519" s="5" t="str">
        <f>HYPERLINK("http://adamswebsearch2.nrc.gov/idmws/ViewDocByAccession.asp?AccessionNumber=ML110190546","View 2010501")</f>
        <v>View 2010501</v>
      </c>
    </row>
    <row r="520" spans="1:7" ht="15">
      <c r="A520" s="2" t="s">
        <v>807</v>
      </c>
      <c r="B520" s="3">
        <v>40557</v>
      </c>
      <c r="C520" t="s">
        <v>15</v>
      </c>
      <c r="D520" s="4" t="s">
        <v>631</v>
      </c>
      <c r="E520" s="2" t="s">
        <v>565</v>
      </c>
      <c r="F520" s="2" t="s">
        <v>51</v>
      </c>
      <c r="G520" s="5" t="str">
        <f>HYPERLINK("http://adamswebsearch2.nrc.gov/idmws/ViewDocByAccession.asp?AccessionNumber=ML110190559","View 2010501")</f>
        <v>View 2010501</v>
      </c>
    </row>
    <row r="521" spans="1:7" ht="15">
      <c r="A521" s="2" t="s">
        <v>808</v>
      </c>
      <c r="B521" s="3">
        <v>40557</v>
      </c>
      <c r="C521" t="s">
        <v>15</v>
      </c>
      <c r="D521" s="4" t="s">
        <v>655</v>
      </c>
      <c r="E521" s="2" t="s">
        <v>587</v>
      </c>
      <c r="F521" s="2" t="s">
        <v>51</v>
      </c>
      <c r="G521" s="5" t="str">
        <f>HYPERLINK("http://adamswebsearch2.nrc.gov/idmws/ViewDocByAccession.asp?AccessionNumber=ML110190581","View 2010501")</f>
        <v>View 2010501</v>
      </c>
    </row>
    <row r="522" spans="1:7" ht="15">
      <c r="A522" s="2" t="s">
        <v>809</v>
      </c>
      <c r="B522" s="3">
        <v>40557</v>
      </c>
      <c r="C522" t="s">
        <v>15</v>
      </c>
      <c r="D522" s="4" t="s">
        <v>616</v>
      </c>
      <c r="E522" s="2" t="s">
        <v>550</v>
      </c>
      <c r="F522" s="2" t="s">
        <v>51</v>
      </c>
      <c r="G522" s="5" t="str">
        <f>HYPERLINK("http://adamswebsearch2.nrc.gov/idmws/ViewDocByAccession.asp?AccessionNumber=ML110190605","View 2010501")</f>
        <v>View 2010501</v>
      </c>
    </row>
    <row r="523" spans="1:7" ht="15">
      <c r="A523" s="2" t="s">
        <v>810</v>
      </c>
      <c r="B523" s="3">
        <v>40557</v>
      </c>
      <c r="C523" t="s">
        <v>15</v>
      </c>
      <c r="D523" s="4" t="s">
        <v>630</v>
      </c>
      <c r="E523" s="2" t="s">
        <v>564</v>
      </c>
      <c r="F523" s="2" t="s">
        <v>51</v>
      </c>
      <c r="G523" s="5" t="str">
        <f>HYPERLINK("http://adamswebsearch2.nrc.gov/idmws/ViewDocByAccession.asp?AccessionNumber=ML110190611","View 2010501")</f>
        <v>View 2010501</v>
      </c>
    </row>
    <row r="524" spans="1:7" ht="15">
      <c r="A524" s="2" t="s">
        <v>811</v>
      </c>
      <c r="B524" s="3">
        <v>40557</v>
      </c>
      <c r="C524" t="s">
        <v>15</v>
      </c>
      <c r="D524" s="4" t="s">
        <v>609</v>
      </c>
      <c r="E524" s="2" t="s">
        <v>543</v>
      </c>
      <c r="F524" s="2" t="s">
        <v>51</v>
      </c>
      <c r="G524" s="5" t="str">
        <f>HYPERLINK("http://adamswebsearch2.nrc.gov/idmws/ViewDocByAccession.asp?AccessionNumber=ML110190614","View 2010501")</f>
        <v>View 2010501</v>
      </c>
    </row>
    <row r="525" spans="1:7" ht="15">
      <c r="A525" s="2" t="s">
        <v>812</v>
      </c>
      <c r="B525" s="3">
        <v>40557</v>
      </c>
      <c r="C525" t="s">
        <v>15</v>
      </c>
      <c r="D525" s="4" t="s">
        <v>603</v>
      </c>
      <c r="E525" s="2" t="s">
        <v>537</v>
      </c>
      <c r="F525" s="2" t="s">
        <v>51</v>
      </c>
      <c r="G525" s="5" t="str">
        <f>HYPERLINK("http://adamswebsearch2.nrc.gov/idmws/ViewDocByAccession.asp?AccessionNumber=ML110190619","View 2010501")</f>
        <v>View 2010501</v>
      </c>
    </row>
    <row r="526" spans="1:7" ht="15">
      <c r="A526" s="2" t="s">
        <v>813</v>
      </c>
      <c r="B526" s="3">
        <v>40557</v>
      </c>
      <c r="C526" t="s">
        <v>15</v>
      </c>
      <c r="D526" s="4" t="s">
        <v>614</v>
      </c>
      <c r="E526" s="2" t="s">
        <v>548</v>
      </c>
      <c r="F526" s="2" t="s">
        <v>51</v>
      </c>
      <c r="G526" s="5" t="str">
        <f>HYPERLINK("http://adamswebsearch2.nrc.gov/idmws/ViewDocByAccession.asp?AccessionNumber=ML110190620","View 2010501")</f>
        <v>View 2010501</v>
      </c>
    </row>
    <row r="527" spans="1:7" ht="15">
      <c r="A527" s="2" t="s">
        <v>814</v>
      </c>
      <c r="B527" s="3">
        <v>40562</v>
      </c>
      <c r="C527" t="s">
        <v>83</v>
      </c>
      <c r="D527" s="4" t="s">
        <v>639</v>
      </c>
      <c r="E527" s="2" t="s">
        <v>573</v>
      </c>
      <c r="F527" s="2" t="s">
        <v>169</v>
      </c>
      <c r="G527" s="5" t="str">
        <f>HYPERLINK("http://adamswebsearch2.nrc.gov/idmws/ViewDocByAccession.asp?AccessionNumber=ML110190808","View 2011010")</f>
        <v>View 2011010</v>
      </c>
    </row>
    <row r="528" spans="1:7" ht="15">
      <c r="A528" s="2" t="s">
        <v>815</v>
      </c>
      <c r="B528" s="3">
        <v>40564</v>
      </c>
      <c r="C528" t="s">
        <v>15</v>
      </c>
      <c r="D528" s="4" t="s">
        <v>600</v>
      </c>
      <c r="E528" s="2" t="s">
        <v>534</v>
      </c>
      <c r="F528" s="2" t="s">
        <v>167</v>
      </c>
      <c r="G528" s="5" t="str">
        <f>HYPERLINK("http://adamswebsearch2.nrc.gov/idmws/ViewDocByAccession.asp?AccessionNumber=ML110200034","View 2010201")</f>
        <v>View 2010201</v>
      </c>
    </row>
    <row r="529" spans="1:7" ht="15">
      <c r="A529" s="2" t="s">
        <v>816</v>
      </c>
      <c r="B529" s="3">
        <v>40568</v>
      </c>
      <c r="C529" t="s">
        <v>180</v>
      </c>
      <c r="D529" s="4" t="s">
        <v>645</v>
      </c>
      <c r="E529" s="2" t="s">
        <v>579</v>
      </c>
      <c r="F529" s="2" t="s">
        <v>167</v>
      </c>
      <c r="G529" s="5" t="str">
        <f>HYPERLINK("http://adamswebsearch2.nrc.gov/idmws/ViewDocByAccession.asp?AccessionNumber=ML110200162","View 2010201")</f>
        <v>View 2010201</v>
      </c>
    </row>
    <row r="530" spans="1:7" ht="15">
      <c r="A530" s="2" t="s">
        <v>817</v>
      </c>
      <c r="B530" s="3">
        <v>40563</v>
      </c>
      <c r="C530" t="s">
        <v>85</v>
      </c>
      <c r="D530" s="4" t="s">
        <v>637</v>
      </c>
      <c r="E530" s="2" t="s">
        <v>571</v>
      </c>
      <c r="F530" s="2" t="s">
        <v>100</v>
      </c>
      <c r="G530" s="5" t="str">
        <f>HYPERLINK("http://adamswebsearch2.nrc.gov/idmws/ViewDocByAccession.asp?AccessionNumber=ML110200327","View 2010005")</f>
        <v>View 2010005</v>
      </c>
    </row>
    <row r="531" spans="1:7" ht="15">
      <c r="A531" s="2" t="s">
        <v>818</v>
      </c>
      <c r="B531" s="3">
        <v>40557</v>
      </c>
      <c r="C531" t="s">
        <v>274</v>
      </c>
      <c r="D531" s="4" t="s">
        <v>612</v>
      </c>
      <c r="E531" s="2" t="s">
        <v>546</v>
      </c>
      <c r="F531" s="2" t="s">
        <v>84</v>
      </c>
      <c r="G531" s="5" t="str">
        <f>HYPERLINK("http://adamswebsearch2.nrc.gov/idmws/ViewDocByAccession.asp?AccessionNumber=ML110210378","View 2010501")</f>
        <v>View 2010501</v>
      </c>
    </row>
    <row r="532" spans="1:7" ht="15">
      <c r="A532" s="2" t="s">
        <v>819</v>
      </c>
      <c r="B532" s="3">
        <v>40564</v>
      </c>
      <c r="C532" t="s">
        <v>83</v>
      </c>
      <c r="D532" s="4" t="s">
        <v>633</v>
      </c>
      <c r="E532" s="2" t="s">
        <v>567</v>
      </c>
      <c r="F532" s="2" t="s">
        <v>69</v>
      </c>
      <c r="G532" s="5" t="str">
        <f>HYPERLINK("http://adamswebsearch2.nrc.gov/idmws/ViewDocByAccession.asp?AccessionNumber=ML110210793","View 2010404")</f>
        <v>View 2010404</v>
      </c>
    </row>
    <row r="533" spans="1:7" ht="15">
      <c r="A533" s="2" t="s">
        <v>820</v>
      </c>
      <c r="B533" s="3">
        <v>40567</v>
      </c>
      <c r="C533" t="s">
        <v>61</v>
      </c>
      <c r="D533" s="4" t="s">
        <v>646</v>
      </c>
      <c r="E533" s="2" t="s">
        <v>580</v>
      </c>
      <c r="F533" s="2" t="s">
        <v>128</v>
      </c>
      <c r="G533" s="5" t="str">
        <f>HYPERLINK("http://adamswebsearch2.nrc.gov/idmws/ViewDocByAccession.asp?AccessionNumber=ML110240527","View 2010005")</f>
        <v>View 2010005</v>
      </c>
    </row>
    <row r="534" spans="1:7" ht="15">
      <c r="A534" s="2" t="s">
        <v>821</v>
      </c>
      <c r="B534" s="3">
        <v>40564</v>
      </c>
      <c r="C534" t="s">
        <v>18</v>
      </c>
      <c r="D534" s="4" t="s">
        <v>625</v>
      </c>
      <c r="E534" s="2" t="s">
        <v>559</v>
      </c>
      <c r="F534" s="2" t="s">
        <v>49</v>
      </c>
      <c r="G534" s="5" t="str">
        <f>HYPERLINK("http://adamswebsearch2.nrc.gov/idmws/ViewDocByAccession.asp?AccessionNumber=ML110240586","View 2010403")</f>
        <v>View 2010403</v>
      </c>
    </row>
    <row r="535" spans="1:7" ht="15">
      <c r="A535" s="2" t="s">
        <v>822</v>
      </c>
      <c r="B535" s="3">
        <v>40567</v>
      </c>
      <c r="C535" t="s">
        <v>113</v>
      </c>
      <c r="D535" s="4" t="s">
        <v>622</v>
      </c>
      <c r="E535" s="2" t="s">
        <v>556</v>
      </c>
      <c r="F535" s="2" t="s">
        <v>304</v>
      </c>
      <c r="G535" s="5" t="str">
        <f>HYPERLINK("http://adamswebsearch2.nrc.gov/idmws/ViewDocByAccession.asp?AccessionNumber=ML110250035","View 2010005")</f>
        <v>View 2010005</v>
      </c>
    </row>
    <row r="536" spans="1:7" ht="15">
      <c r="A536" s="2" t="s">
        <v>823</v>
      </c>
      <c r="B536" s="3">
        <v>40568</v>
      </c>
      <c r="C536" t="s">
        <v>127</v>
      </c>
      <c r="D536" s="4" t="s">
        <v>654</v>
      </c>
      <c r="E536" s="2" t="s">
        <v>586</v>
      </c>
      <c r="F536" s="2" t="s">
        <v>161</v>
      </c>
      <c r="G536" s="5" t="str">
        <f>HYPERLINK("http://adamswebsearch2.nrc.gov/idmws/ViewDocByAccession.asp?AccessionNumber=ML110250330","View 2010005")</f>
        <v>View 2010005</v>
      </c>
    </row>
    <row r="537" spans="1:7" ht="15">
      <c r="A537" s="2" t="s">
        <v>824</v>
      </c>
      <c r="B537" s="3">
        <v>40568</v>
      </c>
      <c r="C537" t="s">
        <v>423</v>
      </c>
      <c r="D537" s="4" t="s">
        <v>613</v>
      </c>
      <c r="E537" s="2" t="s">
        <v>547</v>
      </c>
      <c r="F537" s="2" t="s">
        <v>161</v>
      </c>
      <c r="G537" s="5" t="str">
        <f>HYPERLINK("http://adamswebsearch2.nrc.gov/idmws/ViewDocByAccession.asp?AccessionNumber=ML110250747","View 2010005")</f>
        <v>View 2010005</v>
      </c>
    </row>
    <row r="538" spans="1:7" ht="15">
      <c r="A538" s="2" t="s">
        <v>825</v>
      </c>
      <c r="B538" s="3">
        <v>40567</v>
      </c>
      <c r="C538" t="s">
        <v>123</v>
      </c>
      <c r="D538" s="4" t="s">
        <v>653</v>
      </c>
      <c r="E538" s="2" t="s">
        <v>585</v>
      </c>
      <c r="F538" s="2" t="s">
        <v>128</v>
      </c>
      <c r="G538" s="5" t="str">
        <f>HYPERLINK("http://adamswebsearch2.nrc.gov/idmws/ViewDocByAccession.asp?AccessionNumber=ML110250753","View 2010005")</f>
        <v>View 2010005</v>
      </c>
    </row>
    <row r="539" spans="1:7" ht="15">
      <c r="A539" s="2" t="s">
        <v>826</v>
      </c>
      <c r="B539" s="3">
        <v>40569</v>
      </c>
      <c r="C539" t="s">
        <v>38</v>
      </c>
      <c r="D539" s="4" t="s">
        <v>629</v>
      </c>
      <c r="E539" s="2" t="s">
        <v>563</v>
      </c>
      <c r="F539" s="2" t="s">
        <v>93</v>
      </c>
      <c r="G539" s="5" t="str">
        <f>HYPERLINK("http://adamswebsearch2.nrc.gov/idmws/ViewDocByAccession.asp?AccessionNumber=ML110260465","View 2010005")</f>
        <v>View 2010005</v>
      </c>
    </row>
    <row r="540" spans="1:7" ht="15">
      <c r="A540" s="2" t="s">
        <v>827</v>
      </c>
      <c r="B540" s="3">
        <v>40570</v>
      </c>
      <c r="C540" t="s">
        <v>113</v>
      </c>
      <c r="D540" s="4" t="s">
        <v>606</v>
      </c>
      <c r="E540" s="2" t="s">
        <v>540</v>
      </c>
      <c r="F540" s="2" t="s">
        <v>338</v>
      </c>
      <c r="G540" s="5" t="str">
        <f>HYPERLINK("http://adamswebsearch2.nrc.gov/idmws/ViewDocByAccession.asp?AccessionNumber=ML110270055","View 2010005")</f>
        <v>View 2010005</v>
      </c>
    </row>
    <row r="541" spans="1:7" ht="15">
      <c r="A541" s="2" t="s">
        <v>828</v>
      </c>
      <c r="B541" s="3">
        <v>40570</v>
      </c>
      <c r="C541" t="s">
        <v>196</v>
      </c>
      <c r="D541" s="4" t="s">
        <v>600</v>
      </c>
      <c r="E541" s="2" t="s">
        <v>534</v>
      </c>
      <c r="F541" s="2" t="s">
        <v>148</v>
      </c>
      <c r="G541" s="5" t="str">
        <f>HYPERLINK("http://adamswebsearch2.nrc.gov/idmws/ViewDocByAccession.asp?AccessionNumber=ML110270190","View 2010005")</f>
        <v>View 2010005</v>
      </c>
    </row>
    <row r="542" spans="1:7" ht="15">
      <c r="A542" s="2" t="s">
        <v>829</v>
      </c>
      <c r="B542" s="3">
        <v>40570</v>
      </c>
      <c r="C542" t="s">
        <v>23</v>
      </c>
      <c r="D542" s="4" t="s">
        <v>626</v>
      </c>
      <c r="E542" s="2" t="s">
        <v>560</v>
      </c>
      <c r="F542" s="2" t="s">
        <v>674</v>
      </c>
      <c r="G542" s="5" t="str">
        <f>HYPERLINK("http://adamswebsearch2.nrc.gov/idmws/ViewDocByAccession.asp?AccessionNumber=ML110270255","View 2010005")</f>
        <v>View 2010005</v>
      </c>
    </row>
    <row r="543" spans="1:7" ht="15">
      <c r="A543" s="2" t="s">
        <v>830</v>
      </c>
      <c r="B543" s="3">
        <v>40570</v>
      </c>
      <c r="C543" t="s">
        <v>92</v>
      </c>
      <c r="D543" s="4" t="s">
        <v>628</v>
      </c>
      <c r="E543" s="2" t="s">
        <v>562</v>
      </c>
      <c r="F543" s="2" t="s">
        <v>148</v>
      </c>
      <c r="G543" s="5" t="str">
        <f>HYPERLINK("http://adamswebsearch2.nrc.gov/idmws/ViewDocByAccession.asp?AccessionNumber=ML110280004","View 2010005")</f>
        <v>View 2010005</v>
      </c>
    </row>
    <row r="544" spans="1:7" ht="15">
      <c r="A544" s="2" t="s">
        <v>831</v>
      </c>
      <c r="B544" s="3">
        <v>0</v>
      </c>
      <c r="D544" s="4" t="s">
        <v>619</v>
      </c>
      <c r="E544" s="2" t="s">
        <v>553</v>
      </c>
      <c r="F544" s="2" t="s">
        <v>317</v>
      </c>
      <c r="G544" s="5" t="str">
        <f>HYPERLINK("http://adamswebsearch2.nrc.gov/idmws/ViewDocByAccession.asp?AccessionNumber=ML110280005","View 2010201")</f>
        <v>View 2010201</v>
      </c>
    </row>
    <row r="545" spans="1:7" ht="15">
      <c r="A545" s="2" t="s">
        <v>832</v>
      </c>
      <c r="B545" s="3">
        <v>40570</v>
      </c>
      <c r="C545" t="s">
        <v>185</v>
      </c>
      <c r="D545" s="4" t="s">
        <v>645</v>
      </c>
      <c r="E545" s="2" t="s">
        <v>579</v>
      </c>
      <c r="F545" s="2" t="s">
        <v>148</v>
      </c>
      <c r="G545" s="5" t="str">
        <f>HYPERLINK("http://adamswebsearch2.nrc.gov/idmws/ViewDocByAccession.asp?AccessionNumber=ML110280009","View 2010005")</f>
        <v>View 2010005</v>
      </c>
    </row>
    <row r="546" spans="1:7" ht="15">
      <c r="A546" s="2" t="s">
        <v>833</v>
      </c>
      <c r="B546" s="3">
        <v>40570</v>
      </c>
      <c r="C546" t="s">
        <v>12</v>
      </c>
      <c r="D546" s="4" t="s">
        <v>599</v>
      </c>
      <c r="E546" s="2" t="s">
        <v>533</v>
      </c>
      <c r="F546" s="2" t="s">
        <v>210</v>
      </c>
      <c r="G546" s="5" t="str">
        <f>HYPERLINK("http://adamswebsearch2.nrc.gov/idmws/ViewDocByAccession.asp?AccessionNumber=ML110280043","View 2010005")</f>
        <v>View 2010005</v>
      </c>
    </row>
    <row r="547" spans="1:7" ht="15">
      <c r="A547" s="2" t="s">
        <v>833</v>
      </c>
      <c r="B547" s="3">
        <v>40570</v>
      </c>
      <c r="C547" t="s">
        <v>12</v>
      </c>
      <c r="D547" s="4" t="s">
        <v>599</v>
      </c>
      <c r="E547" s="2" t="s">
        <v>533</v>
      </c>
      <c r="F547" s="2" t="s">
        <v>210</v>
      </c>
      <c r="G547" s="5" t="str">
        <f>HYPERLINK("http://adamswebsearch2.nrc.gov/idmws/ViewDocByAccession.asp?AccessionNumber=ML110280043","View 2010501")</f>
        <v>View 2010501</v>
      </c>
    </row>
    <row r="548" spans="1:7" ht="15">
      <c r="A548" s="2" t="s">
        <v>834</v>
      </c>
      <c r="B548" s="3">
        <v>40570</v>
      </c>
      <c r="C548" t="s">
        <v>68</v>
      </c>
      <c r="D548" s="4" t="s">
        <v>612</v>
      </c>
      <c r="E548" s="2" t="s">
        <v>546</v>
      </c>
      <c r="F548" s="2" t="s">
        <v>210</v>
      </c>
      <c r="G548" s="5" t="str">
        <f>HYPERLINK("http://adamswebsearch2.nrc.gov/idmws/ViewDocByAccession.asp?AccessionNumber=ML110280059","View 2010005")</f>
        <v>View 2010005</v>
      </c>
    </row>
    <row r="549" spans="1:7" ht="15">
      <c r="A549" s="2" t="s">
        <v>835</v>
      </c>
      <c r="B549" s="3">
        <v>40570</v>
      </c>
      <c r="C549" t="s">
        <v>73</v>
      </c>
      <c r="D549" s="4" t="s">
        <v>624</v>
      </c>
      <c r="E549" s="2" t="s">
        <v>558</v>
      </c>
      <c r="F549" s="2" t="s">
        <v>210</v>
      </c>
      <c r="G549" s="5" t="str">
        <f>HYPERLINK("http://adamswebsearch2.nrc.gov/idmws/ViewDocByAccession.asp?AccessionNumber=ML110280073","View 2010005")</f>
        <v>View 2010005</v>
      </c>
    </row>
    <row r="550" spans="1:7" ht="15">
      <c r="A550" s="2" t="s">
        <v>835</v>
      </c>
      <c r="B550" s="3">
        <v>40570</v>
      </c>
      <c r="C550" t="s">
        <v>73</v>
      </c>
      <c r="D550" s="4" t="s">
        <v>624</v>
      </c>
      <c r="E550" s="2" t="s">
        <v>558</v>
      </c>
      <c r="F550" s="2" t="s">
        <v>210</v>
      </c>
      <c r="G550" s="5" t="str">
        <f>HYPERLINK("http://adamswebsearch2.nrc.gov/idmws/ViewDocByAccession.asp?AccessionNumber=ML110280073","View 2010502")</f>
        <v>View 2010502</v>
      </c>
    </row>
    <row r="551" spans="1:7" ht="15">
      <c r="A551" s="2" t="s">
        <v>836</v>
      </c>
      <c r="B551" s="3">
        <v>40571</v>
      </c>
      <c r="C551" t="s">
        <v>139</v>
      </c>
      <c r="D551" s="4" t="s">
        <v>623</v>
      </c>
      <c r="E551" s="2" t="s">
        <v>557</v>
      </c>
      <c r="F551" s="2" t="s">
        <v>100</v>
      </c>
      <c r="G551" s="5" t="str">
        <f>HYPERLINK("http://adamswebsearch2.nrc.gov/idmws/ViewDocByAccession.asp?AccessionNumber=ML110280097","View 2010005")</f>
        <v>View 2010005</v>
      </c>
    </row>
    <row r="552" spans="1:7" ht="15">
      <c r="A552" s="2" t="s">
        <v>837</v>
      </c>
      <c r="B552" s="3">
        <v>40571</v>
      </c>
      <c r="C552" t="s">
        <v>85</v>
      </c>
      <c r="D552" s="4" t="s">
        <v>615</v>
      </c>
      <c r="E552" s="2" t="s">
        <v>549</v>
      </c>
      <c r="F552" s="2" t="s">
        <v>109</v>
      </c>
      <c r="G552" s="5" t="str">
        <f>HYPERLINK("http://adamswebsearch2.nrc.gov/idmws/ViewDocByAccession.asp?AccessionNumber=ML110280259","View 2010005")</f>
        <v>View 2010005</v>
      </c>
    </row>
    <row r="553" spans="1:7" ht="15">
      <c r="A553" s="2" t="s">
        <v>838</v>
      </c>
      <c r="B553" s="3">
        <v>40571</v>
      </c>
      <c r="C553" t="s">
        <v>131</v>
      </c>
      <c r="D553" s="4" t="s">
        <v>620</v>
      </c>
      <c r="E553" s="2" t="s">
        <v>554</v>
      </c>
      <c r="F553" s="2" t="s">
        <v>109</v>
      </c>
      <c r="G553" s="5" t="str">
        <f>HYPERLINK("http://adamswebsearch2.nrc.gov/idmws/ViewDocByAccession.asp?AccessionNumber=ML110280279","View 2010005")</f>
        <v>View 2010005</v>
      </c>
    </row>
    <row r="554" spans="1:7" ht="15">
      <c r="A554" s="2" t="s">
        <v>839</v>
      </c>
      <c r="B554" s="3">
        <v>40571</v>
      </c>
      <c r="C554" t="s">
        <v>292</v>
      </c>
      <c r="D554" s="4" t="s">
        <v>619</v>
      </c>
      <c r="E554" s="2" t="s">
        <v>553</v>
      </c>
      <c r="F554" s="2" t="s">
        <v>432</v>
      </c>
      <c r="G554" s="5" t="str">
        <f>HYPERLINK("http://adamswebsearch2.nrc.gov/idmws/ViewDocByAccession.asp?AccessionNumber=ML110280299","View 2010005")</f>
        <v>View 2010005</v>
      </c>
    </row>
    <row r="555" spans="1:7" ht="15">
      <c r="A555" s="2" t="s">
        <v>840</v>
      </c>
      <c r="B555" s="3">
        <v>40571</v>
      </c>
      <c r="C555" t="s">
        <v>105</v>
      </c>
      <c r="D555" s="4" t="s">
        <v>598</v>
      </c>
      <c r="E555" s="2" t="s">
        <v>532</v>
      </c>
      <c r="F555" s="2" t="s">
        <v>109</v>
      </c>
      <c r="G555" s="5" t="str">
        <f>HYPERLINK("http://adamswebsearch2.nrc.gov/idmws/ViewDocByAccession.asp?AccessionNumber=ML110280452","View 2010005")</f>
        <v>View 2010005</v>
      </c>
    </row>
    <row r="556" spans="1:7" ht="15">
      <c r="A556" s="2" t="s">
        <v>841</v>
      </c>
      <c r="B556" s="3">
        <v>40571</v>
      </c>
      <c r="C556" t="s">
        <v>7</v>
      </c>
      <c r="D556" s="4" t="s">
        <v>597</v>
      </c>
      <c r="E556" s="2" t="s">
        <v>531</v>
      </c>
      <c r="F556" s="2" t="s">
        <v>55</v>
      </c>
      <c r="G556" s="5" t="str">
        <f>HYPERLINK("http://adamswebsearch2.nrc.gov/idmws/ViewDocByAccession.asp?AccessionNumber=ML110280456","View 2010005")</f>
        <v>View 2010005</v>
      </c>
    </row>
    <row r="557" spans="1:7" ht="15">
      <c r="A557" s="2" t="s">
        <v>842</v>
      </c>
      <c r="B557" s="3">
        <v>40571</v>
      </c>
      <c r="C557" t="s">
        <v>54</v>
      </c>
      <c r="D557" s="4" t="s">
        <v>608</v>
      </c>
      <c r="E557" s="2" t="s">
        <v>542</v>
      </c>
      <c r="F557" s="2" t="s">
        <v>55</v>
      </c>
      <c r="G557" s="5" t="str">
        <f>HYPERLINK("http://adamswebsearch2.nrc.gov/idmws/ViewDocByAccession.asp?AccessionNumber=ML110280459","View 2010005")</f>
        <v>View 2010005</v>
      </c>
    </row>
    <row r="558" spans="1:7" ht="15">
      <c r="A558" s="2" t="s">
        <v>843</v>
      </c>
      <c r="B558" s="3">
        <v>40571</v>
      </c>
      <c r="C558" t="s">
        <v>41</v>
      </c>
      <c r="D558" s="4" t="s">
        <v>592</v>
      </c>
      <c r="E558" s="2" t="s">
        <v>526</v>
      </c>
      <c r="F558" s="2" t="s">
        <v>138</v>
      </c>
      <c r="G558" s="5" t="str">
        <f>HYPERLINK("http://adamswebsearch2.nrc.gov/idmws/ViewDocByAccession.asp?AccessionNumber=ML110280467","View 2010008")</f>
        <v>View 2010008</v>
      </c>
    </row>
    <row r="559" spans="1:7" ht="15">
      <c r="A559" s="2" t="s">
        <v>844</v>
      </c>
      <c r="B559" s="3">
        <v>40571</v>
      </c>
      <c r="C559" t="s">
        <v>447</v>
      </c>
      <c r="D559" s="4" t="s">
        <v>633</v>
      </c>
      <c r="E559" s="2" t="s">
        <v>567</v>
      </c>
      <c r="F559" s="2" t="s">
        <v>69</v>
      </c>
      <c r="G559" s="5" t="str">
        <f>HYPERLINK("http://adamswebsearch2.nrc.gov/idmws/ViewDocByAccession.asp?AccessionNumber=ML110280469","View 2010005")</f>
        <v>View 2010005</v>
      </c>
    </row>
    <row r="560" spans="1:7" ht="15">
      <c r="A560" s="2" t="s">
        <v>845</v>
      </c>
      <c r="B560" s="3">
        <v>40571</v>
      </c>
      <c r="C560" t="s">
        <v>423</v>
      </c>
      <c r="D560" s="4" t="s">
        <v>647</v>
      </c>
      <c r="E560" s="2" t="s">
        <v>581</v>
      </c>
      <c r="F560" s="2" t="s">
        <v>338</v>
      </c>
      <c r="G560" s="5" t="str">
        <f>HYPERLINK("http://adamswebsearch2.nrc.gov/idmws/ViewDocByAccession.asp?AccessionNumber=ML110280480","View 2010005")</f>
        <v>View 2010005</v>
      </c>
    </row>
    <row r="561" spans="1:7" ht="15">
      <c r="A561" s="2" t="s">
        <v>846</v>
      </c>
      <c r="B561" s="3">
        <v>40571</v>
      </c>
      <c r="C561" t="s">
        <v>73</v>
      </c>
      <c r="D561" s="4" t="s">
        <v>623</v>
      </c>
      <c r="E561" s="2" t="s">
        <v>557</v>
      </c>
      <c r="F561" s="2" t="s">
        <v>233</v>
      </c>
      <c r="G561" s="5" t="str">
        <f>HYPERLINK("http://adamswebsearch2.nrc.gov/idmws/ViewDocByAccession.asp?AccessionNumber=ML110310007","View 2010007")</f>
        <v>View 2010007</v>
      </c>
    </row>
    <row r="562" spans="1:7" ht="15">
      <c r="A562" s="2" t="s">
        <v>847</v>
      </c>
      <c r="B562" s="3">
        <v>40574</v>
      </c>
      <c r="C562" t="s">
        <v>105</v>
      </c>
      <c r="D562" s="4" t="s">
        <v>644</v>
      </c>
      <c r="E562" s="2" t="s">
        <v>578</v>
      </c>
      <c r="F562" s="2" t="s">
        <v>338</v>
      </c>
      <c r="G562" s="5" t="str">
        <f>HYPERLINK("http://adamswebsearch2.nrc.gov/idmws/ViewDocByAccession.asp?AccessionNumber=ML110310531","View 2010005")</f>
        <v>View 2010005</v>
      </c>
    </row>
    <row r="563" spans="1:7" ht="15">
      <c r="A563" s="2" t="s">
        <v>848</v>
      </c>
      <c r="B563" s="3">
        <v>40574</v>
      </c>
      <c r="C563" t="s">
        <v>12</v>
      </c>
      <c r="D563" s="4" t="s">
        <v>620</v>
      </c>
      <c r="E563" s="2" t="s">
        <v>554</v>
      </c>
      <c r="F563" s="2" t="s">
        <v>109</v>
      </c>
      <c r="G563" s="5" t="str">
        <f>HYPERLINK("http://adamswebsearch2.nrc.gov/idmws/ViewDocByAccession.asp?AccessionNumber=ML110310551","View 2010009")</f>
        <v>View 2010009</v>
      </c>
    </row>
    <row r="564" spans="1:7" ht="15">
      <c r="A564" s="2" t="s">
        <v>849</v>
      </c>
      <c r="B564" s="3">
        <v>40574</v>
      </c>
      <c r="C564" t="s">
        <v>203</v>
      </c>
      <c r="D564" s="4" t="s">
        <v>639</v>
      </c>
      <c r="E564" s="2" t="s">
        <v>573</v>
      </c>
      <c r="F564" s="2" t="s">
        <v>36</v>
      </c>
      <c r="G564" s="5" t="str">
        <f>HYPERLINK("http://adamswebsearch2.nrc.gov/idmws/ViewDocByAccession.asp?AccessionNumber=ML110310602","View 2010005")</f>
        <v>View 2010005</v>
      </c>
    </row>
    <row r="565" spans="1:7" ht="15">
      <c r="A565" s="2" t="s">
        <v>850</v>
      </c>
      <c r="B565" s="3">
        <v>40574</v>
      </c>
      <c r="C565" t="s">
        <v>71</v>
      </c>
      <c r="D565" s="4" t="s">
        <v>610</v>
      </c>
      <c r="E565" s="2" t="s">
        <v>544</v>
      </c>
      <c r="F565" s="2" t="s">
        <v>120</v>
      </c>
      <c r="G565" s="5" t="str">
        <f>HYPERLINK("http://adamswebsearch2.nrc.gov/idmws/ViewDocByAccession.asp?AccessionNumber=ML110310604","View 2010005")</f>
        <v>View 2010005</v>
      </c>
    </row>
    <row r="566" spans="1:7" ht="15">
      <c r="A566" s="2" t="s">
        <v>851</v>
      </c>
      <c r="B566" s="3">
        <v>40574</v>
      </c>
      <c r="C566" t="s">
        <v>59</v>
      </c>
      <c r="D566" s="4" t="s">
        <v>603</v>
      </c>
      <c r="E566" s="2" t="s">
        <v>537</v>
      </c>
      <c r="F566" s="2" t="s">
        <v>217</v>
      </c>
      <c r="G566" s="5" t="str">
        <f>HYPERLINK("http://adamswebsearch2.nrc.gov/idmws/ViewDocByAccession.asp?AccessionNumber=ML110320082","View 2010005")</f>
        <v>View 2010005</v>
      </c>
    </row>
    <row r="567" spans="1:7" ht="15">
      <c r="A567" s="2" t="s">
        <v>852</v>
      </c>
      <c r="B567" s="3">
        <v>40575</v>
      </c>
      <c r="C567" t="s">
        <v>35</v>
      </c>
      <c r="D567" s="4" t="s">
        <v>630</v>
      </c>
      <c r="E567" s="2" t="s">
        <v>564</v>
      </c>
      <c r="F567" s="2" t="s">
        <v>161</v>
      </c>
      <c r="G567" s="5" t="str">
        <f>HYPERLINK("http://adamswebsearch2.nrc.gov/idmws/ViewDocByAccession.asp?AccessionNumber=ML110320153","View 2010005")</f>
        <v>View 2010005</v>
      </c>
    </row>
    <row r="568" spans="1:7" ht="15">
      <c r="A568" s="2" t="s">
        <v>853</v>
      </c>
      <c r="B568" s="3">
        <v>40575</v>
      </c>
      <c r="C568" t="s">
        <v>68</v>
      </c>
      <c r="D568" s="4" t="s">
        <v>625</v>
      </c>
      <c r="E568" s="2" t="s">
        <v>559</v>
      </c>
      <c r="F568" s="2" t="s">
        <v>200</v>
      </c>
      <c r="G568" s="5" t="str">
        <f>HYPERLINK("http://adamswebsearch2.nrc.gov/idmws/ViewDocByAccession.asp?AccessionNumber=ML110320179","View 2010005")</f>
        <v>View 2010005</v>
      </c>
    </row>
    <row r="569" spans="1:7" ht="15">
      <c r="A569" s="2" t="s">
        <v>854</v>
      </c>
      <c r="B569" s="3">
        <v>40574</v>
      </c>
      <c r="C569" t="s">
        <v>18</v>
      </c>
      <c r="D569" s="4" t="s">
        <v>618</v>
      </c>
      <c r="E569" s="2" t="s">
        <v>552</v>
      </c>
      <c r="F569" s="2" t="s">
        <v>106</v>
      </c>
      <c r="G569" s="5" t="str">
        <f>HYPERLINK("http://adamswebsearch2.nrc.gov/idmws/ViewDocByAccession.asp?AccessionNumber=ML110320294","View 2011403")</f>
        <v>View 2011403</v>
      </c>
    </row>
    <row r="570" spans="1:7" ht="15">
      <c r="A570" s="2" t="s">
        <v>855</v>
      </c>
      <c r="B570" s="3">
        <v>40575</v>
      </c>
      <c r="C570" t="s">
        <v>64</v>
      </c>
      <c r="D570" s="4" t="s">
        <v>594</v>
      </c>
      <c r="E570" s="2" t="s">
        <v>528</v>
      </c>
      <c r="F570" s="2" t="s">
        <v>675</v>
      </c>
      <c r="G570" s="5" t="str">
        <f>HYPERLINK("http://adamswebsearch2.nrc.gov/idmws/ViewDocByAccession.asp?AccessionNumber=ML110320508","View 2011009")</f>
        <v>View 2011009</v>
      </c>
    </row>
    <row r="571" spans="1:7" ht="15">
      <c r="A571" s="2" t="s">
        <v>856</v>
      </c>
      <c r="B571" s="3">
        <v>40576</v>
      </c>
      <c r="C571" t="s">
        <v>158</v>
      </c>
      <c r="D571" s="4" t="s">
        <v>647</v>
      </c>
      <c r="E571" s="2" t="s">
        <v>581</v>
      </c>
      <c r="F571" s="2" t="s">
        <v>338</v>
      </c>
      <c r="G571" s="5" t="str">
        <f>HYPERLINK("http://adamswebsearch2.nrc.gov/idmws/ViewDocByAccession.asp?AccessionNumber=ML110330066","View 2010404")</f>
        <v>View 2010404</v>
      </c>
    </row>
    <row r="572" spans="1:7" ht="15">
      <c r="A572" s="2" t="s">
        <v>857</v>
      </c>
      <c r="B572" s="3">
        <v>40575</v>
      </c>
      <c r="C572" t="s">
        <v>18</v>
      </c>
      <c r="D572" s="4" t="s">
        <v>652</v>
      </c>
      <c r="E572" s="2" t="s">
        <v>584</v>
      </c>
      <c r="F572" s="2" t="s">
        <v>31</v>
      </c>
      <c r="G572" s="5" t="str">
        <f>HYPERLINK("http://adamswebsearch2.nrc.gov/idmws/ViewDocByAccession.asp?AccessionNumber=ML110330330","View 2011403")</f>
        <v>View 2011403</v>
      </c>
    </row>
    <row r="573" spans="1:7" ht="15">
      <c r="A573" s="2" t="s">
        <v>858</v>
      </c>
      <c r="B573" s="3">
        <v>40575</v>
      </c>
      <c r="C573" t="s">
        <v>105</v>
      </c>
      <c r="D573" s="4" t="s">
        <v>617</v>
      </c>
      <c r="E573" s="2" t="s">
        <v>551</v>
      </c>
      <c r="F573" s="2" t="s">
        <v>120</v>
      </c>
      <c r="G573" s="5" t="str">
        <f>HYPERLINK("http://adamswebsearch2.nrc.gov/idmws/ViewDocByAccession.asp?AccessionNumber=ML110340031","View 2010005")</f>
        <v>View 2010005</v>
      </c>
    </row>
    <row r="574" spans="1:7" ht="15">
      <c r="A574" s="2" t="s">
        <v>859</v>
      </c>
      <c r="B574" s="3">
        <v>40577</v>
      </c>
      <c r="C574" t="s">
        <v>102</v>
      </c>
      <c r="D574" s="4" t="s">
        <v>614</v>
      </c>
      <c r="E574" s="2" t="s">
        <v>548</v>
      </c>
      <c r="F574" s="2" t="s">
        <v>120</v>
      </c>
      <c r="G574" s="5" t="str">
        <f>HYPERLINK("http://adamswebsearch2.nrc.gov/idmws/ViewDocByAccession.asp?AccessionNumber=ML110340230","View 2010005")</f>
        <v>View 2010005</v>
      </c>
    </row>
    <row r="575" spans="1:7" ht="15">
      <c r="A575" s="2" t="s">
        <v>860</v>
      </c>
      <c r="B575" s="3">
        <v>40577</v>
      </c>
      <c r="C575" t="s">
        <v>43</v>
      </c>
      <c r="D575" s="4" t="s">
        <v>618</v>
      </c>
      <c r="E575" s="2" t="s">
        <v>552</v>
      </c>
      <c r="F575" s="2" t="s">
        <v>21</v>
      </c>
      <c r="G575" s="5" t="str">
        <f>HYPERLINK("http://adamswebsearch2.nrc.gov/idmws/ViewDocByAccession.asp?AccessionNumber=ML110340532","View 2010005")</f>
        <v>View 2010005</v>
      </c>
    </row>
    <row r="576" spans="1:7" ht="15">
      <c r="A576" s="2" t="s">
        <v>861</v>
      </c>
      <c r="B576" s="3">
        <v>40577</v>
      </c>
      <c r="C576" t="s">
        <v>364</v>
      </c>
      <c r="D576" s="4" t="s">
        <v>643</v>
      </c>
      <c r="E576" s="2" t="s">
        <v>577</v>
      </c>
      <c r="F576" s="2" t="s">
        <v>304</v>
      </c>
      <c r="G576" s="5" t="str">
        <f>HYPERLINK("http://adamswebsearch2.nrc.gov/idmws/ViewDocByAccession.asp?AccessionNumber=ML110341057","View 2010005")</f>
        <v>View 2010005</v>
      </c>
    </row>
    <row r="577" spans="1:7" ht="15">
      <c r="A577" s="2" t="s">
        <v>862</v>
      </c>
      <c r="B577" s="3">
        <v>40577</v>
      </c>
      <c r="C577" t="s">
        <v>377</v>
      </c>
      <c r="D577" s="4" t="s">
        <v>593</v>
      </c>
      <c r="E577" s="2" t="s">
        <v>527</v>
      </c>
      <c r="F577" s="2" t="s">
        <v>217</v>
      </c>
      <c r="G577" s="5" t="str">
        <f>HYPERLINK("http://adamswebsearch2.nrc.gov/idmws/ViewDocByAccession.asp?AccessionNumber=ML110350020","View 2010005")</f>
        <v>View 2010005</v>
      </c>
    </row>
    <row r="578" spans="1:7" ht="15">
      <c r="A578" s="2" t="s">
        <v>863</v>
      </c>
      <c r="B578" s="3">
        <v>0</v>
      </c>
      <c r="D578" s="4" t="s">
        <v>603</v>
      </c>
      <c r="E578" s="2" t="s">
        <v>537</v>
      </c>
      <c r="F578" s="2" t="s">
        <v>317</v>
      </c>
      <c r="G578" s="5" t="str">
        <f>HYPERLINK("http://adamswebsearch2.nrc.gov/idmws/ViewDocByAccession.asp?AccessionNumber=ML110350189","View 2011201")</f>
        <v>View 2011201</v>
      </c>
    </row>
    <row r="579" spans="1:7" ht="15">
      <c r="A579" s="2" t="s">
        <v>864</v>
      </c>
      <c r="B579" s="3">
        <v>40590</v>
      </c>
      <c r="C579" t="s">
        <v>180</v>
      </c>
      <c r="D579" s="4" t="s">
        <v>662</v>
      </c>
      <c r="E579" s="2" t="s">
        <v>537</v>
      </c>
      <c r="F579" s="2" t="s">
        <v>167</v>
      </c>
      <c r="G579" s="5" t="str">
        <f>HYPERLINK("http://adamswebsearch2.nrc.gov/idmws/ViewDocByAccession.asp?AccessionNumber=ML110350191","View 2011201")</f>
        <v>View 2011201</v>
      </c>
    </row>
    <row r="580" spans="1:7" ht="15">
      <c r="A580" s="2" t="s">
        <v>865</v>
      </c>
      <c r="B580" s="3">
        <v>40578</v>
      </c>
      <c r="C580" t="s">
        <v>203</v>
      </c>
      <c r="D580" s="4" t="s">
        <v>631</v>
      </c>
      <c r="E580" s="2" t="s">
        <v>565</v>
      </c>
      <c r="F580" s="2" t="s">
        <v>200</v>
      </c>
      <c r="G580" s="5" t="str">
        <f>HYPERLINK("http://adamswebsearch2.nrc.gov/idmws/ViewDocByAccession.asp?AccessionNumber=ML110350483","View 2010005")</f>
        <v>View 2010005</v>
      </c>
    </row>
    <row r="581" spans="1:7" ht="15">
      <c r="A581" s="2" t="s">
        <v>866</v>
      </c>
      <c r="B581" s="3">
        <v>40578</v>
      </c>
      <c r="C581" t="s">
        <v>253</v>
      </c>
      <c r="D581" s="4" t="s">
        <v>636</v>
      </c>
      <c r="E581" s="2" t="s">
        <v>570</v>
      </c>
      <c r="F581" s="2" t="s">
        <v>290</v>
      </c>
      <c r="G581" s="5" t="str">
        <f>HYPERLINK("http://adamswebsearch2.nrc.gov/idmws/ViewDocByAccession.asp?AccessionNumber=ML110350520","View 2010005")</f>
        <v>View 2010005</v>
      </c>
    </row>
    <row r="582" spans="1:7" ht="15">
      <c r="A582" s="2" t="e">
        <v>#N/A</v>
      </c>
      <c r="B582" s="3" t="e">
        <v>#N/A</v>
      </c>
      <c r="C582" t="e">
        <v>#N/A</v>
      </c>
      <c r="D582" s="4" t="s">
        <v>647</v>
      </c>
      <c r="E582" s="2" t="s">
        <v>581</v>
      </c>
      <c r="F582" s="2" t="e">
        <v>#N/A</v>
      </c>
      <c r="G582" s="5" t="str">
        <f>HYPERLINK("http://adamswebsearch2.nrc.gov/idmws/ViewDocByAccession.asp?AccessionNumber=ML110360541","View 2011009")</f>
        <v>View 2011009</v>
      </c>
    </row>
    <row r="583" spans="1:7" ht="15">
      <c r="A583" s="2" t="s">
        <v>867</v>
      </c>
      <c r="B583" s="3">
        <v>40216</v>
      </c>
      <c r="C583" t="s">
        <v>127</v>
      </c>
      <c r="D583" s="4" t="s">
        <v>652</v>
      </c>
      <c r="E583" s="2" t="s">
        <v>584</v>
      </c>
      <c r="F583" s="2" t="s">
        <v>320</v>
      </c>
      <c r="G583" s="5" t="str">
        <f>HYPERLINK("http://adamswebsearch2.nrc.gov/idmws/ViewDocByAccession.asp?AccessionNumber=ML110380130","View 2010005")</f>
        <v>View 2010005</v>
      </c>
    </row>
    <row r="584" spans="1:7" ht="15">
      <c r="A584" s="2" t="s">
        <v>868</v>
      </c>
      <c r="B584" s="3">
        <v>40581</v>
      </c>
      <c r="C584" t="s">
        <v>119</v>
      </c>
      <c r="D584" s="4" t="s">
        <v>640</v>
      </c>
      <c r="E584" s="2" t="s">
        <v>574</v>
      </c>
      <c r="F584" s="2" t="s">
        <v>676</v>
      </c>
      <c r="G584" s="5" t="str">
        <f>HYPERLINK("http://adamswebsearch2.nrc.gov/idmws/ViewDocByAccession.asp?AccessionNumber=ML110380214","View 2010005")</f>
        <v>View 2010005</v>
      </c>
    </row>
    <row r="585" spans="1:7" ht="15">
      <c r="A585" s="2" t="s">
        <v>869</v>
      </c>
      <c r="B585" s="3">
        <v>40582</v>
      </c>
      <c r="C585" t="s">
        <v>664</v>
      </c>
      <c r="D585" s="4" t="s">
        <v>592</v>
      </c>
      <c r="E585" s="2" t="s">
        <v>526</v>
      </c>
      <c r="F585" s="2" t="s">
        <v>360</v>
      </c>
      <c r="G585" s="5" t="str">
        <f>HYPERLINK("http://adamswebsearch2.nrc.gov/idmws/ViewDocByAccession.asp?AccessionNumber=ML110390109","View 2010005")</f>
        <v>View 2010005</v>
      </c>
    </row>
    <row r="586" spans="1:7" ht="15">
      <c r="A586" s="2" t="s">
        <v>870</v>
      </c>
      <c r="B586" s="3">
        <v>40582</v>
      </c>
      <c r="C586" t="s">
        <v>139</v>
      </c>
      <c r="D586" s="4" t="s">
        <v>627</v>
      </c>
      <c r="E586" s="2" t="s">
        <v>561</v>
      </c>
      <c r="F586" s="2" t="s">
        <v>320</v>
      </c>
      <c r="G586" s="5" t="str">
        <f>HYPERLINK("http://adamswebsearch2.nrc.gov/idmws/ViewDocByAccession.asp?AccessionNumber=ML110390343","View 2010005")</f>
        <v>View 2010005</v>
      </c>
    </row>
    <row r="587" spans="1:7" ht="15">
      <c r="A587" s="2" t="s">
        <v>871</v>
      </c>
      <c r="B587" s="3">
        <v>40582</v>
      </c>
      <c r="C587" t="s">
        <v>7</v>
      </c>
      <c r="D587" s="4" t="s">
        <v>632</v>
      </c>
      <c r="E587" s="2" t="s">
        <v>566</v>
      </c>
      <c r="F587" s="2" t="s">
        <v>265</v>
      </c>
      <c r="G587" s="5" t="str">
        <f>HYPERLINK("http://adamswebsearch2.nrc.gov/idmws/ViewDocByAccession.asp?AccessionNumber=ML110390451","View 2010005")</f>
        <v>View 2010005</v>
      </c>
    </row>
    <row r="588" spans="1:7" ht="15">
      <c r="A588" s="2" t="s">
        <v>872</v>
      </c>
      <c r="B588" s="3">
        <v>40582</v>
      </c>
      <c r="C588" t="s">
        <v>54</v>
      </c>
      <c r="D588" s="4" t="s">
        <v>611</v>
      </c>
      <c r="E588" s="2" t="s">
        <v>545</v>
      </c>
      <c r="F588" s="2" t="s">
        <v>21</v>
      </c>
      <c r="G588" s="5" t="str">
        <f>HYPERLINK("http://adamswebsearch2.nrc.gov/idmws/ViewDocByAccession.asp?AccessionNumber=ML110390509","View 2010005")</f>
        <v>View 2010005</v>
      </c>
    </row>
    <row r="589" spans="1:7" ht="15">
      <c r="A589" s="2" t="s">
        <v>873</v>
      </c>
      <c r="B589" s="3">
        <v>40582</v>
      </c>
      <c r="C589" t="s">
        <v>92</v>
      </c>
      <c r="D589" s="4" t="s">
        <v>602</v>
      </c>
      <c r="E589" s="2" t="s">
        <v>536</v>
      </c>
      <c r="F589" s="2" t="s">
        <v>320</v>
      </c>
      <c r="G589" s="5" t="str">
        <f>HYPERLINK("http://adamswebsearch2.nrc.gov/idmws/ViewDocByAccession.asp?AccessionNumber=ML110390550","View 2010005")</f>
        <v>View 2010005</v>
      </c>
    </row>
    <row r="590" spans="1:7" ht="15">
      <c r="A590" s="2" t="s">
        <v>874</v>
      </c>
      <c r="B590" s="3">
        <v>40583</v>
      </c>
      <c r="C590" t="s">
        <v>59</v>
      </c>
      <c r="D590" s="4" t="s">
        <v>656</v>
      </c>
      <c r="E590" s="2" t="s">
        <v>588</v>
      </c>
      <c r="F590" s="2" t="s">
        <v>304</v>
      </c>
      <c r="G590" s="5" t="str">
        <f>HYPERLINK("http://adamswebsearch2.nrc.gov/idmws/ViewDocByAccession.asp?AccessionNumber=ML110400284","View 2010005")</f>
        <v>View 2010005</v>
      </c>
    </row>
    <row r="591" spans="1:7" ht="15">
      <c r="A591" s="2" t="s">
        <v>875</v>
      </c>
      <c r="B591" s="3">
        <v>40582</v>
      </c>
      <c r="C591" t="s">
        <v>396</v>
      </c>
      <c r="D591" s="4" t="s">
        <v>594</v>
      </c>
      <c r="E591" s="2" t="s">
        <v>528</v>
      </c>
      <c r="F591" s="2" t="s">
        <v>36</v>
      </c>
      <c r="G591" s="5" t="str">
        <f>HYPERLINK("http://adamswebsearch2.nrc.gov/idmws/ViewDocByAccession.asp?AccessionNumber=ML110400363","View 2010005")</f>
        <v>View 2010005</v>
      </c>
    </row>
    <row r="592" spans="1:7" ht="15">
      <c r="A592" s="2" t="s">
        <v>876</v>
      </c>
      <c r="B592" s="3">
        <v>40583</v>
      </c>
      <c r="C592" t="s">
        <v>191</v>
      </c>
      <c r="D592" s="4" t="s">
        <v>589</v>
      </c>
      <c r="E592" s="2" t="s">
        <v>523</v>
      </c>
      <c r="F592" s="2" t="s">
        <v>55</v>
      </c>
      <c r="G592" s="5" t="str">
        <f>HYPERLINK("http://adamswebsearch2.nrc.gov/idmws/ViewDocByAccession.asp?AccessionNumber=ML110400431","View 2010005")</f>
        <v>View 2010005</v>
      </c>
    </row>
    <row r="593" spans="1:7" ht="15">
      <c r="A593" s="2" t="s">
        <v>877</v>
      </c>
      <c r="B593" s="3">
        <v>40583</v>
      </c>
      <c r="C593" t="s">
        <v>102</v>
      </c>
      <c r="D593" s="4" t="s">
        <v>655</v>
      </c>
      <c r="E593" s="2" t="s">
        <v>587</v>
      </c>
      <c r="F593" s="2" t="s">
        <v>200</v>
      </c>
      <c r="G593" s="5" t="str">
        <f>HYPERLINK("http://adamswebsearch2.nrc.gov/idmws/ViewDocByAccession.asp?AccessionNumber=ML110410067","View 2010005")</f>
        <v>View 2010005</v>
      </c>
    </row>
    <row r="594" spans="1:7" ht="15">
      <c r="A594" s="2" t="s">
        <v>878</v>
      </c>
      <c r="B594" s="3">
        <v>40582</v>
      </c>
      <c r="C594" t="s">
        <v>665</v>
      </c>
      <c r="D594" s="4" t="s">
        <v>616</v>
      </c>
      <c r="E594" s="2" t="s">
        <v>550</v>
      </c>
      <c r="F594" s="2" t="s">
        <v>217</v>
      </c>
      <c r="G594" s="5" t="str">
        <f>HYPERLINK("http://adamswebsearch2.nrc.gov/idmws/ViewDocByAccession.asp?AccessionNumber=ML110410161","View 2010005")</f>
        <v>View 2010005</v>
      </c>
    </row>
    <row r="595" spans="1:7" ht="15">
      <c r="A595" s="2" t="s">
        <v>879</v>
      </c>
      <c r="B595" s="3">
        <v>40584</v>
      </c>
      <c r="C595" t="s">
        <v>423</v>
      </c>
      <c r="D595" s="4" t="s">
        <v>650</v>
      </c>
      <c r="E595" s="2" t="s">
        <v>583</v>
      </c>
      <c r="F595" s="2" t="s">
        <v>226</v>
      </c>
      <c r="G595" s="5" t="str">
        <f>HYPERLINK("http://adamswebsearch2.nrc.gov/idmws/ViewDocByAccession.asp?AccessionNumber=ML110410592","View 2010005")</f>
        <v>View 2010005</v>
      </c>
    </row>
    <row r="596" spans="1:7" ht="15">
      <c r="A596" s="2" t="s">
        <v>880</v>
      </c>
      <c r="B596" s="3">
        <v>40584</v>
      </c>
      <c r="C596" t="s">
        <v>666</v>
      </c>
      <c r="D596" s="4" t="s">
        <v>609</v>
      </c>
      <c r="E596" s="2" t="s">
        <v>543</v>
      </c>
      <c r="F596" s="2" t="s">
        <v>290</v>
      </c>
      <c r="G596" s="5" t="str">
        <f>HYPERLINK("http://adamswebsearch2.nrc.gov/idmws/ViewDocByAccession.asp?AccessionNumber=ML110410683","View 2010005")</f>
        <v>View 2010005</v>
      </c>
    </row>
    <row r="597" spans="1:7" ht="15">
      <c r="A597" s="2" t="s">
        <v>881</v>
      </c>
      <c r="B597" s="3">
        <v>40584</v>
      </c>
      <c r="C597" t="s">
        <v>102</v>
      </c>
      <c r="D597" s="4" t="s">
        <v>635</v>
      </c>
      <c r="E597" s="2" t="s">
        <v>569</v>
      </c>
      <c r="F597" s="2" t="s">
        <v>445</v>
      </c>
      <c r="G597" s="5" t="str">
        <f>HYPERLINK("http://adamswebsearch2.nrc.gov/idmws/ViewDocByAccession.asp?AccessionNumber=ML110420187","View 2010005")</f>
        <v>View 2010005</v>
      </c>
    </row>
    <row r="598" spans="1:7" ht="15">
      <c r="A598" s="2" t="s">
        <v>882</v>
      </c>
      <c r="B598" s="3">
        <v>40584</v>
      </c>
      <c r="C598" t="s">
        <v>20</v>
      </c>
      <c r="D598" s="4" t="s">
        <v>634</v>
      </c>
      <c r="E598" s="2" t="s">
        <v>568</v>
      </c>
      <c r="F598" s="2" t="s">
        <v>677</v>
      </c>
      <c r="G598" s="5" t="str">
        <f>HYPERLINK("http://adamswebsearch2.nrc.gov/idmws/ViewDocByAccession.asp?AccessionNumber=ML110420203","View 2011008")</f>
        <v>View 2011008</v>
      </c>
    </row>
    <row r="599" spans="1:7" ht="15">
      <c r="A599" s="2" t="s">
        <v>883</v>
      </c>
      <c r="B599" s="3">
        <v>40584</v>
      </c>
      <c r="C599" t="s">
        <v>667</v>
      </c>
      <c r="D599" s="4" t="s">
        <v>634</v>
      </c>
      <c r="E599" s="2" t="s">
        <v>568</v>
      </c>
      <c r="F599" s="2" t="s">
        <v>360</v>
      </c>
      <c r="G599" s="5" t="str">
        <f>HYPERLINK("http://adamswebsearch2.nrc.gov/idmws/ViewDocByAccession.asp?AccessionNumber=ML110420223","View 2010005")</f>
        <v>View 2010005</v>
      </c>
    </row>
    <row r="600" spans="1:7" ht="15">
      <c r="A600" s="2" t="s">
        <v>884</v>
      </c>
      <c r="B600" s="3">
        <v>40585</v>
      </c>
      <c r="C600" t="s">
        <v>668</v>
      </c>
      <c r="D600" s="4" t="s">
        <v>595</v>
      </c>
      <c r="E600" s="2" t="s">
        <v>529</v>
      </c>
      <c r="F600" s="2" t="s">
        <v>226</v>
      </c>
      <c r="G600" s="5" t="str">
        <f>HYPERLINK("http://adamswebsearch2.nrc.gov/idmws/ViewDocByAccession.asp?AccessionNumber=ML110420231","View 2010005")</f>
        <v>View 2010005</v>
      </c>
    </row>
    <row r="601" spans="1:7" ht="15">
      <c r="A601" s="2" t="s">
        <v>885</v>
      </c>
      <c r="B601" s="3">
        <v>40585</v>
      </c>
      <c r="C601" t="s">
        <v>664</v>
      </c>
      <c r="D601" s="4" t="s">
        <v>621</v>
      </c>
      <c r="E601" s="2" t="s">
        <v>555</v>
      </c>
      <c r="F601" s="2" t="s">
        <v>93</v>
      </c>
      <c r="G601" s="5" t="str">
        <f>HYPERLINK("http://adamswebsearch2.nrc.gov/idmws/ViewDocByAccession.asp?AccessionNumber=ML110420242","View 2010005")</f>
        <v>View 2010005</v>
      </c>
    </row>
    <row r="602" spans="1:7" ht="15">
      <c r="A602" s="2" t="s">
        <v>886</v>
      </c>
      <c r="B602" s="3">
        <v>40585</v>
      </c>
      <c r="C602" t="s">
        <v>38</v>
      </c>
      <c r="D602" s="4" t="s">
        <v>596</v>
      </c>
      <c r="E602" s="2" t="s">
        <v>530</v>
      </c>
      <c r="F602" s="2" t="s">
        <v>226</v>
      </c>
      <c r="G602" s="5" t="str">
        <f>HYPERLINK("http://adamswebsearch2.nrc.gov/idmws/ViewDocByAccession.asp?AccessionNumber=ML110420247","View 2010005")</f>
        <v>View 2010005</v>
      </c>
    </row>
    <row r="603" spans="1:7" ht="15">
      <c r="A603" s="2" t="s">
        <v>887</v>
      </c>
      <c r="B603" s="3">
        <v>40584</v>
      </c>
      <c r="C603" t="s">
        <v>668</v>
      </c>
      <c r="D603" s="4" t="s">
        <v>641</v>
      </c>
      <c r="E603" s="2" t="s">
        <v>575</v>
      </c>
      <c r="F603" s="2" t="s">
        <v>140</v>
      </c>
      <c r="G603" s="5" t="str">
        <f>HYPERLINK("http://adamswebsearch2.nrc.gov/idmws/ViewDocByAccession.asp?AccessionNumber=ML110420273","View 2010005")</f>
        <v>View 2010005</v>
      </c>
    </row>
    <row r="604" spans="1:7" ht="15">
      <c r="A604" s="2" t="s">
        <v>888</v>
      </c>
      <c r="B604" s="3">
        <v>40584</v>
      </c>
      <c r="C604" t="s">
        <v>203</v>
      </c>
      <c r="D604" s="4" t="s">
        <v>605</v>
      </c>
      <c r="E604" s="2" t="s">
        <v>539</v>
      </c>
      <c r="F604" s="2" t="s">
        <v>140</v>
      </c>
      <c r="G604" s="5" t="str">
        <f>HYPERLINK("http://adamswebsearch2.nrc.gov/idmws/ViewDocByAccession.asp?AccessionNumber=ML110420292","View 2010005")</f>
        <v>View 2010005</v>
      </c>
    </row>
    <row r="605" spans="1:7" ht="15">
      <c r="A605" s="2" t="s">
        <v>889</v>
      </c>
      <c r="B605" s="3">
        <v>40585</v>
      </c>
      <c r="C605" t="s">
        <v>52</v>
      </c>
      <c r="D605" s="4" t="s">
        <v>591</v>
      </c>
      <c r="E605" s="2" t="s">
        <v>525</v>
      </c>
      <c r="F605" s="2" t="s">
        <v>8</v>
      </c>
      <c r="G605" s="5" t="str">
        <f>HYPERLINK("http://adamswebsearch2.nrc.gov/idmws/ViewDocByAccession.asp?AccessionNumber=ML110420324","View 2010005")</f>
        <v>View 2010005</v>
      </c>
    </row>
    <row r="606" spans="1:7" ht="15">
      <c r="A606" s="2" t="s">
        <v>890</v>
      </c>
      <c r="B606" s="3">
        <v>40588</v>
      </c>
      <c r="C606" t="s">
        <v>113</v>
      </c>
      <c r="D606" s="4" t="s">
        <v>590</v>
      </c>
      <c r="E606" s="2" t="s">
        <v>524</v>
      </c>
      <c r="F606" s="2" t="s">
        <v>265</v>
      </c>
      <c r="G606" s="5" t="str">
        <f>HYPERLINK("http://adamswebsearch2.nrc.gov/idmws/ViewDocByAccession.asp?AccessionNumber=ML110450047","View 2010005")</f>
        <v>View 2010005</v>
      </c>
    </row>
    <row r="607" spans="1:7" ht="15">
      <c r="A607" s="2" t="s">
        <v>891</v>
      </c>
      <c r="B607" s="3">
        <v>40562</v>
      </c>
      <c r="C607" t="s">
        <v>180</v>
      </c>
      <c r="D607" s="4" t="s">
        <v>601</v>
      </c>
      <c r="E607" s="2" t="s">
        <v>535</v>
      </c>
      <c r="F607" s="2" t="s">
        <v>678</v>
      </c>
      <c r="G607" s="5" t="str">
        <f>HYPERLINK("http://adamswebsearch2.nrc.gov/idmws/ViewDocByAccession.asp?AccessionNumber=ML110450117","View 2010005")</f>
        <v>View 2010005</v>
      </c>
    </row>
    <row r="608" spans="1:7" ht="15">
      <c r="A608" s="2" t="s">
        <v>892</v>
      </c>
      <c r="B608" s="3">
        <v>40588</v>
      </c>
      <c r="C608" t="s">
        <v>142</v>
      </c>
      <c r="D608" s="4" t="s">
        <v>607</v>
      </c>
      <c r="E608" s="2" t="s">
        <v>541</v>
      </c>
      <c r="F608" s="2" t="s">
        <v>106</v>
      </c>
      <c r="G608" s="5" t="str">
        <f>HYPERLINK("http://adamswebsearch2.nrc.gov/idmws/ViewDocByAccession.asp?AccessionNumber=ML110450158","View 2010005")</f>
        <v>View 2010005</v>
      </c>
    </row>
    <row r="609" spans="1:7" ht="15">
      <c r="A609" s="2" t="s">
        <v>893</v>
      </c>
      <c r="B609" s="3">
        <v>40588</v>
      </c>
      <c r="C609" t="s">
        <v>447</v>
      </c>
      <c r="D609" s="4" t="s">
        <v>642</v>
      </c>
      <c r="E609" s="2" t="s">
        <v>576</v>
      </c>
      <c r="F609" s="2" t="s">
        <v>8</v>
      </c>
      <c r="G609" s="5" t="str">
        <f>HYPERLINK("http://adamswebsearch2.nrc.gov/idmws/ViewDocByAccession.asp?AccessionNumber=ML110450398","View 2010005")</f>
        <v>View 2010005</v>
      </c>
    </row>
    <row r="610" spans="1:7" ht="15">
      <c r="A610" s="2" t="s">
        <v>894</v>
      </c>
      <c r="B610" s="3">
        <v>40588</v>
      </c>
      <c r="C610" t="s">
        <v>15</v>
      </c>
      <c r="D610" s="4" t="s">
        <v>636</v>
      </c>
      <c r="E610" s="2" t="s">
        <v>570</v>
      </c>
      <c r="F610" s="2" t="s">
        <v>49</v>
      </c>
      <c r="G610" s="5" t="str">
        <f>HYPERLINK("http://adamswebsearch2.nrc.gov/idmws/ViewDocByAccession.asp?AccessionNumber=ML110450504","View 2011403")</f>
        <v>View 2011403</v>
      </c>
    </row>
    <row r="611" spans="1:7" ht="15">
      <c r="A611" s="2" t="s">
        <v>895</v>
      </c>
      <c r="B611" s="3">
        <v>40588</v>
      </c>
      <c r="C611" t="s">
        <v>669</v>
      </c>
      <c r="D611" s="4" t="s">
        <v>604</v>
      </c>
      <c r="E611" s="2" t="s">
        <v>538</v>
      </c>
      <c r="F611" s="2" t="s">
        <v>140</v>
      </c>
      <c r="G611" s="5" t="str">
        <f>HYPERLINK("http://adamswebsearch2.nrc.gov/idmws/ViewDocByAccession.asp?AccessionNumber=ML110450725","View 2010005")</f>
        <v>View 2010005</v>
      </c>
    </row>
    <row r="612" spans="1:7" ht="15">
      <c r="A612" s="2" t="s">
        <v>896</v>
      </c>
      <c r="B612" s="3">
        <v>40585</v>
      </c>
      <c r="C612" t="s">
        <v>184</v>
      </c>
      <c r="D612" s="4" t="s">
        <v>639</v>
      </c>
      <c r="E612" s="2" t="s">
        <v>573</v>
      </c>
      <c r="F612" s="2" t="s">
        <v>47</v>
      </c>
      <c r="G612" s="5" t="str">
        <f>HYPERLINK("http://adamswebsearch2.nrc.gov/idmws/ViewDocByAccession.asp?AccessionNumber=ML110460207","View 2011011")</f>
        <v>View 2011011</v>
      </c>
    </row>
    <row r="613" spans="1:7" ht="15">
      <c r="A613" s="2" t="s">
        <v>897</v>
      </c>
      <c r="B613" s="3">
        <v>40589</v>
      </c>
      <c r="C613" t="s">
        <v>102</v>
      </c>
      <c r="D613" s="4" t="s">
        <v>663</v>
      </c>
      <c r="E613" s="2" t="s">
        <v>565</v>
      </c>
      <c r="F613" s="2" t="s">
        <v>44</v>
      </c>
      <c r="G613" s="5" t="str">
        <f>HYPERLINK("http://adamswebsearch2.nrc.gov/idmws/ViewDocByAccession.asp?AccessionNumber=ML110460708","View 2010005")</f>
        <v>View 2010005</v>
      </c>
    </row>
    <row r="614" spans="1:7" ht="15">
      <c r="A614" s="2" t="s">
        <v>897</v>
      </c>
      <c r="B614" s="3">
        <v>40589</v>
      </c>
      <c r="C614" t="s">
        <v>102</v>
      </c>
      <c r="D614" s="4" t="s">
        <v>631</v>
      </c>
      <c r="E614" s="2" t="s">
        <v>565</v>
      </c>
      <c r="F614" s="2" t="s">
        <v>44</v>
      </c>
      <c r="G614" s="5" t="str">
        <f>HYPERLINK("http://adamswebsearch2.nrc.gov/idmws/ViewDocByAccession.asp?AccessionNumber=ML110460708","View 2010006")</f>
        <v>View 2010006</v>
      </c>
    </row>
    <row r="615" spans="1:7" ht="15">
      <c r="A615" s="2" t="s">
        <v>898</v>
      </c>
      <c r="B615" s="3">
        <v>40591</v>
      </c>
      <c r="C615" t="s">
        <v>15</v>
      </c>
      <c r="D615" s="4" t="s">
        <v>654</v>
      </c>
      <c r="E615" s="2" t="s">
        <v>586</v>
      </c>
      <c r="F615" s="2" t="s">
        <v>49</v>
      </c>
      <c r="G615" s="5" t="str">
        <f>HYPERLINK("http://adamswebsearch2.nrc.gov/idmws/ViewDocByAccession.asp?AccessionNumber=ML110490383","View 2011403")</f>
        <v>View 2011403</v>
      </c>
    </row>
    <row r="616" spans="1:7" ht="15">
      <c r="A616" s="2" t="s">
        <v>899</v>
      </c>
      <c r="B616" s="3">
        <v>40592</v>
      </c>
      <c r="C616" t="s">
        <v>18</v>
      </c>
      <c r="D616" s="4" t="s">
        <v>598</v>
      </c>
      <c r="E616" s="2" t="s">
        <v>532</v>
      </c>
      <c r="F616" s="2" t="s">
        <v>67</v>
      </c>
      <c r="G616" s="5" t="str">
        <f>HYPERLINK("http://adamswebsearch2.nrc.gov/idmws/ViewDocByAccession.asp?AccessionNumber=ML110490559","View 2011402")</f>
        <v>View 2011402</v>
      </c>
    </row>
    <row r="617" spans="1:7" ht="15">
      <c r="A617" s="2" t="s">
        <v>900</v>
      </c>
      <c r="B617" s="3">
        <v>40591</v>
      </c>
      <c r="C617" t="s">
        <v>34</v>
      </c>
      <c r="D617" s="4" t="s">
        <v>630</v>
      </c>
      <c r="E617" s="2" t="s">
        <v>564</v>
      </c>
      <c r="F617" s="2" t="s">
        <v>89</v>
      </c>
      <c r="G617" s="5" t="str">
        <f>HYPERLINK("http://adamswebsearch2.nrc.gov/idmws/ViewDocByAccession.asp?AccessionNumber=ML110530144","View 2009008")</f>
        <v>View 2009008</v>
      </c>
    </row>
    <row r="618" spans="1:7" ht="15">
      <c r="A618" s="2" t="s">
        <v>901</v>
      </c>
      <c r="B618" s="3">
        <v>40592</v>
      </c>
      <c r="C618" t="s">
        <v>18</v>
      </c>
      <c r="D618" s="4" t="s">
        <v>604</v>
      </c>
      <c r="E618" s="2" t="s">
        <v>538</v>
      </c>
      <c r="F618" s="2" t="s">
        <v>16</v>
      </c>
      <c r="G618" s="5" t="str">
        <f>HYPERLINK("http://adamswebsearch2.nrc.gov/idmws/ViewDocByAccession.asp?AccessionNumber=ML110530353","View 2011403")</f>
        <v>View 2011403</v>
      </c>
    </row>
    <row r="619" spans="1:7" ht="15">
      <c r="A619" s="2" t="s">
        <v>902</v>
      </c>
      <c r="B619" s="3">
        <v>40596</v>
      </c>
      <c r="C619" t="s">
        <v>262</v>
      </c>
      <c r="D619" s="4" t="s">
        <v>613</v>
      </c>
      <c r="E619" s="2" t="s">
        <v>547</v>
      </c>
      <c r="F619" s="2" t="s">
        <v>174</v>
      </c>
      <c r="G619" s="5" t="str">
        <f>HYPERLINK("http://adamswebsearch2.nrc.gov/idmws/ViewDocByAccession.asp?AccessionNumber=ML110540503","View 2011009")</f>
        <v>View 2011009</v>
      </c>
    </row>
    <row r="620" spans="1:7" ht="15">
      <c r="A620" s="2" t="s">
        <v>903</v>
      </c>
      <c r="B620" s="3">
        <v>40598</v>
      </c>
      <c r="C620" t="s">
        <v>292</v>
      </c>
      <c r="D620" s="4" t="s">
        <v>626</v>
      </c>
      <c r="E620" s="2" t="s">
        <v>560</v>
      </c>
      <c r="F620" s="2" t="s">
        <v>154</v>
      </c>
      <c r="G620" s="5" t="str">
        <f>HYPERLINK("http://adamswebsearch2.nrc.gov/idmws/ViewDocByAccession.asp?AccessionNumber=ML110550744","View 2010008")</f>
        <v>View 2010008</v>
      </c>
    </row>
    <row r="621" spans="1:7" ht="15">
      <c r="A621" s="2" t="s">
        <v>904</v>
      </c>
      <c r="B621" s="3">
        <v>40599</v>
      </c>
      <c r="C621" t="s">
        <v>18</v>
      </c>
      <c r="D621" s="4" t="s">
        <v>628</v>
      </c>
      <c r="E621" s="2" t="s">
        <v>562</v>
      </c>
      <c r="F621" s="2" t="s">
        <v>53</v>
      </c>
      <c r="G621" s="5" t="str">
        <f>HYPERLINK("http://adamswebsearch2.nrc.gov/idmws/ViewDocByAccession.asp?AccessionNumber=ML110560857","View 2011403")</f>
        <v>View 2011403</v>
      </c>
    </row>
    <row r="622" spans="1:7" ht="15">
      <c r="A622" s="2" t="s">
        <v>905</v>
      </c>
      <c r="B622" s="3">
        <v>40599</v>
      </c>
      <c r="C622" t="s">
        <v>15</v>
      </c>
      <c r="D622" s="4" t="s">
        <v>634</v>
      </c>
      <c r="E622" s="2" t="s">
        <v>568</v>
      </c>
      <c r="F622" s="2" t="s">
        <v>16</v>
      </c>
      <c r="G622" s="5" t="str">
        <f>HYPERLINK("http://adamswebsearch2.nrc.gov/idmws/ViewDocByAccession.asp?AccessionNumber=ML110560866","View 2011402")</f>
        <v>View 2011402</v>
      </c>
    </row>
    <row r="623" spans="1:7" ht="15">
      <c r="A623" s="2" t="s">
        <v>906</v>
      </c>
      <c r="B623" s="3">
        <v>40602</v>
      </c>
      <c r="C623" t="s">
        <v>18</v>
      </c>
      <c r="D623" s="4" t="s">
        <v>611</v>
      </c>
      <c r="E623" s="2" t="s">
        <v>545</v>
      </c>
      <c r="F623" s="2" t="s">
        <v>100</v>
      </c>
      <c r="G623" s="5" t="str">
        <f>HYPERLINK("http://adamswebsearch2.nrc.gov/idmws/ViewDocByAccession.asp?AccessionNumber=ML110590694","View 2011403")</f>
        <v>View 2011403</v>
      </c>
    </row>
    <row r="624" spans="1:7" ht="15">
      <c r="A624" s="2" t="s">
        <v>907</v>
      </c>
      <c r="B624" s="3">
        <v>40602</v>
      </c>
      <c r="C624" t="s">
        <v>152</v>
      </c>
      <c r="D624" s="4" t="s">
        <v>594</v>
      </c>
      <c r="E624" s="2" t="s">
        <v>528</v>
      </c>
      <c r="F624" s="2" t="s">
        <v>679</v>
      </c>
      <c r="G624" s="5" t="str">
        <f>HYPERLINK("http://adamswebsearch2.nrc.gov/idmws/ViewDocByAccession.asp?AccessionNumber=ML110600903","View 2010503")</f>
        <v>View 2010503</v>
      </c>
    </row>
    <row r="625" spans="1:7" ht="15">
      <c r="A625" s="2" t="s">
        <v>908</v>
      </c>
      <c r="B625" s="3">
        <v>40603</v>
      </c>
      <c r="C625" t="s">
        <v>206</v>
      </c>
      <c r="D625" s="4" t="s">
        <v>618</v>
      </c>
      <c r="E625" s="2" t="s">
        <v>552</v>
      </c>
      <c r="F625" s="2" t="s">
        <v>270</v>
      </c>
      <c r="G625" s="5" t="str">
        <f>HYPERLINK("http://adamswebsearch2.nrc.gov/idmws/ViewDocByAccession.asp?AccessionNumber=ML110600907","View 2011007")</f>
        <v>View 2011007</v>
      </c>
    </row>
    <row r="626" spans="1:7" ht="15">
      <c r="A626" s="2" t="s">
        <v>909</v>
      </c>
      <c r="B626" s="3">
        <v>40606</v>
      </c>
      <c r="C626" t="s">
        <v>15</v>
      </c>
      <c r="D626" s="4" t="s">
        <v>612</v>
      </c>
      <c r="E626" s="2" t="s">
        <v>546</v>
      </c>
      <c r="F626" s="2" t="s">
        <v>167</v>
      </c>
      <c r="G626" s="5" t="str">
        <f>HYPERLINK("http://adamswebsearch2.nrc.gov/idmws/ViewDocByAccession.asp?AccessionNumber=ML110601223","View 2011201")</f>
        <v>View 2011201</v>
      </c>
    </row>
    <row r="627" spans="1:7" ht="15">
      <c r="A627" s="2" t="s">
        <v>910</v>
      </c>
      <c r="B627" s="3">
        <v>40606</v>
      </c>
      <c r="C627" t="s">
        <v>18</v>
      </c>
      <c r="D627" s="4" t="s">
        <v>641</v>
      </c>
      <c r="E627" s="2" t="s">
        <v>575</v>
      </c>
      <c r="F627" s="2" t="s">
        <v>147</v>
      </c>
      <c r="G627" s="5" t="str">
        <f>HYPERLINK("http://adamswebsearch2.nrc.gov/idmws/ViewDocByAccession.asp?AccessionNumber=ML110630568","View 2011405")</f>
        <v>View 2011405</v>
      </c>
    </row>
    <row r="628" spans="1:7" ht="15">
      <c r="A628" s="2" t="s">
        <v>911</v>
      </c>
      <c r="B628" s="3">
        <v>40606</v>
      </c>
      <c r="C628" t="s">
        <v>18</v>
      </c>
      <c r="D628" s="4" t="s">
        <v>642</v>
      </c>
      <c r="E628" s="2" t="s">
        <v>576</v>
      </c>
      <c r="F628" s="2" t="s">
        <v>138</v>
      </c>
      <c r="G628" s="5" t="str">
        <f>HYPERLINK("http://adamswebsearch2.nrc.gov/idmws/ViewDocByAccession.asp?AccessionNumber=ML110660163","View 2011401")</f>
        <v>View 2011401</v>
      </c>
    </row>
    <row r="629" spans="1:7" ht="15">
      <c r="A629" s="2" t="s">
        <v>912</v>
      </c>
      <c r="B629" s="3">
        <v>40606</v>
      </c>
      <c r="C629" t="s">
        <v>18</v>
      </c>
      <c r="D629" s="4" t="s">
        <v>649</v>
      </c>
      <c r="E629" s="2" t="s">
        <v>582</v>
      </c>
      <c r="F629" s="2" t="s">
        <v>16</v>
      </c>
      <c r="G629" s="5" t="str">
        <f>HYPERLINK("http://adamswebsearch2.nrc.gov/idmws/ViewDocByAccession.asp?AccessionNumber=ML110660176","View 2011401")</f>
        <v>View 2011401</v>
      </c>
    </row>
    <row r="630" spans="1:7" ht="15">
      <c r="A630" s="2" t="s">
        <v>913</v>
      </c>
      <c r="B630" s="3">
        <v>40606</v>
      </c>
      <c r="C630" t="s">
        <v>15</v>
      </c>
      <c r="D630" s="4" t="s">
        <v>646</v>
      </c>
      <c r="E630" s="2" t="s">
        <v>580</v>
      </c>
      <c r="F630" s="2" t="s">
        <v>16</v>
      </c>
      <c r="G630" s="5" t="str">
        <f>HYPERLINK("http://adamswebsearch2.nrc.gov/idmws/ViewDocByAccession.asp?AccessionNumber=ML110660189","View 2011401")</f>
        <v>View 2011401</v>
      </c>
    </row>
    <row r="631" spans="1:7" ht="15">
      <c r="A631" s="2" t="s">
        <v>914</v>
      </c>
      <c r="B631" s="3">
        <v>40606</v>
      </c>
      <c r="C631" t="s">
        <v>18</v>
      </c>
      <c r="D631" s="4" t="s">
        <v>640</v>
      </c>
      <c r="E631" s="2" t="s">
        <v>574</v>
      </c>
      <c r="F631" s="2" t="s">
        <v>677</v>
      </c>
      <c r="G631" s="5" t="str">
        <f>HYPERLINK("http://adamswebsearch2.nrc.gov/idmws/ViewDocByAccession.asp?AccessionNumber=ML110660194","View 2011401")</f>
        <v>View 2011401</v>
      </c>
    </row>
    <row r="632" spans="1:7" ht="15">
      <c r="A632" s="2" t="s">
        <v>915</v>
      </c>
      <c r="B632" s="3">
        <v>40606</v>
      </c>
      <c r="C632" t="s">
        <v>18</v>
      </c>
      <c r="D632" s="4" t="s">
        <v>635</v>
      </c>
      <c r="E632" s="2" t="s">
        <v>569</v>
      </c>
      <c r="F632" s="2" t="s">
        <v>16</v>
      </c>
      <c r="G632" s="5" t="str">
        <f>HYPERLINK("http://adamswebsearch2.nrc.gov/idmws/ViewDocByAccession.asp?AccessionNumber=ML110660203","View 2011401")</f>
        <v>View 2011401</v>
      </c>
    </row>
    <row r="633" spans="1:7" ht="15">
      <c r="A633" s="2" t="s">
        <v>916</v>
      </c>
      <c r="B633" s="3">
        <v>40606</v>
      </c>
      <c r="C633" t="s">
        <v>18</v>
      </c>
      <c r="D633" s="4" t="s">
        <v>641</v>
      </c>
      <c r="E633" s="2" t="s">
        <v>575</v>
      </c>
      <c r="F633" s="2" t="s">
        <v>16</v>
      </c>
      <c r="G633" s="5" t="str">
        <f>HYPERLINK("http://adamswebsearch2.nrc.gov/idmws/ViewDocByAccession.asp?AccessionNumber=ML110660211","View 2011401")</f>
        <v>View 2011401</v>
      </c>
    </row>
    <row r="634" spans="1:7" ht="15">
      <c r="A634" s="2" t="s">
        <v>917</v>
      </c>
      <c r="B634" s="3">
        <v>40606</v>
      </c>
      <c r="C634" t="s">
        <v>18</v>
      </c>
      <c r="D634" s="4" t="s">
        <v>592</v>
      </c>
      <c r="E634" s="2" t="s">
        <v>526</v>
      </c>
      <c r="F634" s="2" t="s">
        <v>16</v>
      </c>
      <c r="G634" s="5" t="str">
        <f>HYPERLINK("http://adamswebsearch2.nrc.gov/idmws/ViewDocByAccession.asp?AccessionNumber=ML110660215","View 2011401")</f>
        <v>View 2011401</v>
      </c>
    </row>
    <row r="635" spans="1:7" ht="15">
      <c r="A635" s="2" t="s">
        <v>918</v>
      </c>
      <c r="B635" s="3">
        <v>40606</v>
      </c>
      <c r="C635" t="s">
        <v>18</v>
      </c>
      <c r="D635" s="4" t="s">
        <v>604</v>
      </c>
      <c r="E635" s="2" t="s">
        <v>538</v>
      </c>
      <c r="F635" s="2" t="s">
        <v>16</v>
      </c>
      <c r="G635" s="5" t="str">
        <f>HYPERLINK("http://adamswebsearch2.nrc.gov/idmws/ViewDocByAccession.asp?AccessionNumber=ML110660222","View 2011401")</f>
        <v>View 2011401</v>
      </c>
    </row>
    <row r="636" spans="1:7" ht="15">
      <c r="A636" s="2" t="s">
        <v>919</v>
      </c>
      <c r="B636" s="3">
        <v>40606</v>
      </c>
      <c r="C636" t="s">
        <v>18</v>
      </c>
      <c r="D636" s="4" t="s">
        <v>634</v>
      </c>
      <c r="E636" s="2" t="s">
        <v>568</v>
      </c>
      <c r="F636" s="2" t="s">
        <v>16</v>
      </c>
      <c r="G636" s="5" t="str">
        <f>HYPERLINK("http://adamswebsearch2.nrc.gov/idmws/ViewDocByAccession.asp?AccessionNumber=ML110660228","View 2011401")</f>
        <v>View 2011401</v>
      </c>
    </row>
    <row r="637" spans="1:7" ht="15">
      <c r="A637" s="2" t="s">
        <v>920</v>
      </c>
      <c r="B637" s="3">
        <v>40606</v>
      </c>
      <c r="C637" t="s">
        <v>18</v>
      </c>
      <c r="D637" s="4" t="s">
        <v>653</v>
      </c>
      <c r="E637" s="2" t="s">
        <v>585</v>
      </c>
      <c r="F637" s="2" t="s">
        <v>16</v>
      </c>
      <c r="G637" s="5" t="str">
        <f>HYPERLINK("http://adamswebsearch2.nrc.gov/idmws/ViewDocByAccession.asp?AccessionNumber=ML110660234","View 2011401")</f>
        <v>View 2011401</v>
      </c>
    </row>
    <row r="638" spans="1:7" ht="15">
      <c r="A638" s="2" t="s">
        <v>921</v>
      </c>
      <c r="B638" s="3">
        <v>40606</v>
      </c>
      <c r="C638" t="s">
        <v>20</v>
      </c>
      <c r="D638" s="4" t="s">
        <v>591</v>
      </c>
      <c r="E638" s="2" t="s">
        <v>525</v>
      </c>
      <c r="F638" s="2" t="s">
        <v>138</v>
      </c>
      <c r="G638" s="5" t="str">
        <f>HYPERLINK("http://adamswebsearch2.nrc.gov/idmws/ViewDocByAccession.asp?AccessionNumber=ML110660238","View 2011401")</f>
        <v>View 2011401</v>
      </c>
    </row>
    <row r="639" spans="1:7" ht="15">
      <c r="A639" s="2" t="s">
        <v>922</v>
      </c>
      <c r="B639" s="3">
        <v>40606</v>
      </c>
      <c r="C639" t="s">
        <v>18</v>
      </c>
      <c r="D639" s="4" t="s">
        <v>621</v>
      </c>
      <c r="E639" s="2" t="s">
        <v>555</v>
      </c>
      <c r="F639" s="2" t="s">
        <v>16</v>
      </c>
      <c r="G639" s="5" t="str">
        <f>HYPERLINK("http://adamswebsearch2.nrc.gov/idmws/ViewDocByAccession.asp?AccessionNumber=ML110660239","View 2011401")</f>
        <v>View 2011401</v>
      </c>
    </row>
    <row r="640" spans="1:7" ht="15">
      <c r="A640" s="2" t="s">
        <v>923</v>
      </c>
      <c r="B640" s="3">
        <v>40610</v>
      </c>
      <c r="C640" t="s">
        <v>15</v>
      </c>
      <c r="D640" s="4" t="s">
        <v>613</v>
      </c>
      <c r="E640" s="2" t="s">
        <v>547</v>
      </c>
      <c r="F640" s="2" t="s">
        <v>49</v>
      </c>
      <c r="G640" s="5" t="str">
        <f>HYPERLINK("http://adamswebsearch2.nrc.gov/idmws/ViewDocByAccession.asp?AccessionNumber=ML110670346","View 2011403")</f>
        <v>View 2011403</v>
      </c>
    </row>
    <row r="641" spans="1:7" ht="15">
      <c r="A641" s="2" t="s">
        <v>924</v>
      </c>
      <c r="B641" s="3">
        <v>40611</v>
      </c>
      <c r="C641" t="s">
        <v>158</v>
      </c>
      <c r="D641" s="4" t="s">
        <v>596</v>
      </c>
      <c r="E641" s="2" t="s">
        <v>530</v>
      </c>
      <c r="F641" s="2" t="s">
        <v>393</v>
      </c>
      <c r="G641" s="5" t="str">
        <f>HYPERLINK("http://adamswebsearch2.nrc.gov/idmws/ViewDocByAccession.asp?AccessionNumber=ML110680554","View 2010010")</f>
        <v>View 2010010</v>
      </c>
    </row>
    <row r="642" spans="1:7" ht="15">
      <c r="A642" s="2" t="s">
        <v>925</v>
      </c>
      <c r="B642" s="3">
        <v>40612</v>
      </c>
      <c r="C642" t="s">
        <v>116</v>
      </c>
      <c r="D642" s="4" t="s">
        <v>601</v>
      </c>
      <c r="E642" s="2" t="s">
        <v>535</v>
      </c>
      <c r="F642" s="2" t="s">
        <v>265</v>
      </c>
      <c r="G642" s="5" t="str">
        <f>HYPERLINK("http://adamswebsearch2.nrc.gov/idmws/ViewDocByAccession.asp?AccessionNumber=ML110690926","View 2011008")</f>
        <v>View 2011008</v>
      </c>
    </row>
    <row r="643" spans="1:7" ht="15">
      <c r="A643" s="2" t="s">
        <v>926</v>
      </c>
      <c r="B643" s="3">
        <v>40613</v>
      </c>
      <c r="C643" t="s">
        <v>335</v>
      </c>
      <c r="D643" s="4" t="s">
        <v>630</v>
      </c>
      <c r="E643" s="2" t="s">
        <v>564</v>
      </c>
      <c r="F643" s="2" t="s">
        <v>89</v>
      </c>
      <c r="G643" s="5" t="str">
        <f>HYPERLINK("http://adamswebsearch2.nrc.gov/idmws/ViewDocByAccession.asp?AccessionNumber=ML110700566","View 2011010")</f>
        <v>View 2011010</v>
      </c>
    </row>
    <row r="644" spans="1:7" ht="15">
      <c r="A644" s="2" t="s">
        <v>927</v>
      </c>
      <c r="B644" s="3">
        <v>40613</v>
      </c>
      <c r="C644" t="s">
        <v>27</v>
      </c>
      <c r="D644" s="4" t="s">
        <v>597</v>
      </c>
      <c r="E644" s="2" t="s">
        <v>531</v>
      </c>
      <c r="F644" s="2" t="s">
        <v>62</v>
      </c>
      <c r="G644" s="5" t="str">
        <f>HYPERLINK("http://adamswebsearch2.nrc.gov/idmws/ViewDocByAccession.asp?AccessionNumber=ML110700640","View 2011008")</f>
        <v>View 2011008</v>
      </c>
    </row>
    <row r="645" spans="1:7" ht="15">
      <c r="A645" s="2" t="s">
        <v>928</v>
      </c>
      <c r="B645" s="3">
        <v>40616</v>
      </c>
      <c r="C645" t="s">
        <v>158</v>
      </c>
      <c r="D645" s="4" t="s">
        <v>639</v>
      </c>
      <c r="E645" s="2" t="s">
        <v>573</v>
      </c>
      <c r="F645" s="2" t="s">
        <v>65</v>
      </c>
      <c r="G645" s="5" t="str">
        <f>HYPERLINK("http://adamswebsearch2.nrc.gov/idmws/ViewDocByAccession.asp?AccessionNumber=ML110740619","View 2011012")</f>
        <v>View 2011012</v>
      </c>
    </row>
    <row r="646" spans="1:7" ht="15">
      <c r="A646" s="2" t="s">
        <v>929</v>
      </c>
      <c r="B646" s="3">
        <v>40617</v>
      </c>
      <c r="C646" t="s">
        <v>335</v>
      </c>
      <c r="D646" s="4" t="s">
        <v>593</v>
      </c>
      <c r="E646" s="2" t="s">
        <v>527</v>
      </c>
      <c r="F646" s="2" t="s">
        <v>89</v>
      </c>
      <c r="G646" s="5" t="str">
        <f>HYPERLINK("http://adamswebsearch2.nrc.gov/idmws/ViewDocByAccession.asp?AccessionNumber=ML110740802","View 2009009")</f>
        <v>View 2009009</v>
      </c>
    </row>
    <row r="647" spans="1:7" ht="15">
      <c r="A647" s="2" t="s">
        <v>930</v>
      </c>
      <c r="B647" s="3">
        <v>40617</v>
      </c>
      <c r="C647" t="s">
        <v>262</v>
      </c>
      <c r="D647" s="4" t="s">
        <v>654</v>
      </c>
      <c r="E647" s="2" t="s">
        <v>586</v>
      </c>
      <c r="F647" s="2" t="s">
        <v>51</v>
      </c>
      <c r="G647" s="5" t="str">
        <f>HYPERLINK("http://adamswebsearch2.nrc.gov/idmws/ViewDocByAccession.asp?AccessionNumber=ML110750370","View 2011502")</f>
        <v>View 2011502</v>
      </c>
    </row>
    <row r="648" spans="1:7" ht="15">
      <c r="A648" s="2" t="s">
        <v>931</v>
      </c>
      <c r="B648" s="3">
        <v>40618</v>
      </c>
      <c r="C648" t="s">
        <v>15</v>
      </c>
      <c r="D648" s="4" t="s">
        <v>630</v>
      </c>
      <c r="E648" s="2" t="s">
        <v>564</v>
      </c>
      <c r="F648" s="2" t="s">
        <v>49</v>
      </c>
      <c r="G648" s="5" t="str">
        <f>HYPERLINK("http://adamswebsearch2.nrc.gov/idmws/ViewDocByAccession.asp?AccessionNumber=ML110760484","View 2011403")</f>
        <v>View 2011403</v>
      </c>
    </row>
    <row r="649" spans="1:7" ht="15">
      <c r="A649" s="2" t="s">
        <v>932</v>
      </c>
      <c r="B649" s="3">
        <v>40619</v>
      </c>
      <c r="C649" t="s">
        <v>196</v>
      </c>
      <c r="D649" s="4" t="s">
        <v>646</v>
      </c>
      <c r="E649" s="2" t="s">
        <v>580</v>
      </c>
      <c r="F649" s="2" t="s">
        <v>99</v>
      </c>
      <c r="G649" s="5" t="str">
        <f>HYPERLINK("http://adamswebsearch2.nrc.gov/idmws/ViewDocByAccession.asp?AccessionNumber=ML110760665","View 2011008")</f>
        <v>View 2011008</v>
      </c>
    </row>
    <row r="650" spans="1:7" ht="15">
      <c r="A650" s="2" t="s">
        <v>933</v>
      </c>
      <c r="B650" s="3">
        <v>40620</v>
      </c>
      <c r="C650" t="s">
        <v>20</v>
      </c>
      <c r="D650" s="4" t="s">
        <v>643</v>
      </c>
      <c r="E650" s="2" t="s">
        <v>577</v>
      </c>
      <c r="F650" s="2" t="s">
        <v>31</v>
      </c>
      <c r="G650" s="5" t="str">
        <f>HYPERLINK("http://adamswebsearch2.nrc.gov/idmws/ViewDocByAccession.asp?AccessionNumber=ML110800124","View 2011403")</f>
        <v>View 2011403</v>
      </c>
    </row>
    <row r="651" spans="1:7" ht="15">
      <c r="A651" s="2" t="s">
        <v>934</v>
      </c>
      <c r="B651" s="3">
        <v>40623</v>
      </c>
      <c r="C651" t="s">
        <v>18</v>
      </c>
      <c r="D651" s="4" t="s">
        <v>635</v>
      </c>
      <c r="E651" s="2" t="s">
        <v>569</v>
      </c>
      <c r="F651" s="2" t="s">
        <v>138</v>
      </c>
      <c r="G651" s="5" t="str">
        <f>HYPERLINK("http://adamswebsearch2.nrc.gov/idmws/ViewDocByAccession.asp?AccessionNumber=ML110810960","View 2011404")</f>
        <v>View 2011404</v>
      </c>
    </row>
    <row r="652" spans="1:7" ht="15">
      <c r="A652" s="2" t="s">
        <v>935</v>
      </c>
      <c r="B652" s="3">
        <v>40624</v>
      </c>
      <c r="C652" t="s">
        <v>18</v>
      </c>
      <c r="D652" s="4" t="s">
        <v>640</v>
      </c>
      <c r="E652" s="2" t="s">
        <v>574</v>
      </c>
      <c r="F652" s="2" t="s">
        <v>16</v>
      </c>
      <c r="G652" s="5" t="str">
        <f>HYPERLINK("http://adamswebsearch2.nrc.gov/idmws/ViewDocByAccession.asp?AccessionNumber=ML110811329","View 2011402")</f>
        <v>View 2011402</v>
      </c>
    </row>
    <row r="653" spans="1:7" ht="15">
      <c r="A653" s="2" t="s">
        <v>936</v>
      </c>
      <c r="B653" s="3">
        <v>40624</v>
      </c>
      <c r="C653" t="s">
        <v>262</v>
      </c>
      <c r="D653" s="4" t="s">
        <v>603</v>
      </c>
      <c r="E653" s="2" t="s">
        <v>537</v>
      </c>
      <c r="F653" s="2" t="s">
        <v>47</v>
      </c>
      <c r="G653" s="5" t="str">
        <f>HYPERLINK("http://adamswebsearch2.nrc.gov/idmws/ViewDocByAccession.asp?AccessionNumber=ML110820201","View 2011008")</f>
        <v>View 2011008</v>
      </c>
    </row>
    <row r="654" spans="1:7" ht="15">
      <c r="A654" s="2" t="s">
        <v>937</v>
      </c>
      <c r="B654" s="3">
        <v>40624</v>
      </c>
      <c r="C654" t="s">
        <v>18</v>
      </c>
      <c r="D654" s="4" t="s">
        <v>642</v>
      </c>
      <c r="E654" s="2" t="s">
        <v>576</v>
      </c>
      <c r="F654" s="2" t="s">
        <v>147</v>
      </c>
      <c r="G654" s="5" t="str">
        <f>HYPERLINK("http://adamswebsearch2.nrc.gov/idmws/ViewDocByAccession.asp?AccessionNumber=ML110830634","View 2011404")</f>
        <v>View 2011404</v>
      </c>
    </row>
    <row r="655" spans="1:7" ht="15">
      <c r="A655" s="2" t="s">
        <v>938</v>
      </c>
      <c r="B655" s="3">
        <v>40630</v>
      </c>
      <c r="C655" t="s">
        <v>158</v>
      </c>
      <c r="D655" s="4" t="s">
        <v>656</v>
      </c>
      <c r="E655" s="2" t="s">
        <v>588</v>
      </c>
      <c r="F655" s="2" t="s">
        <v>233</v>
      </c>
      <c r="G655" s="5" t="str">
        <f>HYPERLINK("http://adamswebsearch2.nrc.gov/idmws/ViewDocByAccession.asp?AccessionNumber=ML110871605","View 2011403")</f>
        <v>View 2011403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IXK2</dc:creator>
  <cp:keywords/>
  <dc:description/>
  <cp:lastModifiedBy>ixk2</cp:lastModifiedBy>
  <dcterms:created xsi:type="dcterms:W3CDTF">2010-02-26T16:25:42Z</dcterms:created>
  <dcterms:modified xsi:type="dcterms:W3CDTF">2011-07-21T16:22:26Z</dcterms:modified>
  <cp:category/>
  <cp:version/>
  <cp:contentType/>
  <cp:contentStatus/>
</cp:coreProperties>
</file>