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3225" windowHeight="5475" activeTab="0"/>
  </bookViews>
  <sheets>
    <sheet name="PKTMP000" sheetId="1" r:id="rId1"/>
  </sheets>
  <definedNames>
    <definedName name="_xlnm.Print_Area" localSheetId="0">'PKTMP000'!$C$2:$O$63</definedName>
  </definedNames>
  <calcPr fullCalcOnLoad="1"/>
</workbook>
</file>

<file path=xl/sharedStrings.xml><?xml version="1.0" encoding="utf-8"?>
<sst xmlns="http://schemas.openxmlformats.org/spreadsheetml/2006/main" count="80" uniqueCount="76">
  <si>
    <t>Mortgage Interest Differential (MID) Payment Eligibility Computation for</t>
  </si>
  <si>
    <t>Acquired Property Subject to an Adjustable Rate Mortgage (ARM)</t>
  </si>
  <si>
    <t>U.S. Department of Transportation</t>
  </si>
  <si>
    <t>Federal Aviation Administration</t>
  </si>
  <si>
    <t>I.  Interest Rate Differential</t>
  </si>
  <si>
    <t>INPUTS</t>
  </si>
  <si>
    <t>A.  Existing ARM:</t>
  </si>
  <si>
    <t>1.  Adjusted interest rate as of the date of acquisition.</t>
  </si>
  <si>
    <t>2.  Cap Rate, initial rate plus overall adjustment Cap:</t>
  </si>
  <si>
    <t xml:space="preserve"> Rate Specifications:  Initial Rate:_</t>
  </si>
  <si>
    <t>Rate Index:</t>
  </si>
  <si>
    <t xml:space="preserve">  Periodic Rate Adjustment Cap:</t>
  </si>
  <si>
    <t>Overall Adjustment Cap:</t>
  </si>
  <si>
    <t>B.  Replacement Fixed-term Interest Rate:</t>
  </si>
  <si>
    <t>C:  Available Replacement ARM Cap Rate, (initial rate plus overall adjustment Cap):</t>
  </si>
  <si>
    <t xml:space="preserve">Rate Specifications:  Initial Rate:  </t>
  </si>
  <si>
    <t xml:space="preserve">  To be comparable to the existing mortgage this ARM must</t>
  </si>
  <si>
    <t>D.  Rate Differential:</t>
  </si>
  <si>
    <t>1.  Fixed-term Rate,</t>
  </si>
  <si>
    <t>less existing mortgage rate as of acquisition date</t>
  </si>
  <si>
    <t>(line B)</t>
  </si>
  <si>
    <t>(line A1.)</t>
  </si>
  <si>
    <t>2.  Replacement ARM  Cap rate,</t>
  </si>
  <si>
    <t>less existing mortgage Cap rate</t>
  </si>
  <si>
    <t xml:space="preserve"> </t>
  </si>
  <si>
    <t xml:space="preserve">   (line C)</t>
  </si>
  <si>
    <t xml:space="preserve">   (line A2.)</t>
  </si>
  <si>
    <t>IF D1&lt;= D2,  Enter A1 in line 3 of Section II.A. (*)below and Enter B in line 7 of Section II.A.(**) below, or;</t>
  </si>
  <si>
    <t>X</t>
  </si>
  <si>
    <t xml:space="preserve">  IF D1&gt;D2,  Enter A2 in line 3 of Section II.A. (*)below and Enter C in line 7 of Section II.A. (**)below.</t>
  </si>
  <si>
    <t>.</t>
  </si>
  <si>
    <t>II.  Payment Eligibility Computation</t>
  </si>
  <si>
    <t>A.  Required Information/Calculations:</t>
  </si>
  <si>
    <t>1.  Remaining principal balance on old mortgage.</t>
  </si>
  <si>
    <t>2.  Remaining amortization term of old mortgage as of date of acquisition</t>
  </si>
  <si>
    <t>(months).</t>
  </si>
  <si>
    <t>3.  Applicable interest rate of old ARM for payment computation.(*From Section I.D. above)</t>
  </si>
  <si>
    <t xml:space="preserve">4.  Monthly Pmt:   </t>
  </si>
  <si>
    <t>Balance:</t>
  </si>
  <si>
    <t>@</t>
  </si>
  <si>
    <t>for</t>
  </si>
  <si>
    <t>(months)</t>
  </si>
  <si>
    <t>(line 1)</t>
  </si>
  <si>
    <t>(line 3)</t>
  </si>
  <si>
    <t>(lesser of line 2 or 6)</t>
  </si>
  <si>
    <t>5.  Replacement mortgage amount.</t>
  </si>
  <si>
    <t>6.  Amortization term of replacement mortgage (months).</t>
  </si>
  <si>
    <t>7.  Applicable interest rate of replacement mortgage.  (**From Section I.D. above.)</t>
  </si>
  <si>
    <t>8.  Purchaser's points and loan origination or assumption fees.</t>
  </si>
  <si>
    <t>B.  Amount of reduced loan having a monthly amortization payment of:</t>
  </si>
  <si>
    <t>months</t>
  </si>
  <si>
    <t>at an annual interest rate of</t>
  </si>
  <si>
    <t>(line A4.)</t>
  </si>
  <si>
    <t>(lesser of line A2 or A6)</t>
  </si>
  <si>
    <t>(line A7)</t>
  </si>
  <si>
    <t xml:space="preserve">C.  Amount of mortgage reduction: </t>
  </si>
  <si>
    <t>less</t>
  </si>
  <si>
    <t>(line A1)</t>
  </si>
  <si>
    <t xml:space="preserve">D.  Points and fees.  </t>
  </si>
  <si>
    <t>times</t>
  </si>
  <si>
    <t>(line A8)</t>
  </si>
  <si>
    <t>E.  PAYMENT:  Total of Lines C and D.</t>
  </si>
  <si>
    <t>F.  If the actual new mortgage is less than Line B:</t>
  </si>
  <si>
    <t>divided by</t>
  </si>
  <si>
    <t>equals</t>
  </si>
  <si>
    <t>N/A</t>
  </si>
  <si>
    <t>New Mortgage Amount</t>
  </si>
  <si>
    <t>Line B</t>
  </si>
  <si>
    <t>Line E</t>
  </si>
  <si>
    <t xml:space="preserve"> FAA Form 5100-123-ARM (3-95)                                                                                  NSN:  PENDING</t>
  </si>
  <si>
    <t>Margin:</t>
  </si>
  <si>
    <t>1 year T-Security</t>
  </si>
  <si>
    <t>have equivalent rate index, margin, and adjustment specifications, as noted in A2. above.</t>
  </si>
  <si>
    <t>(lesser of line B or A.5)</t>
  </si>
  <si>
    <t>Line D.</t>
  </si>
  <si>
    <r>
      <t xml:space="preserve">Plus Points  </t>
    </r>
    <r>
      <rPr>
        <b/>
        <sz val="12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</si>
</sst>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6"/>
      <name val="Times New Roman"/>
      <family val="0"/>
    </font>
    <font>
      <sz val="8"/>
      <name val="Times New Roman"/>
      <family val="0"/>
    </font>
    <font>
      <sz val="6"/>
      <name val="Times New Roman"/>
      <family val="0"/>
    </font>
    <font>
      <b/>
      <u val="single"/>
      <sz val="10"/>
      <name val="Times New Roman"/>
      <family val="0"/>
    </font>
    <font>
      <b/>
      <u val="single"/>
      <sz val="8"/>
      <name val="Times New Roman"/>
      <family val="0"/>
    </font>
    <font>
      <sz val="10"/>
      <name val="Symbol"/>
      <family val="0"/>
    </font>
    <font>
      <b/>
      <sz val="8"/>
      <name val="Times New Roman"/>
      <family val="0"/>
    </font>
    <font>
      <b/>
      <i/>
      <sz val="12"/>
      <name val="Times New Roman"/>
      <family val="0"/>
    </font>
    <font>
      <b/>
      <u val="single"/>
      <sz val="12"/>
      <name val="Times New Roman"/>
      <family val="0"/>
    </font>
    <font>
      <b/>
      <i/>
      <u val="single"/>
      <sz val="8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9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>
      <alignment/>
      <protection locked="0"/>
    </xf>
  </cellStyleXfs>
  <cellXfs count="7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5" fontId="9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5" fontId="1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5" fillId="0" borderId="8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0" fontId="9" fillId="2" borderId="0" xfId="0" applyNumberFormat="1" applyFont="1" applyFill="1" applyBorder="1" applyAlignment="1" applyProtection="1">
      <alignment horizontal="center"/>
      <protection/>
    </xf>
    <xf numFmtId="10" fontId="9" fillId="0" borderId="0" xfId="0" applyNumberFormat="1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0" fontId="5" fillId="0" borderId="0" xfId="18" applyFo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5" fontId="12" fillId="0" borderId="2" xfId="0" applyNumberFormat="1" applyFont="1" applyBorder="1" applyAlignment="1" applyProtection="1">
      <alignment horizontal="right"/>
      <protection/>
    </xf>
    <xf numFmtId="10" fontId="12" fillId="0" borderId="0" xfId="0" applyNumberFormat="1" applyFont="1" applyBorder="1" applyAlignment="1" applyProtection="1">
      <alignment horizontal="center"/>
      <protection/>
    </xf>
    <xf numFmtId="5" fontId="14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0" fontId="9" fillId="0" borderId="0" xfId="0" applyNumberFormat="1" applyFont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5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 applyProtection="1">
      <alignment horizontal="center"/>
      <protection locked="0"/>
    </xf>
    <xf numFmtId="5" fontId="10" fillId="0" borderId="0" xfId="0" applyNumberFormat="1" applyFont="1" applyAlignment="1" applyProtection="1">
      <alignment horizontal="left"/>
      <protection locked="0"/>
    </xf>
    <xf numFmtId="10" fontId="9" fillId="2" borderId="16" xfId="0" applyNumberFormat="1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5" fontId="5" fillId="2" borderId="16" xfId="0" applyNumberFormat="1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5" fontId="9" fillId="2" borderId="16" xfId="0" applyNumberFormat="1" applyFont="1" applyFill="1" applyBorder="1" applyAlignment="1" applyProtection="1">
      <alignment horizontal="center"/>
      <protection locked="0"/>
    </xf>
    <xf numFmtId="10" fontId="9" fillId="2" borderId="16" xfId="0" applyNumberFormat="1" applyFont="1" applyFill="1" applyBorder="1" applyAlignment="1" applyProtection="1">
      <alignment horizontal="left"/>
      <protection locked="0"/>
    </xf>
    <xf numFmtId="10" fontId="9" fillId="2" borderId="16" xfId="0" applyNumberFormat="1" applyFont="1" applyFill="1" applyBorder="1" applyAlignment="1" applyProtection="1">
      <alignment/>
      <protection locked="0"/>
    </xf>
    <xf numFmtId="0" fontId="10" fillId="2" borderId="17" xfId="0" applyFont="1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10" fontId="9" fillId="0" borderId="16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/>
    </xf>
    <xf numFmtId="5" fontId="14" fillId="0" borderId="0" xfId="0" applyNumberFormat="1" applyFont="1" applyBorder="1" applyAlignment="1" applyProtection="1">
      <alignment horizontal="center"/>
      <protection/>
    </xf>
  </cellXfs>
  <cellStyles count="5">
    <cellStyle name="Normal" xfId="0"/>
    <cellStyle name="Comma" xfId="15"/>
    <cellStyle name="Currency" xfId="16"/>
    <cellStyle name="Percent" xfId="17"/>
    <cellStyle name="symbols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25</xdr:row>
      <xdr:rowOff>0</xdr:rowOff>
    </xdr:from>
    <xdr:to>
      <xdr:col>15</xdr:col>
      <xdr:colOff>161925</xdr:colOff>
      <xdr:row>27</xdr:row>
      <xdr:rowOff>76200</xdr:rowOff>
    </xdr:to>
    <xdr:sp>
      <xdr:nvSpPr>
        <xdr:cNvPr id="1" name="Text 7"/>
        <xdr:cNvSpPr txBox="1">
          <a:spLocks noChangeArrowheads="1"/>
        </xdr:cNvSpPr>
      </xdr:nvSpPr>
      <xdr:spPr>
        <a:xfrm>
          <a:off x="6276975" y="3943350"/>
          <a:ext cx="13335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28575</xdr:colOff>
      <xdr:row>58</xdr:row>
      <xdr:rowOff>123825</xdr:rowOff>
    </xdr:from>
    <xdr:to>
      <xdr:col>15</xdr:col>
      <xdr:colOff>257175</xdr:colOff>
      <xdr:row>60</xdr:row>
      <xdr:rowOff>47625</xdr:rowOff>
    </xdr:to>
    <xdr:sp>
      <xdr:nvSpPr>
        <xdr:cNvPr id="2" name="Text 8"/>
        <xdr:cNvSpPr txBox="1">
          <a:spLocks noChangeArrowheads="1"/>
        </xdr:cNvSpPr>
      </xdr:nvSpPr>
      <xdr:spPr>
        <a:xfrm>
          <a:off x="6276975" y="8181975"/>
          <a:ext cx="2286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76"/>
  <sheetViews>
    <sheetView showGridLines="0" showZeros="0" tabSelected="1" showOutlineSymbols="0" defaultGridColor="0" colorId="8" workbookViewId="0" topLeftCell="B35">
      <selection activeCell="J45" sqref="J45"/>
    </sheetView>
  </sheetViews>
  <sheetFormatPr defaultColWidth="9.33203125" defaultRowHeight="12.75"/>
  <cols>
    <col min="1" max="1" width="3" style="0" customWidth="1"/>
    <col min="2" max="2" width="3.5" style="0" customWidth="1"/>
    <col min="3" max="3" width="7.83203125" style="0" customWidth="1"/>
    <col min="6" max="6" width="9" style="0" customWidth="1"/>
    <col min="7" max="7" width="10.16015625" style="0" customWidth="1"/>
    <col min="9" max="9" width="9.16015625" style="0" customWidth="1"/>
    <col min="11" max="11" width="8.5" style="0" customWidth="1"/>
    <col min="12" max="12" width="2.33203125" style="0" hidden="1" customWidth="1"/>
    <col min="13" max="13" width="5.83203125" style="0" customWidth="1"/>
    <col min="14" max="14" width="10.33203125" style="0" customWidth="1"/>
    <col min="15" max="15" width="4.66015625" style="0" customWidth="1"/>
  </cols>
  <sheetData>
    <row r="1" ht="15" customHeight="1" thickBot="1"/>
    <row r="2" spans="3:17" ht="12.75">
      <c r="C2" s="24"/>
      <c r="D2" s="25"/>
      <c r="E2" s="26" t="s">
        <v>0</v>
      </c>
      <c r="F2" s="26"/>
      <c r="G2" s="26"/>
      <c r="H2" s="26"/>
      <c r="I2" s="26"/>
      <c r="J2" s="26"/>
      <c r="K2" s="26"/>
      <c r="L2" s="25"/>
      <c r="M2" s="25"/>
      <c r="N2" s="25"/>
      <c r="O2" s="54"/>
      <c r="P2" s="11"/>
      <c r="Q2" s="11"/>
    </row>
    <row r="3" spans="3:17" ht="12.75">
      <c r="C3" s="10"/>
      <c r="D3" s="1"/>
      <c r="E3" s="27" t="s">
        <v>1</v>
      </c>
      <c r="F3" s="27"/>
      <c r="G3" s="27"/>
      <c r="H3" s="27"/>
      <c r="I3" s="27"/>
      <c r="J3" s="27"/>
      <c r="K3" s="27"/>
      <c r="L3" s="1"/>
      <c r="M3" s="1"/>
      <c r="N3" s="1"/>
      <c r="O3" s="23"/>
      <c r="P3" s="11"/>
      <c r="Q3" s="11"/>
    </row>
    <row r="4" spans="3:17" ht="12.75">
      <c r="C4" s="28" t="s">
        <v>2</v>
      </c>
      <c r="D4" s="29"/>
      <c r="E4" s="29"/>
      <c r="F4" s="1"/>
      <c r="G4" s="1"/>
      <c r="H4" s="1"/>
      <c r="I4" s="1"/>
      <c r="J4" s="1"/>
      <c r="K4" s="1"/>
      <c r="L4" s="1"/>
      <c r="M4" s="1"/>
      <c r="N4" s="1"/>
      <c r="O4" s="23"/>
      <c r="P4" s="11"/>
      <c r="Q4" s="11"/>
    </row>
    <row r="5" spans="3:17" ht="13.5" thickBot="1">
      <c r="C5" s="40" t="s">
        <v>3</v>
      </c>
      <c r="D5" s="30"/>
      <c r="E5" s="30"/>
      <c r="F5" s="8"/>
      <c r="G5" s="8"/>
      <c r="H5" s="8"/>
      <c r="I5" s="8"/>
      <c r="J5" s="8"/>
      <c r="K5" s="8"/>
      <c r="L5" s="8"/>
      <c r="M5" s="8"/>
      <c r="N5" s="8"/>
      <c r="O5" s="23"/>
      <c r="P5" s="11"/>
      <c r="Q5" s="11"/>
    </row>
    <row r="6" spans="3:17" ht="13.5" thickBot="1">
      <c r="C6" s="13"/>
      <c r="D6" s="8"/>
      <c r="E6" s="8"/>
      <c r="F6" s="8"/>
      <c r="G6" s="22" t="s">
        <v>4</v>
      </c>
      <c r="H6" s="8"/>
      <c r="I6" s="8"/>
      <c r="J6" s="8"/>
      <c r="K6" s="8"/>
      <c r="L6" s="8"/>
      <c r="M6" s="8"/>
      <c r="N6" s="8"/>
      <c r="O6" s="55"/>
      <c r="P6" s="11"/>
      <c r="Q6" s="11"/>
    </row>
    <row r="7" spans="3:17" ht="12" customHeight="1" thickBot="1" thickTop="1">
      <c r="C7" s="10"/>
      <c r="D7" s="1"/>
      <c r="E7" s="1"/>
      <c r="F7" s="1"/>
      <c r="G7" s="1"/>
      <c r="H7" s="1"/>
      <c r="I7" s="1"/>
      <c r="J7" s="1"/>
      <c r="K7" s="1"/>
      <c r="L7" s="1"/>
      <c r="M7" s="1"/>
      <c r="N7" s="73" t="s">
        <v>5</v>
      </c>
      <c r="O7" s="23"/>
      <c r="P7" s="11"/>
      <c r="Q7" s="11"/>
    </row>
    <row r="8" spans="3:17" ht="14.25" thickBot="1" thickTop="1">
      <c r="C8" s="9" t="s">
        <v>6</v>
      </c>
      <c r="D8" s="31"/>
      <c r="E8" s="31"/>
      <c r="F8" s="31"/>
      <c r="G8" s="31"/>
      <c r="H8" s="1"/>
      <c r="I8" s="1"/>
      <c r="J8" s="1"/>
      <c r="K8" s="1"/>
      <c r="L8" s="1"/>
      <c r="M8" s="1"/>
      <c r="N8" s="3"/>
      <c r="O8" s="23"/>
      <c r="P8" s="11"/>
      <c r="Q8" s="11"/>
    </row>
    <row r="9" spans="3:17" ht="14.25" thickBot="1" thickTop="1">
      <c r="C9" s="38" t="s">
        <v>7</v>
      </c>
      <c r="D9" s="31"/>
      <c r="E9" s="31"/>
      <c r="F9" s="31"/>
      <c r="G9" s="31"/>
      <c r="H9" s="1"/>
      <c r="I9" s="1"/>
      <c r="J9" s="1"/>
      <c r="K9" s="1"/>
      <c r="L9" s="1"/>
      <c r="M9" s="1"/>
      <c r="N9" s="64">
        <v>0.072</v>
      </c>
      <c r="O9" s="23"/>
      <c r="P9" s="11"/>
      <c r="Q9" s="11"/>
    </row>
    <row r="10" spans="3:17" ht="9" customHeight="1" thickTop="1"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5"/>
      <c r="O10" s="23"/>
      <c r="P10" s="11"/>
      <c r="Q10" s="11"/>
    </row>
    <row r="11" spans="3:17" ht="13.5" thickBot="1">
      <c r="C11" s="38" t="s">
        <v>8</v>
      </c>
      <c r="D11" s="31"/>
      <c r="E11" s="31"/>
      <c r="F11" s="31"/>
      <c r="G11" s="31"/>
      <c r="H11" s="31"/>
      <c r="I11" s="31"/>
      <c r="J11" s="31"/>
      <c r="K11" s="31"/>
      <c r="L11" s="1"/>
      <c r="M11" s="1"/>
      <c r="N11" s="35">
        <f>F12+I13</f>
        <v>0.1079</v>
      </c>
      <c r="O11" s="23"/>
      <c r="P11" s="11"/>
      <c r="Q11" s="11"/>
    </row>
    <row r="12" spans="3:17" ht="14.25" thickBot="1" thickTop="1">
      <c r="C12" s="14" t="s">
        <v>9</v>
      </c>
      <c r="D12" s="31"/>
      <c r="E12" s="31"/>
      <c r="F12" s="70">
        <v>0.0579</v>
      </c>
      <c r="G12" s="18" t="s">
        <v>10</v>
      </c>
      <c r="H12" s="71" t="s">
        <v>71</v>
      </c>
      <c r="I12" s="72"/>
      <c r="J12" s="74" t="s">
        <v>70</v>
      </c>
      <c r="K12" s="75">
        <v>0.0275</v>
      </c>
      <c r="L12" s="1"/>
      <c r="M12" s="1"/>
      <c r="N12" s="5"/>
      <c r="O12" s="23"/>
      <c r="P12" s="11"/>
      <c r="Q12" s="11"/>
    </row>
    <row r="13" spans="3:17" ht="14.25" thickBot="1" thickTop="1">
      <c r="C13" s="14" t="s">
        <v>11</v>
      </c>
      <c r="D13" s="31"/>
      <c r="E13" s="1"/>
      <c r="F13" s="70">
        <v>0.02</v>
      </c>
      <c r="G13" s="18" t="s">
        <v>12</v>
      </c>
      <c r="H13" s="1"/>
      <c r="I13" s="70">
        <v>0.05</v>
      </c>
      <c r="J13" s="11" t="s">
        <v>24</v>
      </c>
      <c r="K13" s="1"/>
      <c r="L13" s="1"/>
      <c r="M13" s="1"/>
      <c r="N13" s="5"/>
      <c r="O13" s="23"/>
      <c r="P13" s="11"/>
      <c r="Q13" s="11"/>
    </row>
    <row r="14" spans="3:17" ht="9" customHeight="1" thickBot="1" thickTop="1">
      <c r="C14" s="10"/>
      <c r="D14" s="1"/>
      <c r="E14" s="1"/>
      <c r="F14" s="1"/>
      <c r="G14" s="1"/>
      <c r="H14" s="1"/>
      <c r="I14" s="1"/>
      <c r="J14" s="1"/>
      <c r="K14" s="11"/>
      <c r="L14" s="1"/>
      <c r="M14" s="1"/>
      <c r="N14" s="5"/>
      <c r="O14" s="23"/>
      <c r="P14" s="11"/>
      <c r="Q14" s="11"/>
    </row>
    <row r="15" spans="3:17" ht="14.25" thickBot="1" thickTop="1">
      <c r="C15" s="9" t="s">
        <v>13</v>
      </c>
      <c r="D15" s="7"/>
      <c r="E15" s="7"/>
      <c r="F15" s="7"/>
      <c r="G15" s="1"/>
      <c r="H15" s="1"/>
      <c r="I15" s="1"/>
      <c r="J15" s="11"/>
      <c r="K15" s="1"/>
      <c r="L15" s="1"/>
      <c r="M15" s="1"/>
      <c r="N15" s="64">
        <v>0.083</v>
      </c>
      <c r="O15" s="23"/>
      <c r="P15" s="11"/>
      <c r="Q15" s="11"/>
    </row>
    <row r="16" spans="3:17" ht="9" customHeight="1" thickTop="1">
      <c r="C16" s="9"/>
      <c r="D16" s="7"/>
      <c r="E16" s="7"/>
      <c r="F16" s="7"/>
      <c r="G16" s="1"/>
      <c r="H16" s="1"/>
      <c r="I16" s="1"/>
      <c r="J16" s="1"/>
      <c r="K16" s="1"/>
      <c r="L16" s="1"/>
      <c r="M16" s="1"/>
      <c r="N16" s="56"/>
      <c r="O16" s="23"/>
      <c r="P16" s="11"/>
      <c r="Q16" s="11"/>
    </row>
    <row r="17" spans="3:17" ht="13.5" thickBot="1">
      <c r="C17" s="9" t="s">
        <v>14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35">
        <f>F18+I13</f>
        <v>0.114</v>
      </c>
      <c r="O17" s="23"/>
      <c r="P17" s="11"/>
      <c r="Q17" s="11"/>
    </row>
    <row r="18" spans="3:17" ht="14.25" thickBot="1" thickTop="1">
      <c r="C18" s="14" t="s">
        <v>15</v>
      </c>
      <c r="D18" s="1"/>
      <c r="E18" s="1"/>
      <c r="F18" s="69">
        <v>0.064</v>
      </c>
      <c r="G18" s="18" t="s">
        <v>16</v>
      </c>
      <c r="H18" s="18"/>
      <c r="I18" s="18"/>
      <c r="J18" s="18"/>
      <c r="K18" s="18"/>
      <c r="L18" s="18"/>
      <c r="M18" s="1"/>
      <c r="N18" s="3"/>
      <c r="O18" s="23"/>
      <c r="P18" s="11"/>
      <c r="Q18" s="11"/>
    </row>
    <row r="19" spans="3:17" ht="13.5" thickTop="1">
      <c r="C19" s="14" t="s">
        <v>72</v>
      </c>
      <c r="D19" s="18"/>
      <c r="E19" s="18"/>
      <c r="F19" s="18"/>
      <c r="G19" s="18"/>
      <c r="H19" s="18"/>
      <c r="I19" s="18"/>
      <c r="J19" s="18"/>
      <c r="K19" s="18"/>
      <c r="L19" s="18"/>
      <c r="M19" s="1"/>
      <c r="N19" s="3"/>
      <c r="O19" s="23"/>
      <c r="P19" s="11"/>
      <c r="Q19" s="11"/>
    </row>
    <row r="20" spans="3:17" ht="9" customHeight="1">
      <c r="C20" s="10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23"/>
      <c r="P20" s="11"/>
      <c r="Q20" s="11"/>
    </row>
    <row r="21" spans="3:17" ht="12.75">
      <c r="C21" s="9" t="s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23"/>
      <c r="P21" s="11"/>
      <c r="Q21" s="11"/>
    </row>
    <row r="22" spans="3:17" ht="12.75">
      <c r="C22" s="10"/>
      <c r="D22" s="18" t="s">
        <v>18</v>
      </c>
      <c r="E22" s="1"/>
      <c r="F22" s="4">
        <f>N15</f>
        <v>0.083</v>
      </c>
      <c r="G22" s="18" t="s">
        <v>19</v>
      </c>
      <c r="H22" s="1"/>
      <c r="I22" s="1"/>
      <c r="J22" s="1"/>
      <c r="K22" s="4">
        <f>N9</f>
        <v>0.072</v>
      </c>
      <c r="L22" s="1"/>
      <c r="M22" s="1"/>
      <c r="N22" s="36">
        <f>N15-N9</f>
        <v>0.01100000000000001</v>
      </c>
      <c r="O22" s="23"/>
      <c r="P22" s="11"/>
      <c r="Q22" s="11"/>
    </row>
    <row r="23" spans="3:17" ht="9" customHeight="1">
      <c r="C23" s="19"/>
      <c r="D23" s="1"/>
      <c r="E23" s="1"/>
      <c r="F23" s="41" t="s">
        <v>20</v>
      </c>
      <c r="G23" s="1"/>
      <c r="H23" s="1"/>
      <c r="I23" s="1"/>
      <c r="J23" s="1"/>
      <c r="K23" s="41" t="s">
        <v>21</v>
      </c>
      <c r="L23" s="1"/>
      <c r="M23" s="1"/>
      <c r="N23" s="3"/>
      <c r="O23" s="23"/>
      <c r="P23" s="11"/>
      <c r="Q23" s="11"/>
    </row>
    <row r="24" spans="3:17" ht="12.75">
      <c r="C24" s="10"/>
      <c r="D24" s="18" t="s">
        <v>22</v>
      </c>
      <c r="E24" s="1"/>
      <c r="F24" s="1"/>
      <c r="G24" s="4">
        <f>N17</f>
        <v>0.114</v>
      </c>
      <c r="H24" s="18" t="s">
        <v>23</v>
      </c>
      <c r="I24" s="1"/>
      <c r="J24" s="1"/>
      <c r="K24" s="4">
        <f>N11</f>
        <v>0.1079</v>
      </c>
      <c r="L24" s="1"/>
      <c r="M24" s="1"/>
      <c r="N24" s="36">
        <f>N17-N11</f>
        <v>0.006100000000000008</v>
      </c>
      <c r="O24" s="23"/>
      <c r="P24" s="11"/>
      <c r="Q24" s="11"/>
    </row>
    <row r="25" spans="3:17" ht="9" customHeight="1" thickBot="1">
      <c r="C25" s="19" t="s">
        <v>24</v>
      </c>
      <c r="D25" s="1"/>
      <c r="E25" s="1"/>
      <c r="F25" s="1"/>
      <c r="G25" s="41" t="s">
        <v>25</v>
      </c>
      <c r="H25" s="1"/>
      <c r="I25" s="1"/>
      <c r="J25" s="1"/>
      <c r="K25" s="41" t="s">
        <v>26</v>
      </c>
      <c r="L25" s="1"/>
      <c r="M25" s="1"/>
      <c r="N25" s="3"/>
      <c r="O25" s="23"/>
      <c r="P25" s="11"/>
      <c r="Q25" s="11"/>
    </row>
    <row r="26" spans="3:17" ht="16.5" thickBot="1">
      <c r="C26" s="10" t="s">
        <v>27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57" t="str">
        <f>IF(N22&lt;=N24,P26,P27)</f>
        <v>.</v>
      </c>
      <c r="P26" s="39" t="s">
        <v>28</v>
      </c>
      <c r="Q26" s="11"/>
    </row>
    <row r="27" spans="3:17" ht="16.5" thickBot="1">
      <c r="C27" s="20" t="s">
        <v>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3"/>
      <c r="O27" s="57" t="str">
        <f>IF(N24&gt;=N22,P27,P26)</f>
        <v>X</v>
      </c>
      <c r="P27" s="32" t="s">
        <v>30</v>
      </c>
      <c r="Q27" s="11"/>
    </row>
    <row r="28" spans="3:17" ht="13.5" thickBot="1">
      <c r="C28" s="48"/>
      <c r="D28" s="49"/>
      <c r="E28" s="49"/>
      <c r="F28" s="49"/>
      <c r="G28" s="50" t="s">
        <v>31</v>
      </c>
      <c r="H28" s="49"/>
      <c r="I28" s="49"/>
      <c r="J28" s="49"/>
      <c r="K28" s="49"/>
      <c r="L28" s="49"/>
      <c r="M28" s="49"/>
      <c r="N28" s="49"/>
      <c r="O28" s="55"/>
      <c r="P28" s="11"/>
      <c r="Q28" s="11"/>
    </row>
    <row r="29" spans="3:17" ht="13.5" thickBot="1">
      <c r="C29" s="9" t="s">
        <v>32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3"/>
      <c r="O29" s="23"/>
      <c r="P29" s="11"/>
      <c r="Q29" s="11"/>
    </row>
    <row r="30" spans="3:17" ht="14.25" thickBot="1" thickTop="1">
      <c r="C30" s="38" t="s">
        <v>33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68">
        <v>100000</v>
      </c>
      <c r="O30" s="23"/>
      <c r="P30" s="11"/>
      <c r="Q30" s="11"/>
    </row>
    <row r="31" spans="3:17" ht="3.75" customHeight="1" thickBot="1" thickTop="1">
      <c r="C31" s="10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23"/>
      <c r="P31" s="11"/>
      <c r="Q31" s="11"/>
    </row>
    <row r="32" spans="3:17" ht="14.25" thickBot="1" thickTop="1">
      <c r="C32" s="38" t="s">
        <v>34</v>
      </c>
      <c r="D32" s="1"/>
      <c r="E32" s="1"/>
      <c r="F32" s="1"/>
      <c r="G32" s="1"/>
      <c r="H32" s="1"/>
      <c r="I32" s="1"/>
      <c r="J32" s="1" t="s">
        <v>35</v>
      </c>
      <c r="K32" s="1"/>
      <c r="L32" s="1"/>
      <c r="M32" s="1"/>
      <c r="N32" s="67">
        <v>337</v>
      </c>
      <c r="O32" s="23"/>
      <c r="P32" s="11"/>
      <c r="Q32" s="11"/>
    </row>
    <row r="33" spans="3:17" ht="6" customHeight="1" thickTop="1"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23"/>
      <c r="P33" s="11"/>
      <c r="Q33" s="11"/>
    </row>
    <row r="34" spans="3:17" ht="12.75">
      <c r="C34" s="38" t="s">
        <v>36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36">
        <f>IF(N22&lt;=N24,N9,N11)</f>
        <v>0.1079</v>
      </c>
      <c r="O34" s="23"/>
      <c r="P34" s="11"/>
      <c r="Q34" s="11"/>
    </row>
    <row r="35" spans="3:17" ht="3" customHeight="1"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3"/>
      <c r="O35" s="23"/>
      <c r="P35" s="11"/>
      <c r="Q35" s="11"/>
    </row>
    <row r="36" spans="3:17" ht="12.75">
      <c r="C36" s="38" t="s">
        <v>37</v>
      </c>
      <c r="D36" s="1"/>
      <c r="E36" s="43" t="s">
        <v>38</v>
      </c>
      <c r="F36" s="15">
        <f>N30</f>
        <v>100000</v>
      </c>
      <c r="G36" s="3" t="s">
        <v>39</v>
      </c>
      <c r="H36" s="52">
        <f>N34</f>
        <v>0.1079</v>
      </c>
      <c r="I36" s="16" t="s">
        <v>40</v>
      </c>
      <c r="J36" s="17">
        <f>IF(N32&lt;N41,N32,N41)</f>
        <v>337</v>
      </c>
      <c r="K36" s="42" t="s">
        <v>41</v>
      </c>
      <c r="L36" s="1"/>
      <c r="M36" s="11"/>
      <c r="N36" s="6">
        <f>-PMT(H36/12,J36,F36)</f>
        <v>945.4611717807469</v>
      </c>
      <c r="O36" s="23"/>
      <c r="P36" s="11"/>
      <c r="Q36" s="11"/>
    </row>
    <row r="37" spans="3:17" ht="9" customHeight="1">
      <c r="C37" s="19"/>
      <c r="D37" s="1"/>
      <c r="E37" s="1"/>
      <c r="F37" s="41" t="s">
        <v>42</v>
      </c>
      <c r="G37" s="1"/>
      <c r="H37" s="41" t="s">
        <v>43</v>
      </c>
      <c r="I37" s="1"/>
      <c r="J37" s="44" t="s">
        <v>44</v>
      </c>
      <c r="K37" s="1"/>
      <c r="L37" s="1"/>
      <c r="M37" s="1"/>
      <c r="N37" s="3"/>
      <c r="O37" s="23"/>
      <c r="P37" s="11"/>
      <c r="Q37" s="11"/>
    </row>
    <row r="38" spans="3:17" ht="6" customHeight="1" thickBot="1"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23"/>
      <c r="P38" s="11"/>
      <c r="Q38" s="11"/>
    </row>
    <row r="39" spans="3:17" ht="14.25" thickBot="1" thickTop="1">
      <c r="C39" s="38" t="s">
        <v>45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66">
        <v>100000</v>
      </c>
      <c r="O39" s="23"/>
      <c r="P39" s="11"/>
      <c r="Q39" s="11"/>
    </row>
    <row r="40" spans="3:17" ht="3.75" customHeight="1" thickBot="1" thickTop="1"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23"/>
      <c r="P40" s="11"/>
      <c r="Q40" s="11"/>
    </row>
    <row r="41" spans="3:17" ht="14.25" thickBot="1" thickTop="1">
      <c r="C41" s="10" t="s">
        <v>46</v>
      </c>
      <c r="D41" s="1"/>
      <c r="E41" s="1"/>
      <c r="F41" s="1"/>
      <c r="G41" s="1"/>
      <c r="H41" s="45"/>
      <c r="I41" s="1"/>
      <c r="J41" s="1"/>
      <c r="K41" s="1"/>
      <c r="L41" s="1"/>
      <c r="M41" s="1"/>
      <c r="N41" s="65">
        <v>360</v>
      </c>
      <c r="O41" s="23"/>
      <c r="P41" s="11"/>
      <c r="Q41" s="11"/>
    </row>
    <row r="42" spans="3:17" ht="4.5" customHeight="1" thickTop="1"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23"/>
      <c r="P42" s="11"/>
      <c r="Q42" s="11"/>
    </row>
    <row r="43" spans="3:17" ht="12.75">
      <c r="C43" s="10" t="s">
        <v>47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36">
        <f>IF(N22&lt;=N24,N15,N17)</f>
        <v>0.114</v>
      </c>
      <c r="O43" s="23"/>
      <c r="P43" s="11"/>
      <c r="Q43" s="11"/>
    </row>
    <row r="44" spans="3:17" ht="4.5" customHeight="1" thickBot="1"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23"/>
      <c r="P44" s="11"/>
      <c r="Q44" s="11"/>
    </row>
    <row r="45" spans="3:17" ht="14.25" thickBot="1" thickTop="1">
      <c r="C45" s="10" t="s">
        <v>48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64">
        <v>0.01</v>
      </c>
      <c r="O45" s="23"/>
      <c r="P45" s="11"/>
      <c r="Q45" s="11"/>
    </row>
    <row r="46" spans="3:17" ht="3.75" customHeight="1" thickTop="1"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23"/>
      <c r="P46" s="11"/>
      <c r="Q46" s="11"/>
    </row>
    <row r="47" spans="3:17" ht="12.75">
      <c r="C47" s="9" t="s">
        <v>49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6">
        <f>PV(N43/12,E48,-C48)</f>
        <v>95409.88734596901</v>
      </c>
      <c r="O47" s="23"/>
      <c r="P47" s="11"/>
      <c r="Q47" s="11"/>
    </row>
    <row r="48" spans="3:17" ht="12.75">
      <c r="C48" s="51">
        <f>N36</f>
        <v>945.4611717807469</v>
      </c>
      <c r="D48" s="3" t="s">
        <v>40</v>
      </c>
      <c r="E48" s="46">
        <f>IF(N32&lt;=N41,N32,N41)</f>
        <v>337</v>
      </c>
      <c r="F48" s="31" t="s">
        <v>50</v>
      </c>
      <c r="G48" s="1" t="s">
        <v>51</v>
      </c>
      <c r="H48" s="1"/>
      <c r="I48" s="1"/>
      <c r="J48" s="52">
        <f>N43</f>
        <v>0.114</v>
      </c>
      <c r="K48" s="1"/>
      <c r="L48" s="1"/>
      <c r="M48" s="1"/>
      <c r="N48" s="3"/>
      <c r="O48" s="23"/>
      <c r="P48" s="11"/>
      <c r="Q48" s="11"/>
    </row>
    <row r="49" spans="3:17" ht="10.5" customHeight="1">
      <c r="C49" s="47" t="s">
        <v>52</v>
      </c>
      <c r="D49" s="1"/>
      <c r="E49" s="41" t="s">
        <v>53</v>
      </c>
      <c r="F49" s="1"/>
      <c r="G49" s="1"/>
      <c r="H49" s="1"/>
      <c r="I49" s="1"/>
      <c r="J49" s="41" t="s">
        <v>54</v>
      </c>
      <c r="K49" s="1"/>
      <c r="L49" s="1"/>
      <c r="M49" s="1"/>
      <c r="N49" s="3"/>
      <c r="O49" s="23"/>
      <c r="P49" s="11"/>
      <c r="Q49" s="11"/>
    </row>
    <row r="50" spans="3:17" ht="4.5" customHeight="1">
      <c r="C50" s="10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23"/>
      <c r="P50" s="11"/>
      <c r="Q50" s="11"/>
    </row>
    <row r="51" spans="3:17" ht="12.75">
      <c r="C51" s="9" t="s">
        <v>55</v>
      </c>
      <c r="D51" s="1"/>
      <c r="E51" s="1"/>
      <c r="F51" s="1"/>
      <c r="G51" s="15">
        <f>F36</f>
        <v>100000</v>
      </c>
      <c r="H51" s="3" t="s">
        <v>56</v>
      </c>
      <c r="I51" s="15">
        <f>N47</f>
        <v>95409.88734596901</v>
      </c>
      <c r="J51" s="1"/>
      <c r="K51" s="1"/>
      <c r="L51" s="1"/>
      <c r="M51" s="1"/>
      <c r="N51" s="6">
        <f>IF(G51-I51&lt;0,0,G51-I51)</f>
        <v>4590.112654030992</v>
      </c>
      <c r="O51" s="23"/>
      <c r="P51" s="11"/>
      <c r="Q51" s="11"/>
    </row>
    <row r="52" spans="3:17" ht="9" customHeight="1">
      <c r="C52" s="14"/>
      <c r="D52" s="1"/>
      <c r="E52" s="1"/>
      <c r="F52" s="1"/>
      <c r="G52" s="41" t="s">
        <v>57</v>
      </c>
      <c r="H52" s="1"/>
      <c r="I52" s="41" t="s">
        <v>20</v>
      </c>
      <c r="J52" s="1"/>
      <c r="K52" s="1"/>
      <c r="L52" s="1"/>
      <c r="M52" s="1"/>
      <c r="N52" s="3"/>
      <c r="O52" s="23"/>
      <c r="P52" s="11"/>
      <c r="Q52" s="11"/>
    </row>
    <row r="53" spans="3:17" ht="4.5" customHeight="1"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23"/>
      <c r="P53" s="11"/>
      <c r="Q53" s="11"/>
    </row>
    <row r="54" spans="3:17" ht="12.75">
      <c r="C54" s="10" t="s">
        <v>58</v>
      </c>
      <c r="D54" s="1"/>
      <c r="E54" s="4">
        <f>N45</f>
        <v>0.01</v>
      </c>
      <c r="F54" s="5" t="s">
        <v>59</v>
      </c>
      <c r="G54" s="2">
        <f>IF(N39&lt;N30,IF(N39&lt;I51,N39,IF(I51&lt;N30,I51,N30)),IF(N30&lt;I51,N30,I51))</f>
        <v>95409.88734596901</v>
      </c>
      <c r="H54" s="1"/>
      <c r="I54" s="1"/>
      <c r="J54" s="1"/>
      <c r="K54" s="1"/>
      <c r="L54" s="1"/>
      <c r="M54" s="1"/>
      <c r="N54" s="6">
        <f>E54*G54</f>
        <v>954.0988734596901</v>
      </c>
      <c r="O54" s="23"/>
      <c r="P54" s="11"/>
      <c r="Q54" s="11"/>
    </row>
    <row r="55" spans="3:17" ht="9" customHeight="1">
      <c r="C55" s="14"/>
      <c r="D55" s="1"/>
      <c r="E55" s="41" t="s">
        <v>60</v>
      </c>
      <c r="F55" s="1"/>
      <c r="G55" s="41" t="s">
        <v>73</v>
      </c>
      <c r="H55" s="1"/>
      <c r="I55" s="1"/>
      <c r="J55" s="1"/>
      <c r="K55" s="1"/>
      <c r="L55" s="1"/>
      <c r="M55" s="1"/>
      <c r="N55" s="3"/>
      <c r="O55" s="23"/>
      <c r="P55" s="11"/>
      <c r="Q55" s="11"/>
    </row>
    <row r="56" spans="3:17" ht="2.25" customHeight="1">
      <c r="C56" s="10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23"/>
      <c r="P56" s="11"/>
      <c r="Q56" s="11"/>
    </row>
    <row r="57" spans="3:17" ht="15.75">
      <c r="C57" s="9" t="s">
        <v>61</v>
      </c>
      <c r="D57" s="7"/>
      <c r="E57" s="7"/>
      <c r="F57" s="7"/>
      <c r="G57" s="1"/>
      <c r="H57" s="1"/>
      <c r="I57" s="1"/>
      <c r="J57" s="1"/>
      <c r="K57" s="1"/>
      <c r="L57" s="1"/>
      <c r="M57" s="1"/>
      <c r="N57" s="53">
        <f>N51+N54</f>
        <v>5544.211527490683</v>
      </c>
      <c r="O57" s="23"/>
      <c r="P57" s="11"/>
      <c r="Q57" s="11"/>
    </row>
    <row r="58" spans="3:17" ht="3.75" customHeight="1">
      <c r="C58" s="10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23"/>
      <c r="P58" s="11"/>
      <c r="Q58" s="11"/>
    </row>
    <row r="59" spans="3:17" ht="12.75">
      <c r="C59" s="9" t="s">
        <v>62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23"/>
      <c r="P59" s="11"/>
      <c r="Q59" s="11"/>
    </row>
    <row r="60" spans="3:17" ht="15.75">
      <c r="C60" s="10"/>
      <c r="D60" s="61">
        <f>IF(N39&lt;N47,N39,)</f>
        <v>0</v>
      </c>
      <c r="E60" s="7" t="s">
        <v>63</v>
      </c>
      <c r="F60" s="61">
        <f>IF(N39&lt;N47,N47,)</f>
        <v>0</v>
      </c>
      <c r="G60" s="34" t="s">
        <v>64</v>
      </c>
      <c r="H60" s="62" t="b">
        <f>IF(N47&lt;N30,IF(N39&lt;N47,D60/F60),0)</f>
        <v>0</v>
      </c>
      <c r="I60" s="58" t="s">
        <v>59</v>
      </c>
      <c r="J60" s="63">
        <f>IF(N39&lt;N47,N51,)</f>
        <v>0</v>
      </c>
      <c r="K60" s="2" t="s">
        <v>75</v>
      </c>
      <c r="L60" s="1"/>
      <c r="M60" s="1"/>
      <c r="N60" s="77" t="str">
        <f>IF(H60*J60&gt;0,(H60*J60)+N54,P60)</f>
        <v>N/A</v>
      </c>
      <c r="O60" s="23"/>
      <c r="P60" s="11" t="s">
        <v>65</v>
      </c>
      <c r="Q60" s="11"/>
    </row>
    <row r="61" spans="3:17" ht="12.75">
      <c r="C61" s="12"/>
      <c r="D61" s="46" t="s">
        <v>66</v>
      </c>
      <c r="E61" s="1"/>
      <c r="F61" s="46" t="s">
        <v>67</v>
      </c>
      <c r="G61" s="1"/>
      <c r="H61" s="1"/>
      <c r="I61" s="1"/>
      <c r="J61" s="34" t="s">
        <v>68</v>
      </c>
      <c r="K61" s="76" t="s">
        <v>74</v>
      </c>
      <c r="L61" s="1"/>
      <c r="M61" s="1"/>
      <c r="N61" s="3"/>
      <c r="O61" s="23"/>
      <c r="P61" s="11"/>
      <c r="Q61" s="11"/>
    </row>
    <row r="62" spans="3:17" ht="0.75" customHeight="1" thickBot="1">
      <c r="C62" s="13"/>
      <c r="D62" s="8"/>
      <c r="E62" s="8"/>
      <c r="F62" s="8"/>
      <c r="G62" s="8"/>
      <c r="H62" s="8"/>
      <c r="I62" s="8"/>
      <c r="J62" s="8"/>
      <c r="K62" s="8"/>
      <c r="L62" s="8"/>
      <c r="M62" s="8"/>
      <c r="N62" s="37"/>
      <c r="O62" s="59"/>
      <c r="P62" s="11"/>
      <c r="Q62" s="11"/>
    </row>
    <row r="63" spans="3:17" ht="9.75" customHeight="1">
      <c r="C63" s="60" t="s">
        <v>69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6:17" ht="12.75">
      <c r="P64" s="11"/>
      <c r="Q64" s="11"/>
    </row>
    <row r="65" spans="16:17" ht="12.75">
      <c r="P65" s="11"/>
      <c r="Q65" s="11"/>
    </row>
    <row r="66" spans="16:17" ht="12.75">
      <c r="P66" s="11"/>
      <c r="Q66" s="11"/>
    </row>
    <row r="67" spans="16:17" ht="12.75">
      <c r="P67" s="11"/>
      <c r="Q67" s="11"/>
    </row>
    <row r="68" spans="16:17" ht="12.75">
      <c r="P68" s="11"/>
      <c r="Q68" s="11"/>
    </row>
    <row r="69" spans="16:17" ht="12.75">
      <c r="P69" s="11"/>
      <c r="Q69" s="11"/>
    </row>
    <row r="70" spans="16:17" ht="12.75">
      <c r="P70" s="11"/>
      <c r="Q70" s="11"/>
    </row>
    <row r="71" spans="16:17" ht="12.75">
      <c r="P71" s="11"/>
      <c r="Q71" s="11"/>
    </row>
    <row r="72" spans="16:17" ht="12.75">
      <c r="P72" s="11"/>
      <c r="Q72" s="11"/>
    </row>
    <row r="73" spans="16:17" ht="12.75">
      <c r="P73" s="11"/>
      <c r="Q73" s="11"/>
    </row>
    <row r="74" spans="16:17" ht="12.75">
      <c r="P74" s="11"/>
      <c r="Q74" s="11"/>
    </row>
    <row r="75" spans="16:17" ht="12.75">
      <c r="P75" s="11"/>
      <c r="Q75" s="11"/>
    </row>
    <row r="76" spans="16:17" ht="12.75">
      <c r="P76" s="11"/>
      <c r="Q76" s="11"/>
    </row>
  </sheetData>
  <sheetProtection password="CC16" sheet="1" objects="1" scenarios="1"/>
  <printOptions horizontalCentered="1" verticalCentered="1"/>
  <pageMargins left="0.88" right="0.4" top="0.22" bottom="0.28" header="0.5" footer="0.5"/>
  <pageSetup fitToHeight="1" fitToWidth="1" orientation="portrait" r:id="rId2"/>
  <rowBreaks count="2" manualBreakCount="2">
    <brk id="62" max="65535" man="1"/>
    <brk id="6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Rick Etter</cp:lastModifiedBy>
  <dcterms:created xsi:type="dcterms:W3CDTF">1997-01-23T18:10:34Z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