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25" tabRatio="906" activeTab="0"/>
  </bookViews>
  <sheets>
    <sheet name="Start Here" sheetId="1" r:id="rId1"/>
    <sheet name="Adjust - sleep settings" sheetId="2" r:id="rId2"/>
    <sheet name="Adjust- energy use" sheetId="3" r:id="rId3"/>
    <sheet name="Adjust - usage patterns" sheetId="4" r:id="rId4"/>
    <sheet name="Results" sheetId="5" r:id="rId5"/>
    <sheet name="Pledge" sheetId="6" state="hidden" r:id="rId6"/>
    <sheet name="Scratch Work" sheetId="7" state="hidden" r:id="rId7"/>
    <sheet name="Modeling Study" sheetId="8" state="hidden" r:id="rId8"/>
    <sheet name="Drop Down Ref" sheetId="9" state="hidden" r:id="rId9"/>
  </sheets>
  <definedNames>
    <definedName name="_xlnm.Print_Area" localSheetId="1">'Adjust - sleep settings'!$A$1:$H$19</definedName>
    <definedName name="_xlnm.Print_Area" localSheetId="3">'Adjust - usage patterns'!$A$1:$F$15</definedName>
    <definedName name="_xlnm.Print_Area" localSheetId="2">'Adjust- energy use'!$A$1:$H$20</definedName>
    <definedName name="_xlnm.Print_Area" localSheetId="5">'Pledge'!$A$1:$O$80</definedName>
    <definedName name="_xlnm.Print_Area" localSheetId="4">'Results'!$A$1:$I$36</definedName>
    <definedName name="_xlnm.Print_Area" localSheetId="0">'Start Here'!$A$1:$G$31</definedName>
  </definedNames>
  <calcPr fullCalcOnLoad="1"/>
</workbook>
</file>

<file path=xl/comments7.xml><?xml version="1.0" encoding="utf-8"?>
<comments xmlns="http://schemas.openxmlformats.org/spreadsheetml/2006/main">
  <authors>
    <author> </author>
  </authors>
  <commentList>
    <comment ref="C19" authorId="0">
      <text>
        <r>
          <rPr>
            <b/>
            <sz val="8"/>
            <rFont val="Tahoma"/>
            <family val="2"/>
          </rPr>
          <t xml:space="preserve"> :</t>
        </r>
        <r>
          <rPr>
            <sz val="8"/>
            <rFont val="Tahoma"/>
            <family val="2"/>
          </rPr>
          <t>From</t>
        </r>
        <r>
          <rPr>
            <b/>
            <sz val="8"/>
            <rFont val="Tahoma"/>
            <family val="2"/>
          </rPr>
          <t>:</t>
        </r>
        <r>
          <rPr>
            <sz val="8"/>
            <rFont val="Tahoma"/>
            <family val="2"/>
          </rPr>
          <t xml:space="preserve">
ccap-output_summary070713.xls</t>
        </r>
      </text>
    </comment>
    <comment ref="C21" authorId="0">
      <text>
        <r>
          <rPr>
            <b/>
            <sz val="8"/>
            <rFont val="Tahoma"/>
            <family val="2"/>
          </rPr>
          <t xml:space="preserve"> :</t>
        </r>
        <r>
          <rPr>
            <sz val="8"/>
            <rFont val="Tahoma"/>
            <family val="2"/>
          </rPr>
          <t xml:space="preserve">
Source: ENERGY STAR Specification</t>
        </r>
      </text>
    </comment>
    <comment ref="C22" authorId="0">
      <text>
        <r>
          <rPr>
            <sz val="8"/>
            <rFont val="Tahoma"/>
            <family val="2"/>
          </rPr>
          <t xml:space="preserve"> :
Source: ENERGY STAR Specification</t>
        </r>
      </text>
    </comment>
    <comment ref="C20" authorId="0">
      <text>
        <r>
          <rPr>
            <b/>
            <sz val="8"/>
            <rFont val="Tahoma"/>
            <family val="2"/>
          </rPr>
          <t xml:space="preserve"> :</t>
        </r>
        <r>
          <rPr>
            <sz val="8"/>
            <rFont val="Tahoma"/>
            <family val="2"/>
          </rPr>
          <t xml:space="preserve">
 :From:
ccap-output_summary070713.xls</t>
        </r>
      </text>
    </comment>
    <comment ref="D19" authorId="0">
      <text>
        <r>
          <rPr>
            <b/>
            <sz val="8"/>
            <rFont val="Tahoma"/>
            <family val="2"/>
          </rPr>
          <t xml:space="preserve"> :</t>
        </r>
        <r>
          <rPr>
            <sz val="8"/>
            <rFont val="Tahoma"/>
            <family val="2"/>
          </rPr>
          <t xml:space="preserve">
ccap-output_summary070713.xls</t>
        </r>
      </text>
    </comment>
    <comment ref="D20" authorId="0">
      <text>
        <r>
          <rPr>
            <b/>
            <sz val="8"/>
            <rFont val="Tahoma"/>
            <family val="2"/>
          </rPr>
          <t xml:space="preserve"> :</t>
        </r>
        <r>
          <rPr>
            <sz val="8"/>
            <rFont val="Tahoma"/>
            <family val="2"/>
          </rPr>
          <t xml:space="preserve">
ccap-output_summary070713.xls</t>
        </r>
      </text>
    </comment>
    <comment ref="D21" authorId="0">
      <text>
        <r>
          <rPr>
            <b/>
            <sz val="8"/>
            <rFont val="Tahoma"/>
            <family val="2"/>
          </rPr>
          <t xml:space="preserve"> :</t>
        </r>
        <r>
          <rPr>
            <sz val="8"/>
            <rFont val="Tahoma"/>
            <family val="2"/>
          </rPr>
          <t xml:space="preserve">
ccap-output_summary070713.xls</t>
        </r>
      </text>
    </comment>
    <comment ref="D22" authorId="0">
      <text>
        <r>
          <rPr>
            <b/>
            <sz val="8"/>
            <rFont val="Tahoma"/>
            <family val="2"/>
          </rPr>
          <t xml:space="preserve"> :</t>
        </r>
        <r>
          <rPr>
            <sz val="8"/>
            <rFont val="Tahoma"/>
            <family val="2"/>
          </rPr>
          <t xml:space="preserve">
ccap-output_summary070713.xls</t>
        </r>
      </text>
    </comment>
    <comment ref="G19" authorId="0">
      <text>
        <r>
          <rPr>
            <b/>
            <sz val="8"/>
            <rFont val="Tahoma"/>
            <family val="2"/>
          </rPr>
          <t xml:space="preserve"> :</t>
        </r>
        <r>
          <rPr>
            <sz val="8"/>
            <rFont val="Tahoma"/>
            <family val="2"/>
          </rPr>
          <t xml:space="preserve">
ccap-output_summary070713.xls</t>
        </r>
      </text>
    </comment>
    <comment ref="G20" authorId="0">
      <text>
        <r>
          <rPr>
            <b/>
            <sz val="8"/>
            <rFont val="Tahoma"/>
            <family val="2"/>
          </rPr>
          <t xml:space="preserve"> :</t>
        </r>
        <r>
          <rPr>
            <sz val="8"/>
            <rFont val="Tahoma"/>
            <family val="2"/>
          </rPr>
          <t xml:space="preserve">
ccap-output_summary070713.xls</t>
        </r>
      </text>
    </comment>
    <comment ref="I19" authorId="0">
      <text>
        <r>
          <rPr>
            <b/>
            <sz val="8"/>
            <rFont val="Tahoma"/>
            <family val="2"/>
          </rPr>
          <t xml:space="preserve"> :</t>
        </r>
        <r>
          <rPr>
            <sz val="8"/>
            <rFont val="Tahoma"/>
            <family val="2"/>
          </rPr>
          <t xml:space="preserve">
ccap-output_summary070713.xls</t>
        </r>
      </text>
    </comment>
    <comment ref="I20" authorId="0">
      <text>
        <r>
          <rPr>
            <b/>
            <sz val="8"/>
            <rFont val="Tahoma"/>
            <family val="2"/>
          </rPr>
          <t xml:space="preserve"> :</t>
        </r>
        <r>
          <rPr>
            <sz val="8"/>
            <rFont val="Tahoma"/>
            <family val="2"/>
          </rPr>
          <t xml:space="preserve">
ccap-output_summary070713.xls</t>
        </r>
      </text>
    </comment>
    <comment ref="I21" authorId="0">
      <text>
        <r>
          <rPr>
            <b/>
            <sz val="8"/>
            <rFont val="Tahoma"/>
            <family val="2"/>
          </rPr>
          <t xml:space="preserve"> :</t>
        </r>
        <r>
          <rPr>
            <sz val="8"/>
            <rFont val="Tahoma"/>
            <family val="2"/>
          </rPr>
          <t xml:space="preserve">
ccap-output_summary070713.xls</t>
        </r>
      </text>
    </comment>
    <comment ref="C26" authorId="0">
      <text>
        <r>
          <rPr>
            <b/>
            <sz val="8"/>
            <rFont val="Tahoma"/>
            <family val="2"/>
          </rPr>
          <t xml:space="preserve"> :</t>
        </r>
        <r>
          <rPr>
            <sz val="8"/>
            <rFont val="Tahoma"/>
            <family val="2"/>
          </rPr>
          <t xml:space="preserve">
ccap-output_summary070713.xls</t>
        </r>
      </text>
    </comment>
    <comment ref="C27" authorId="0">
      <text>
        <r>
          <rPr>
            <b/>
            <sz val="8"/>
            <rFont val="Tahoma"/>
            <family val="2"/>
          </rPr>
          <t xml:space="preserve"> :</t>
        </r>
        <r>
          <rPr>
            <sz val="8"/>
            <rFont val="Tahoma"/>
            <family val="2"/>
          </rPr>
          <t xml:space="preserve">
ccap-output_summary070713.xls</t>
        </r>
      </text>
    </comment>
    <comment ref="C28" authorId="0">
      <text>
        <r>
          <rPr>
            <b/>
            <sz val="8"/>
            <rFont val="Tahoma"/>
            <family val="2"/>
          </rPr>
          <t xml:space="preserve"> :</t>
        </r>
        <r>
          <rPr>
            <sz val="8"/>
            <rFont val="Tahoma"/>
            <family val="2"/>
          </rPr>
          <t xml:space="preserve">
Source: ENERGY STAR Specification</t>
        </r>
      </text>
    </comment>
    <comment ref="C29" authorId="0">
      <text>
        <r>
          <rPr>
            <b/>
            <sz val="8"/>
            <rFont val="Tahoma"/>
            <family val="2"/>
          </rPr>
          <t xml:space="preserve"> :</t>
        </r>
        <r>
          <rPr>
            <sz val="8"/>
            <rFont val="Tahoma"/>
            <family val="2"/>
          </rPr>
          <t xml:space="preserve">
Source: ENERGY STAR Specification</t>
        </r>
      </text>
    </comment>
    <comment ref="D26" authorId="0">
      <text>
        <r>
          <rPr>
            <b/>
            <sz val="8"/>
            <rFont val="Tahoma"/>
            <family val="2"/>
          </rPr>
          <t xml:space="preserve"> :</t>
        </r>
        <r>
          <rPr>
            <sz val="8"/>
            <rFont val="Tahoma"/>
            <family val="2"/>
          </rPr>
          <t xml:space="preserve">
ccap-output_summary070713.xls</t>
        </r>
      </text>
    </comment>
    <comment ref="D27" authorId="0">
      <text>
        <r>
          <rPr>
            <b/>
            <sz val="8"/>
            <rFont val="Tahoma"/>
            <family val="2"/>
          </rPr>
          <t xml:space="preserve"> :</t>
        </r>
        <r>
          <rPr>
            <sz val="8"/>
            <rFont val="Tahoma"/>
            <family val="2"/>
          </rPr>
          <t xml:space="preserve">
ccap-output_summary070713.xls</t>
        </r>
      </text>
    </comment>
    <comment ref="D28" authorId="0">
      <text>
        <r>
          <rPr>
            <b/>
            <sz val="8"/>
            <rFont val="Tahoma"/>
            <family val="2"/>
          </rPr>
          <t xml:space="preserve"> :</t>
        </r>
        <r>
          <rPr>
            <sz val="8"/>
            <rFont val="Tahoma"/>
            <family val="2"/>
          </rPr>
          <t xml:space="preserve">
ccap-output_summary070713.xls</t>
        </r>
      </text>
    </comment>
    <comment ref="D29" authorId="0">
      <text>
        <r>
          <rPr>
            <b/>
            <sz val="8"/>
            <rFont val="Tahoma"/>
            <family val="2"/>
          </rPr>
          <t xml:space="preserve"> :</t>
        </r>
        <r>
          <rPr>
            <sz val="8"/>
            <rFont val="Tahoma"/>
            <family val="2"/>
          </rPr>
          <t xml:space="preserve">
ccap-output_summary070713.xls</t>
        </r>
      </text>
    </comment>
  </commentList>
</comments>
</file>

<file path=xl/sharedStrings.xml><?xml version="1.0" encoding="utf-8"?>
<sst xmlns="http://schemas.openxmlformats.org/spreadsheetml/2006/main" count="422" uniqueCount="285">
  <si>
    <t>ENERGY STAR-qualified</t>
  </si>
  <si>
    <t>ENERGY STAR Computer Power Management Savings Calculator</t>
  </si>
  <si>
    <t>minutes</t>
  </si>
  <si>
    <t>Monitors:</t>
  </si>
  <si>
    <t>Computers:</t>
  </si>
  <si>
    <t>a) Monitors enter low-power sleep mode after how many minutes of inactivity?</t>
  </si>
  <si>
    <t>b) Computers enter system standby or hibernate mode after how many minutes of inactivity?</t>
  </si>
  <si>
    <t>c) Enter the power consumed by a representative desktop computers in active mode (in Watts)</t>
  </si>
  <si>
    <t>standard machines</t>
  </si>
  <si>
    <t>Savings Estimate</t>
  </si>
  <si>
    <t>Pollution Prevented: CO2 (in tons)</t>
  </si>
  <si>
    <t>Total savings from ENERGY STAR qualified monitors &amp; computers:</t>
  </si>
  <si>
    <t>Total savings from monitor sleep mode:</t>
  </si>
  <si>
    <t>Total savings from system standby and hibernate mode:</t>
  </si>
  <si>
    <t>Total savings from monitor and computer sleep settings:</t>
  </si>
  <si>
    <t>Dollars Saved Annually</t>
  </si>
  <si>
    <t>Notes about defaults and assumptions:</t>
  </si>
  <si>
    <t>Notes about defaults and assumptions in the Quick Calculator:</t>
  </si>
  <si>
    <t>Connecticut</t>
  </si>
  <si>
    <t>Maine</t>
  </si>
  <si>
    <t>Massachusetts</t>
  </si>
  <si>
    <t>New Hampshire</t>
  </si>
  <si>
    <t>Rhode Island</t>
  </si>
  <si>
    <t>Vermont</t>
  </si>
  <si>
    <t>New Jersey</t>
  </si>
  <si>
    <t>New York</t>
  </si>
  <si>
    <t>Pennsylvania</t>
  </si>
  <si>
    <t>Illinois</t>
  </si>
  <si>
    <t>Indiana</t>
  </si>
  <si>
    <t>Michigan</t>
  </si>
  <si>
    <t>Ohio</t>
  </si>
  <si>
    <t>Wisconsin</t>
  </si>
  <si>
    <t>Iowa</t>
  </si>
  <si>
    <t>Kansas</t>
  </si>
  <si>
    <t>Minnesota</t>
  </si>
  <si>
    <t>Missouri</t>
  </si>
  <si>
    <t>Nebraska</t>
  </si>
  <si>
    <t>North Dakota</t>
  </si>
  <si>
    <t>South Dakota</t>
  </si>
  <si>
    <t>Delaware</t>
  </si>
  <si>
    <t>District of Columbia</t>
  </si>
  <si>
    <t>Florida</t>
  </si>
  <si>
    <t>Georgia</t>
  </si>
  <si>
    <t>Maryland</t>
  </si>
  <si>
    <t>North Carolina</t>
  </si>
  <si>
    <t>South Carolina</t>
  </si>
  <si>
    <t>Virginia</t>
  </si>
  <si>
    <t>West Virginia</t>
  </si>
  <si>
    <t>Alabama</t>
  </si>
  <si>
    <t>Kentucky</t>
  </si>
  <si>
    <t>Mississippi</t>
  </si>
  <si>
    <t>Tennessee</t>
  </si>
  <si>
    <t>Arkansas</t>
  </si>
  <si>
    <t>Louisiana</t>
  </si>
  <si>
    <t>Oklahoma</t>
  </si>
  <si>
    <t>Texas</t>
  </si>
  <si>
    <t>Arizona</t>
  </si>
  <si>
    <t>Colorado</t>
  </si>
  <si>
    <t>Idaho</t>
  </si>
  <si>
    <t>Montana</t>
  </si>
  <si>
    <t>Nevada</t>
  </si>
  <si>
    <t>New Mexico</t>
  </si>
  <si>
    <t>Utah</t>
  </si>
  <si>
    <t>Wyoming</t>
  </si>
  <si>
    <t>California</t>
  </si>
  <si>
    <t>Oregon</t>
  </si>
  <si>
    <t>Washington</t>
  </si>
  <si>
    <t>Alaska</t>
  </si>
  <si>
    <t>Hawaii</t>
  </si>
  <si>
    <t>Residential</t>
  </si>
  <si>
    <t>Commercial</t>
  </si>
  <si>
    <t>Y</t>
  </si>
  <si>
    <t>Energy Saved Annually (kWh)</t>
  </si>
  <si>
    <t>EPA 2006</t>
  </si>
  <si>
    <t>Electricity Emissions Factor</t>
  </si>
  <si>
    <t>Without PM</t>
  </si>
  <si>
    <t>Wtg Avg</t>
  </si>
  <si>
    <t>active</t>
  </si>
  <si>
    <t>idle</t>
  </si>
  <si>
    <t>sleep</t>
  </si>
  <si>
    <t>off</t>
  </si>
  <si>
    <t>With PM</t>
  </si>
  <si>
    <t>Time</t>
  </si>
  <si>
    <t>Activity</t>
  </si>
  <si>
    <t>Computer in use?</t>
  </si>
  <si>
    <t>Time On</t>
  </si>
  <si>
    <t>Time Sleep</t>
  </si>
  <si>
    <t>Power on</t>
  </si>
  <si>
    <t>Check email</t>
  </si>
  <si>
    <t>Telephone calls</t>
  </si>
  <si>
    <t>Check e-mail</t>
  </si>
  <si>
    <t>Meeting</t>
  </si>
  <si>
    <t>Draft paper</t>
  </si>
  <si>
    <t>Walk-in meeting</t>
  </si>
  <si>
    <t>Lunch</t>
  </si>
  <si>
    <t>Computer Work</t>
  </si>
  <si>
    <t>Telephone Call</t>
  </si>
  <si>
    <t>Non-computer work</t>
  </si>
  <si>
    <t>Read</t>
  </si>
  <si>
    <t>Clean up</t>
  </si>
  <si>
    <t>Shut Down</t>
  </si>
  <si>
    <t>Totals (Min)</t>
  </si>
  <si>
    <t>% Sleep</t>
  </si>
  <si>
    <t>Setting</t>
  </si>
  <si>
    <t>Monitor</t>
  </si>
  <si>
    <t>Computer</t>
  </si>
  <si>
    <t>Computers</t>
  </si>
  <si>
    <t>Hours/yr</t>
  </si>
  <si>
    <t>ES Watts</t>
  </si>
  <si>
    <t>Conv Watts</t>
  </si>
  <si>
    <t>LCD ES Watts</t>
  </si>
  <si>
    <t>LCD Conv Watts</t>
  </si>
  <si>
    <t>CRT Conv Watts</t>
  </si>
  <si>
    <t>laptop ES Watts</t>
  </si>
  <si>
    <t>laptop Conv Watts</t>
  </si>
  <si>
    <t>Always On Hr/yr</t>
  </si>
  <si>
    <t>Always Off Hr/yr</t>
  </si>
  <si>
    <t>Conv Comp</t>
  </si>
  <si>
    <t>ES Comp</t>
  </si>
  <si>
    <t>CRT</t>
  </si>
  <si>
    <t>ES LCD</t>
  </si>
  <si>
    <t>non PM Watts</t>
  </si>
  <si>
    <t>PM Watts</t>
  </si>
  <si>
    <t>(Based on surveys performed by The Cadmus Group, an ENERGY STAR technical support contractor.)</t>
  </si>
  <si>
    <t>1) Assumes standard monitor is a CRT monitor and an ENERGY STAR qualified monitor is an LCD monitor.</t>
  </si>
  <si>
    <t>b) Enter the power consumed by a representative monitors in sleep mode (in Watts)</t>
  </si>
  <si>
    <t>All figures are based on CCAP.</t>
  </si>
  <si>
    <t xml:space="preserve">The number of minutes of inactivity prior to standby or hiberate modes is used to estimate the total time a machine spends in low power modes.  </t>
  </si>
  <si>
    <t>National Average</t>
  </si>
  <si>
    <t>COMPUTERS</t>
  </si>
  <si>
    <t>NOTEBOOKS</t>
  </si>
  <si>
    <t>a) Displays enter low-power sleep mode after how many minutes of inactivity?</t>
  </si>
  <si>
    <t>Screens</t>
  </si>
  <si>
    <t>a) Enter the power consumed by a representative monitor in active mode (in Watts)</t>
  </si>
  <si>
    <t>d) Enter the power consumed by a representative desktop computers in sleep mode (in Watts)</t>
  </si>
  <si>
    <t>Notebooks</t>
  </si>
  <si>
    <t>Desktop</t>
  </si>
  <si>
    <t>Notebook</t>
  </si>
  <si>
    <t>e) Enter cost of electricity OR select the state in which the computers are operated, and choose commercial or residential service</t>
  </si>
  <si>
    <t>Computer Monitors</t>
  </si>
  <si>
    <t>Comp Monitors</t>
  </si>
  <si>
    <t>Usage Hours</t>
  </si>
  <si>
    <t>Notebooks (including display)</t>
  </si>
  <si>
    <t>Power Consumption</t>
  </si>
  <si>
    <t>Power Distribution of Notebook</t>
  </si>
  <si>
    <t>Display</t>
  </si>
  <si>
    <t>Assumed</t>
  </si>
  <si>
    <t>LBNL 2006 - Wattage source - Assumes PM enabled</t>
  </si>
  <si>
    <t>Notebook Displays</t>
  </si>
  <si>
    <t xml:space="preserve">Notebook Displays </t>
  </si>
  <si>
    <t>Notebook CPUs</t>
  </si>
  <si>
    <t>Display ES Watts</t>
  </si>
  <si>
    <t>Display Conv Watts</t>
  </si>
  <si>
    <t>Conv Laptop (CPU)</t>
  </si>
  <si>
    <t>ES Laptop (CPU)</t>
  </si>
  <si>
    <t>Conv Laptop Display</t>
  </si>
  <si>
    <t>ES Laptop Display</t>
  </si>
  <si>
    <t>Power Management Features</t>
  </si>
  <si>
    <t>Assumptions</t>
  </si>
  <si>
    <t>*Includes both ENERGY STAR and non-ENERGY STAR</t>
  </si>
  <si>
    <t>DESKTOPS</t>
  </si>
  <si>
    <t>Displays/Screens:</t>
  </si>
  <si>
    <t>ENERGY STAR Qualifed Computers and Monitors</t>
  </si>
  <si>
    <t>c) "Standby" or "hibernate" mode when inactive (i.e.,  CPU, hard drive, etc. go to sleep)</t>
  </si>
  <si>
    <t>d)  "Monitor shut down" mode when inactive (i.e., monitor/display goes to sleep)</t>
  </si>
  <si>
    <t>a) How many hours in a typical workday in your organization?</t>
  </si>
  <si>
    <t>b) How many days in a typical work week in your organization?</t>
  </si>
  <si>
    <t>$ Savings</t>
  </si>
  <si>
    <r>
      <t>Annual CO</t>
    </r>
    <r>
      <rPr>
        <vertAlign val="subscript"/>
        <sz val="10"/>
        <color indexed="9"/>
        <rFont val="Univers"/>
        <family val="2"/>
      </rPr>
      <t>2</t>
    </r>
    <r>
      <rPr>
        <sz val="10"/>
        <color indexed="9"/>
        <rFont val="Univers"/>
        <family val="2"/>
      </rPr>
      <t xml:space="preserve"> sequestration per forested acre</t>
    </r>
  </si>
  <si>
    <r>
      <t>Annual CO</t>
    </r>
    <r>
      <rPr>
        <vertAlign val="subscript"/>
        <sz val="10"/>
        <color indexed="9"/>
        <rFont val="Univers"/>
        <family val="2"/>
      </rPr>
      <t>2</t>
    </r>
    <r>
      <rPr>
        <sz val="10"/>
        <color indexed="9"/>
        <rFont val="Univers"/>
        <family val="2"/>
      </rPr>
      <t xml:space="preserve"> emissions for "average" passenger car</t>
    </r>
  </si>
  <si>
    <t>Low Carbon IT Campaign – Pledge Form</t>
  </si>
  <si>
    <t>1)</t>
  </si>
  <si>
    <t xml:space="preserve">Approximate timeframe for deploying ENERGY STAR qualified computers/notebooks in place of standard computers/notebooks: </t>
  </si>
  <si>
    <t xml:space="preserve">Approximate timeframe for deploying ENERGY STAR qualified LCD monitors in place of CRT monitors: </t>
  </si>
  <si>
    <t>Approximate timeframe for configuring desktop computers and notebooks to automatically enter "standby" or "hibernate" mode when inactive:</t>
  </si>
  <si>
    <t xml:space="preserve">Approximate timeframe for configuring desktop monitors or notebooks displays to automatically enter "sleep” mode: </t>
  </si>
  <si>
    <t>3)</t>
  </si>
  <si>
    <t>4)</t>
  </si>
  <si>
    <t>5)</t>
  </si>
  <si>
    <t>kWh</t>
  </si>
  <si>
    <t xml:space="preserve">Other:  Please explain: </t>
  </si>
  <si>
    <t>Not applicable: we did not take this action</t>
  </si>
  <si>
    <t>Already completed</t>
  </si>
  <si>
    <t>This quarter</t>
  </si>
  <si>
    <t>6-12 months from now</t>
  </si>
  <si>
    <t>My computers will automatically enter "standby" or "hibernate" mode after this many minutes of inactivity:</t>
  </si>
  <si>
    <t>My computer monitors will automatically enter "sleep” mode after this many minutes of inactivity:</t>
  </si>
  <si>
    <t>My notebook displays will automatically enter "sleep” mode after this many minutes of inactivity:</t>
  </si>
  <si>
    <t xml:space="preserve">We used Group Policies in Microsoft’s Windows Vista operating system.  </t>
  </si>
  <si>
    <t>We used EZ GPO.</t>
  </si>
  <si>
    <t>We replicated hard drives from a template image.</t>
  </si>
  <si>
    <t>We used Powerconfig.exe in a logon script.</t>
  </si>
  <si>
    <t>We used Windows Task Scheduler to put PCs into standby or hibernate mode.</t>
  </si>
  <si>
    <t>We used the following commercially available software package:</t>
  </si>
  <si>
    <t xml:space="preserve">    NightWatchman (from 1E) </t>
  </si>
  <si>
    <t xml:space="preserve">    Policy Maker (from Desktop Standard) </t>
  </si>
  <si>
    <t xml:space="preserve">    Remote Desktop (from Apple) </t>
  </si>
  <si>
    <t xml:space="preserve">    SMS Companion (from SMS Expert)</t>
  </si>
  <si>
    <t xml:space="preserve">    Surveyor (from Verdiem)</t>
  </si>
  <si>
    <t>Select Response</t>
  </si>
  <si>
    <t>if other selected:</t>
  </si>
  <si>
    <t>Number ENERGY STAR computers replacing standard computers:</t>
  </si>
  <si>
    <t>Number ENERGY STAR LCDs replacing standard CRTs:</t>
  </si>
  <si>
    <t>Number of computers being power managed (i.e.,  CPU, hard drive, etc. go to sleep):</t>
  </si>
  <si>
    <t>Number if monitors being power managed (i.e., monitor/display goes to sleep):</t>
  </si>
  <si>
    <t>Percentage of computers that are turned off outside of work hours:</t>
  </si>
  <si>
    <t>My total annual dollar savings:</t>
  </si>
  <si>
    <t>My total annual energy savings:</t>
  </si>
  <si>
    <t>My cost of electricity</t>
  </si>
  <si>
    <r>
      <t>Instructions:</t>
    </r>
    <r>
      <rPr>
        <i/>
        <sz val="9"/>
        <rFont val="Arial"/>
        <family val="2"/>
      </rPr>
      <t xml:space="preserve"> Enter the amount of power your monitors and desktops typically consume under a normal workload.  For most estimates, the default values shown to the right are adequate.</t>
    </r>
  </si>
  <si>
    <t>Savings from ENERGY STAR qualified monitors vs. standard monitors:</t>
  </si>
  <si>
    <t>Savings from ENERGY STAR qualified notebooks vs. standard notebooks:</t>
  </si>
  <si>
    <t>Savings from ENERGY STAR qualified desktops vs. standard desktops:</t>
  </si>
  <si>
    <t>Savings from monitors going into sleep mode:</t>
  </si>
  <si>
    <t>Savings from notebook displays going into sleep mode:</t>
  </si>
  <si>
    <t>Savings from desktops going into system standby or hibernate mode:</t>
  </si>
  <si>
    <t>Savings from notebooks going into system standby or hibernate mode:</t>
  </si>
  <si>
    <t>Total Savings:</t>
  </si>
  <si>
    <t>2)</t>
  </si>
  <si>
    <t>Review inputs:</t>
  </si>
  <si>
    <t>Summary of Results:</t>
  </si>
  <si>
    <t>For information on the ENERGY STAR Low Carbon IT Campaign -- and how to join -- please review the Low Carbon IT Campaign page before completing this form.  To receive a certificate of recognition from ENERGY STAR, please use the drop-down menus to answer five simple questions and then provide your contact information.  Your answers will be used for program evaluation purposes only and will NOT be released to the public.</t>
  </si>
  <si>
    <t>d) Phone:</t>
  </si>
  <si>
    <t>e) Email address:</t>
  </si>
  <si>
    <t>Implementing Organization (if different from above)</t>
  </si>
  <si>
    <t>Participating Organization</t>
  </si>
  <si>
    <t>Contact Information:</t>
  </si>
  <si>
    <t>a) Organization:</t>
  </si>
  <si>
    <t>b) Name:</t>
  </si>
  <si>
    <t>c) Title:</t>
  </si>
  <si>
    <t>c) How many non-working days per year are typical for your organization?  E.g., vacation days, sick days, holidays, etc.?</t>
  </si>
  <si>
    <t>d) What (real) discount rate do you want to use in calculating 3-years savings?</t>
  </si>
  <si>
    <t>I certify that the information provided above is accurate and complete, to the best of my knowledge.</t>
  </si>
  <si>
    <t>Please check the box below:</t>
  </si>
  <si>
    <t>e) Enter the power consumed by a representative notebook (both display and computer) in active mode (in Watts)*</t>
  </si>
  <si>
    <t>f) Enter the power consumed by a representative notebook (both display and computer) in sleep mode (in Watts)*</t>
  </si>
  <si>
    <t>*Notebook power consumption assumes 50% of power gets used to power the computer and 50% to power the display</t>
  </si>
  <si>
    <t>A real discount rate of 4 percent is assumed, which is roughly equivalent to the nominal discount rate of 7 percent (4 percent real discount rate + 3 percent inflation rate).</t>
  </si>
  <si>
    <r>
      <t xml:space="preserve">Instructions: </t>
    </r>
    <r>
      <rPr>
        <i/>
        <sz val="9"/>
        <rFont val="Arial"/>
        <family val="2"/>
      </rPr>
      <t>Enter information about your organization.</t>
    </r>
  </si>
  <si>
    <r>
      <t>Instructions:</t>
    </r>
    <r>
      <rPr>
        <i/>
        <sz val="9"/>
        <rFont val="Arial"/>
        <family val="2"/>
      </rPr>
      <t xml:space="preserve"> Enter the settings you intend to use on monitors and computers.  EPA recommends setting computers to enter system standby or hibernate after 15 to 60 minutes of inactivity and setting monitors to enter sleep mode after 5 to 20 minutes of inactivity.  The lower the setting, the more energy you save.  </t>
    </r>
  </si>
  <si>
    <t>What power management settings?</t>
  </si>
  <si>
    <t>How much energy do they consume?</t>
  </si>
  <si>
    <t>How are your PCs used?</t>
  </si>
  <si>
    <t>3-Year Totals</t>
  </si>
  <si>
    <t xml:space="preserve">Acres of trees planted </t>
  </si>
  <si>
    <t>Equivalent to:</t>
  </si>
  <si>
    <t xml:space="preserve">Number of cars removed </t>
  </si>
  <si>
    <t>2) All other assumptions can be seen by clicking the red "Adjust" tabs below.</t>
  </si>
  <si>
    <t>f) Roughly what percentage of your computers are currently turned off each night and during weekends, holidays and vacations by users?**</t>
  </si>
  <si>
    <t>Night Time Turnoff Rate</t>
  </si>
  <si>
    <t>**36 percent of the time turned off</t>
  </si>
  <si>
    <t>***100 percent - Always Turned Off</t>
  </si>
  <si>
    <t>Other - enter value below</t>
  </si>
  <si>
    <t>**Default of 36% as the percentage of computers turned off each night is based upon 2004 Lawrence Berkeley National Lab Report entitled "After-hours Power Status of Office Equipment and Inventory of Miscellaneous Plug-Load Equipment"</t>
  </si>
  <si>
    <t xml:space="preserve">***If your organization always shuts off their monitors at night the turn off rate should be set to 100%, </t>
  </si>
  <si>
    <t>****If your organization never shuts off their monitors at night, the turn off rate should be set to 0%.</t>
  </si>
  <si>
    <t>****Zero percent - Never Turned Off</t>
  </si>
  <si>
    <t>Other Turn Off %</t>
  </si>
  <si>
    <t>Use Other Turn Off Rate?</t>
  </si>
  <si>
    <t>Yes</t>
  </si>
  <si>
    <t>No</t>
  </si>
  <si>
    <t>Enter the number of ENERGY STAR qualified:</t>
  </si>
  <si>
    <t>a) Computers used and/or to be used in place of standard computers</t>
  </si>
  <si>
    <t>b) LCD monitors used and/or to be used in place of CRT monitors</t>
  </si>
  <si>
    <t>LBNL 2007 - Usage source - Assumes Always Off at Night</t>
  </si>
  <si>
    <r>
      <t>lbs CO</t>
    </r>
    <r>
      <rPr>
        <vertAlign val="subscript"/>
        <sz val="10"/>
        <color indexed="9"/>
        <rFont val="Univers"/>
        <family val="2"/>
      </rPr>
      <t>2</t>
    </r>
    <r>
      <rPr>
        <sz val="10"/>
        <color indexed="9"/>
        <rFont val="Univers"/>
        <family val="2"/>
      </rPr>
      <t>/kWh</t>
    </r>
  </si>
  <si>
    <t xml:space="preserve">EPA’s GHG Equivalencies Calculator http://www.epa.gov/cleanenergy/energy-resources/calculator.html </t>
  </si>
  <si>
    <t xml:space="preserve"> lbs. CO2 </t>
  </si>
  <si>
    <t xml:space="preserve"> lbs. CO3</t>
  </si>
  <si>
    <r>
      <t xml:space="preserve">Enter the number of desktops* and notebooks* that </t>
    </r>
    <r>
      <rPr>
        <b/>
        <sz val="10"/>
        <rFont val="Arial"/>
        <family val="2"/>
      </rPr>
      <t>are configured and/or will be configured</t>
    </r>
    <r>
      <rPr>
        <sz val="10"/>
        <rFont val="Arial"/>
        <family val="2"/>
      </rPr>
      <t xml:space="preserve"> to automatically enter:</t>
    </r>
  </si>
  <si>
    <r>
      <t xml:space="preserve">Take the Pledge </t>
    </r>
    <r>
      <rPr>
        <b/>
        <sz val="14"/>
        <color indexed="10"/>
        <rFont val="Arial"/>
        <family val="2"/>
      </rPr>
      <t>(required fields in red):</t>
    </r>
  </si>
  <si>
    <t>Basic Assumptions</t>
  </si>
  <si>
    <t>Computer Sleep Settings</t>
  </si>
  <si>
    <t>Notebook Sleep Settings</t>
  </si>
  <si>
    <t>Please review and confirm the information in the box below. To change any of these settings simply return to the "Start Here" and/or "Adjust- sleep settings" tabs.</t>
  </si>
  <si>
    <t>Please email this excel file as an attachment to PowerManagement@cadmusgroup.com. Alternatively, you may print and fax this pledge form to (617) 673-7317.</t>
  </si>
  <si>
    <t xml:space="preserve">    Big Fix</t>
  </si>
  <si>
    <t xml:space="preserve">    ei Power Saver Solution</t>
  </si>
  <si>
    <t xml:space="preserve">    LANDesk Management Suites (Avocent)</t>
  </si>
  <si>
    <t xml:space="preserve">   Power Save (from Faronics)</t>
  </si>
  <si>
    <t xml:space="preserve">Please select the statement(s) that best describe how you implemented or intend on implementing power management features. </t>
  </si>
  <si>
    <r>
      <t>Instructions:</t>
    </r>
    <r>
      <rPr>
        <i/>
        <sz val="10"/>
        <rFont val="Arial"/>
        <family val="2"/>
      </rPr>
      <t xml:space="preserve"> Use this simple calculator to estimate typical savings from ENERGY STAR qualified computers and/or power management features. </t>
    </r>
    <r>
      <rPr>
        <b/>
        <i/>
        <sz val="10"/>
        <color indexed="10"/>
        <rFont val="Arial"/>
        <family val="2"/>
      </rPr>
      <t>(required fields in red)</t>
    </r>
  </si>
  <si>
    <r>
      <t xml:space="preserve">After completing this page, click the </t>
    </r>
    <r>
      <rPr>
        <b/>
        <sz val="10"/>
        <color indexed="17"/>
        <rFont val="Arial"/>
        <family val="2"/>
      </rPr>
      <t>green "Results" tab</t>
    </r>
    <r>
      <rPr>
        <b/>
        <sz val="10"/>
        <rFont val="Arial"/>
        <family val="2"/>
      </rPr>
      <t xml:space="preserve"> below to view your estimated savings OR use the other </t>
    </r>
    <r>
      <rPr>
        <b/>
        <sz val="10"/>
        <color indexed="10"/>
        <rFont val="Arial"/>
        <family val="2"/>
      </rPr>
      <t>red "Adjust" tabs</t>
    </r>
    <r>
      <rPr>
        <b/>
        <sz val="10"/>
        <rFont val="Arial"/>
        <family val="2"/>
      </rPr>
      <t xml:space="preserve"> below to perform customized calculations specific to your environment.</t>
    </r>
  </si>
  <si>
    <r>
      <t xml:space="preserve">After completing this page, click the </t>
    </r>
    <r>
      <rPr>
        <b/>
        <sz val="10"/>
        <color indexed="17"/>
        <rFont val="Arial"/>
        <family val="2"/>
      </rPr>
      <t xml:space="preserve">green "Results" tab </t>
    </r>
    <r>
      <rPr>
        <b/>
        <sz val="10"/>
        <rFont val="Arial"/>
        <family val="2"/>
      </rPr>
      <t xml:space="preserve">below to view your estimated savings OR use the other </t>
    </r>
    <r>
      <rPr>
        <b/>
        <sz val="10"/>
        <color indexed="10"/>
        <rFont val="Arial"/>
        <family val="2"/>
      </rPr>
      <t>red "Adjust" tabs</t>
    </r>
    <r>
      <rPr>
        <b/>
        <sz val="10"/>
        <rFont val="Arial"/>
        <family val="2"/>
      </rPr>
      <t xml:space="preserve"> below to perform customized calculations specific to your environment.</t>
    </r>
  </si>
  <si>
    <r>
      <t xml:space="preserve">After completing this page, click the </t>
    </r>
    <r>
      <rPr>
        <b/>
        <sz val="10"/>
        <color indexed="17"/>
        <rFont val="Arial"/>
        <family val="2"/>
      </rPr>
      <t>green "Results" tab</t>
    </r>
    <r>
      <rPr>
        <b/>
        <sz val="10"/>
        <rFont val="Arial"/>
        <family val="2"/>
      </rPr>
      <t xml:space="preserve"> below to view your estimated savings OR click the </t>
    </r>
    <r>
      <rPr>
        <b/>
        <sz val="10"/>
        <color indexed="10"/>
        <rFont val="Arial"/>
        <family val="2"/>
      </rPr>
      <t>red "Adjust" tabs</t>
    </r>
    <r>
      <rPr>
        <b/>
        <sz val="10"/>
        <rFont val="Arial"/>
        <family val="2"/>
      </rPr>
      <t xml:space="preserve"> below to perform customized calculations of energy savings specific to your environment.</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</si>
</sst>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quot;$&quot;#,##0.000_);[Red]\(&quot;$&quot;#,##0.000\)"/>
    <numFmt numFmtId="168" formatCode="0.0E+00"/>
    <numFmt numFmtId="169" formatCode="0E+00"/>
    <numFmt numFmtId="170" formatCode="0.000E+00"/>
    <numFmt numFmtId="171" formatCode="0.0000E+00"/>
    <numFmt numFmtId="172" formatCode="0.0"/>
    <numFmt numFmtId="173" formatCode="0.000"/>
    <numFmt numFmtId="174" formatCode="0.000000"/>
    <numFmt numFmtId="175" formatCode="0.00000"/>
    <numFmt numFmtId="176" formatCode="0.0000"/>
    <numFmt numFmtId="177" formatCode="0.0000000"/>
    <numFmt numFmtId="178" formatCode="0.000000000000000%"/>
    <numFmt numFmtId="179" formatCode="0.00000000000000%"/>
    <numFmt numFmtId="180" formatCode="0.0000000000000%"/>
    <numFmt numFmtId="181" formatCode="0.000000000000%"/>
    <numFmt numFmtId="182" formatCode="0.000000000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_(* #,##0.0_);_(* \(#,##0.0\);_(* &quot;-&quot;??_);_(@_)"/>
    <numFmt numFmtId="197" formatCode="_(* #,##0_);_(* \(#,##0\);_(* &quot;-&quot;??_);_(@_)"/>
    <numFmt numFmtId="198" formatCode="#,##0.0"/>
    <numFmt numFmtId="199" formatCode="#,##0.000"/>
    <numFmt numFmtId="200" formatCode="#,##0.0000"/>
    <numFmt numFmtId="201" formatCode="#,##0.00000"/>
    <numFmt numFmtId="202" formatCode="_(* #,##0.0_);_(* \(#,##0.0\);_(* &quot;-&quot;?_);_(@_)"/>
    <numFmt numFmtId="203" formatCode="&quot;$&quot;#,##0.0"/>
    <numFmt numFmtId="204" formatCode="#,##0.0_);\(#,##0.0\)"/>
    <numFmt numFmtId="205" formatCode="&quot;$&quot;#,##0"/>
  </numFmts>
  <fonts count="81">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8"/>
      <name val="Arial"/>
      <family val="2"/>
    </font>
    <font>
      <b/>
      <i/>
      <sz val="10"/>
      <name val="Arial"/>
      <family val="2"/>
    </font>
    <font>
      <b/>
      <sz val="10"/>
      <color indexed="9"/>
      <name val="Arial"/>
      <family val="2"/>
    </font>
    <font>
      <i/>
      <sz val="9"/>
      <name val="Arial"/>
      <family val="2"/>
    </font>
    <font>
      <b/>
      <i/>
      <sz val="9"/>
      <name val="Arial"/>
      <family val="2"/>
    </font>
    <font>
      <b/>
      <sz val="12"/>
      <name val="Arial"/>
      <family val="2"/>
    </font>
    <font>
      <sz val="10"/>
      <color indexed="10"/>
      <name val="Arial"/>
      <family val="2"/>
    </font>
    <font>
      <sz val="6"/>
      <name val="Arial"/>
      <family val="2"/>
    </font>
    <font>
      <sz val="10"/>
      <color indexed="9"/>
      <name val="Univers"/>
      <family val="2"/>
    </font>
    <font>
      <sz val="10"/>
      <color indexed="10"/>
      <name val="Univers"/>
      <family val="2"/>
    </font>
    <font>
      <b/>
      <sz val="10"/>
      <color indexed="10"/>
      <name val="Univers"/>
      <family val="2"/>
    </font>
    <font>
      <sz val="11"/>
      <color indexed="10"/>
      <name val="Univers"/>
      <family val="2"/>
    </font>
    <font>
      <b/>
      <sz val="11"/>
      <color indexed="10"/>
      <name val="Univers"/>
      <family val="2"/>
    </font>
    <font>
      <sz val="10"/>
      <color indexed="10"/>
      <name val="Tms Rmn"/>
      <family val="0"/>
    </font>
    <font>
      <b/>
      <sz val="10"/>
      <color indexed="10"/>
      <name val="Arial"/>
      <family val="2"/>
    </font>
    <font>
      <i/>
      <sz val="8"/>
      <name val="Arial"/>
      <family val="2"/>
    </font>
    <font>
      <b/>
      <sz val="8"/>
      <name val="Arial"/>
      <family val="2"/>
    </font>
    <font>
      <b/>
      <i/>
      <sz val="14"/>
      <name val="Arial"/>
      <family val="2"/>
    </font>
    <font>
      <b/>
      <sz val="14"/>
      <color indexed="9"/>
      <name val="Arial"/>
      <family val="2"/>
    </font>
    <font>
      <b/>
      <i/>
      <sz val="11"/>
      <name val="Arial"/>
      <family val="2"/>
    </font>
    <font>
      <vertAlign val="subscript"/>
      <sz val="10"/>
      <color indexed="9"/>
      <name val="Univers"/>
      <family val="2"/>
    </font>
    <font>
      <b/>
      <u val="single"/>
      <sz val="10"/>
      <name val="Arial"/>
      <family val="2"/>
    </font>
    <font>
      <b/>
      <sz val="14"/>
      <name val="Arial"/>
      <family val="2"/>
    </font>
    <font>
      <b/>
      <i/>
      <sz val="12"/>
      <name val="Arial"/>
      <family val="2"/>
    </font>
    <font>
      <sz val="10"/>
      <color indexed="9"/>
      <name val="Arial"/>
      <family val="2"/>
    </font>
    <font>
      <sz val="8"/>
      <color indexed="9"/>
      <name val="Arial"/>
      <family val="2"/>
    </font>
    <font>
      <sz val="9"/>
      <color indexed="8"/>
      <name val="Arial"/>
      <family val="2"/>
    </font>
    <font>
      <sz val="8"/>
      <name val="Tahoma"/>
      <family val="2"/>
    </font>
    <font>
      <sz val="8"/>
      <color indexed="10"/>
      <name val="Arial"/>
      <family val="2"/>
    </font>
    <font>
      <sz val="7"/>
      <color indexed="10"/>
      <name val="Arial"/>
      <family val="2"/>
    </font>
    <font>
      <sz val="7"/>
      <color indexed="10"/>
      <name val="Times New Roman"/>
      <family val="1"/>
    </font>
    <font>
      <sz val="14"/>
      <name val="Arial"/>
      <family val="2"/>
    </font>
    <font>
      <sz val="9"/>
      <color indexed="10"/>
      <name val="Arial"/>
      <family val="2"/>
    </font>
    <font>
      <u val="single"/>
      <sz val="10"/>
      <name val="Arial"/>
      <family val="2"/>
    </font>
    <font>
      <b/>
      <i/>
      <sz val="10"/>
      <color indexed="10"/>
      <name val="Arial"/>
      <family val="2"/>
    </font>
    <font>
      <b/>
      <i/>
      <sz val="10"/>
      <color indexed="48"/>
      <name val="Arial"/>
      <family val="2"/>
    </font>
    <font>
      <b/>
      <sz val="10"/>
      <color indexed="48"/>
      <name val="Arial"/>
      <family val="2"/>
    </font>
    <font>
      <b/>
      <sz val="8"/>
      <color indexed="9"/>
      <name val="Arial"/>
      <family val="2"/>
    </font>
    <font>
      <b/>
      <sz val="8"/>
      <name val="Tahoma"/>
      <family val="2"/>
    </font>
    <font>
      <b/>
      <sz val="14"/>
      <color indexed="10"/>
      <name val="Arial"/>
      <family val="2"/>
    </font>
    <font>
      <i/>
      <sz val="14"/>
      <color indexed="10"/>
      <name val="Arial"/>
      <family val="2"/>
    </font>
    <font>
      <b/>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medium"/>
      <bottom style="medium"/>
    </border>
    <border>
      <left style="thick"/>
      <right>
        <color indexed="63"/>
      </right>
      <top>
        <color indexed="63"/>
      </top>
      <bottom>
        <color indexed="63"/>
      </bottom>
    </border>
    <border>
      <left style="medium"/>
      <right>
        <color indexed="63"/>
      </right>
      <top style="thin"/>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5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wrapText="1"/>
    </xf>
    <xf numFmtId="0" fontId="1" fillId="0" borderId="10" xfId="0" applyFont="1" applyBorder="1" applyAlignment="1">
      <alignment/>
    </xf>
    <xf numFmtId="0" fontId="2" fillId="0" borderId="0" xfId="0" applyFont="1" applyBorder="1" applyAlignment="1">
      <alignment/>
    </xf>
    <xf numFmtId="0" fontId="1" fillId="0" borderId="1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3" fillId="0" borderId="0" xfId="53" applyFont="1" applyBorder="1" applyAlignment="1" applyProtection="1">
      <alignment horizontal="left" wrapText="1"/>
      <protection/>
    </xf>
    <xf numFmtId="0" fontId="0" fillId="0" borderId="0" xfId="0" applyBorder="1" applyAlignment="1">
      <alignment wrapText="1"/>
    </xf>
    <xf numFmtId="0" fontId="9" fillId="0" borderId="10" xfId="0" applyFont="1" applyBorder="1" applyAlignment="1">
      <alignment vertical="center" wrapText="1"/>
    </xf>
    <xf numFmtId="0" fontId="0" fillId="0" borderId="12" xfId="0" applyBorder="1" applyAlignment="1">
      <alignment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Alignment="1">
      <alignment wrapText="1"/>
    </xf>
    <xf numFmtId="0" fontId="7" fillId="0" borderId="0" xfId="0" applyFont="1" applyFill="1" applyBorder="1" applyAlignment="1">
      <alignment/>
    </xf>
    <xf numFmtId="0" fontId="0" fillId="0" borderId="11" xfId="0" applyBorder="1" applyAlignment="1">
      <alignment wrapText="1"/>
    </xf>
    <xf numFmtId="0" fontId="0" fillId="0" borderId="14" xfId="0" applyBorder="1" applyAlignment="1">
      <alignment/>
    </xf>
    <xf numFmtId="0" fontId="6" fillId="0" borderId="10" xfId="0" applyFont="1" applyBorder="1" applyAlignment="1">
      <alignment horizontal="right"/>
    </xf>
    <xf numFmtId="0" fontId="3" fillId="0" borderId="0" xfId="0" applyFont="1" applyAlignment="1">
      <alignment/>
    </xf>
    <xf numFmtId="0" fontId="12" fillId="0" borderId="0" xfId="0" applyFont="1" applyAlignment="1">
      <alignment/>
    </xf>
    <xf numFmtId="0" fontId="10" fillId="0" borderId="0" xfId="0" applyFont="1" applyAlignment="1">
      <alignment/>
    </xf>
    <xf numFmtId="0" fontId="1" fillId="0" borderId="0" xfId="0"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alignment/>
    </xf>
    <xf numFmtId="0" fontId="13" fillId="0" borderId="0"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3" fontId="14"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protection/>
    </xf>
    <xf numFmtId="9" fontId="17" fillId="0" borderId="0" xfId="0" applyNumberFormat="1"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horizontal="left"/>
      <protection/>
    </xf>
    <xf numFmtId="0" fontId="0" fillId="0" borderId="0" xfId="0" applyFill="1" applyAlignment="1">
      <alignment/>
    </xf>
    <xf numFmtId="173" fontId="18" fillId="0" borderId="0" xfId="60" applyNumberFormat="1" applyFont="1" applyFill="1" applyBorder="1" applyAlignment="1">
      <alignment horizontal="center"/>
    </xf>
    <xf numFmtId="0" fontId="0" fillId="0" borderId="15" xfId="57" applyBorder="1">
      <alignment/>
      <protection/>
    </xf>
    <xf numFmtId="0" fontId="1" fillId="0" borderId="15" xfId="57" applyFont="1" applyBorder="1" applyAlignment="1">
      <alignment horizontal="left"/>
      <protection/>
    </xf>
    <xf numFmtId="0" fontId="1" fillId="0" borderId="16" xfId="57" applyFont="1" applyBorder="1" applyAlignment="1">
      <alignment horizontal="center"/>
      <protection/>
    </xf>
    <xf numFmtId="0" fontId="0" fillId="0" borderId="0" xfId="57">
      <alignment/>
      <protection/>
    </xf>
    <xf numFmtId="0" fontId="1" fillId="0" borderId="15" xfId="57" applyFont="1" applyBorder="1">
      <alignment/>
      <protection/>
    </xf>
    <xf numFmtId="0" fontId="1" fillId="0" borderId="15" xfId="57" applyFont="1" applyBorder="1" applyAlignment="1">
      <alignment horizontal="center"/>
      <protection/>
    </xf>
    <xf numFmtId="0" fontId="1" fillId="0" borderId="15" xfId="57" applyFont="1" applyBorder="1" applyAlignment="1">
      <alignment horizontal="left" wrapText="1"/>
      <protection/>
    </xf>
    <xf numFmtId="0" fontId="1" fillId="0" borderId="17" xfId="57" applyFont="1" applyBorder="1" applyAlignment="1">
      <alignment horizontal="center"/>
      <protection/>
    </xf>
    <xf numFmtId="0" fontId="1" fillId="0" borderId="18" xfId="57" applyFont="1" applyBorder="1" applyAlignment="1">
      <alignment horizontal="center"/>
      <protection/>
    </xf>
    <xf numFmtId="20" fontId="0" fillId="0" borderId="15" xfId="57" applyNumberFormat="1" applyBorder="1">
      <alignment/>
      <protection/>
    </xf>
    <xf numFmtId="0" fontId="0" fillId="0" borderId="15" xfId="57" applyBorder="1" applyAlignment="1">
      <alignment horizontal="left"/>
      <protection/>
    </xf>
    <xf numFmtId="0" fontId="0" fillId="0" borderId="15" xfId="57" applyBorder="1" applyAlignment="1">
      <alignment horizontal="center"/>
      <protection/>
    </xf>
    <xf numFmtId="22" fontId="0" fillId="0" borderId="15" xfId="57" applyNumberFormat="1" applyBorder="1">
      <alignment/>
      <protection/>
    </xf>
    <xf numFmtId="0" fontId="0" fillId="0" borderId="19" xfId="57" applyFill="1" applyBorder="1" applyAlignment="1">
      <alignment horizontal="left"/>
      <protection/>
    </xf>
    <xf numFmtId="0" fontId="0" fillId="33" borderId="15" xfId="57" applyFill="1" applyBorder="1" applyAlignment="1">
      <alignment horizontal="center"/>
      <protection/>
    </xf>
    <xf numFmtId="0" fontId="0" fillId="0" borderId="20" xfId="57" applyFill="1" applyBorder="1" applyAlignment="1">
      <alignment horizontal="left"/>
      <protection/>
    </xf>
    <xf numFmtId="0" fontId="0" fillId="0" borderId="0" xfId="57" applyAlignment="1">
      <alignment horizontal="center"/>
      <protection/>
    </xf>
    <xf numFmtId="0" fontId="0" fillId="33" borderId="15" xfId="57" applyFill="1" applyBorder="1" applyAlignment="1">
      <alignment horizontal="left" wrapText="1"/>
      <protection/>
    </xf>
    <xf numFmtId="9" fontId="0" fillId="33" borderId="21" xfId="57" applyNumberFormat="1" applyFill="1" applyBorder="1" applyAlignment="1">
      <alignment wrapText="1"/>
      <protection/>
    </xf>
    <xf numFmtId="9" fontId="0" fillId="0" borderId="22" xfId="57" applyNumberFormat="1" applyBorder="1" applyAlignment="1">
      <alignment wrapText="1"/>
      <protection/>
    </xf>
    <xf numFmtId="0" fontId="0" fillId="0" borderId="0" xfId="57" applyAlignment="1">
      <alignment horizontal="left"/>
      <protection/>
    </xf>
    <xf numFmtId="0" fontId="17" fillId="0" borderId="15" xfId="0" applyFont="1" applyFill="1" applyBorder="1" applyAlignment="1" applyProtection="1">
      <alignment horizontal="center"/>
      <protection/>
    </xf>
    <xf numFmtId="3" fontId="14" fillId="0" borderId="0" xfId="0" applyNumberFormat="1" applyFont="1" applyFill="1" applyAlignment="1" applyProtection="1">
      <alignment/>
      <protection/>
    </xf>
    <xf numFmtId="0" fontId="11" fillId="0" borderId="0" xfId="0" applyFont="1" applyAlignment="1">
      <alignment/>
    </xf>
    <xf numFmtId="0" fontId="11" fillId="0" borderId="0" xfId="0" applyFont="1" applyFill="1" applyAlignment="1">
      <alignment/>
    </xf>
    <xf numFmtId="0" fontId="19" fillId="0" borderId="0" xfId="0" applyFont="1" applyAlignment="1">
      <alignment/>
    </xf>
    <xf numFmtId="0" fontId="19" fillId="0" borderId="0" xfId="0" applyFont="1" applyFill="1" applyAlignment="1">
      <alignment/>
    </xf>
    <xf numFmtId="0" fontId="14" fillId="0" borderId="0" xfId="0" applyFont="1" applyFill="1" applyBorder="1" applyAlignment="1" applyProtection="1">
      <alignment horizontal="left"/>
      <protection/>
    </xf>
    <xf numFmtId="0" fontId="11" fillId="0" borderId="0" xfId="0" applyFont="1" applyAlignment="1">
      <alignment wrapText="1"/>
    </xf>
    <xf numFmtId="0" fontId="11" fillId="0" borderId="0" xfId="0" applyFont="1" applyAlignment="1">
      <alignment/>
    </xf>
    <xf numFmtId="0" fontId="3" fillId="0" borderId="0" xfId="53" applyFont="1" applyFill="1" applyBorder="1" applyAlignment="1" applyProtection="1">
      <alignment/>
      <protection/>
    </xf>
    <xf numFmtId="0" fontId="0" fillId="0" borderId="0" xfId="0" applyFont="1" applyBorder="1" applyAlignment="1">
      <alignment horizontal="center" wrapText="1"/>
    </xf>
    <xf numFmtId="0" fontId="11" fillId="0" borderId="0" xfId="0" applyFont="1" applyAlignment="1">
      <alignment/>
    </xf>
    <xf numFmtId="0" fontId="0" fillId="0" borderId="10" xfId="0" applyFont="1" applyBorder="1" applyAlignment="1">
      <alignment/>
    </xf>
    <xf numFmtId="0" fontId="0" fillId="0" borderId="14" xfId="0" applyFont="1" applyBorder="1" applyAlignment="1">
      <alignment/>
    </xf>
    <xf numFmtId="0" fontId="5" fillId="0" borderId="0" xfId="0" applyFont="1" applyFill="1" applyAlignment="1">
      <alignment/>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horizontal="center" wrapText="1"/>
    </xf>
    <xf numFmtId="0" fontId="0" fillId="0" borderId="0" xfId="57" applyFont="1" applyAlignment="1">
      <alignment horizontal="center"/>
      <protection/>
    </xf>
    <xf numFmtId="0" fontId="0" fillId="0" borderId="0" xfId="0" applyFont="1" applyFill="1" applyBorder="1" applyAlignment="1">
      <alignment/>
    </xf>
    <xf numFmtId="0" fontId="0" fillId="0" borderId="0" xfId="0" applyFont="1" applyAlignment="1">
      <alignment/>
    </xf>
    <xf numFmtId="1" fontId="0" fillId="0" borderId="0" xfId="0" applyNumberFormat="1" applyAlignment="1">
      <alignment/>
    </xf>
    <xf numFmtId="0" fontId="19" fillId="0" borderId="0" xfId="0" applyFont="1" applyAlignment="1">
      <alignment/>
    </xf>
    <xf numFmtId="0" fontId="11" fillId="0" borderId="0" xfId="0" applyFont="1" applyAlignment="1">
      <alignment/>
    </xf>
    <xf numFmtId="0" fontId="14" fillId="0" borderId="23" xfId="0" applyFont="1" applyFill="1" applyBorder="1" applyAlignment="1" applyProtection="1">
      <alignment horizontal="center"/>
      <protection/>
    </xf>
    <xf numFmtId="0" fontId="14" fillId="0" borderId="24" xfId="0" applyFont="1" applyFill="1" applyBorder="1" applyAlignment="1" applyProtection="1">
      <alignment horizontal="center"/>
      <protection/>
    </xf>
    <xf numFmtId="0" fontId="14" fillId="0" borderId="25"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14" fillId="0" borderId="27" xfId="0" applyFont="1" applyFill="1" applyBorder="1" applyAlignment="1" applyProtection="1">
      <alignment horizontal="center"/>
      <protection/>
    </xf>
    <xf numFmtId="0" fontId="14" fillId="0" borderId="10" xfId="0" applyFont="1" applyFill="1" applyBorder="1" applyAlignment="1" applyProtection="1">
      <alignment/>
      <protection/>
    </xf>
    <xf numFmtId="0" fontId="14" fillId="0" borderId="11" xfId="0" applyFont="1" applyFill="1" applyBorder="1" applyAlignment="1" applyProtection="1">
      <alignment horizontal="center"/>
      <protection/>
    </xf>
    <xf numFmtId="0" fontId="15" fillId="0" borderId="10" xfId="0" applyFont="1" applyFill="1" applyBorder="1" applyAlignment="1" applyProtection="1">
      <alignment horizontal="center"/>
      <protection/>
    </xf>
    <xf numFmtId="0" fontId="14" fillId="0" borderId="28" xfId="0" applyFont="1" applyFill="1" applyBorder="1" applyAlignment="1" applyProtection="1">
      <alignment horizontal="center"/>
      <protection/>
    </xf>
    <xf numFmtId="0" fontId="14" fillId="0" borderId="10" xfId="0" applyFont="1" applyFill="1" applyBorder="1" applyAlignment="1" applyProtection="1">
      <alignment horizontal="center"/>
      <protection/>
    </xf>
    <xf numFmtId="0" fontId="14" fillId="0" borderId="29" xfId="0" applyFont="1" applyFill="1" applyBorder="1" applyAlignment="1" applyProtection="1">
      <alignment horizontal="center"/>
      <protection/>
    </xf>
    <xf numFmtId="0" fontId="14" fillId="0" borderId="30"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5" fillId="0" borderId="32" xfId="0" applyFont="1" applyFill="1" applyBorder="1" applyAlignment="1" applyProtection="1">
      <alignment horizontal="center"/>
      <protection/>
    </xf>
    <xf numFmtId="3" fontId="14" fillId="0" borderId="10" xfId="0" applyNumberFormat="1" applyFont="1" applyFill="1" applyBorder="1" applyAlignment="1" applyProtection="1">
      <alignment horizontal="center"/>
      <protection/>
    </xf>
    <xf numFmtId="0" fontId="15" fillId="0" borderId="11" xfId="0" applyFont="1" applyFill="1" applyBorder="1" applyAlignment="1" applyProtection="1">
      <alignment horizontal="center"/>
      <protection/>
    </xf>
    <xf numFmtId="9" fontId="17" fillId="0" borderId="10" xfId="0" applyNumberFormat="1" applyFont="1" applyFill="1" applyBorder="1" applyAlignment="1" applyProtection="1">
      <alignment horizontal="center"/>
      <protection/>
    </xf>
    <xf numFmtId="0" fontId="17" fillId="0" borderId="11" xfId="0" applyFont="1" applyFill="1" applyBorder="1" applyAlignment="1" applyProtection="1">
      <alignment horizontal="center"/>
      <protection/>
    </xf>
    <xf numFmtId="9" fontId="17" fillId="0" borderId="12" xfId="0" applyNumberFormat="1" applyFont="1" applyFill="1" applyBorder="1" applyAlignment="1" applyProtection="1">
      <alignment horizontal="center"/>
      <protection/>
    </xf>
    <xf numFmtId="9" fontId="17" fillId="0" borderId="13" xfId="0" applyNumberFormat="1" applyFont="1" applyFill="1" applyBorder="1" applyAlignment="1" applyProtection="1">
      <alignment horizontal="center"/>
      <protection/>
    </xf>
    <xf numFmtId="3" fontId="14" fillId="0" borderId="33" xfId="0" applyNumberFormat="1" applyFont="1" applyFill="1" applyBorder="1" applyAlignment="1" applyProtection="1">
      <alignment horizontal="center"/>
      <protection/>
    </xf>
    <xf numFmtId="0" fontId="14" fillId="0" borderId="34" xfId="0" applyFont="1" applyFill="1" applyBorder="1" applyAlignment="1" applyProtection="1">
      <alignment horizontal="center"/>
      <protection/>
    </xf>
    <xf numFmtId="0" fontId="16" fillId="0" borderId="28" xfId="0" applyFont="1" applyFill="1" applyBorder="1" applyAlignment="1" applyProtection="1">
      <alignment horizontal="center"/>
      <protection/>
    </xf>
    <xf numFmtId="0" fontId="14" fillId="0" borderId="35" xfId="0" applyFont="1" applyFill="1" applyBorder="1" applyAlignment="1" applyProtection="1">
      <alignment horizontal="center"/>
      <protection/>
    </xf>
    <xf numFmtId="0" fontId="15" fillId="0" borderId="31" xfId="0" applyFont="1" applyFill="1" applyBorder="1" applyAlignment="1" applyProtection="1">
      <alignment horizontal="center"/>
      <protection/>
    </xf>
    <xf numFmtId="3" fontId="14" fillId="0" borderId="13" xfId="0" applyNumberFormat="1" applyFont="1" applyFill="1" applyBorder="1" applyAlignment="1" applyProtection="1">
      <alignment horizontal="center"/>
      <protection/>
    </xf>
    <xf numFmtId="0" fontId="14" fillId="0" borderId="36" xfId="0" applyFont="1" applyFill="1" applyBorder="1" applyAlignment="1" applyProtection="1">
      <alignment horizontal="center"/>
      <protection/>
    </xf>
    <xf numFmtId="3" fontId="14" fillId="0" borderId="37" xfId="0" applyNumberFormat="1" applyFont="1" applyFill="1" applyBorder="1" applyAlignment="1" applyProtection="1">
      <alignment horizontal="center"/>
      <protection/>
    </xf>
    <xf numFmtId="3" fontId="14" fillId="0" borderId="38" xfId="0" applyNumberFormat="1" applyFont="1" applyFill="1" applyBorder="1" applyAlignment="1" applyProtection="1">
      <alignment horizontal="center"/>
      <protection/>
    </xf>
    <xf numFmtId="0" fontId="14" fillId="0" borderId="39" xfId="0" applyFont="1" applyFill="1" applyBorder="1" applyAlignment="1" applyProtection="1">
      <alignment horizontal="center"/>
      <protection/>
    </xf>
    <xf numFmtId="0" fontId="14" fillId="0" borderId="40" xfId="0" applyFont="1" applyFill="1" applyBorder="1" applyAlignment="1" applyProtection="1">
      <alignment horizontal="center"/>
      <protection/>
    </xf>
    <xf numFmtId="3" fontId="14" fillId="0" borderId="40" xfId="0" applyNumberFormat="1"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14" fillId="0" borderId="38" xfId="0" applyFont="1" applyFill="1" applyBorder="1" applyAlignment="1" applyProtection="1">
      <alignment horizontal="center"/>
      <protection/>
    </xf>
    <xf numFmtId="0" fontId="11" fillId="0" borderId="10" xfId="0" applyFont="1" applyBorder="1" applyAlignment="1">
      <alignment/>
    </xf>
    <xf numFmtId="0" fontId="11" fillId="0" borderId="12" xfId="0" applyFont="1" applyBorder="1" applyAlignment="1">
      <alignment/>
    </xf>
    <xf numFmtId="9" fontId="0" fillId="0" borderId="0" xfId="0" applyNumberFormat="1" applyAlignment="1">
      <alignment/>
    </xf>
    <xf numFmtId="10" fontId="0" fillId="0" borderId="0" xfId="0" applyNumberFormat="1" applyAlignment="1">
      <alignment/>
    </xf>
    <xf numFmtId="0" fontId="19" fillId="0" borderId="0" xfId="0" applyFont="1" applyFill="1" applyAlignment="1">
      <alignment/>
    </xf>
    <xf numFmtId="1" fontId="11" fillId="0" borderId="41" xfId="0" applyNumberFormat="1" applyFont="1" applyBorder="1" applyAlignment="1">
      <alignment horizontal="center"/>
    </xf>
    <xf numFmtId="1" fontId="11" fillId="0" borderId="42" xfId="0" applyNumberFormat="1" applyFont="1" applyBorder="1" applyAlignment="1">
      <alignment horizontal="center"/>
    </xf>
    <xf numFmtId="0" fontId="0" fillId="0" borderId="0" xfId="0" applyAlignment="1">
      <alignment horizontal="center"/>
    </xf>
    <xf numFmtId="0" fontId="0" fillId="0" borderId="0" xfId="0" applyFill="1" applyAlignment="1">
      <alignment horizontal="center"/>
    </xf>
    <xf numFmtId="1" fontId="15" fillId="34" borderId="37" xfId="0" applyNumberFormat="1" applyFont="1" applyFill="1" applyBorder="1" applyAlignment="1" applyProtection="1">
      <alignment horizontal="center"/>
      <protection/>
    </xf>
    <xf numFmtId="1" fontId="15" fillId="34" borderId="0" xfId="0" applyNumberFormat="1" applyFont="1" applyFill="1" applyBorder="1" applyAlignment="1" applyProtection="1">
      <alignment horizontal="center"/>
      <protection/>
    </xf>
    <xf numFmtId="1" fontId="15" fillId="34" borderId="40" xfId="0" applyNumberFormat="1" applyFont="1" applyFill="1" applyBorder="1" applyAlignment="1" applyProtection="1">
      <alignment horizontal="center"/>
      <protection/>
    </xf>
    <xf numFmtId="1" fontId="15" fillId="34" borderId="43" xfId="0" applyNumberFormat="1" applyFont="1" applyFill="1" applyBorder="1" applyAlignment="1" applyProtection="1">
      <alignment horizontal="center"/>
      <protection/>
    </xf>
    <xf numFmtId="1" fontId="15" fillId="34" borderId="11" xfId="0" applyNumberFormat="1" applyFont="1" applyFill="1" applyBorder="1" applyAlignment="1" applyProtection="1">
      <alignment horizontal="center"/>
      <protection/>
    </xf>
    <xf numFmtId="1" fontId="15" fillId="34" borderId="44" xfId="0" applyNumberFormat="1" applyFont="1" applyFill="1" applyBorder="1" applyAlignment="1" applyProtection="1">
      <alignment horizontal="center"/>
      <protection/>
    </xf>
    <xf numFmtId="1" fontId="11" fillId="34" borderId="41" xfId="0" applyNumberFormat="1" applyFont="1" applyFill="1" applyBorder="1" applyAlignment="1">
      <alignment horizontal="center"/>
    </xf>
    <xf numFmtId="1" fontId="11" fillId="34" borderId="45" xfId="0" applyNumberFormat="1" applyFont="1" applyFill="1" applyBorder="1" applyAlignment="1">
      <alignment horizontal="center"/>
    </xf>
    <xf numFmtId="1" fontId="11" fillId="34" borderId="15"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34" borderId="42" xfId="0" applyNumberFormat="1" applyFont="1" applyFill="1" applyBorder="1" applyAlignment="1">
      <alignment horizontal="center"/>
    </xf>
    <xf numFmtId="1" fontId="11" fillId="34" borderId="47" xfId="0" applyNumberFormat="1" applyFont="1" applyFill="1" applyBorder="1" applyAlignment="1">
      <alignment horizontal="center"/>
    </xf>
    <xf numFmtId="1" fontId="11" fillId="0" borderId="41" xfId="0" applyNumberFormat="1" applyFont="1" applyFill="1" applyBorder="1" applyAlignment="1">
      <alignment horizontal="center"/>
    </xf>
    <xf numFmtId="1" fontId="11" fillId="0" borderId="45" xfId="0" applyNumberFormat="1" applyFont="1" applyFill="1" applyBorder="1" applyAlignment="1">
      <alignment horizontal="center"/>
    </xf>
    <xf numFmtId="1" fontId="11" fillId="0" borderId="15" xfId="0" applyNumberFormat="1" applyFont="1" applyFill="1" applyBorder="1" applyAlignment="1">
      <alignment horizontal="center"/>
    </xf>
    <xf numFmtId="1" fontId="11" fillId="0" borderId="46"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34" borderId="19" xfId="0" applyNumberFormat="1" applyFont="1" applyFill="1" applyBorder="1" applyAlignment="1">
      <alignment horizontal="center"/>
    </xf>
    <xf numFmtId="1" fontId="11" fillId="0" borderId="19" xfId="0" applyNumberFormat="1" applyFont="1" applyBorder="1" applyAlignment="1">
      <alignment horizontal="center"/>
    </xf>
    <xf numFmtId="1" fontId="11" fillId="34" borderId="48" xfId="0" applyNumberFormat="1" applyFont="1" applyFill="1" applyBorder="1" applyAlignment="1">
      <alignment horizontal="center"/>
    </xf>
    <xf numFmtId="1" fontId="11" fillId="0" borderId="42" xfId="0" applyNumberFormat="1" applyFont="1" applyFill="1" applyBorder="1" applyAlignment="1">
      <alignment horizontal="center"/>
    </xf>
    <xf numFmtId="1" fontId="11" fillId="0" borderId="47" xfId="0" applyNumberFormat="1" applyFont="1" applyFill="1" applyBorder="1" applyAlignment="1">
      <alignment horizontal="center"/>
    </xf>
    <xf numFmtId="0" fontId="14" fillId="0" borderId="37" xfId="0" applyFont="1" applyFill="1" applyBorder="1" applyAlignment="1" applyProtection="1">
      <alignment horizontal="center"/>
      <protection/>
    </xf>
    <xf numFmtId="0" fontId="14" fillId="0" borderId="13" xfId="0" applyFont="1" applyFill="1" applyBorder="1" applyAlignment="1" applyProtection="1">
      <alignment horizontal="center"/>
      <protection/>
    </xf>
    <xf numFmtId="172" fontId="0" fillId="34" borderId="41" xfId="0" applyNumberFormat="1" applyFill="1" applyBorder="1" applyAlignment="1">
      <alignment horizontal="center"/>
    </xf>
    <xf numFmtId="172" fontId="0" fillId="34" borderId="45" xfId="0" applyNumberFormat="1" applyFill="1" applyBorder="1" applyAlignment="1">
      <alignment horizontal="center"/>
    </xf>
    <xf numFmtId="172" fontId="0" fillId="34" borderId="15" xfId="0" applyNumberFormat="1" applyFill="1" applyBorder="1" applyAlignment="1">
      <alignment horizontal="center"/>
    </xf>
    <xf numFmtId="172" fontId="0" fillId="34" borderId="46" xfId="0" applyNumberFormat="1" applyFill="1" applyBorder="1" applyAlignment="1">
      <alignment horizontal="center"/>
    </xf>
    <xf numFmtId="172" fontId="0" fillId="34" borderId="42" xfId="0" applyNumberFormat="1" applyFill="1" applyBorder="1" applyAlignment="1">
      <alignment horizontal="center"/>
    </xf>
    <xf numFmtId="172" fontId="0" fillId="34" borderId="47" xfId="0" applyNumberFormat="1" applyFill="1" applyBorder="1" applyAlignment="1">
      <alignment horizontal="center"/>
    </xf>
    <xf numFmtId="10" fontId="11" fillId="0" borderId="11" xfId="0" applyNumberFormat="1" applyFont="1" applyBorder="1" applyAlignment="1">
      <alignment horizontal="center"/>
    </xf>
    <xf numFmtId="10" fontId="11" fillId="0" borderId="33" xfId="0" applyNumberFormat="1" applyFont="1" applyBorder="1" applyAlignment="1">
      <alignment horizontal="center"/>
    </xf>
    <xf numFmtId="0" fontId="11" fillId="0" borderId="0" xfId="0" applyFont="1" applyAlignment="1">
      <alignment horizontal="center"/>
    </xf>
    <xf numFmtId="172" fontId="0" fillId="34" borderId="26" xfId="0" applyNumberFormat="1" applyFill="1" applyBorder="1" applyAlignment="1">
      <alignment horizontal="center"/>
    </xf>
    <xf numFmtId="172" fontId="0" fillId="34" borderId="22" xfId="0" applyNumberFormat="1" applyFill="1" applyBorder="1" applyAlignment="1">
      <alignment horizontal="center"/>
    </xf>
    <xf numFmtId="172" fontId="0" fillId="34" borderId="27" xfId="0" applyNumberFormat="1" applyFill="1" applyBorder="1" applyAlignment="1">
      <alignment horizontal="center"/>
    </xf>
    <xf numFmtId="1" fontId="11" fillId="0" borderId="49" xfId="0" applyNumberFormat="1" applyFont="1" applyBorder="1" applyAlignment="1">
      <alignment horizontal="center"/>
    </xf>
    <xf numFmtId="1" fontId="11" fillId="0" borderId="50" xfId="0" applyNumberFormat="1" applyFont="1" applyBorder="1" applyAlignment="1">
      <alignment horizontal="center"/>
    </xf>
    <xf numFmtId="1" fontId="11" fillId="0" borderId="51" xfId="0" applyNumberFormat="1" applyFont="1" applyBorder="1" applyAlignment="1">
      <alignment horizontal="center"/>
    </xf>
    <xf numFmtId="3" fontId="14" fillId="0" borderId="41" xfId="42" applyNumberFormat="1" applyFont="1" applyFill="1" applyBorder="1" applyAlignment="1" applyProtection="1">
      <alignment horizontal="right" vertical="top"/>
      <protection/>
    </xf>
    <xf numFmtId="1" fontId="11" fillId="0" borderId="52" xfId="0" applyNumberFormat="1" applyFont="1" applyBorder="1" applyAlignment="1">
      <alignment/>
    </xf>
    <xf numFmtId="3" fontId="14" fillId="0" borderId="53" xfId="42" applyNumberFormat="1" applyFont="1" applyFill="1" applyBorder="1" applyAlignment="1" applyProtection="1">
      <alignment horizontal="center"/>
      <protection/>
    </xf>
    <xf numFmtId="3" fontId="14" fillId="0" borderId="15" xfId="42" applyNumberFormat="1" applyFont="1" applyFill="1" applyBorder="1" applyAlignment="1" applyProtection="1">
      <alignment horizontal="right" vertical="top"/>
      <protection/>
    </xf>
    <xf numFmtId="1" fontId="11" fillId="0" borderId="54" xfId="0" applyNumberFormat="1" applyFont="1" applyBorder="1" applyAlignment="1">
      <alignment/>
    </xf>
    <xf numFmtId="3" fontId="14" fillId="0" borderId="21" xfId="42" applyNumberFormat="1" applyFont="1" applyFill="1" applyBorder="1" applyAlignment="1" applyProtection="1">
      <alignment horizontal="center"/>
      <protection/>
    </xf>
    <xf numFmtId="3" fontId="14" fillId="0" borderId="55" xfId="42" applyNumberFormat="1" applyFont="1" applyFill="1" applyBorder="1" applyAlignment="1" applyProtection="1">
      <alignment horizontal="center"/>
      <protection/>
    </xf>
    <xf numFmtId="3" fontId="14" fillId="0" borderId="42" xfId="42" applyNumberFormat="1" applyFont="1" applyFill="1" applyBorder="1" applyAlignment="1" applyProtection="1">
      <alignment horizontal="right" vertical="top"/>
      <protection/>
    </xf>
    <xf numFmtId="1" fontId="11" fillId="0" borderId="56" xfId="0" applyNumberFormat="1" applyFont="1" applyBorder="1" applyAlignment="1">
      <alignment/>
    </xf>
    <xf numFmtId="0" fontId="1" fillId="0" borderId="0" xfId="0" applyFont="1" applyFill="1" applyAlignment="1">
      <alignment/>
    </xf>
    <xf numFmtId="0" fontId="20" fillId="0" borderId="0" xfId="0" applyFont="1" applyFill="1" applyBorder="1" applyAlignment="1">
      <alignment wrapText="1"/>
    </xf>
    <xf numFmtId="0" fontId="0" fillId="0" borderId="10" xfId="0" applyFont="1" applyFill="1" applyBorder="1" applyAlignment="1">
      <alignment/>
    </xf>
    <xf numFmtId="0" fontId="0" fillId="0" borderId="14" xfId="0" applyFont="1" applyFill="1" applyBorder="1" applyAlignment="1">
      <alignment/>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xf>
    <xf numFmtId="0" fontId="11" fillId="0" borderId="0" xfId="0" applyFont="1" applyBorder="1" applyAlignment="1">
      <alignment horizontal="right"/>
    </xf>
    <xf numFmtId="0" fontId="0" fillId="35" borderId="57" xfId="0" applyFill="1" applyBorder="1" applyAlignment="1">
      <alignment horizontal="center"/>
    </xf>
    <xf numFmtId="0" fontId="0" fillId="0" borderId="33" xfId="0" applyBorder="1" applyAlignment="1">
      <alignment/>
    </xf>
    <xf numFmtId="0" fontId="29"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11" fillId="0" borderId="0" xfId="0" applyFont="1" applyBorder="1" applyAlignment="1">
      <alignment/>
    </xf>
    <xf numFmtId="0" fontId="0" fillId="0" borderId="0" xfId="0" applyFont="1" applyBorder="1" applyAlignment="1">
      <alignment vertical="center" wrapText="1"/>
    </xf>
    <xf numFmtId="9" fontId="0" fillId="0" borderId="0" xfId="0" applyNumberFormat="1" applyFill="1" applyBorder="1" applyAlignment="1">
      <alignment horizontal="center" vertical="center" wrapText="1"/>
    </xf>
    <xf numFmtId="0" fontId="3" fillId="0" borderId="0" xfId="53" applyFill="1" applyBorder="1" applyAlignment="1" applyProtection="1">
      <alignment/>
      <protection/>
    </xf>
    <xf numFmtId="0" fontId="0" fillId="0" borderId="0" xfId="0" applyFont="1" applyFill="1" applyBorder="1" applyAlignment="1">
      <alignment horizontal="center" wrapText="1"/>
    </xf>
    <xf numFmtId="1" fontId="0" fillId="35" borderId="57" xfId="0" applyNumberFormat="1" applyFont="1" applyFill="1" applyBorder="1" applyAlignment="1">
      <alignment horizontal="center"/>
    </xf>
    <xf numFmtId="1" fontId="0" fillId="35" borderId="12" xfId="0" applyNumberFormat="1" applyFont="1" applyFill="1" applyBorder="1" applyAlignment="1">
      <alignment horizontal="center"/>
    </xf>
    <xf numFmtId="1" fontId="0" fillId="35" borderId="32" xfId="0" applyNumberFormat="1" applyFont="1" applyFill="1" applyBorder="1" applyAlignment="1">
      <alignment horizontal="center"/>
    </xf>
    <xf numFmtId="1" fontId="0" fillId="35" borderId="58" xfId="0" applyNumberFormat="1" applyFont="1" applyFill="1" applyBorder="1" applyAlignment="1">
      <alignment horizontal="center"/>
    </xf>
    <xf numFmtId="0" fontId="0" fillId="33" borderId="0" xfId="0" applyFill="1" applyBorder="1" applyAlignment="1">
      <alignment wrapText="1"/>
    </xf>
    <xf numFmtId="0" fontId="0" fillId="33" borderId="11" xfId="0" applyFill="1" applyBorder="1" applyAlignment="1">
      <alignment wrapText="1"/>
    </xf>
    <xf numFmtId="0" fontId="11" fillId="0" borderId="15" xfId="0" applyFont="1" applyBorder="1" applyAlignment="1">
      <alignment wrapText="1"/>
    </xf>
    <xf numFmtId="0" fontId="19" fillId="0" borderId="15" xfId="0" applyFont="1" applyFill="1" applyBorder="1" applyAlignment="1">
      <alignment wrapText="1"/>
    </xf>
    <xf numFmtId="0" fontId="19" fillId="0" borderId="15" xfId="0" applyFont="1" applyFill="1" applyBorder="1" applyAlignment="1">
      <alignment wrapText="1"/>
    </xf>
    <xf numFmtId="0" fontId="11" fillId="34" borderId="15" xfId="0" applyFont="1" applyFill="1" applyBorder="1" applyAlignment="1">
      <alignment/>
    </xf>
    <xf numFmtId="0" fontId="11" fillId="34" borderId="15" xfId="0" applyFont="1" applyFill="1" applyBorder="1" applyAlignment="1">
      <alignment/>
    </xf>
    <xf numFmtId="0" fontId="29" fillId="0" borderId="0" xfId="0" applyFont="1" applyBorder="1" applyAlignment="1">
      <alignment/>
    </xf>
    <xf numFmtId="0" fontId="13" fillId="0" borderId="0" xfId="0" applyFont="1" applyFill="1" applyBorder="1" applyAlignment="1" applyProtection="1">
      <alignment/>
      <protection/>
    </xf>
    <xf numFmtId="0" fontId="0" fillId="0" borderId="10" xfId="0" applyFont="1" applyBorder="1" applyAlignment="1">
      <alignment vertical="center"/>
    </xf>
    <xf numFmtId="0" fontId="7" fillId="0" borderId="0" xfId="0" applyFont="1" applyFill="1" applyBorder="1" applyAlignment="1">
      <alignment horizontal="center"/>
    </xf>
    <xf numFmtId="0" fontId="7" fillId="0" borderId="11" xfId="0" applyFont="1" applyFill="1" applyBorder="1" applyAlignment="1">
      <alignment horizontal="center"/>
    </xf>
    <xf numFmtId="0" fontId="0" fillId="0" borderId="0" xfId="0" applyFont="1" applyBorder="1" applyAlignment="1">
      <alignment wrapText="1"/>
    </xf>
    <xf numFmtId="0" fontId="0" fillId="0" borderId="13" xfId="0" applyFont="1" applyBorder="1" applyAlignment="1">
      <alignment/>
    </xf>
    <xf numFmtId="0" fontId="0" fillId="0" borderId="0" xfId="0" applyFont="1" applyBorder="1" applyAlignment="1">
      <alignment horizontal="left" wrapText="1"/>
    </xf>
    <xf numFmtId="0" fontId="1" fillId="0" borderId="0" xfId="0" applyFont="1" applyFill="1" applyBorder="1" applyAlignment="1">
      <alignment horizontal="center"/>
    </xf>
    <xf numFmtId="0" fontId="0" fillId="0" borderId="0" xfId="0" applyFont="1" applyFill="1" applyBorder="1" applyAlignment="1">
      <alignment horizontal="left" wrapText="1"/>
    </xf>
    <xf numFmtId="0" fontId="0" fillId="0" borderId="11" xfId="53" applyFont="1" applyBorder="1" applyAlignment="1" applyProtection="1">
      <alignment wrapText="1"/>
      <protection/>
    </xf>
    <xf numFmtId="0" fontId="1" fillId="0" borderId="11" xfId="0" applyFont="1" applyFill="1" applyBorder="1" applyAlignment="1">
      <alignment horizontal="center"/>
    </xf>
    <xf numFmtId="0" fontId="0" fillId="0" borderId="0" xfId="0" applyFont="1" applyFill="1" applyAlignment="1">
      <alignment/>
    </xf>
    <xf numFmtId="0" fontId="0" fillId="0" borderId="11" xfId="0" applyFont="1" applyBorder="1" applyAlignment="1">
      <alignment/>
    </xf>
    <xf numFmtId="0" fontId="1" fillId="0" borderId="0" xfId="0" applyFont="1" applyFill="1" applyBorder="1" applyAlignment="1">
      <alignment horizontal="center" vertical="center"/>
    </xf>
    <xf numFmtId="0" fontId="1" fillId="34" borderId="57" xfId="0" applyFont="1" applyFill="1" applyBorder="1" applyAlignment="1">
      <alignment horizontal="center" vertical="center"/>
    </xf>
    <xf numFmtId="0" fontId="1" fillId="34" borderId="35" xfId="0" applyFont="1" applyFill="1" applyBorder="1" applyAlignment="1">
      <alignment horizontal="center" vertical="center"/>
    </xf>
    <xf numFmtId="0" fontId="1" fillId="0" borderId="0" xfId="0" applyFont="1" applyBorder="1" applyAlignment="1">
      <alignment horizontal="left" wrapText="1"/>
    </xf>
    <xf numFmtId="0" fontId="0" fillId="0" borderId="59" xfId="0" applyFont="1" applyFill="1" applyBorder="1" applyAlignment="1">
      <alignment horizontal="left" wrapText="1"/>
    </xf>
    <xf numFmtId="0" fontId="0" fillId="0" borderId="37" xfId="0" applyFont="1" applyFill="1" applyBorder="1" applyAlignment="1">
      <alignment horizontal="left" wrapText="1"/>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1" fillId="0" borderId="61" xfId="0" applyFont="1" applyFill="1" applyBorder="1" applyAlignment="1">
      <alignment horizontal="center"/>
    </xf>
    <xf numFmtId="0" fontId="1" fillId="0" borderId="17" xfId="0" applyFont="1" applyFill="1" applyBorder="1" applyAlignment="1">
      <alignment horizontal="center"/>
    </xf>
    <xf numFmtId="0" fontId="1" fillId="0" borderId="40" xfId="0" applyFont="1" applyFill="1" applyBorder="1" applyAlignment="1">
      <alignment horizontal="center"/>
    </xf>
    <xf numFmtId="0" fontId="0" fillId="0" borderId="62" xfId="0" applyFont="1" applyFill="1" applyBorder="1" applyAlignment="1">
      <alignment/>
    </xf>
    <xf numFmtId="0" fontId="1" fillId="0" borderId="40" xfId="0" applyFont="1" applyBorder="1" applyAlignment="1">
      <alignment horizontal="left" wrapText="1"/>
    </xf>
    <xf numFmtId="0" fontId="0" fillId="0" borderId="40" xfId="0" applyFont="1" applyFill="1" applyBorder="1" applyAlignment="1">
      <alignment/>
    </xf>
    <xf numFmtId="0" fontId="26" fillId="0" borderId="0" xfId="0" applyFont="1" applyFill="1" applyBorder="1" applyAlignment="1">
      <alignment/>
    </xf>
    <xf numFmtId="164" fontId="1" fillId="0" borderId="0" xfId="0" applyNumberFormat="1" applyFont="1" applyFill="1" applyBorder="1" applyAlignment="1">
      <alignment horizontal="center"/>
    </xf>
    <xf numFmtId="0" fontId="27" fillId="0" borderId="0" xfId="0" applyFont="1" applyFill="1" applyBorder="1" applyAlignment="1">
      <alignment horizontal="left"/>
    </xf>
    <xf numFmtId="0" fontId="0" fillId="0" borderId="10" xfId="0" applyFont="1" applyBorder="1" applyAlignment="1">
      <alignment horizontal="right"/>
    </xf>
    <xf numFmtId="0" fontId="11" fillId="0" borderId="10" xfId="0" applyFont="1" applyBorder="1" applyAlignment="1">
      <alignment horizontal="right"/>
    </xf>
    <xf numFmtId="0" fontId="0" fillId="0" borderId="0" xfId="0" applyAlignment="1">
      <alignment horizontal="right"/>
    </xf>
    <xf numFmtId="0" fontId="7" fillId="0" borderId="10" xfId="0" applyFont="1" applyFill="1" applyBorder="1" applyAlignment="1">
      <alignment horizontal="right"/>
    </xf>
    <xf numFmtId="0" fontId="0" fillId="0" borderId="10" xfId="0" applyFill="1" applyBorder="1" applyAlignment="1">
      <alignment horizontal="right"/>
    </xf>
    <xf numFmtId="0" fontId="0" fillId="0" borderId="10" xfId="0" applyFont="1" applyFill="1"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3" fillId="0" borderId="12" xfId="53" applyBorder="1" applyAlignment="1" applyProtection="1">
      <alignment/>
      <protection/>
    </xf>
    <xf numFmtId="0" fontId="31" fillId="0" borderId="0" xfId="0" applyFont="1" applyBorder="1" applyAlignment="1">
      <alignment/>
    </xf>
    <xf numFmtId="0" fontId="31" fillId="0" borderId="0" xfId="0" applyFont="1" applyBorder="1" applyAlignment="1">
      <alignment wrapText="1"/>
    </xf>
    <xf numFmtId="0" fontId="31" fillId="0" borderId="0" xfId="0" applyFont="1" applyBorder="1" applyAlignment="1">
      <alignment horizontal="left" wrapText="1"/>
    </xf>
    <xf numFmtId="0" fontId="3" fillId="0" borderId="0" xfId="53" applyFill="1" applyBorder="1" applyAlignment="1" applyProtection="1">
      <alignment vertical="center"/>
      <protection/>
    </xf>
    <xf numFmtId="0" fontId="0" fillId="0" borderId="33" xfId="0" applyFill="1" applyBorder="1" applyAlignment="1">
      <alignment/>
    </xf>
    <xf numFmtId="0" fontId="3" fillId="0" borderId="13" xfId="53" applyBorder="1" applyAlignment="1" applyProtection="1">
      <alignment/>
      <protection/>
    </xf>
    <xf numFmtId="165" fontId="0" fillId="35" borderId="57" xfId="0" applyNumberFormat="1" applyFill="1" applyBorder="1" applyAlignment="1">
      <alignment horizontal="center" vertical="center"/>
    </xf>
    <xf numFmtId="10" fontId="0" fillId="0" borderId="0" xfId="0" applyNumberFormat="1" applyFont="1" applyBorder="1" applyAlignment="1">
      <alignment horizontal="center" wrapText="1"/>
    </xf>
    <xf numFmtId="10" fontId="0" fillId="0" borderId="0" xfId="0" applyNumberFormat="1" applyFont="1" applyBorder="1" applyAlignment="1">
      <alignment horizontal="center"/>
    </xf>
    <xf numFmtId="10" fontId="21" fillId="0" borderId="0" xfId="0" applyNumberFormat="1" applyFont="1" applyBorder="1" applyAlignment="1">
      <alignment/>
    </xf>
    <xf numFmtId="0" fontId="0" fillId="0" borderId="11" xfId="0" applyFont="1" applyBorder="1" applyAlignment="1">
      <alignment horizontal="center" wrapText="1"/>
    </xf>
    <xf numFmtId="10" fontId="21" fillId="0" borderId="11" xfId="0" applyNumberFormat="1" applyFont="1" applyBorder="1" applyAlignment="1">
      <alignment/>
    </xf>
    <xf numFmtId="10" fontId="0" fillId="0" borderId="11" xfId="0" applyNumberFormat="1" applyBorder="1" applyAlignment="1">
      <alignment/>
    </xf>
    <xf numFmtId="0" fontId="0" fillId="0" borderId="0" xfId="0" applyFont="1" applyFill="1" applyBorder="1" applyAlignment="1">
      <alignment vertical="center" wrapText="1"/>
    </xf>
    <xf numFmtId="0" fontId="0" fillId="0" borderId="13" xfId="0" applyFont="1" applyBorder="1" applyAlignment="1">
      <alignment vertical="center" wrapText="1"/>
    </xf>
    <xf numFmtId="0" fontId="0" fillId="0" borderId="11" xfId="0" applyFill="1" applyBorder="1" applyAlignment="1">
      <alignment/>
    </xf>
    <xf numFmtId="10" fontId="0" fillId="0" borderId="44" xfId="0" applyNumberFormat="1" applyBorder="1" applyAlignment="1">
      <alignment/>
    </xf>
    <xf numFmtId="0" fontId="0" fillId="0" borderId="44" xfId="0" applyBorder="1" applyAlignment="1">
      <alignment/>
    </xf>
    <xf numFmtId="0" fontId="0" fillId="0" borderId="44" xfId="0" applyFont="1" applyBorder="1" applyAlignment="1">
      <alignment horizontal="center" wrapText="1"/>
    </xf>
    <xf numFmtId="0" fontId="29" fillId="0" borderId="0" xfId="0" applyFont="1" applyFill="1" applyBorder="1" applyAlignment="1">
      <alignment/>
    </xf>
    <xf numFmtId="0" fontId="3" fillId="0" borderId="10" xfId="53" applyBorder="1" applyAlignment="1" applyProtection="1">
      <alignment horizontal="left" indent="1"/>
      <protection/>
    </xf>
    <xf numFmtId="0" fontId="29" fillId="0" borderId="13" xfId="0" applyFont="1" applyFill="1" applyBorder="1" applyAlignment="1">
      <alignment/>
    </xf>
    <xf numFmtId="9" fontId="29" fillId="0" borderId="13" xfId="0" applyNumberFormat="1" applyFont="1" applyFill="1" applyBorder="1" applyAlignment="1">
      <alignment horizontal="center" vertical="center" wrapText="1"/>
    </xf>
    <xf numFmtId="0" fontId="0" fillId="0" borderId="18" xfId="0" applyFont="1" applyFill="1" applyBorder="1" applyAlignment="1">
      <alignment/>
    </xf>
    <xf numFmtId="0" fontId="0" fillId="0" borderId="0" xfId="0" applyNumberFormat="1" applyFont="1" applyFill="1" applyBorder="1" applyAlignment="1">
      <alignment/>
    </xf>
    <xf numFmtId="0" fontId="29" fillId="0" borderId="0" xfId="0" applyFont="1" applyFill="1" applyBorder="1" applyAlignment="1">
      <alignment horizontal="center"/>
    </xf>
    <xf numFmtId="165" fontId="1" fillId="34" borderId="57" xfId="0" applyNumberFormat="1" applyFont="1" applyFill="1" applyBorder="1" applyAlignment="1">
      <alignment horizontal="center"/>
    </xf>
    <xf numFmtId="0" fontId="0" fillId="0" borderId="40" xfId="0" applyFont="1" applyBorder="1" applyAlignment="1">
      <alignment horizontal="center" wrapText="1"/>
    </xf>
    <xf numFmtId="0" fontId="10" fillId="0" borderId="10" xfId="0" applyFont="1" applyBorder="1" applyAlignment="1">
      <alignment horizontal="right"/>
    </xf>
    <xf numFmtId="0" fontId="1" fillId="33" borderId="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1"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horizontal="left" wrapText="1"/>
    </xf>
    <xf numFmtId="0" fontId="35" fillId="0" borderId="0" xfId="0" applyFont="1" applyAlignment="1">
      <alignment horizontal="right" wrapText="1"/>
    </xf>
    <xf numFmtId="9" fontId="1" fillId="34" borderId="35" xfId="0" applyNumberFormat="1" applyFont="1" applyFill="1" applyBorder="1" applyAlignment="1">
      <alignment horizontal="center"/>
    </xf>
    <xf numFmtId="0" fontId="1" fillId="0" borderId="59" xfId="0" applyFont="1" applyFill="1" applyBorder="1" applyAlignment="1">
      <alignment horizontal="center"/>
    </xf>
    <xf numFmtId="0" fontId="0" fillId="0" borderId="37" xfId="0" applyFont="1" applyFill="1" applyBorder="1" applyAlignment="1">
      <alignment/>
    </xf>
    <xf numFmtId="164" fontId="1" fillId="0" borderId="63" xfId="0" applyNumberFormat="1" applyFont="1" applyFill="1" applyBorder="1" applyAlignment="1">
      <alignment horizontal="center"/>
    </xf>
    <xf numFmtId="0" fontId="0" fillId="0" borderId="60" xfId="0" applyFont="1" applyFill="1" applyBorder="1" applyAlignment="1">
      <alignment/>
    </xf>
    <xf numFmtId="0" fontId="36" fillId="0" borderId="0" xfId="0" applyFont="1" applyAlignment="1">
      <alignment wrapText="1"/>
    </xf>
    <xf numFmtId="0" fontId="36" fillId="0" borderId="0" xfId="0" applyFont="1" applyAlignment="1">
      <alignment/>
    </xf>
    <xf numFmtId="0" fontId="11" fillId="0" borderId="0" xfId="0" applyFont="1" applyAlignment="1">
      <alignment horizontal="right"/>
    </xf>
    <xf numFmtId="0" fontId="27" fillId="0" borderId="0" xfId="0" applyFont="1" applyBorder="1" applyAlignment="1">
      <alignment/>
    </xf>
    <xf numFmtId="0" fontId="29"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64" xfId="0" applyFill="1" applyBorder="1" applyAlignment="1">
      <alignment horizontal="center" vertical="center"/>
    </xf>
    <xf numFmtId="0" fontId="37" fillId="0" borderId="0" xfId="0" applyFont="1" applyAlignment="1">
      <alignment/>
    </xf>
    <xf numFmtId="0" fontId="37" fillId="0" borderId="0" xfId="0" applyFont="1" applyAlignment="1">
      <alignment horizontal="left" indent="2"/>
    </xf>
    <xf numFmtId="0" fontId="37" fillId="0" borderId="0" xfId="0" applyFont="1" applyAlignment="1">
      <alignment horizontal="left" indent="4"/>
    </xf>
    <xf numFmtId="0" fontId="2" fillId="0" borderId="0" xfId="0" applyFont="1" applyFill="1" applyBorder="1" applyAlignment="1">
      <alignment wrapText="1"/>
    </xf>
    <xf numFmtId="0" fontId="0" fillId="0" borderId="0" xfId="0" applyFont="1" applyBorder="1" applyAlignment="1">
      <alignment horizontal="left"/>
    </xf>
    <xf numFmtId="0" fontId="11" fillId="0" borderId="0" xfId="0" applyFont="1" applyBorder="1" applyAlignment="1">
      <alignment horizontal="center"/>
    </xf>
    <xf numFmtId="0" fontId="30" fillId="0" borderId="0" xfId="0" applyFont="1" applyAlignment="1">
      <alignment horizontal="right"/>
    </xf>
    <xf numFmtId="0" fontId="29" fillId="0" borderId="0" xfId="0" applyFont="1" applyAlignment="1">
      <alignment horizontal="right"/>
    </xf>
    <xf numFmtId="0" fontId="30" fillId="0" borderId="0" xfId="0" applyFont="1" applyFill="1" applyAlignment="1">
      <alignment horizontal="right" wrapText="1"/>
    </xf>
    <xf numFmtId="0" fontId="11" fillId="0" borderId="0" xfId="0" applyFont="1" applyFill="1" applyAlignment="1">
      <alignment/>
    </xf>
    <xf numFmtId="0" fontId="38" fillId="0" borderId="0" xfId="0" applyFont="1" applyAlignment="1">
      <alignment/>
    </xf>
    <xf numFmtId="0" fontId="19" fillId="0" borderId="0" xfId="0" applyFont="1" applyBorder="1" applyAlignment="1">
      <alignment vertical="center" wrapText="1"/>
    </xf>
    <xf numFmtId="0" fontId="19" fillId="0" borderId="65" xfId="0" applyFont="1" applyBorder="1" applyAlignment="1">
      <alignment vertical="center" wrapText="1"/>
    </xf>
    <xf numFmtId="0" fontId="19" fillId="0" borderId="11" xfId="0" applyFont="1" applyBorder="1" applyAlignment="1">
      <alignment vertical="center" wrapText="1"/>
    </xf>
    <xf numFmtId="0" fontId="1" fillId="0" borderId="0" xfId="0" applyFont="1" applyBorder="1" applyAlignment="1">
      <alignment/>
    </xf>
    <xf numFmtId="0" fontId="2" fillId="0" borderId="10" xfId="0" applyFont="1" applyBorder="1" applyAlignment="1">
      <alignment horizontal="right"/>
    </xf>
    <xf numFmtId="195" fontId="0" fillId="35" borderId="57" xfId="0" applyNumberFormat="1" applyFont="1" applyFill="1" applyBorder="1" applyAlignment="1" applyProtection="1">
      <alignment horizontal="center" vertical="center"/>
      <protection locked="0"/>
    </xf>
    <xf numFmtId="0" fontId="40" fillId="0" borderId="66" xfId="0" applyFont="1" applyBorder="1" applyAlignment="1">
      <alignment horizontal="right"/>
    </xf>
    <xf numFmtId="197" fontId="0" fillId="35" borderId="57" xfId="42" applyNumberFormat="1" applyFont="1" applyFill="1" applyBorder="1" applyAlignment="1">
      <alignment horizontal="center" vertical="center" wrapText="1"/>
    </xf>
    <xf numFmtId="197" fontId="0" fillId="35" borderId="57" xfId="42" applyNumberFormat="1" applyFont="1" applyFill="1" applyBorder="1" applyAlignment="1">
      <alignment horizontal="center" vertical="center" wrapText="1"/>
    </xf>
    <xf numFmtId="197" fontId="0" fillId="35" borderId="57" xfId="42" applyNumberFormat="1" applyFont="1" applyFill="1" applyBorder="1" applyAlignment="1">
      <alignment horizontal="center" vertical="center"/>
    </xf>
    <xf numFmtId="0" fontId="11" fillId="0" borderId="0" xfId="0" applyFont="1" applyBorder="1" applyAlignment="1">
      <alignment horizontal="center" wrapText="1"/>
    </xf>
    <xf numFmtId="196" fontId="0" fillId="0" borderId="0" xfId="42" applyNumberFormat="1" applyFont="1" applyBorder="1" applyAlignment="1">
      <alignment horizontal="center" wrapText="1"/>
    </xf>
    <xf numFmtId="164" fontId="0" fillId="0" borderId="0" xfId="0" applyNumberFormat="1" applyBorder="1" applyAlignment="1">
      <alignment horizontal="right" wrapText="1"/>
    </xf>
    <xf numFmtId="164" fontId="0" fillId="0" borderId="40" xfId="0" applyNumberFormat="1" applyBorder="1" applyAlignment="1">
      <alignment horizontal="right" wrapText="1"/>
    </xf>
    <xf numFmtId="164" fontId="1" fillId="0" borderId="0" xfId="0" applyNumberFormat="1" applyFont="1" applyBorder="1" applyAlignment="1">
      <alignment horizontal="right" wrapText="1"/>
    </xf>
    <xf numFmtId="0" fontId="0" fillId="0" borderId="0" xfId="0" applyBorder="1" applyAlignment="1">
      <alignment horizontal="right" wrapText="1"/>
    </xf>
    <xf numFmtId="164" fontId="0" fillId="0" borderId="0" xfId="0" applyNumberFormat="1" applyFont="1" applyBorder="1" applyAlignment="1">
      <alignment horizontal="right" wrapText="1"/>
    </xf>
    <xf numFmtId="196" fontId="0" fillId="33" borderId="0" xfId="42" applyNumberFormat="1" applyFont="1" applyFill="1" applyBorder="1" applyAlignment="1">
      <alignment horizontal="right" wrapText="1"/>
    </xf>
    <xf numFmtId="196" fontId="0" fillId="33" borderId="40" xfId="42" applyNumberFormat="1" applyFont="1" applyFill="1" applyBorder="1" applyAlignment="1">
      <alignment horizontal="right" wrapText="1"/>
    </xf>
    <xf numFmtId="196" fontId="1" fillId="33" borderId="0" xfId="42" applyNumberFormat="1" applyFont="1" applyFill="1" applyBorder="1" applyAlignment="1">
      <alignment horizontal="right" wrapText="1"/>
    </xf>
    <xf numFmtId="196" fontId="0" fillId="33" borderId="0" xfId="42" applyNumberFormat="1" applyFont="1" applyFill="1" applyBorder="1" applyAlignment="1">
      <alignment horizontal="right" wrapText="1"/>
    </xf>
    <xf numFmtId="196" fontId="41" fillId="33" borderId="63" xfId="42" applyNumberFormat="1" applyFont="1" applyFill="1" applyBorder="1" applyAlignment="1">
      <alignment horizontal="right" wrapText="1"/>
    </xf>
    <xf numFmtId="43" fontId="0" fillId="33" borderId="0" xfId="42" applyFont="1" applyFill="1" applyBorder="1" applyAlignment="1">
      <alignment horizontal="right" wrapText="1"/>
    </xf>
    <xf numFmtId="43" fontId="0" fillId="33" borderId="40" xfId="42" applyFont="1" applyFill="1" applyBorder="1" applyAlignment="1">
      <alignment horizontal="right" wrapText="1"/>
    </xf>
    <xf numFmtId="43" fontId="1" fillId="33" borderId="0" xfId="42" applyFont="1" applyFill="1" applyBorder="1" applyAlignment="1">
      <alignment horizontal="right" wrapText="1"/>
    </xf>
    <xf numFmtId="43" fontId="0" fillId="33" borderId="0" xfId="42" applyFont="1" applyFill="1" applyBorder="1" applyAlignment="1">
      <alignment horizontal="right" wrapText="1"/>
    </xf>
    <xf numFmtId="43" fontId="41" fillId="33" borderId="63" xfId="42" applyFont="1" applyFill="1" applyBorder="1" applyAlignment="1">
      <alignment horizontal="right" wrapText="1"/>
    </xf>
    <xf numFmtId="43" fontId="0" fillId="33" borderId="11" xfId="42" applyFont="1" applyFill="1" applyBorder="1" applyAlignment="1">
      <alignment horizontal="right" wrapText="1"/>
    </xf>
    <xf numFmtId="43" fontId="0" fillId="33" borderId="44" xfId="42" applyFont="1" applyFill="1" applyBorder="1" applyAlignment="1">
      <alignment horizontal="right" wrapText="1"/>
    </xf>
    <xf numFmtId="43" fontId="1" fillId="33" borderId="11" xfId="42" applyFont="1" applyFill="1" applyBorder="1" applyAlignment="1">
      <alignment horizontal="right" wrapText="1"/>
    </xf>
    <xf numFmtId="43" fontId="0" fillId="33" borderId="11" xfId="42" applyFont="1" applyFill="1" applyBorder="1" applyAlignment="1">
      <alignment horizontal="right" wrapText="1"/>
    </xf>
    <xf numFmtId="43" fontId="41" fillId="33" borderId="56" xfId="42" applyFont="1" applyFill="1" applyBorder="1" applyAlignment="1">
      <alignment horizontal="right" wrapText="1"/>
    </xf>
    <xf numFmtId="8" fontId="0" fillId="33" borderId="0" xfId="0" applyNumberFormat="1" applyFill="1" applyBorder="1" applyAlignment="1">
      <alignment horizontal="right" wrapText="1"/>
    </xf>
    <xf numFmtId="8" fontId="0" fillId="33" borderId="40" xfId="0" applyNumberFormat="1" applyFill="1" applyBorder="1" applyAlignment="1">
      <alignment horizontal="right" wrapText="1"/>
    </xf>
    <xf numFmtId="164" fontId="1" fillId="33" borderId="0" xfId="0" applyNumberFormat="1" applyFont="1" applyFill="1" applyBorder="1" applyAlignment="1">
      <alignment horizontal="right" wrapText="1"/>
    </xf>
    <xf numFmtId="0" fontId="0" fillId="33" borderId="0" xfId="0" applyFill="1" applyBorder="1" applyAlignment="1">
      <alignment horizontal="right" wrapText="1"/>
    </xf>
    <xf numFmtId="164" fontId="0" fillId="33" borderId="0" xfId="0" applyNumberFormat="1" applyFill="1" applyBorder="1" applyAlignment="1">
      <alignment horizontal="right" wrapText="1"/>
    </xf>
    <xf numFmtId="164" fontId="0" fillId="33" borderId="40" xfId="0" applyNumberFormat="1" applyFill="1" applyBorder="1" applyAlignment="1">
      <alignment horizontal="right" wrapText="1"/>
    </xf>
    <xf numFmtId="164" fontId="0" fillId="33" borderId="0" xfId="0" applyNumberFormat="1" applyFont="1" applyFill="1" applyBorder="1" applyAlignment="1">
      <alignment horizontal="right" wrapText="1"/>
    </xf>
    <xf numFmtId="196" fontId="41" fillId="0" borderId="63" xfId="42" applyNumberFormat="1" applyFont="1" applyFill="1" applyBorder="1" applyAlignment="1">
      <alignment horizontal="right" wrapText="1"/>
    </xf>
    <xf numFmtId="196" fontId="0" fillId="0" borderId="0" xfId="42" applyNumberFormat="1" applyFont="1" applyFill="1" applyBorder="1" applyAlignment="1">
      <alignment horizontal="right" wrapText="1"/>
    </xf>
    <xf numFmtId="196" fontId="0" fillId="0" borderId="40" xfId="42" applyNumberFormat="1" applyFont="1" applyFill="1" applyBorder="1" applyAlignment="1">
      <alignment horizontal="right" wrapText="1"/>
    </xf>
    <xf numFmtId="196" fontId="1" fillId="0" borderId="0" xfId="42" applyNumberFormat="1" applyFont="1" applyBorder="1" applyAlignment="1">
      <alignment horizontal="right" wrapText="1"/>
    </xf>
    <xf numFmtId="196" fontId="0" fillId="0" borderId="0" xfId="42" applyNumberFormat="1" applyFont="1" applyBorder="1" applyAlignment="1">
      <alignment horizontal="right" wrapText="1"/>
    </xf>
    <xf numFmtId="196" fontId="0" fillId="0" borderId="40" xfId="42" applyNumberFormat="1" applyFont="1" applyFill="1" applyBorder="1" applyAlignment="1">
      <alignment horizontal="right" wrapText="1"/>
    </xf>
    <xf numFmtId="196" fontId="0" fillId="0" borderId="0" xfId="42" applyNumberFormat="1" applyFont="1" applyBorder="1" applyAlignment="1">
      <alignment horizontal="right" wrapText="1"/>
    </xf>
    <xf numFmtId="41" fontId="1" fillId="34" borderId="57" xfId="42" applyNumberFormat="1" applyFont="1" applyFill="1" applyBorder="1" applyAlignment="1">
      <alignment horizontal="center"/>
    </xf>
    <xf numFmtId="41" fontId="1" fillId="34" borderId="32" xfId="42" applyNumberFormat="1" applyFont="1" applyFill="1" applyBorder="1" applyAlignment="1">
      <alignment horizontal="center"/>
    </xf>
    <xf numFmtId="41" fontId="1" fillId="34" borderId="12" xfId="42" applyNumberFormat="1" applyFont="1" applyFill="1" applyBorder="1" applyAlignment="1">
      <alignment horizontal="center"/>
    </xf>
    <xf numFmtId="0" fontId="20" fillId="0" borderId="0" xfId="0" applyFont="1" applyBorder="1" applyAlignment="1">
      <alignment wrapText="1"/>
    </xf>
    <xf numFmtId="0" fontId="37" fillId="0" borderId="0" xfId="0" applyFont="1" applyAlignment="1">
      <alignment/>
    </xf>
    <xf numFmtId="0" fontId="37" fillId="0" borderId="0" xfId="0" applyFont="1" applyFill="1" applyBorder="1" applyAlignment="1" applyProtection="1">
      <alignment/>
      <protection/>
    </xf>
    <xf numFmtId="0" fontId="30" fillId="0" borderId="0" xfId="0" applyFont="1" applyAlignment="1">
      <alignment horizontal="right"/>
    </xf>
    <xf numFmtId="0" fontId="29" fillId="0" borderId="0" xfId="0" applyFont="1" applyAlignment="1">
      <alignment/>
    </xf>
    <xf numFmtId="0" fontId="5" fillId="0" borderId="0" xfId="0" applyFont="1" applyAlignment="1">
      <alignment wrapText="1"/>
    </xf>
    <xf numFmtId="9" fontId="11" fillId="0" borderId="0" xfId="0" applyNumberFormat="1" applyFont="1" applyFill="1" applyBorder="1" applyAlignment="1">
      <alignment horizontal="center" vertical="center" wrapText="1"/>
    </xf>
    <xf numFmtId="0" fontId="0" fillId="0" borderId="0" xfId="0" applyFont="1" applyAlignment="1">
      <alignment/>
    </xf>
    <xf numFmtId="0" fontId="37" fillId="0" borderId="0" xfId="0" applyFont="1" applyAlignment="1">
      <alignment/>
    </xf>
    <xf numFmtId="9" fontId="0" fillId="35" borderId="57" xfId="0" applyNumberFormat="1" applyFill="1" applyBorder="1" applyAlignment="1">
      <alignment/>
    </xf>
    <xf numFmtId="9" fontId="29" fillId="0" borderId="0" xfId="0" applyNumberFormat="1" applyFont="1" applyFill="1" applyBorder="1" applyAlignment="1">
      <alignment horizontal="center" vertical="center" wrapText="1"/>
    </xf>
    <xf numFmtId="4" fontId="15" fillId="0" borderId="0" xfId="42" applyNumberFormat="1" applyFont="1" applyFill="1" applyBorder="1" applyAlignment="1" applyProtection="1">
      <alignment horizontal="right" vertical="top"/>
      <protection/>
    </xf>
    <xf numFmtId="164" fontId="0" fillId="0" borderId="0" xfId="0" applyNumberFormat="1" applyAlignment="1">
      <alignment wrapText="1"/>
    </xf>
    <xf numFmtId="1" fontId="0" fillId="35" borderId="57" xfId="0" applyNumberFormat="1" applyFill="1" applyBorder="1" applyAlignment="1">
      <alignment horizontal="center"/>
    </xf>
    <xf numFmtId="1" fontId="0" fillId="0" borderId="0" xfId="0" applyNumberFormat="1" applyFill="1" applyBorder="1" applyAlignment="1">
      <alignment horizontal="center"/>
    </xf>
    <xf numFmtId="1" fontId="0" fillId="35" borderId="57" xfId="0" applyNumberFormat="1" applyFill="1" applyBorder="1" applyAlignment="1">
      <alignment horizontal="center" vertical="center"/>
    </xf>
    <xf numFmtId="173" fontId="42" fillId="0" borderId="0" xfId="0" applyNumberFormat="1" applyFont="1" applyAlignment="1">
      <alignment horizontal="right"/>
    </xf>
    <xf numFmtId="0" fontId="0" fillId="0" borderId="43" xfId="0" applyBorder="1" applyAlignment="1">
      <alignment/>
    </xf>
    <xf numFmtId="0" fontId="19" fillId="0" borderId="0" xfId="0" applyFont="1" applyBorder="1" applyAlignment="1">
      <alignment wrapText="1"/>
    </xf>
    <xf numFmtId="0" fontId="19" fillId="0" borderId="11" xfId="0" applyFont="1" applyBorder="1" applyAlignment="1">
      <alignment wrapText="1"/>
    </xf>
    <xf numFmtId="0" fontId="11" fillId="0" borderId="0" xfId="0" applyFont="1" applyAlignment="1">
      <alignment wrapText="1"/>
    </xf>
    <xf numFmtId="0" fontId="13" fillId="0" borderId="0" xfId="0"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164" fontId="3" fillId="0" borderId="10" xfId="53" applyNumberFormat="1" applyBorder="1" applyAlignment="1" applyProtection="1">
      <alignment horizontal="left" indent="1"/>
      <protection/>
    </xf>
    <xf numFmtId="0" fontId="29" fillId="0" borderId="0" xfId="0" applyFont="1" applyBorder="1" applyAlignment="1">
      <alignment wrapText="1"/>
    </xf>
    <xf numFmtId="0" fontId="13" fillId="0" borderId="0" xfId="0" applyFont="1" applyFill="1" applyBorder="1" applyAlignment="1" applyProtection="1">
      <alignment horizontal="left"/>
      <protection/>
    </xf>
    <xf numFmtId="0" fontId="29" fillId="0" borderId="0" xfId="0" applyFont="1" applyBorder="1" applyAlignment="1">
      <alignment wrapText="1"/>
    </xf>
    <xf numFmtId="0" fontId="13" fillId="0" borderId="0" xfId="0" applyFont="1" applyFill="1" applyBorder="1" applyAlignment="1" applyProtection="1">
      <alignment/>
      <protection/>
    </xf>
    <xf numFmtId="0" fontId="37"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2" fillId="0" borderId="0" xfId="0" applyFont="1" applyFill="1" applyBorder="1" applyAlignment="1">
      <alignment/>
    </xf>
    <xf numFmtId="0" fontId="26" fillId="0" borderId="37" xfId="0" applyFont="1" applyFill="1" applyBorder="1" applyAlignment="1">
      <alignment/>
    </xf>
    <xf numFmtId="0" fontId="1" fillId="0" borderId="0" xfId="0" applyFont="1" applyFill="1" applyBorder="1" applyAlignment="1">
      <alignment/>
    </xf>
    <xf numFmtId="203" fontId="41" fillId="33" borderId="63" xfId="0" applyNumberFormat="1" applyFont="1" applyFill="1" applyBorder="1" applyAlignment="1">
      <alignment horizontal="right" wrapText="1"/>
    </xf>
    <xf numFmtId="203" fontId="41" fillId="0" borderId="63" xfId="0" applyNumberFormat="1" applyFont="1" applyBorder="1" applyAlignment="1">
      <alignment horizontal="right" wrapText="1"/>
    </xf>
    <xf numFmtId="204" fontId="1" fillId="34" borderId="34" xfId="0" applyNumberFormat="1" applyFont="1" applyFill="1" applyBorder="1" applyAlignment="1">
      <alignment horizontal="center"/>
    </xf>
    <xf numFmtId="205" fontId="1" fillId="34" borderId="57" xfId="0" applyNumberFormat="1" applyFont="1" applyFill="1" applyBorder="1" applyAlignment="1">
      <alignment horizontal="center"/>
    </xf>
    <xf numFmtId="0" fontId="19" fillId="0" borderId="0" xfId="0" applyFont="1" applyFill="1" applyBorder="1" applyAlignment="1">
      <alignment vertical="center" wrapText="1"/>
    </xf>
    <xf numFmtId="0" fontId="1" fillId="0" borderId="57"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8" xfId="0" applyFont="1" applyBorder="1" applyAlignment="1">
      <alignment horizontal="center" vertical="center" wrapText="1"/>
    </xf>
    <xf numFmtId="0" fontId="23" fillId="36" borderId="30" xfId="0" applyFont="1" applyFill="1" applyBorder="1" applyAlignment="1">
      <alignment horizontal="center"/>
    </xf>
    <xf numFmtId="0" fontId="23" fillId="36" borderId="31" xfId="0" applyFont="1" applyFill="1" applyBorder="1" applyAlignment="1">
      <alignment horizontal="center"/>
    </xf>
    <xf numFmtId="0" fontId="23" fillId="36" borderId="32" xfId="0" applyFont="1" applyFill="1" applyBorder="1" applyAlignment="1">
      <alignment horizontal="center"/>
    </xf>
    <xf numFmtId="0" fontId="24" fillId="0" borderId="40" xfId="0" applyFont="1" applyBorder="1" applyAlignment="1">
      <alignment horizontal="center" vertical="center" wrapText="1"/>
    </xf>
    <xf numFmtId="0" fontId="24" fillId="0" borderId="0" xfId="0" applyFont="1" applyBorder="1" applyAlignment="1">
      <alignment horizontal="center" vertical="center" wrapText="1"/>
    </xf>
    <xf numFmtId="0" fontId="6" fillId="0" borderId="0" xfId="0" applyFont="1" applyBorder="1" applyAlignment="1">
      <alignment horizontal="left" vertical="center" wrapText="1"/>
    </xf>
    <xf numFmtId="0" fontId="45" fillId="0" borderId="0" xfId="0" applyFont="1" applyBorder="1" applyAlignment="1">
      <alignment horizontal="center" wrapText="1"/>
    </xf>
    <xf numFmtId="0" fontId="22" fillId="0" borderId="0" xfId="0" applyFont="1" applyBorder="1" applyAlignment="1">
      <alignment horizont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28" fillId="0" borderId="10" xfId="0" applyFont="1" applyBorder="1" applyAlignment="1">
      <alignment horizontal="center" wrapText="1"/>
    </xf>
    <xf numFmtId="0" fontId="28" fillId="0" borderId="0" xfId="0" applyFont="1" applyBorder="1" applyAlignment="1">
      <alignment horizontal="center" wrapText="1"/>
    </xf>
    <xf numFmtId="0" fontId="28" fillId="0" borderId="11" xfId="0" applyFont="1" applyBorder="1" applyAlignment="1">
      <alignment horizontal="center" wrapText="1"/>
    </xf>
    <xf numFmtId="0" fontId="1" fillId="0" borderId="10" xfId="0" applyFont="1" applyBorder="1" applyAlignment="1">
      <alignment horizontal="left" vertical="center"/>
    </xf>
    <xf numFmtId="0" fontId="0" fillId="0" borderId="0" xfId="0" applyBorder="1" applyAlignment="1">
      <alignment horizontal="left" wrapText="1"/>
    </xf>
    <xf numFmtId="0" fontId="0" fillId="0" borderId="0" xfId="0" applyFont="1" applyBorder="1" applyAlignment="1">
      <alignment horizontal="left" wrapText="1"/>
    </xf>
    <xf numFmtId="0" fontId="1" fillId="0" borderId="10" xfId="0" applyFont="1" applyBorder="1" applyAlignment="1">
      <alignment vertical="center"/>
    </xf>
    <xf numFmtId="0" fontId="8" fillId="0" borderId="0" xfId="0" applyFont="1" applyBorder="1" applyAlignment="1">
      <alignment horizontal="left" vertic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5" fillId="0" borderId="0" xfId="0" applyFont="1" applyFill="1" applyBorder="1" applyAlignment="1" applyProtection="1">
      <alignment wrapText="1"/>
      <protection/>
    </xf>
    <xf numFmtId="0" fontId="0" fillId="0" borderId="10" xfId="0" applyFont="1" applyBorder="1" applyAlignment="1">
      <alignment horizontal="left" wrapText="1"/>
    </xf>
    <xf numFmtId="0" fontId="19" fillId="0" borderId="0" xfId="0" applyFont="1" applyBorder="1" applyAlignment="1">
      <alignment horizontal="center" vertical="center"/>
    </xf>
    <xf numFmtId="0" fontId="1" fillId="33" borderId="40" xfId="0" applyFont="1" applyFill="1" applyBorder="1" applyAlignment="1">
      <alignment horizontal="center" wrapText="1"/>
    </xf>
    <xf numFmtId="0" fontId="1" fillId="33" borderId="44" xfId="0" applyFont="1" applyFill="1" applyBorder="1" applyAlignment="1">
      <alignment horizontal="center" wrapText="1"/>
    </xf>
    <xf numFmtId="0" fontId="1" fillId="0" borderId="0" xfId="0" applyFont="1" applyBorder="1" applyAlignment="1">
      <alignment horizontal="center" vertical="center" wrapText="1"/>
    </xf>
    <xf numFmtId="0" fontId="10"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33" borderId="37" xfId="0" applyFont="1" applyFill="1" applyBorder="1" applyAlignment="1">
      <alignment horizontal="center" wrapText="1"/>
    </xf>
    <xf numFmtId="0" fontId="1" fillId="33" borderId="43" xfId="0" applyFont="1" applyFill="1" applyBorder="1" applyAlignment="1">
      <alignment horizontal="center" wrapText="1"/>
    </xf>
    <xf numFmtId="0" fontId="1" fillId="33" borderId="3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lignment horizontal="left" vertical="center" wrapText="1"/>
    </xf>
    <xf numFmtId="0" fontId="37" fillId="0" borderId="0" xfId="0" applyFont="1" applyBorder="1" applyAlignment="1">
      <alignment horizontal="left" vertical="top" wrapText="1"/>
    </xf>
    <xf numFmtId="0" fontId="11" fillId="0" borderId="0" xfId="0" applyFont="1" applyBorder="1" applyAlignment="1">
      <alignment horizontal="left" wrapText="1"/>
    </xf>
    <xf numFmtId="0" fontId="0" fillId="0" borderId="0" xfId="0" applyFont="1" applyBorder="1" applyAlignment="1">
      <alignment horizontal="center" wrapText="1"/>
    </xf>
    <xf numFmtId="0" fontId="0" fillId="0" borderId="40" xfId="0" applyFont="1" applyBorder="1" applyAlignment="1">
      <alignment horizontal="center" wrapText="1"/>
    </xf>
    <xf numFmtId="0" fontId="0" fillId="35" borderId="67" xfId="0" applyFill="1" applyBorder="1" applyAlignment="1">
      <alignment horizontal="center"/>
    </xf>
    <xf numFmtId="0" fontId="0" fillId="35" borderId="64" xfId="0" applyFill="1" applyBorder="1" applyAlignment="1">
      <alignment horizontal="center"/>
    </xf>
    <xf numFmtId="0" fontId="0" fillId="35" borderId="58" xfId="0" applyFill="1" applyBorder="1" applyAlignment="1">
      <alignment horizontal="center"/>
    </xf>
    <xf numFmtId="0" fontId="39" fillId="0"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1" fillId="0" borderId="0" xfId="0" applyFont="1" applyFill="1" applyBorder="1" applyAlignment="1">
      <alignment horizontal="left" wrapText="1"/>
    </xf>
    <xf numFmtId="0" fontId="0" fillId="0" borderId="0" xfId="53" applyFont="1" applyBorder="1" applyAlignment="1" applyProtection="1">
      <alignment horizontal="left" wrapText="1"/>
      <protection/>
    </xf>
    <xf numFmtId="0" fontId="0" fillId="0" borderId="0" xfId="0" applyAlignment="1">
      <alignment/>
    </xf>
    <xf numFmtId="0" fontId="0" fillId="0" borderId="0" xfId="0" applyFont="1" applyFill="1" applyBorder="1" applyAlignment="1">
      <alignment horizontal="left"/>
    </xf>
    <xf numFmtId="0" fontId="11" fillId="0" borderId="67" xfId="0" applyFont="1" applyBorder="1" applyAlignment="1">
      <alignment horizontal="center"/>
    </xf>
    <xf numFmtId="0" fontId="11" fillId="0" borderId="58" xfId="0" applyFont="1" applyBorder="1" applyAlignment="1">
      <alignment horizontal="center"/>
    </xf>
    <xf numFmtId="0" fontId="1"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1:M85"/>
  <sheetViews>
    <sheetView showGridLines="0" tabSelected="1" zoomScaleSheetLayoutView="85" zoomScalePageLayoutView="0" workbookViewId="0" topLeftCell="A1">
      <selection activeCell="D25" sqref="D25"/>
    </sheetView>
  </sheetViews>
  <sheetFormatPr defaultColWidth="9.140625" defaultRowHeight="12.75"/>
  <cols>
    <col min="1" max="1" width="1.1484375" style="0" customWidth="1"/>
    <col min="2" max="2" width="2.140625" style="0" customWidth="1"/>
    <col min="3" max="3" width="82.00390625" style="0" customWidth="1"/>
    <col min="4" max="4" width="15.140625" style="0" customWidth="1"/>
    <col min="5" max="5" width="17.57421875" style="0" customWidth="1"/>
    <col min="6" max="6" width="2.00390625" style="0" customWidth="1"/>
    <col min="7" max="7" width="4.57421875" style="0" customWidth="1"/>
    <col min="8" max="8" width="9.140625" style="28" customWidth="1"/>
    <col min="9" max="9" width="2.7109375" style="28" bestFit="1" customWidth="1"/>
    <col min="10" max="10" width="10.421875" style="28" customWidth="1"/>
    <col min="11" max="16" width="9.140625" style="28" customWidth="1"/>
  </cols>
  <sheetData>
    <row r="1" ht="4.5" customHeight="1" thickBot="1">
      <c r="D1" s="25"/>
    </row>
    <row r="2" spans="2:8" ht="27" customHeight="1">
      <c r="B2" s="404" t="s">
        <v>1</v>
      </c>
      <c r="C2" s="405"/>
      <c r="D2" s="405"/>
      <c r="E2" s="405"/>
      <c r="F2" s="406"/>
      <c r="G2" s="269"/>
      <c r="H2" s="192"/>
    </row>
    <row r="3" spans="2:8" ht="7.5" customHeight="1">
      <c r="B3" s="1"/>
      <c r="C3" s="410"/>
      <c r="D3" s="411"/>
      <c r="E3" s="411"/>
      <c r="F3" s="3"/>
      <c r="G3" s="2"/>
      <c r="H3" s="192"/>
    </row>
    <row r="4" spans="2:8" ht="33" customHeight="1">
      <c r="B4" s="1"/>
      <c r="C4" s="409" t="s">
        <v>281</v>
      </c>
      <c r="D4" s="409"/>
      <c r="E4" s="409"/>
      <c r="F4" s="260"/>
      <c r="G4" s="2"/>
      <c r="H4" s="192"/>
    </row>
    <row r="5" spans="2:8" ht="14.25" customHeight="1">
      <c r="B5" s="21"/>
      <c r="C5" s="407" t="s">
        <v>162</v>
      </c>
      <c r="D5" s="407"/>
      <c r="E5" s="407"/>
      <c r="F5" s="268"/>
      <c r="G5" s="2"/>
      <c r="H5" s="192"/>
    </row>
    <row r="6" spans="2:8" ht="18" customHeight="1" thickBot="1">
      <c r="B6" s="1"/>
      <c r="C6" s="186" t="s">
        <v>261</v>
      </c>
      <c r="D6" s="198" t="s">
        <v>136</v>
      </c>
      <c r="E6" s="257" t="s">
        <v>137</v>
      </c>
      <c r="F6" s="260"/>
      <c r="G6" s="2"/>
      <c r="H6" s="192"/>
    </row>
    <row r="7" spans="2:10" ht="18" customHeight="1" thickBot="1">
      <c r="B7" s="1"/>
      <c r="C7" s="263" t="s">
        <v>262</v>
      </c>
      <c r="D7" s="319"/>
      <c r="E7" s="321">
        <v>0</v>
      </c>
      <c r="F7" s="261"/>
      <c r="G7" s="259"/>
      <c r="H7" s="259"/>
      <c r="I7" s="29"/>
      <c r="J7" s="29"/>
    </row>
    <row r="8" spans="2:10" ht="18" customHeight="1" thickBot="1">
      <c r="B8" s="1"/>
      <c r="C8" s="195" t="s">
        <v>263</v>
      </c>
      <c r="D8" s="319">
        <v>0</v>
      </c>
      <c r="E8" s="258"/>
      <c r="F8" s="262"/>
      <c r="G8" s="2"/>
      <c r="H8" s="193"/>
      <c r="I8" s="29"/>
      <c r="J8" s="29"/>
    </row>
    <row r="9" spans="2:8" ht="14.25">
      <c r="B9" s="21"/>
      <c r="C9" s="407" t="s">
        <v>157</v>
      </c>
      <c r="D9" s="407"/>
      <c r="E9" s="407"/>
      <c r="F9" s="266"/>
      <c r="G9" s="2"/>
      <c r="H9" s="192"/>
    </row>
    <row r="10" spans="2:10" ht="28.5" customHeight="1" thickBot="1">
      <c r="B10" s="1"/>
      <c r="C10" s="263" t="s">
        <v>269</v>
      </c>
      <c r="D10" s="198" t="s">
        <v>136</v>
      </c>
      <c r="E10" s="257" t="s">
        <v>137</v>
      </c>
      <c r="F10" s="262"/>
      <c r="G10" s="2"/>
      <c r="H10" s="194"/>
      <c r="I10" s="74"/>
      <c r="J10" s="74"/>
    </row>
    <row r="11" spans="2:10" ht="18" customHeight="1" thickBot="1">
      <c r="B11" s="1"/>
      <c r="C11" s="399" t="s">
        <v>163</v>
      </c>
      <c r="D11" s="320">
        <v>0</v>
      </c>
      <c r="E11" s="320">
        <v>0</v>
      </c>
      <c r="F11" s="262"/>
      <c r="G11" s="2"/>
      <c r="H11" s="194"/>
      <c r="I11" s="74"/>
      <c r="J11" s="74"/>
    </row>
    <row r="12" spans="2:10" ht="19.5" customHeight="1" thickBot="1">
      <c r="B12" s="1"/>
      <c r="C12" s="399" t="s">
        <v>164</v>
      </c>
      <c r="D12" s="321">
        <v>0</v>
      </c>
      <c r="E12" s="321">
        <f>E11</f>
        <v>0</v>
      </c>
      <c r="F12" s="262"/>
      <c r="G12" s="2"/>
      <c r="H12" s="194"/>
      <c r="I12" s="74"/>
      <c r="J12" s="74"/>
    </row>
    <row r="13" spans="2:8" ht="15" thickBot="1">
      <c r="B13" s="21"/>
      <c r="C13" s="407" t="s">
        <v>158</v>
      </c>
      <c r="D13" s="408"/>
      <c r="E13" s="407"/>
      <c r="F13" s="267"/>
      <c r="G13" s="2"/>
      <c r="H13" s="192"/>
    </row>
    <row r="14" spans="2:8" ht="32.25" customHeight="1" thickBot="1">
      <c r="B14" s="1"/>
      <c r="C14" s="263" t="s">
        <v>138</v>
      </c>
      <c r="D14" s="256">
        <f>E31/100</f>
        <v>0.09039</v>
      </c>
      <c r="E14" s="2"/>
      <c r="F14" s="3"/>
      <c r="G14" s="2"/>
      <c r="H14" s="192"/>
    </row>
    <row r="15" spans="2:8" ht="25.5">
      <c r="B15" s="1"/>
      <c r="C15" s="195" t="s">
        <v>248</v>
      </c>
      <c r="E15" s="2"/>
      <c r="F15" s="3"/>
      <c r="G15" s="2"/>
      <c r="H15" s="371">
        <f>IF('Drop Down Ref'!G37=2,E18,IF('Drop Down Ref'!G30=1,0.36,IF('Drop Down Ref'!G30=2,1,IF('Drop Down Ref'!G30=3,0))))</f>
        <v>0.36</v>
      </c>
    </row>
    <row r="16" spans="2:10" ht="12.75">
      <c r="B16" s="1"/>
      <c r="C16" s="195"/>
      <c r="D16" s="368" t="s">
        <v>258</v>
      </c>
      <c r="E16" s="2"/>
      <c r="F16" s="3"/>
      <c r="G16" s="2"/>
      <c r="H16" s="192"/>
      <c r="J16" s="367"/>
    </row>
    <row r="17" spans="2:10" ht="5.25" customHeight="1" thickBot="1">
      <c r="B17" s="1"/>
      <c r="C17" s="195"/>
      <c r="D17" s="368"/>
      <c r="E17" s="2"/>
      <c r="F17" s="3"/>
      <c r="G17" s="2"/>
      <c r="H17" s="192"/>
      <c r="J17" s="367"/>
    </row>
    <row r="18" spans="2:8" ht="18" customHeight="1" thickBot="1">
      <c r="B18" s="1"/>
      <c r="C18" s="195"/>
      <c r="D18" s="196" t="s">
        <v>257</v>
      </c>
      <c r="E18" s="370"/>
      <c r="F18" s="3"/>
      <c r="G18" s="2"/>
      <c r="H18" s="192"/>
    </row>
    <row r="19" spans="2:8" ht="6" customHeight="1" thickBot="1">
      <c r="B19" s="1"/>
      <c r="C19" s="195"/>
      <c r="D19" s="196"/>
      <c r="E19" s="2">
        <v>1</v>
      </c>
      <c r="F19" s="3"/>
      <c r="G19" s="2"/>
      <c r="H19" s="192"/>
    </row>
    <row r="20" spans="2:8" ht="33" customHeight="1" thickBot="1">
      <c r="B20" s="1"/>
      <c r="C20" s="401" t="s">
        <v>284</v>
      </c>
      <c r="D20" s="402"/>
      <c r="E20" s="403"/>
      <c r="F20" s="3"/>
      <c r="G20" s="2"/>
      <c r="H20" s="192"/>
    </row>
    <row r="21" spans="2:7" ht="15" customHeight="1" thickBot="1">
      <c r="B21" s="4"/>
      <c r="C21" s="264"/>
      <c r="D21" s="272"/>
      <c r="E21" s="271"/>
      <c r="F21" s="254"/>
      <c r="G21" s="2"/>
    </row>
    <row r="22" spans="3:7" ht="12.75">
      <c r="C22" s="182" t="s">
        <v>159</v>
      </c>
      <c r="E22" s="197"/>
      <c r="F22" s="2"/>
      <c r="G22" s="2"/>
    </row>
    <row r="23" spans="3:13" ht="33.75">
      <c r="C23" s="366" t="s">
        <v>253</v>
      </c>
      <c r="D23" s="40"/>
      <c r="E23" s="40"/>
      <c r="F23" s="40"/>
      <c r="G23" s="40"/>
      <c r="H23" s="191"/>
      <c r="I23" s="191"/>
      <c r="J23" s="191"/>
      <c r="K23" s="191"/>
      <c r="L23" s="191"/>
      <c r="M23" s="191"/>
    </row>
    <row r="24" spans="3:10" ht="12.75">
      <c r="C24" s="361" t="s">
        <v>254</v>
      </c>
      <c r="G24" s="72"/>
      <c r="J24" s="311"/>
    </row>
    <row r="25" spans="3:10" ht="12.75">
      <c r="C25" s="361" t="s">
        <v>255</v>
      </c>
      <c r="G25" s="72"/>
      <c r="J25" s="311"/>
    </row>
    <row r="26" spans="3:7" ht="12.75">
      <c r="C26" s="181" t="s">
        <v>17</v>
      </c>
      <c r="G26" s="40"/>
    </row>
    <row r="27" spans="3:7" ht="12.75">
      <c r="C27" s="77" t="s">
        <v>124</v>
      </c>
      <c r="D27" s="40"/>
      <c r="E27" s="40"/>
      <c r="F27" s="40"/>
      <c r="G27" s="40"/>
    </row>
    <row r="28" spans="3:7" ht="12.75">
      <c r="C28" s="77" t="s">
        <v>247</v>
      </c>
      <c r="D28" s="40"/>
      <c r="E28" s="40"/>
      <c r="F28" s="40"/>
      <c r="G28" s="40"/>
    </row>
    <row r="29" spans="5:13" ht="16.5" customHeight="1">
      <c r="E29" s="40"/>
      <c r="G29" s="281"/>
      <c r="K29" s="281"/>
      <c r="L29" s="281"/>
      <c r="M29" s="281"/>
    </row>
    <row r="30" spans="3:13" ht="12.75">
      <c r="C30" s="364" t="str">
        <f>'Drop Down Ref'!D1</f>
        <v>Residential</v>
      </c>
      <c r="D30" s="307">
        <v>2</v>
      </c>
      <c r="E30" s="308"/>
      <c r="G30" s="281"/>
      <c r="M30" s="281"/>
    </row>
    <row r="31" spans="3:13" ht="12.75">
      <c r="C31" s="364" t="str">
        <f>'Drop Down Ref'!E1</f>
        <v>Commercial</v>
      </c>
      <c r="D31" s="309">
        <v>1</v>
      </c>
      <c r="E31" s="377">
        <f>VLOOKUP(D31,'Drop Down Ref'!B2:E53,D30+2)</f>
        <v>9.039</v>
      </c>
      <c r="G31" s="281"/>
      <c r="H31" s="281"/>
      <c r="M31" s="281"/>
    </row>
    <row r="32" spans="3:13" ht="12.75">
      <c r="C32" s="365"/>
      <c r="D32" s="191"/>
      <c r="E32" s="191"/>
      <c r="G32" s="281"/>
      <c r="H32" s="281"/>
      <c r="M32" s="281"/>
    </row>
    <row r="33" spans="3:13" ht="12.75">
      <c r="C33" s="365"/>
      <c r="G33" s="281"/>
      <c r="H33" s="281"/>
      <c r="M33" s="281"/>
    </row>
    <row r="34" spans="3:13" ht="12.75">
      <c r="C34" s="365"/>
      <c r="G34" s="281"/>
      <c r="H34" s="281"/>
      <c r="M34" s="281"/>
    </row>
    <row r="35" spans="3:13" ht="12.75">
      <c r="C35" s="365"/>
      <c r="G35" s="281"/>
      <c r="H35" s="281"/>
      <c r="M35" s="281"/>
    </row>
    <row r="36" spans="3:13" ht="12.75">
      <c r="C36" s="365"/>
      <c r="G36" s="281"/>
      <c r="H36" s="281"/>
      <c r="M36" s="281"/>
    </row>
    <row r="37" spans="7:13" ht="12.75">
      <c r="G37" s="281"/>
      <c r="H37" s="281"/>
      <c r="M37" s="281"/>
    </row>
    <row r="38" spans="7:13" ht="12.75">
      <c r="G38" s="281"/>
      <c r="H38" s="281"/>
      <c r="M38" s="281"/>
    </row>
    <row r="39" spans="7:13" ht="12.75">
      <c r="G39" s="281"/>
      <c r="H39" s="281"/>
      <c r="M39" s="281"/>
    </row>
    <row r="40" spans="7:13" ht="12.75">
      <c r="G40" s="281"/>
      <c r="H40" s="281"/>
      <c r="M40" s="281"/>
    </row>
    <row r="41" spans="7:13" ht="12.75">
      <c r="G41" s="281"/>
      <c r="H41" s="281"/>
      <c r="M41" s="281"/>
    </row>
    <row r="42" spans="7:13" ht="12.75">
      <c r="G42" s="281"/>
      <c r="H42" s="281"/>
      <c r="M42" s="281"/>
    </row>
    <row r="43" spans="7:13" ht="12.75">
      <c r="G43" s="281"/>
      <c r="H43" s="281"/>
      <c r="M43" s="281"/>
    </row>
    <row r="44" spans="7:13" ht="12.75">
      <c r="G44" s="281"/>
      <c r="H44" s="281"/>
      <c r="M44" s="281"/>
    </row>
    <row r="45" spans="7:13" ht="12.75">
      <c r="G45" s="281"/>
      <c r="H45" s="281"/>
      <c r="M45" s="281"/>
    </row>
    <row r="46" spans="7:13" ht="12.75">
      <c r="G46" s="281"/>
      <c r="H46" s="281"/>
      <c r="M46" s="281"/>
    </row>
    <row r="47" spans="7:13" ht="12.75">
      <c r="G47" s="281"/>
      <c r="H47" s="281"/>
      <c r="M47" s="281"/>
    </row>
    <row r="48" spans="7:13" ht="12.75">
      <c r="G48" s="281"/>
      <c r="H48" s="281"/>
      <c r="M48" s="281"/>
    </row>
    <row r="49" spans="7:13" ht="12.75">
      <c r="G49" s="281"/>
      <c r="H49" s="281"/>
      <c r="M49" s="281"/>
    </row>
    <row r="50" spans="7:13" ht="12.75">
      <c r="G50" s="281"/>
      <c r="H50" s="281"/>
      <c r="M50" s="281"/>
    </row>
    <row r="51" spans="7:13" ht="12.75">
      <c r="G51" s="281"/>
      <c r="H51" s="281"/>
      <c r="M51" s="281"/>
    </row>
    <row r="52" spans="7:13" ht="12.75">
      <c r="G52" s="281"/>
      <c r="H52" s="281"/>
      <c r="M52" s="281"/>
    </row>
    <row r="53" spans="7:13" ht="12.75">
      <c r="G53" s="281"/>
      <c r="H53" s="281"/>
      <c r="M53" s="281"/>
    </row>
    <row r="54" spans="7:13" ht="12.75">
      <c r="G54" s="281"/>
      <c r="H54" s="281"/>
      <c r="M54" s="281"/>
    </row>
    <row r="55" spans="7:13" ht="12.75">
      <c r="G55" s="281"/>
      <c r="H55" s="281"/>
      <c r="M55" s="281"/>
    </row>
    <row r="56" spans="7:13" ht="12.75">
      <c r="G56" s="281"/>
      <c r="H56" s="281"/>
      <c r="M56" s="281"/>
    </row>
    <row r="57" spans="7:13" ht="12.75">
      <c r="G57" s="281"/>
      <c r="H57" s="281"/>
      <c r="M57" s="281"/>
    </row>
    <row r="58" spans="7:13" ht="12.75">
      <c r="G58" s="281"/>
      <c r="H58" s="281"/>
      <c r="M58" s="281"/>
    </row>
    <row r="59" spans="7:13" ht="12.75">
      <c r="G59" s="281"/>
      <c r="H59" s="281"/>
      <c r="M59" s="281"/>
    </row>
    <row r="60" spans="7:13" ht="12.75">
      <c r="G60" s="281"/>
      <c r="H60" s="281"/>
      <c r="M60" s="281"/>
    </row>
    <row r="61" spans="7:13" ht="12.75">
      <c r="G61" s="281"/>
      <c r="H61" s="281"/>
      <c r="M61" s="281"/>
    </row>
    <row r="62" spans="7:13" ht="12.75">
      <c r="G62" s="281"/>
      <c r="H62" s="281"/>
      <c r="M62" s="281"/>
    </row>
    <row r="63" spans="7:13" ht="12.75">
      <c r="G63" s="281"/>
      <c r="H63" s="281"/>
      <c r="M63" s="281"/>
    </row>
    <row r="64" spans="7:13" ht="12.75">
      <c r="G64" s="281"/>
      <c r="H64" s="281"/>
      <c r="M64" s="281"/>
    </row>
    <row r="65" spans="7:13" ht="12.75">
      <c r="G65" s="281"/>
      <c r="H65" s="281"/>
      <c r="M65" s="281"/>
    </row>
    <row r="66" spans="7:13" ht="12.75">
      <c r="G66" s="281"/>
      <c r="H66" s="281"/>
      <c r="M66" s="281"/>
    </row>
    <row r="67" spans="7:13" ht="12.75">
      <c r="G67" s="281"/>
      <c r="H67" s="281"/>
      <c r="M67" s="281"/>
    </row>
    <row r="68" spans="7:13" ht="12.75">
      <c r="G68" s="281"/>
      <c r="H68" s="281"/>
      <c r="M68" s="281"/>
    </row>
    <row r="69" spans="7:13" ht="12.75">
      <c r="G69" s="281"/>
      <c r="H69" s="281"/>
      <c r="M69" s="281"/>
    </row>
    <row r="70" spans="7:13" ht="12.75">
      <c r="G70" s="281"/>
      <c r="H70" s="281"/>
      <c r="M70" s="281"/>
    </row>
    <row r="71" spans="7:13" ht="12.75">
      <c r="G71" s="281"/>
      <c r="H71" s="281"/>
      <c r="M71" s="281"/>
    </row>
    <row r="72" spans="7:13" ht="12.75">
      <c r="G72" s="281"/>
      <c r="H72" s="281"/>
      <c r="M72" s="281"/>
    </row>
    <row r="73" spans="7:13" ht="12.75">
      <c r="G73" s="281"/>
      <c r="H73" s="281"/>
      <c r="M73" s="281"/>
    </row>
    <row r="74" spans="7:13" ht="12.75">
      <c r="G74" s="281"/>
      <c r="H74" s="281"/>
      <c r="M74" s="281"/>
    </row>
    <row r="75" spans="7:13" ht="12.75">
      <c r="G75" s="281"/>
      <c r="H75" s="281"/>
      <c r="M75" s="281"/>
    </row>
    <row r="76" spans="7:13" ht="12.75">
      <c r="G76" s="281"/>
      <c r="H76" s="281"/>
      <c r="M76" s="281"/>
    </row>
    <row r="77" spans="7:13" ht="12.75">
      <c r="G77" s="281"/>
      <c r="H77" s="281"/>
      <c r="M77" s="281"/>
    </row>
    <row r="78" spans="7:13" ht="12.75">
      <c r="G78" s="281"/>
      <c r="H78" s="281"/>
      <c r="M78" s="281"/>
    </row>
    <row r="79" spans="7:13" ht="12.75">
      <c r="G79" s="281"/>
      <c r="H79" s="281"/>
      <c r="M79" s="281"/>
    </row>
    <row r="80" spans="7:13" ht="12.75">
      <c r="G80" s="281"/>
      <c r="H80" s="281"/>
      <c r="M80" s="281"/>
    </row>
    <row r="81" spans="7:13" ht="12.75">
      <c r="G81" s="281"/>
      <c r="H81" s="281"/>
      <c r="M81" s="281"/>
    </row>
    <row r="82" spans="7:13" ht="12.75">
      <c r="G82" s="281"/>
      <c r="H82" s="281"/>
      <c r="M82" s="281"/>
    </row>
    <row r="83" spans="7:13" ht="12.75">
      <c r="G83" s="281"/>
      <c r="H83" s="281"/>
      <c r="I83" s="282"/>
      <c r="J83" s="281"/>
      <c r="K83" s="281"/>
      <c r="L83" s="281"/>
      <c r="M83" s="281"/>
    </row>
    <row r="84" spans="7:13" ht="12.75">
      <c r="G84" s="281"/>
      <c r="H84" s="281"/>
      <c r="I84" s="281"/>
      <c r="J84" s="281"/>
      <c r="K84" s="281"/>
      <c r="L84" s="281"/>
      <c r="M84" s="281"/>
    </row>
    <row r="85" spans="7:13" ht="12.75">
      <c r="G85" s="281"/>
      <c r="H85" s="281"/>
      <c r="I85" s="281"/>
      <c r="J85" s="281"/>
      <c r="K85" s="281"/>
      <c r="L85" s="281"/>
      <c r="M85" s="281"/>
    </row>
  </sheetData>
  <sheetProtection/>
  <mergeCells count="7">
    <mergeCell ref="C20:E20"/>
    <mergeCell ref="B2:F2"/>
    <mergeCell ref="C5:E5"/>
    <mergeCell ref="C9:E9"/>
    <mergeCell ref="C13:E13"/>
    <mergeCell ref="C4:E4"/>
    <mergeCell ref="C3:E3"/>
  </mergeCells>
  <dataValidations count="1">
    <dataValidation operator="lessThan" allowBlank="1" showInputMessage="1" showErrorMessage="1" error="You cannot enter a value above 100%, please enter a new value." sqref="E18"/>
  </dataValidations>
  <printOptions/>
  <pageMargins left="0.75" right="0.75" top="1" bottom="1" header="0.5" footer="0.5"/>
  <pageSetup fitToHeight="2" fitToWidth="1" horizontalDpi="300" verticalDpi="300" orientation="portrait" scale="76" r:id="rId2"/>
  <legacy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I20"/>
  <sheetViews>
    <sheetView showGridLines="0" zoomScaleSheetLayoutView="100" zoomScalePageLayoutView="0" workbookViewId="0" topLeftCell="A1">
      <selection activeCell="D29" sqref="D29"/>
    </sheetView>
  </sheetViews>
  <sheetFormatPr defaultColWidth="9.140625" defaultRowHeight="12.75"/>
  <cols>
    <col min="1" max="1" width="1.1484375" style="0" customWidth="1"/>
    <col min="2" max="2" width="16.140625" style="0" customWidth="1"/>
    <col min="3" max="3" width="63.00390625" style="0" customWidth="1"/>
    <col min="4" max="4" width="11.421875" style="0" customWidth="1"/>
    <col min="6" max="6" width="9.28125" style="0" customWidth="1"/>
    <col min="7" max="7" width="2.421875" style="2" customWidth="1"/>
    <col min="8" max="8" width="5.28125" style="0" customWidth="1"/>
  </cols>
  <sheetData>
    <row r="1" spans="4:9" ht="4.5" customHeight="1" thickBot="1">
      <c r="D1" s="24"/>
      <c r="H1" s="2"/>
      <c r="I1" s="2"/>
    </row>
    <row r="2" spans="2:9" ht="27" customHeight="1">
      <c r="B2" s="404" t="s">
        <v>1</v>
      </c>
      <c r="C2" s="405"/>
      <c r="D2" s="405"/>
      <c r="E2" s="405"/>
      <c r="F2" s="405"/>
      <c r="G2" s="406"/>
      <c r="H2" s="2"/>
      <c r="I2" s="2"/>
    </row>
    <row r="3" spans="2:9" s="40" customFormat="1" ht="15">
      <c r="B3" s="414" t="s">
        <v>240</v>
      </c>
      <c r="C3" s="415"/>
      <c r="D3" s="415"/>
      <c r="E3" s="415"/>
      <c r="F3" s="415"/>
      <c r="G3" s="416"/>
      <c r="H3" s="16"/>
      <c r="I3" s="16"/>
    </row>
    <row r="4" spans="2:9" ht="44.25" customHeight="1">
      <c r="B4" s="412" t="s">
        <v>239</v>
      </c>
      <c r="C4" s="413"/>
      <c r="D4" s="413"/>
      <c r="E4" s="413"/>
      <c r="F4" s="413"/>
      <c r="G4" s="3"/>
      <c r="H4" s="2"/>
      <c r="I4" s="2"/>
    </row>
    <row r="5" spans="2:9" ht="13.5" thickBot="1">
      <c r="B5" s="78"/>
      <c r="C5" s="79" t="s">
        <v>160</v>
      </c>
      <c r="D5" s="6"/>
      <c r="E5" s="2"/>
      <c r="F5" s="2"/>
      <c r="G5" s="3"/>
      <c r="H5" s="2"/>
      <c r="I5" s="2"/>
    </row>
    <row r="6" spans="2:9" ht="13.5" customHeight="1" thickBot="1">
      <c r="B6" s="9" t="s">
        <v>3</v>
      </c>
      <c r="C6" s="2" t="s">
        <v>5</v>
      </c>
      <c r="D6" s="2"/>
      <c r="E6" s="374">
        <v>5</v>
      </c>
      <c r="F6" s="8" t="s">
        <v>2</v>
      </c>
      <c r="G6" s="3"/>
      <c r="H6" s="2"/>
      <c r="I6" s="2"/>
    </row>
    <row r="7" spans="2:9" ht="13.5" thickBot="1">
      <c r="B7" s="417" t="s">
        <v>4</v>
      </c>
      <c r="C7" s="418" t="s">
        <v>6</v>
      </c>
      <c r="D7" s="2"/>
      <c r="E7" s="374">
        <v>15</v>
      </c>
      <c r="F7" s="8" t="s">
        <v>2</v>
      </c>
      <c r="G7" s="3"/>
      <c r="H7" s="2"/>
      <c r="I7" s="2"/>
    </row>
    <row r="8" spans="2:7" ht="12.75">
      <c r="B8" s="417"/>
      <c r="C8" s="418"/>
      <c r="D8" s="2"/>
      <c r="E8" s="375"/>
      <c r="F8" s="8"/>
      <c r="G8" s="3"/>
    </row>
    <row r="9" spans="2:7" ht="13.5" thickBot="1">
      <c r="B9" s="9"/>
      <c r="C9" s="81" t="s">
        <v>130</v>
      </c>
      <c r="D9" s="2"/>
      <c r="E9" s="375"/>
      <c r="F9" s="8"/>
      <c r="G9" s="3"/>
    </row>
    <row r="10" spans="2:7" ht="13.5" thickBot="1">
      <c r="B10" s="9" t="s">
        <v>161</v>
      </c>
      <c r="C10" s="80" t="s">
        <v>131</v>
      </c>
      <c r="D10" s="2"/>
      <c r="E10" s="374">
        <v>5</v>
      </c>
      <c r="F10" s="8" t="s">
        <v>2</v>
      </c>
      <c r="G10" s="3"/>
    </row>
    <row r="11" spans="2:7" ht="13.5" thickBot="1">
      <c r="B11" s="417" t="s">
        <v>4</v>
      </c>
      <c r="C11" s="418" t="s">
        <v>6</v>
      </c>
      <c r="D11" s="2"/>
      <c r="E11" s="374">
        <v>15</v>
      </c>
      <c r="F11" s="8" t="s">
        <v>2</v>
      </c>
      <c r="G11" s="3"/>
    </row>
    <row r="12" spans="2:7" ht="12.75">
      <c r="B12" s="417"/>
      <c r="C12" s="418"/>
      <c r="D12" s="2"/>
      <c r="E12" s="17"/>
      <c r="F12" s="8"/>
      <c r="G12" s="3"/>
    </row>
    <row r="13" spans="2:7" ht="13.5" thickBot="1">
      <c r="B13" s="9"/>
      <c r="C13" s="13"/>
      <c r="D13" s="2"/>
      <c r="E13" s="2"/>
      <c r="F13" s="8"/>
      <c r="G13" s="3"/>
    </row>
    <row r="14" spans="2:7" ht="51" customHeight="1" thickBot="1">
      <c r="B14" s="313"/>
      <c r="C14" s="401" t="s">
        <v>282</v>
      </c>
      <c r="D14" s="402"/>
      <c r="E14" s="402"/>
      <c r="F14" s="403"/>
      <c r="G14" s="3"/>
    </row>
    <row r="15" spans="2:7" ht="13.5" thickBot="1">
      <c r="B15" s="15"/>
      <c r="C15" s="5"/>
      <c r="D15" s="5"/>
      <c r="E15" s="5"/>
      <c r="F15" s="5"/>
      <c r="G15" s="190"/>
    </row>
    <row r="16" spans="4:7" ht="12.75">
      <c r="D16" s="16"/>
      <c r="E16" s="16"/>
      <c r="F16" s="16"/>
      <c r="G16" s="16"/>
    </row>
    <row r="17" ht="12.75">
      <c r="B17" s="26" t="s">
        <v>16</v>
      </c>
    </row>
    <row r="18" spans="2:5" ht="12.75">
      <c r="B18" s="77" t="s">
        <v>127</v>
      </c>
      <c r="C18" s="40"/>
      <c r="D18" s="40"/>
      <c r="E18" s="40"/>
    </row>
    <row r="19" spans="2:5" ht="12.75">
      <c r="B19" s="77" t="s">
        <v>123</v>
      </c>
      <c r="C19" s="40"/>
      <c r="D19" s="40"/>
      <c r="E19" s="40"/>
    </row>
    <row r="20" spans="2:5" ht="12.75">
      <c r="B20" s="77"/>
      <c r="C20" s="40"/>
      <c r="D20" s="40"/>
      <c r="E20" s="40"/>
    </row>
  </sheetData>
  <sheetProtection/>
  <mergeCells count="8">
    <mergeCell ref="C14:F14"/>
    <mergeCell ref="B4:F4"/>
    <mergeCell ref="B2:G2"/>
    <mergeCell ref="B3:G3"/>
    <mergeCell ref="B11:B12"/>
    <mergeCell ref="C11:C12"/>
    <mergeCell ref="B7:B8"/>
    <mergeCell ref="C7:C8"/>
  </mergeCells>
  <printOptions/>
  <pageMargins left="0.75" right="0.75" top="1" bottom="1" header="0.5" footer="0.5"/>
  <pageSetup fitToHeight="1" fitToWidth="1" horizontalDpi="300" verticalDpi="300" orientation="portrait" scale="75"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G24"/>
  <sheetViews>
    <sheetView showGridLines="0" zoomScaleSheetLayoutView="100" zoomScalePageLayoutView="0" workbookViewId="0" topLeftCell="A1">
      <selection activeCell="C26" sqref="C26"/>
    </sheetView>
  </sheetViews>
  <sheetFormatPr defaultColWidth="9.140625" defaultRowHeight="12.75"/>
  <cols>
    <col min="1" max="1" width="1.1484375" style="0" customWidth="1"/>
    <col min="2" max="2" width="13.28125" style="0" customWidth="1"/>
    <col min="3" max="3" width="79.7109375" style="0" customWidth="1"/>
    <col min="4" max="4" width="11.140625" style="0" customWidth="1"/>
    <col min="7" max="7" width="6.140625" style="0" customWidth="1"/>
    <col min="8" max="8" width="3.00390625" style="0" customWidth="1"/>
  </cols>
  <sheetData>
    <row r="1" ht="4.5" customHeight="1" thickBot="1">
      <c r="E1" s="24"/>
    </row>
    <row r="2" spans="2:7" ht="25.5" customHeight="1">
      <c r="B2" s="404" t="s">
        <v>1</v>
      </c>
      <c r="C2" s="405"/>
      <c r="D2" s="405"/>
      <c r="E2" s="405"/>
      <c r="F2" s="405"/>
      <c r="G2" s="406"/>
    </row>
    <row r="3" spans="2:7" ht="15">
      <c r="B3" s="414" t="s">
        <v>241</v>
      </c>
      <c r="C3" s="415"/>
      <c r="D3" s="415"/>
      <c r="E3" s="415"/>
      <c r="F3" s="415"/>
      <c r="G3" s="416"/>
    </row>
    <row r="4" spans="2:7" ht="39" thickBot="1">
      <c r="B4" s="412" t="s">
        <v>209</v>
      </c>
      <c r="C4" s="421"/>
      <c r="D4" s="2"/>
      <c r="E4" s="6" t="s">
        <v>0</v>
      </c>
      <c r="F4" s="6" t="s">
        <v>8</v>
      </c>
      <c r="G4" s="3"/>
    </row>
    <row r="5" spans="2:7" ht="13.5" customHeight="1" thickBot="1">
      <c r="B5" s="420" t="s">
        <v>3</v>
      </c>
      <c r="C5" s="83" t="s">
        <v>133</v>
      </c>
      <c r="D5" s="2"/>
      <c r="E5" s="199">
        <v>28</v>
      </c>
      <c r="F5" s="199">
        <v>73.43190097480749</v>
      </c>
      <c r="G5" s="3"/>
    </row>
    <row r="6" spans="2:7" ht="13.5" thickBot="1">
      <c r="B6" s="420"/>
      <c r="C6" s="16" t="s">
        <v>125</v>
      </c>
      <c r="D6" s="2"/>
      <c r="E6" s="200">
        <v>2</v>
      </c>
      <c r="F6" s="199">
        <v>3.4</v>
      </c>
      <c r="G6" s="3"/>
    </row>
    <row r="7" spans="2:7" ht="6" customHeight="1" thickBot="1">
      <c r="B7" s="9"/>
      <c r="C7" s="2"/>
      <c r="D7" s="2"/>
      <c r="E7" s="17"/>
      <c r="F7" s="17"/>
      <c r="G7" s="3"/>
    </row>
    <row r="8" spans="2:7" ht="13.5" thickBot="1">
      <c r="B8" s="420" t="s">
        <v>4</v>
      </c>
      <c r="C8" s="2" t="s">
        <v>7</v>
      </c>
      <c r="D8" s="2"/>
      <c r="E8" s="199">
        <v>59.899999999999984</v>
      </c>
      <c r="F8" s="201">
        <v>83.89119744</v>
      </c>
      <c r="G8" s="3"/>
    </row>
    <row r="9" spans="2:7" ht="13.5" thickBot="1">
      <c r="B9" s="420"/>
      <c r="C9" s="83" t="s">
        <v>134</v>
      </c>
      <c r="D9" s="2"/>
      <c r="E9" s="199">
        <v>4</v>
      </c>
      <c r="F9" s="202">
        <v>6.2</v>
      </c>
      <c r="G9" s="3"/>
    </row>
    <row r="10" spans="2:7" ht="13.5" thickBot="1">
      <c r="B10" s="420"/>
      <c r="C10" s="419" t="s">
        <v>234</v>
      </c>
      <c r="D10" s="2"/>
      <c r="E10" s="199">
        <v>16.4</v>
      </c>
      <c r="F10" s="199">
        <v>19.524</v>
      </c>
      <c r="G10" s="3"/>
    </row>
    <row r="11" spans="2:7" ht="13.5" thickBot="1">
      <c r="B11" s="9"/>
      <c r="C11" s="419"/>
      <c r="D11" s="2"/>
      <c r="E11" s="299"/>
      <c r="F11" s="298"/>
      <c r="G11" s="3"/>
    </row>
    <row r="12" spans="2:7" ht="13.5" thickBot="1">
      <c r="B12" s="1"/>
      <c r="C12" s="419" t="s">
        <v>235</v>
      </c>
      <c r="D12" s="2"/>
      <c r="E12" s="200">
        <v>1.1963570895285953</v>
      </c>
      <c r="F12" s="199">
        <v>1.4249999999999998</v>
      </c>
      <c r="G12" s="3"/>
    </row>
    <row r="13" spans="2:7" ht="12.75">
      <c r="B13" s="1"/>
      <c r="C13" s="419"/>
      <c r="D13" s="2"/>
      <c r="E13" s="298"/>
      <c r="F13" s="298"/>
      <c r="G13" s="265"/>
    </row>
    <row r="14" spans="2:7" ht="13.5" thickBot="1">
      <c r="B14" s="7"/>
      <c r="C14" s="12"/>
      <c r="D14" s="2"/>
      <c r="E14" s="16"/>
      <c r="F14" s="16"/>
      <c r="G14" s="265"/>
    </row>
    <row r="15" spans="2:7" ht="40.5" customHeight="1" thickBot="1">
      <c r="B15" s="270"/>
      <c r="C15" s="401" t="s">
        <v>283</v>
      </c>
      <c r="D15" s="402"/>
      <c r="E15" s="402"/>
      <c r="F15" s="403"/>
      <c r="G15" s="3"/>
    </row>
    <row r="16" spans="2:7" ht="13.5" thickBot="1">
      <c r="B16" s="4"/>
      <c r="C16" s="5"/>
      <c r="D16" s="5"/>
      <c r="E16" s="5"/>
      <c r="F16" s="255"/>
      <c r="G16" s="190"/>
    </row>
    <row r="17" spans="4:7" ht="12.75">
      <c r="D17" s="16"/>
      <c r="E17" s="16"/>
      <c r="F17" s="16"/>
      <c r="G17" s="16"/>
    </row>
    <row r="18" spans="2:7" ht="12.75">
      <c r="B18" s="26" t="s">
        <v>16</v>
      </c>
      <c r="D18" s="16"/>
      <c r="E18" s="16"/>
      <c r="F18" s="16"/>
      <c r="G18" s="16"/>
    </row>
    <row r="19" ht="12.75">
      <c r="B19" s="77" t="s">
        <v>126</v>
      </c>
    </row>
    <row r="20" spans="2:7" ht="12.75">
      <c r="B20" s="27" t="s">
        <v>236</v>
      </c>
      <c r="D20" s="149"/>
      <c r="E20" s="149"/>
      <c r="F20" s="149"/>
      <c r="G20" s="149"/>
    </row>
    <row r="21" spans="2:7" ht="12.75">
      <c r="B21" s="27"/>
      <c r="C21" s="10"/>
      <c r="D21" s="149"/>
      <c r="E21" s="149"/>
      <c r="F21" s="149"/>
      <c r="G21" s="149"/>
    </row>
    <row r="22" spans="2:7" ht="12.75">
      <c r="B22" s="27"/>
      <c r="C22" s="11"/>
      <c r="D22" s="16"/>
      <c r="E22" s="16"/>
      <c r="F22" s="16"/>
      <c r="G22" s="16"/>
    </row>
    <row r="23" spans="2:5" ht="12.75">
      <c r="B23" s="27"/>
      <c r="C23" s="10"/>
      <c r="D23" s="16"/>
      <c r="E23" s="16"/>
    </row>
    <row r="24" spans="2:5" ht="12.75">
      <c r="B24" s="27"/>
      <c r="C24" s="11"/>
      <c r="D24" s="16"/>
      <c r="E24" s="16"/>
    </row>
  </sheetData>
  <sheetProtection/>
  <mergeCells count="8">
    <mergeCell ref="C15:F15"/>
    <mergeCell ref="B3:G3"/>
    <mergeCell ref="B2:G2"/>
    <mergeCell ref="C10:C11"/>
    <mergeCell ref="C12:C13"/>
    <mergeCell ref="B5:B6"/>
    <mergeCell ref="B8:B10"/>
    <mergeCell ref="B4:C4"/>
  </mergeCells>
  <printOptions/>
  <pageMargins left="0.75" right="0.75" top="1" bottom="1" header="0.5" footer="0.5"/>
  <pageSetup fitToHeight="1" fitToWidth="1"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I48"/>
  <sheetViews>
    <sheetView showGridLines="0" zoomScaleSheetLayoutView="100" zoomScalePageLayoutView="0" workbookViewId="0" topLeftCell="A1">
      <selection activeCell="B30" sqref="B30"/>
    </sheetView>
  </sheetViews>
  <sheetFormatPr defaultColWidth="9.140625" defaultRowHeight="12.75"/>
  <cols>
    <col min="1" max="1" width="1.1484375" style="0" customWidth="1"/>
    <col min="2" max="2" width="90.28125" style="0" customWidth="1"/>
    <col min="5" max="5" width="6.00390625" style="0" customWidth="1"/>
    <col min="6" max="6" width="4.421875" style="0" customWidth="1"/>
    <col min="8" max="8" width="16.140625" style="0" customWidth="1"/>
    <col min="9" max="9" width="15.28125" style="0" customWidth="1"/>
    <col min="10" max="10" width="14.140625" style="0" customWidth="1"/>
    <col min="11" max="11" width="16.421875" style="0" bestFit="1" customWidth="1"/>
    <col min="12" max="12" width="15.57421875" style="0" customWidth="1"/>
    <col min="13" max="13" width="16.421875" style="0" bestFit="1" customWidth="1"/>
    <col min="14" max="15" width="16.421875" style="0" customWidth="1"/>
    <col min="16" max="16" width="15.00390625" style="0" bestFit="1" customWidth="1"/>
    <col min="18" max="18" width="12.28125" style="0" bestFit="1" customWidth="1"/>
    <col min="19" max="19" width="13.421875" style="0" bestFit="1" customWidth="1"/>
    <col min="20" max="21" width="15.00390625" style="0" bestFit="1" customWidth="1"/>
  </cols>
  <sheetData>
    <row r="1" ht="4.5" customHeight="1" thickBot="1">
      <c r="D1" s="24"/>
    </row>
    <row r="2" spans="2:8" ht="25.5" customHeight="1">
      <c r="B2" s="404" t="s">
        <v>1</v>
      </c>
      <c r="C2" s="405"/>
      <c r="D2" s="405"/>
      <c r="E2" s="406"/>
      <c r="H2" s="85"/>
    </row>
    <row r="3" spans="2:5" ht="15">
      <c r="B3" s="414" t="s">
        <v>242</v>
      </c>
      <c r="C3" s="415"/>
      <c r="D3" s="415"/>
      <c r="E3" s="416"/>
    </row>
    <row r="4" spans="2:7" ht="27.75" customHeight="1" thickBot="1">
      <c r="B4" s="14" t="s">
        <v>238</v>
      </c>
      <c r="D4" s="379"/>
      <c r="E4" s="380"/>
      <c r="F4" s="422">
        <f>IF(D6*52&lt;D7,"Error! The number of vacation days must not exceed the annual hours of work!","")</f>
      </c>
      <c r="G4" s="423"/>
    </row>
    <row r="5" spans="2:7" ht="13.5" thickBot="1">
      <c r="B5" s="1" t="s">
        <v>165</v>
      </c>
      <c r="C5" s="2"/>
      <c r="D5" s="189">
        <v>8</v>
      </c>
      <c r="E5" s="3"/>
      <c r="F5" s="422"/>
      <c r="G5" s="423"/>
    </row>
    <row r="6" spans="2:7" ht="13.5" thickBot="1">
      <c r="B6" s="1" t="s">
        <v>166</v>
      </c>
      <c r="C6" s="2"/>
      <c r="D6" s="189">
        <v>5</v>
      </c>
      <c r="E6" s="3"/>
      <c r="F6" s="422"/>
      <c r="G6" s="423"/>
    </row>
    <row r="7" spans="2:7" ht="13.5" thickBot="1">
      <c r="B7" s="425" t="s">
        <v>230</v>
      </c>
      <c r="D7" s="376">
        <v>22.454285714285888</v>
      </c>
      <c r="E7" s="3"/>
      <c r="F7" s="422"/>
      <c r="G7" s="423"/>
    </row>
    <row r="8" spans="2:7" ht="13.5" thickBot="1">
      <c r="B8" s="425"/>
      <c r="C8" s="2"/>
      <c r="D8" s="300"/>
      <c r="E8" s="3"/>
      <c r="F8" s="422"/>
      <c r="G8" s="423"/>
    </row>
    <row r="9" spans="2:7" ht="13.5" thickBot="1">
      <c r="B9" s="212" t="s">
        <v>231</v>
      </c>
      <c r="C9" s="2"/>
      <c r="D9" s="317">
        <v>0.04</v>
      </c>
      <c r="E9" s="3"/>
      <c r="F9" s="422"/>
      <c r="G9" s="423"/>
    </row>
    <row r="10" spans="2:5" ht="13.5" thickBot="1">
      <c r="B10" s="1"/>
      <c r="C10" s="2"/>
      <c r="D10" s="2"/>
      <c r="E10" s="3"/>
    </row>
    <row r="11" spans="2:5" ht="42.75" customHeight="1" thickBot="1">
      <c r="B11" s="400" t="s">
        <v>282</v>
      </c>
      <c r="C11" s="312"/>
      <c r="D11" s="312"/>
      <c r="E11" s="314"/>
    </row>
    <row r="12" spans="2:5" ht="13.5" thickBot="1">
      <c r="B12" s="249"/>
      <c r="C12" s="5"/>
      <c r="D12" s="5"/>
      <c r="E12" s="190"/>
    </row>
    <row r="13" spans="2:5" ht="12.75">
      <c r="B13" s="40"/>
      <c r="C13" s="16"/>
      <c r="D13" s="16"/>
      <c r="E13" s="16"/>
    </row>
    <row r="14" ht="12.75">
      <c r="B14" s="26" t="s">
        <v>16</v>
      </c>
    </row>
    <row r="15" spans="2:5" ht="25.5" customHeight="1">
      <c r="B15" s="424" t="s">
        <v>237</v>
      </c>
      <c r="C15" s="424"/>
      <c r="D15" s="424"/>
      <c r="E15" s="424"/>
    </row>
    <row r="16" ht="12.75">
      <c r="B16" s="27"/>
    </row>
    <row r="17" ht="12.75">
      <c r="B17" s="27"/>
    </row>
    <row r="21" ht="12.75">
      <c r="B21" s="131"/>
    </row>
    <row r="36" ht="12.75">
      <c r="F36" s="32"/>
    </row>
    <row r="38" ht="12.75">
      <c r="F38" s="32"/>
    </row>
    <row r="39" ht="12.75">
      <c r="F39" s="32"/>
    </row>
    <row r="40" ht="12.75">
      <c r="F40" s="32"/>
    </row>
    <row r="41" ht="12.75">
      <c r="F41" s="32"/>
    </row>
    <row r="42" ht="12.75">
      <c r="F42" s="32"/>
    </row>
    <row r="43" ht="14.25">
      <c r="F43" s="35"/>
    </row>
    <row r="44" ht="12.75">
      <c r="F44" s="32"/>
    </row>
    <row r="48" spans="7:9" ht="12.75">
      <c r="G48" s="34"/>
      <c r="H48" s="34"/>
      <c r="I48" s="33"/>
    </row>
  </sheetData>
  <sheetProtection/>
  <mergeCells count="5">
    <mergeCell ref="F4:G9"/>
    <mergeCell ref="B15:E15"/>
    <mergeCell ref="B3:E3"/>
    <mergeCell ref="B2:E2"/>
    <mergeCell ref="B7:B8"/>
  </mergeCells>
  <printOptions/>
  <pageMargins left="0.75" right="0.75" top="1" bottom="1" header="0.5" footer="0.5"/>
  <pageSetup fitToHeight="1" fitToWidth="1" horizontalDpi="300" verticalDpi="300" orientation="portrait" scale="73"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B1:K37"/>
  <sheetViews>
    <sheetView showGridLines="0" zoomScaleSheetLayoutView="85" zoomScalePageLayoutView="0" workbookViewId="0" topLeftCell="A1">
      <selection activeCell="B28" sqref="B28"/>
    </sheetView>
  </sheetViews>
  <sheetFormatPr defaultColWidth="9.140625" defaultRowHeight="12.75"/>
  <cols>
    <col min="1" max="1" width="1.1484375" style="0" customWidth="1"/>
    <col min="2" max="2" width="63.7109375" style="0" customWidth="1"/>
    <col min="3" max="3" width="12.8515625" style="18" bestFit="1" customWidth="1"/>
    <col min="4" max="4" width="13.140625" style="18" customWidth="1"/>
    <col min="5" max="5" width="14.28125" style="18" customWidth="1"/>
    <col min="6" max="6" width="15.28125" style="18" customWidth="1"/>
    <col min="7" max="7" width="10.140625" style="18" customWidth="1"/>
    <col min="8" max="8" width="10.00390625" style="18" customWidth="1"/>
    <col min="9" max="9" width="4.421875" style="18" customWidth="1"/>
    <col min="10" max="10" width="15.57421875" style="18" customWidth="1"/>
    <col min="16" max="16" width="16.140625" style="0" customWidth="1"/>
  </cols>
  <sheetData>
    <row r="1" spans="6:8" ht="4.5" customHeight="1" thickBot="1">
      <c r="F1" s="24"/>
      <c r="G1"/>
      <c r="H1"/>
    </row>
    <row r="2" spans="2:11" ht="18">
      <c r="B2" s="404" t="s">
        <v>1</v>
      </c>
      <c r="C2" s="405"/>
      <c r="D2" s="405"/>
      <c r="E2" s="405"/>
      <c r="F2" s="405"/>
      <c r="G2" s="405"/>
      <c r="H2" s="406"/>
      <c r="I2" s="19"/>
      <c r="J2" s="19"/>
      <c r="K2" s="19"/>
    </row>
    <row r="3" spans="2:8" ht="6" customHeight="1">
      <c r="B3" s="1"/>
      <c r="C3" s="13"/>
      <c r="D3" s="13"/>
      <c r="E3" s="13"/>
      <c r="F3" s="13"/>
      <c r="G3" s="13"/>
      <c r="H3" s="20"/>
    </row>
    <row r="4" spans="2:8" ht="15.75">
      <c r="B4" s="430" t="s">
        <v>9</v>
      </c>
      <c r="C4" s="431"/>
      <c r="D4" s="431"/>
      <c r="E4" s="431"/>
      <c r="F4" s="431"/>
      <c r="G4" s="431"/>
      <c r="H4" s="432"/>
    </row>
    <row r="5" spans="2:8" ht="8.25" customHeight="1">
      <c r="B5" s="278"/>
      <c r="C5" s="13"/>
      <c r="D5" s="13"/>
      <c r="E5" s="13"/>
      <c r="F5" s="13"/>
      <c r="G5" s="13"/>
      <c r="H5" s="20"/>
    </row>
    <row r="6" spans="2:8" ht="14.25" customHeight="1">
      <c r="B6" s="270"/>
      <c r="C6" s="429" t="s">
        <v>72</v>
      </c>
      <c r="D6" s="429" t="s">
        <v>15</v>
      </c>
      <c r="E6" s="427" t="s">
        <v>243</v>
      </c>
      <c r="F6" s="427"/>
      <c r="G6" s="427"/>
      <c r="H6" s="428"/>
    </row>
    <row r="7" spans="2:8" ht="14.25" customHeight="1">
      <c r="B7" s="384"/>
      <c r="C7" s="429"/>
      <c r="D7" s="429"/>
      <c r="E7" s="435" t="s">
        <v>167</v>
      </c>
      <c r="F7" s="435" t="s">
        <v>10</v>
      </c>
      <c r="G7" s="433" t="s">
        <v>245</v>
      </c>
      <c r="H7" s="434"/>
    </row>
    <row r="8" spans="2:8" ht="48" customHeight="1">
      <c r="B8" s="1"/>
      <c r="C8" s="429"/>
      <c r="D8" s="429"/>
      <c r="E8" s="436"/>
      <c r="F8" s="436"/>
      <c r="G8" s="279" t="s">
        <v>244</v>
      </c>
      <c r="H8" s="280" t="s">
        <v>246</v>
      </c>
    </row>
    <row r="9" spans="2:8" ht="6" customHeight="1">
      <c r="B9" s="1"/>
      <c r="C9" s="322"/>
      <c r="D9" s="13"/>
      <c r="E9" s="203"/>
      <c r="F9" s="203"/>
      <c r="G9" s="203"/>
      <c r="H9" s="204"/>
    </row>
    <row r="10" spans="2:8" ht="12.75">
      <c r="B10" s="75" t="s">
        <v>210</v>
      </c>
      <c r="C10" s="352">
        <f>IF('Start Here'!D12&lt;='Start Here'!D8,'Start Here'!D12*('Scratch Work'!E3/1000-'Scratch Work'!F3/1000)+('Start Here'!D8-'Start Here'!D12)*('Scratch Work'!E2/1000-'Scratch Work'!F2/1000),('Start Here'!D8)*('Scratch Work'!E3/1000-'Scratch Work'!F3/1000))</f>
        <v>0</v>
      </c>
      <c r="D10" s="324">
        <f>C10*'Start Here'!$D$14</f>
        <v>0</v>
      </c>
      <c r="E10" s="344">
        <f>PV('Adjust - usage patterns'!$D$9,3,-D10,,0)</f>
        <v>0</v>
      </c>
      <c r="F10" s="329">
        <f>C10*$C$34*3/2000</f>
        <v>0</v>
      </c>
      <c r="G10" s="334">
        <f>F10/$C$35*2000</f>
        <v>0</v>
      </c>
      <c r="H10" s="339">
        <f>F10/$C$36*2000</f>
        <v>0</v>
      </c>
    </row>
    <row r="11" spans="2:8" ht="12.75">
      <c r="B11" s="75" t="s">
        <v>211</v>
      </c>
      <c r="C11" s="352">
        <f>(IF('Start Here'!E11&lt;='Start Here'!E7,'Start Here'!E11*('Scratch Work'!G3-'Scratch Work'!H3)/1000+('Start Here'!E7-'Start Here'!E11)*('Scratch Work'!G2/1000-'Scratch Work'!H2/1000),('Start Here'!E7)*('Scratch Work'!G3/1000-'Scratch Work'!H3/1000)))+(IF('Start Here'!E12&lt;='Start Here'!E7,'Start Here'!E12*('Scratch Work'!I3/1000-'Scratch Work'!J3/1000)+('Start Here'!E7-'Start Here'!E12)*('Scratch Work'!I2/1000-'Scratch Work'!J2/1000),('Start Here'!E7)*('Scratch Work'!I3/1000-'Scratch Work'!J3/1000)))</f>
        <v>0</v>
      </c>
      <c r="D11" s="324">
        <f>C11*'Start Here'!$D$14</f>
        <v>0</v>
      </c>
      <c r="E11" s="344">
        <f>PV('Adjust - usage patterns'!$D$9,3,-D11,,0)</f>
        <v>0</v>
      </c>
      <c r="F11" s="329">
        <f>C11*$C$34*3/2000</f>
        <v>0</v>
      </c>
      <c r="G11" s="334">
        <f>F11/$C$35*2000</f>
        <v>0</v>
      </c>
      <c r="H11" s="339">
        <f>F11/$C$36*2000</f>
        <v>0</v>
      </c>
    </row>
    <row r="12" spans="2:8" ht="12.75">
      <c r="B12" s="76" t="s">
        <v>212</v>
      </c>
      <c r="C12" s="353">
        <f>IF('Start Here'!D11&lt;='Start Here'!D7,'Start Here'!D11*('Scratch Work'!C3/1000-'Scratch Work'!D3/1000)+('Start Here'!D7-'Start Here'!D11)*('Scratch Work'!C2/1000-'Scratch Work'!D2/1000),('Start Here'!D7)*('Scratch Work'!C3/1000-'Scratch Work'!D3/1000))</f>
        <v>0</v>
      </c>
      <c r="D12" s="325">
        <f>C12*'Start Here'!$D$14</f>
        <v>0</v>
      </c>
      <c r="E12" s="345">
        <f>PV('Adjust - usage patterns'!$D$9,3,-D12,,0)</f>
        <v>0</v>
      </c>
      <c r="F12" s="330">
        <f>C12*$C$34*3/2000</f>
        <v>0</v>
      </c>
      <c r="G12" s="335">
        <f>F12/$C$35*2000</f>
        <v>0</v>
      </c>
      <c r="H12" s="340">
        <f>F12/$C$36*2000</f>
        <v>0</v>
      </c>
    </row>
    <row r="13" spans="2:8" ht="12.75">
      <c r="B13" s="22" t="s">
        <v>11</v>
      </c>
      <c r="C13" s="354">
        <f aca="true" t="shared" si="0" ref="C13:H13">C12+C11+C10</f>
        <v>0</v>
      </c>
      <c r="D13" s="326">
        <f t="shared" si="0"/>
        <v>0</v>
      </c>
      <c r="E13" s="346">
        <f t="shared" si="0"/>
        <v>0</v>
      </c>
      <c r="F13" s="331">
        <f t="shared" si="0"/>
        <v>0</v>
      </c>
      <c r="G13" s="336">
        <f t="shared" si="0"/>
        <v>0</v>
      </c>
      <c r="H13" s="341">
        <f t="shared" si="0"/>
        <v>0</v>
      </c>
    </row>
    <row r="14" spans="2:8" ht="10.5" customHeight="1">
      <c r="B14" s="1"/>
      <c r="C14" s="355"/>
      <c r="D14" s="327"/>
      <c r="E14" s="347"/>
      <c r="F14" s="329"/>
      <c r="G14" s="334"/>
      <c r="H14" s="339"/>
    </row>
    <row r="15" spans="2:8" ht="12.75">
      <c r="B15" s="75" t="s">
        <v>213</v>
      </c>
      <c r="C15" s="352">
        <f>'Start Here'!D12*('Scratch Work'!E2-'Scratch Work'!E3)/1000</f>
        <v>0</v>
      </c>
      <c r="D15" s="324">
        <f>C15*'Start Here'!$D$14</f>
        <v>0</v>
      </c>
      <c r="E15" s="348">
        <f>PV('Adjust - usage patterns'!$D$9,3,-D15,,0)</f>
        <v>0</v>
      </c>
      <c r="F15" s="329">
        <f>C15*$C$34*3/2000</f>
        <v>0</v>
      </c>
      <c r="G15" s="334">
        <f>F15/$C$35*2000</f>
        <v>0</v>
      </c>
      <c r="H15" s="339">
        <f>F15/$C$36*2000</f>
        <v>0</v>
      </c>
    </row>
    <row r="16" spans="2:8" ht="12.75">
      <c r="B16" s="76" t="s">
        <v>214</v>
      </c>
      <c r="C16" s="356">
        <f>'Start Here'!E12*('Scratch Work'!I2-'Scratch Work'!I3)/1000</f>
        <v>0</v>
      </c>
      <c r="D16" s="325">
        <f>C16*'Start Here'!$D$14</f>
        <v>0</v>
      </c>
      <c r="E16" s="349">
        <f>PV('Adjust - usage patterns'!$D$9,3,-D16,,0)</f>
        <v>0</v>
      </c>
      <c r="F16" s="330">
        <f>C16*$C$34*3/2000</f>
        <v>0</v>
      </c>
      <c r="G16" s="335">
        <f>F16/$C$35*2000</f>
        <v>0</v>
      </c>
      <c r="H16" s="340">
        <f>F16/$C$36*2000</f>
        <v>0</v>
      </c>
    </row>
    <row r="17" spans="2:8" ht="12.75">
      <c r="B17" s="316" t="s">
        <v>12</v>
      </c>
      <c r="C17" s="357">
        <f aca="true" t="shared" si="1" ref="C17:H17">C15+C16</f>
        <v>0</v>
      </c>
      <c r="D17" s="328">
        <f t="shared" si="1"/>
        <v>0</v>
      </c>
      <c r="E17" s="350">
        <f t="shared" si="1"/>
        <v>0</v>
      </c>
      <c r="F17" s="332">
        <f t="shared" si="1"/>
        <v>0</v>
      </c>
      <c r="G17" s="337">
        <f t="shared" si="1"/>
        <v>0</v>
      </c>
      <c r="H17" s="342">
        <f t="shared" si="1"/>
        <v>0</v>
      </c>
    </row>
    <row r="18" spans="2:8" ht="10.5" customHeight="1">
      <c r="B18" s="1"/>
      <c r="C18" s="13"/>
      <c r="D18" s="13"/>
      <c r="E18" s="203"/>
      <c r="F18" s="203"/>
      <c r="G18" s="203"/>
      <c r="H18" s="204"/>
    </row>
    <row r="19" spans="2:8" ht="12.75">
      <c r="B19" s="183" t="s">
        <v>215</v>
      </c>
      <c r="C19" s="352">
        <f>'Start Here'!D11*('Scratch Work'!C2-'Scratch Work'!C3)/1000</f>
        <v>0</v>
      </c>
      <c r="D19" s="324">
        <f>C19*'Start Here'!$D$14</f>
        <v>0</v>
      </c>
      <c r="E19" s="348">
        <f>PV('Adjust - usage patterns'!$D$9,3,-D19,,0)</f>
        <v>0</v>
      </c>
      <c r="F19" s="329">
        <f>C19*$C$34*3/2000</f>
        <v>0</v>
      </c>
      <c r="G19" s="334">
        <f>F19/$C$35*2000</f>
        <v>0</v>
      </c>
      <c r="H19" s="339">
        <f>F19/$C$36*2000</f>
        <v>0</v>
      </c>
    </row>
    <row r="20" spans="2:8" ht="12.75">
      <c r="B20" s="184" t="s">
        <v>216</v>
      </c>
      <c r="C20" s="353">
        <f>'Start Here'!E11*('Scratch Work'!G2-'Scratch Work'!G3)/1000</f>
        <v>0</v>
      </c>
      <c r="D20" s="325">
        <f>C20*'Start Here'!$D$14</f>
        <v>0</v>
      </c>
      <c r="E20" s="349">
        <f>PV('Adjust - usage patterns'!$D$9,3,-D20,,0)</f>
        <v>0</v>
      </c>
      <c r="F20" s="330">
        <f>C20*$C$34*3/2000</f>
        <v>0</v>
      </c>
      <c r="G20" s="335">
        <f>F20/$C$35*2000</f>
        <v>0</v>
      </c>
      <c r="H20" s="340">
        <f>F20/$C$36*2000</f>
        <v>0</v>
      </c>
    </row>
    <row r="21" spans="2:8" ht="12.75">
      <c r="B21" s="316" t="s">
        <v>13</v>
      </c>
      <c r="C21" s="357">
        <f aca="true" t="shared" si="2" ref="C21:H21">C20+C19</f>
        <v>0</v>
      </c>
      <c r="D21" s="328">
        <f t="shared" si="2"/>
        <v>0</v>
      </c>
      <c r="E21" s="350">
        <f t="shared" si="2"/>
        <v>0</v>
      </c>
      <c r="F21" s="332">
        <f t="shared" si="2"/>
        <v>0</v>
      </c>
      <c r="G21" s="337">
        <f t="shared" si="2"/>
        <v>0</v>
      </c>
      <c r="H21" s="342">
        <f t="shared" si="2"/>
        <v>0</v>
      </c>
    </row>
    <row r="22" spans="2:8" ht="10.5" customHeight="1">
      <c r="B22" s="1"/>
      <c r="C22" s="355"/>
      <c r="D22" s="327"/>
      <c r="E22" s="347"/>
      <c r="F22" s="329"/>
      <c r="G22" s="334"/>
      <c r="H22" s="339"/>
    </row>
    <row r="23" spans="2:8" ht="12.75">
      <c r="B23" s="22" t="s">
        <v>14</v>
      </c>
      <c r="C23" s="354">
        <f aca="true" t="shared" si="3" ref="C23:H23">C21+C17</f>
        <v>0</v>
      </c>
      <c r="D23" s="326">
        <f t="shared" si="3"/>
        <v>0</v>
      </c>
      <c r="E23" s="346">
        <f t="shared" si="3"/>
        <v>0</v>
      </c>
      <c r="F23" s="331">
        <f t="shared" si="3"/>
        <v>0</v>
      </c>
      <c r="G23" s="336">
        <f t="shared" si="3"/>
        <v>0</v>
      </c>
      <c r="H23" s="341">
        <f t="shared" si="3"/>
        <v>0</v>
      </c>
    </row>
    <row r="24" spans="2:8" ht="11.25" customHeight="1">
      <c r="B24" s="1"/>
      <c r="C24" s="323"/>
      <c r="D24" s="6"/>
      <c r="E24" s="347"/>
      <c r="F24" s="329"/>
      <c r="G24" s="334"/>
      <c r="H24" s="339"/>
    </row>
    <row r="25" spans="2:8" ht="13.5" thickBot="1">
      <c r="B25" s="318" t="s">
        <v>217</v>
      </c>
      <c r="C25" s="351">
        <f aca="true" t="shared" si="4" ref="C25:H25">C23+C13</f>
        <v>0</v>
      </c>
      <c r="D25" s="396">
        <f t="shared" si="4"/>
        <v>0</v>
      </c>
      <c r="E25" s="395">
        <f t="shared" si="4"/>
        <v>0</v>
      </c>
      <c r="F25" s="333">
        <f t="shared" si="4"/>
        <v>0</v>
      </c>
      <c r="G25" s="338">
        <f t="shared" si="4"/>
        <v>0</v>
      </c>
      <c r="H25" s="343">
        <f t="shared" si="4"/>
        <v>0</v>
      </c>
    </row>
    <row r="27" spans="2:10" s="292" customFormat="1" ht="30.75" customHeight="1">
      <c r="B27" s="426"/>
      <c r="C27" s="426"/>
      <c r="D27" s="426"/>
      <c r="E27" s="426"/>
      <c r="F27" s="426"/>
      <c r="G27" s="426"/>
      <c r="H27" s="315"/>
      <c r="I27" s="291"/>
      <c r="J27" s="291"/>
    </row>
    <row r="28" ht="12.75">
      <c r="B28" s="23"/>
    </row>
    <row r="29" ht="12.75">
      <c r="D29" s="373"/>
    </row>
    <row r="30" ht="12.75">
      <c r="D30" s="2"/>
    </row>
    <row r="31" ht="12.75">
      <c r="C31" s="381"/>
    </row>
    <row r="32" ht="12.75">
      <c r="C32" s="381"/>
    </row>
    <row r="33" spans="2:3" ht="12.75">
      <c r="B33" s="30"/>
      <c r="C33" s="381"/>
    </row>
    <row r="34" spans="2:8" ht="15.75" customHeight="1">
      <c r="B34" s="210" t="s">
        <v>74</v>
      </c>
      <c r="C34" s="385">
        <v>1.535</v>
      </c>
      <c r="D34" s="386" t="s">
        <v>265</v>
      </c>
      <c r="E34" s="387" t="s">
        <v>73</v>
      </c>
      <c r="F34" s="70"/>
      <c r="G34" s="70"/>
      <c r="H34" s="70"/>
    </row>
    <row r="35" spans="2:8" ht="15.75">
      <c r="B35" s="211" t="s">
        <v>168</v>
      </c>
      <c r="C35" s="383">
        <v>9700</v>
      </c>
      <c r="D35" s="382" t="s">
        <v>267</v>
      </c>
      <c r="E35" s="388" t="s">
        <v>266</v>
      </c>
      <c r="F35" s="70"/>
      <c r="G35" s="70"/>
      <c r="H35" s="70"/>
    </row>
    <row r="36" spans="2:8" ht="15.75">
      <c r="B36" s="211" t="s">
        <v>169</v>
      </c>
      <c r="C36" s="383">
        <v>12037</v>
      </c>
      <c r="D36" s="382" t="s">
        <v>268</v>
      </c>
      <c r="E36" s="388" t="s">
        <v>266</v>
      </c>
      <c r="F36" s="70"/>
      <c r="G36" s="70"/>
      <c r="H36" s="70"/>
    </row>
    <row r="37" spans="3:4" ht="53.25" customHeight="1">
      <c r="C37" s="381"/>
      <c r="D37" s="69"/>
    </row>
  </sheetData>
  <sheetProtection/>
  <mergeCells count="9">
    <mergeCell ref="B27:G27"/>
    <mergeCell ref="B2:H2"/>
    <mergeCell ref="E6:H6"/>
    <mergeCell ref="C6:C8"/>
    <mergeCell ref="D6:D8"/>
    <mergeCell ref="B4:H4"/>
    <mergeCell ref="G7:H7"/>
    <mergeCell ref="E7:E8"/>
    <mergeCell ref="F7:F8"/>
  </mergeCells>
  <printOptions/>
  <pageMargins left="0.75" right="0.75" top="1" bottom="1" header="0.5" footer="0.5"/>
  <pageSetup fitToHeight="1" fitToWidth="1" horizontalDpi="300" verticalDpi="300" orientation="portrait" scale="62" r:id="rId1"/>
</worksheet>
</file>

<file path=xl/worksheets/sheet6.xml><?xml version="1.0" encoding="utf-8"?>
<worksheet xmlns="http://schemas.openxmlformats.org/spreadsheetml/2006/main" xmlns:r="http://schemas.openxmlformats.org/officeDocument/2006/relationships">
  <sheetPr>
    <tabColor indexed="40"/>
    <pageSetUpPr fitToPage="1"/>
  </sheetPr>
  <dimension ref="B2:W96"/>
  <sheetViews>
    <sheetView showGridLines="0" zoomScale="85" zoomScaleNormal="85" zoomScaleSheetLayoutView="100" workbookViewId="0" topLeftCell="A1">
      <selection activeCell="T17" sqref="T17"/>
    </sheetView>
  </sheetViews>
  <sheetFormatPr defaultColWidth="9.140625" defaultRowHeight="12.75"/>
  <cols>
    <col min="1" max="1" width="1.28515625" style="0" customWidth="1"/>
    <col min="2" max="2" width="1.7109375" style="243" bestFit="1" customWidth="1"/>
    <col min="3" max="3" width="2.57421875" style="84" bestFit="1" customWidth="1"/>
    <col min="4" max="4" width="4.28125" style="0" customWidth="1"/>
    <col min="5" max="5" width="2.140625" style="0" customWidth="1"/>
    <col min="6" max="6" width="12.57421875" style="0" customWidth="1"/>
    <col min="7" max="7" width="38.421875" style="0" customWidth="1"/>
    <col min="8" max="8" width="20.00390625" style="0" customWidth="1"/>
    <col min="9" max="9" width="4.8515625" style="0" customWidth="1"/>
    <col min="10" max="10" width="13.7109375" style="0" customWidth="1"/>
    <col min="11" max="11" width="10.7109375" style="0" customWidth="1"/>
    <col min="12" max="12" width="3.28125" style="0" customWidth="1"/>
    <col min="13" max="13" width="4.57421875" style="0" customWidth="1"/>
    <col min="14" max="14" width="3.8515625" style="0" customWidth="1"/>
    <col min="15" max="15" width="2.8515625" style="281" customWidth="1"/>
    <col min="16" max="21" width="9.140625" style="281" customWidth="1"/>
  </cols>
  <sheetData>
    <row r="1" ht="4.5" customHeight="1" thickBot="1"/>
    <row r="2" spans="2:14" ht="18">
      <c r="B2" s="404" t="s">
        <v>170</v>
      </c>
      <c r="C2" s="405"/>
      <c r="D2" s="405"/>
      <c r="E2" s="405"/>
      <c r="F2" s="405"/>
      <c r="G2" s="405"/>
      <c r="H2" s="405"/>
      <c r="I2" s="405"/>
      <c r="J2" s="405"/>
      <c r="K2" s="405"/>
      <c r="L2" s="405"/>
      <c r="M2" s="405"/>
      <c r="N2" s="406"/>
    </row>
    <row r="3" spans="2:21" s="222" customFormat="1" ht="6.75" customHeight="1">
      <c r="B3" s="244"/>
      <c r="C3" s="213"/>
      <c r="D3" s="213"/>
      <c r="E3" s="213"/>
      <c r="F3" s="213"/>
      <c r="G3" s="213"/>
      <c r="H3" s="213"/>
      <c r="I3" s="213"/>
      <c r="J3" s="213"/>
      <c r="K3" s="213"/>
      <c r="L3" s="213"/>
      <c r="M3" s="213"/>
      <c r="N3" s="214"/>
      <c r="O3" s="310"/>
      <c r="P3" s="310"/>
      <c r="Q3" s="310"/>
      <c r="R3" s="310"/>
      <c r="S3" s="310"/>
      <c r="T3" s="310"/>
      <c r="U3" s="310"/>
    </row>
    <row r="4" spans="2:21" s="40" customFormat="1" ht="18">
      <c r="B4" s="245"/>
      <c r="C4" s="83"/>
      <c r="D4" s="240" t="s">
        <v>219</v>
      </c>
      <c r="E4" s="213"/>
      <c r="F4" s="213"/>
      <c r="G4" s="213"/>
      <c r="H4" s="213"/>
      <c r="I4" s="213"/>
      <c r="J4" s="213"/>
      <c r="K4" s="213"/>
      <c r="L4" s="213"/>
      <c r="M4" s="213"/>
      <c r="N4" s="214"/>
      <c r="O4" s="310"/>
      <c r="P4" s="310"/>
      <c r="Q4" s="310"/>
      <c r="R4" s="310"/>
      <c r="S4" s="310"/>
      <c r="T4" s="310"/>
      <c r="U4" s="310"/>
    </row>
    <row r="5" spans="2:21" s="222" customFormat="1" ht="37.5" customHeight="1">
      <c r="B5" s="246"/>
      <c r="C5" s="83"/>
      <c r="D5" s="451" t="s">
        <v>274</v>
      </c>
      <c r="E5" s="451"/>
      <c r="F5" s="451"/>
      <c r="G5" s="451"/>
      <c r="H5" s="451"/>
      <c r="I5" s="451"/>
      <c r="J5" s="451"/>
      <c r="K5" s="451"/>
      <c r="L5" s="451"/>
      <c r="M5" s="451"/>
      <c r="N5" s="221"/>
      <c r="O5" s="310"/>
      <c r="P5" s="310"/>
      <c r="Q5" s="310"/>
      <c r="R5" s="310"/>
      <c r="S5" s="310"/>
      <c r="T5" s="310"/>
      <c r="U5" s="310"/>
    </row>
    <row r="6" spans="2:21" s="222" customFormat="1" ht="6.75" customHeight="1">
      <c r="B6" s="246"/>
      <c r="C6" s="83"/>
      <c r="D6" s="219"/>
      <c r="E6" s="219"/>
      <c r="F6" s="219"/>
      <c r="G6" s="219"/>
      <c r="H6" s="219"/>
      <c r="I6" s="219"/>
      <c r="J6" s="219"/>
      <c r="K6" s="219"/>
      <c r="L6" s="219"/>
      <c r="M6" s="219"/>
      <c r="N6" s="221"/>
      <c r="O6" s="310"/>
      <c r="P6" s="310"/>
      <c r="Q6" s="310"/>
      <c r="R6" s="310"/>
      <c r="S6" s="310"/>
      <c r="T6" s="310"/>
      <c r="U6" s="310"/>
    </row>
    <row r="7" spans="2:21" s="222" customFormat="1" ht="17.25" customHeight="1" thickBot="1">
      <c r="B7" s="246"/>
      <c r="C7" s="83"/>
      <c r="D7" s="218"/>
      <c r="E7" s="287"/>
      <c r="F7" s="393" t="s">
        <v>271</v>
      </c>
      <c r="G7" s="288"/>
      <c r="H7" s="288"/>
      <c r="I7" s="288"/>
      <c r="J7" s="289"/>
      <c r="K7" s="288"/>
      <c r="L7" s="290"/>
      <c r="M7" s="83"/>
      <c r="N7" s="221"/>
      <c r="O7" s="310"/>
      <c r="P7" s="310"/>
      <c r="Q7" s="310"/>
      <c r="R7" s="310"/>
      <c r="S7" s="310"/>
      <c r="T7" s="310"/>
      <c r="U7" s="310"/>
    </row>
    <row r="8" spans="2:21" s="222" customFormat="1" ht="15" customHeight="1" thickBot="1">
      <c r="B8" s="246"/>
      <c r="C8" s="83"/>
      <c r="D8" s="218"/>
      <c r="E8" s="232"/>
      <c r="F8" s="83" t="s">
        <v>208</v>
      </c>
      <c r="G8" s="83"/>
      <c r="H8" s="83"/>
      <c r="I8" s="83"/>
      <c r="J8" s="276">
        <f>'Start Here'!D14</f>
        <v>0.09039</v>
      </c>
      <c r="K8" s="83"/>
      <c r="L8" s="235"/>
      <c r="M8" s="83"/>
      <c r="N8" s="221"/>
      <c r="O8" s="310"/>
      <c r="P8" s="310"/>
      <c r="Q8" s="310"/>
      <c r="R8" s="310"/>
      <c r="S8" s="310"/>
      <c r="T8" s="310"/>
      <c r="U8" s="310"/>
    </row>
    <row r="9" spans="2:21" s="222" customFormat="1" ht="15" customHeight="1" thickBot="1">
      <c r="B9" s="246"/>
      <c r="C9" s="83"/>
      <c r="D9" s="218"/>
      <c r="E9" s="232"/>
      <c r="F9" s="83" t="s">
        <v>205</v>
      </c>
      <c r="G9" s="83"/>
      <c r="H9" s="83"/>
      <c r="I9" s="83"/>
      <c r="J9" s="286">
        <f>'Start Here'!H15</f>
        <v>0.36</v>
      </c>
      <c r="K9" s="83"/>
      <c r="L9" s="235"/>
      <c r="M9" s="83"/>
      <c r="N9" s="221"/>
      <c r="O9" s="310"/>
      <c r="P9" s="310"/>
      <c r="Q9" s="310"/>
      <c r="R9" s="310"/>
      <c r="S9" s="310"/>
      <c r="T9" s="310"/>
      <c r="U9" s="310"/>
    </row>
    <row r="10" spans="2:21" s="222" customFormat="1" ht="17.25" customHeight="1" thickBot="1">
      <c r="B10" s="246"/>
      <c r="C10" s="83"/>
      <c r="D10" s="218"/>
      <c r="E10" s="232"/>
      <c r="F10" s="83"/>
      <c r="G10" s="83"/>
      <c r="H10" s="83"/>
      <c r="I10" s="83"/>
      <c r="J10" s="239" t="s">
        <v>106</v>
      </c>
      <c r="K10" s="394" t="s">
        <v>135</v>
      </c>
      <c r="L10" s="235"/>
      <c r="M10" s="83"/>
      <c r="N10" s="221"/>
      <c r="O10" s="310"/>
      <c r="P10" s="310"/>
      <c r="Q10" s="310"/>
      <c r="R10" s="310"/>
      <c r="S10" s="310"/>
      <c r="T10" s="310"/>
      <c r="U10" s="310"/>
    </row>
    <row r="11" spans="2:21" s="222" customFormat="1" ht="13.5" thickBot="1">
      <c r="B11" s="246"/>
      <c r="C11" s="83"/>
      <c r="D11" s="218"/>
      <c r="E11" s="232"/>
      <c r="F11" s="83" t="s">
        <v>201</v>
      </c>
      <c r="G11" s="83"/>
      <c r="H11" s="83"/>
      <c r="I11" s="83"/>
      <c r="J11" s="358">
        <f>+'Start Here'!D7</f>
        <v>0</v>
      </c>
      <c r="K11" s="358">
        <f>'Start Here'!E7</f>
        <v>0</v>
      </c>
      <c r="L11" s="235"/>
      <c r="M11" s="83"/>
      <c r="N11" s="221"/>
      <c r="O11" s="310"/>
      <c r="P11" s="310"/>
      <c r="Q11" s="310"/>
      <c r="R11" s="310"/>
      <c r="S11" s="310"/>
      <c r="T11" s="310"/>
      <c r="U11" s="310"/>
    </row>
    <row r="12" spans="2:21" s="222" customFormat="1" ht="13.5" thickBot="1">
      <c r="B12" s="246"/>
      <c r="C12" s="83"/>
      <c r="D12" s="218"/>
      <c r="E12" s="232"/>
      <c r="F12" s="83" t="s">
        <v>202</v>
      </c>
      <c r="G12" s="83"/>
      <c r="H12" s="83"/>
      <c r="I12" s="83"/>
      <c r="J12" s="358">
        <f>+'Start Here'!D8</f>
        <v>0</v>
      </c>
      <c r="K12" s="274"/>
      <c r="L12" s="235"/>
      <c r="M12" s="83"/>
      <c r="N12" s="221"/>
      <c r="O12" s="310"/>
      <c r="P12" s="310"/>
      <c r="Q12" s="310"/>
      <c r="R12" s="310"/>
      <c r="S12" s="310"/>
      <c r="T12" s="310"/>
      <c r="U12" s="310"/>
    </row>
    <row r="13" spans="2:21" s="222" customFormat="1" ht="13.5" thickBot="1">
      <c r="B13" s="246"/>
      <c r="C13" s="83"/>
      <c r="D13" s="218"/>
      <c r="E13" s="232"/>
      <c r="F13" s="437" t="s">
        <v>203</v>
      </c>
      <c r="G13" s="437"/>
      <c r="H13" s="437"/>
      <c r="I13" s="83"/>
      <c r="J13" s="358">
        <f>+'Start Here'!D11</f>
        <v>0</v>
      </c>
      <c r="K13" s="359">
        <f>'Start Here'!E11</f>
        <v>0</v>
      </c>
      <c r="L13" s="235"/>
      <c r="M13" s="83"/>
      <c r="N13" s="221"/>
      <c r="O13" s="310"/>
      <c r="P13" s="310"/>
      <c r="Q13" s="310"/>
      <c r="R13" s="310"/>
      <c r="S13" s="310"/>
      <c r="T13" s="310"/>
      <c r="U13" s="310"/>
    </row>
    <row r="14" spans="2:21" s="222" customFormat="1" ht="13.5" thickBot="1">
      <c r="B14" s="246"/>
      <c r="C14" s="83"/>
      <c r="D14" s="218"/>
      <c r="E14" s="232"/>
      <c r="F14" s="437" t="s">
        <v>204</v>
      </c>
      <c r="G14" s="437"/>
      <c r="H14" s="437"/>
      <c r="I14" s="83"/>
      <c r="J14" s="360">
        <f>+'Start Here'!D12</f>
        <v>0</v>
      </c>
      <c r="K14" s="358">
        <f>'Start Here'!E12</f>
        <v>0</v>
      </c>
      <c r="L14" s="235"/>
      <c r="M14" s="83"/>
      <c r="N14" s="221"/>
      <c r="O14" s="310"/>
      <c r="P14" s="310"/>
      <c r="Q14" s="310"/>
      <c r="R14" s="310"/>
      <c r="S14" s="310"/>
      <c r="T14" s="310"/>
      <c r="U14" s="310"/>
    </row>
    <row r="15" spans="2:21" s="222" customFormat="1" ht="6.75" customHeight="1">
      <c r="B15" s="246"/>
      <c r="C15" s="83"/>
      <c r="D15" s="218"/>
      <c r="E15" s="232"/>
      <c r="F15" s="392"/>
      <c r="G15" s="392"/>
      <c r="H15" s="83"/>
      <c r="I15" s="83"/>
      <c r="J15" s="239"/>
      <c r="K15" s="83"/>
      <c r="L15" s="235"/>
      <c r="M15" s="83"/>
      <c r="N15" s="221"/>
      <c r="O15" s="310"/>
      <c r="P15" s="310"/>
      <c r="Q15" s="310"/>
      <c r="R15" s="310"/>
      <c r="S15" s="310"/>
      <c r="T15" s="310"/>
      <c r="U15" s="310"/>
    </row>
    <row r="16" spans="2:21" s="222" customFormat="1" ht="26.25" customHeight="1" thickBot="1">
      <c r="B16" s="246"/>
      <c r="C16" s="83"/>
      <c r="D16" s="218"/>
      <c r="E16" s="232"/>
      <c r="F16" s="238" t="s">
        <v>272</v>
      </c>
      <c r="G16" s="83"/>
      <c r="H16" s="83"/>
      <c r="I16" s="83"/>
      <c r="J16" s="239"/>
      <c r="K16" s="83"/>
      <c r="L16" s="235"/>
      <c r="M16" s="83"/>
      <c r="N16" s="221"/>
      <c r="O16" s="310"/>
      <c r="P16" s="310"/>
      <c r="Q16" s="310"/>
      <c r="R16" s="310"/>
      <c r="S16" s="310"/>
      <c r="T16" s="310"/>
      <c r="U16" s="310"/>
    </row>
    <row r="17" spans="2:21" s="222" customFormat="1" ht="24.75" customHeight="1" thickBot="1">
      <c r="B17" s="246"/>
      <c r="C17" s="83"/>
      <c r="D17" s="218"/>
      <c r="E17" s="232"/>
      <c r="F17" s="419" t="s">
        <v>186</v>
      </c>
      <c r="G17" s="419"/>
      <c r="H17" s="419"/>
      <c r="I17" s="83"/>
      <c r="J17" s="225">
        <f>'Adjust - sleep settings'!E6</f>
        <v>5</v>
      </c>
      <c r="K17" s="224" t="s">
        <v>2</v>
      </c>
      <c r="L17" s="235"/>
      <c r="M17" s="83"/>
      <c r="N17" s="221"/>
      <c r="O17" s="310"/>
      <c r="P17" s="310"/>
      <c r="Q17" s="310"/>
      <c r="R17" s="310"/>
      <c r="S17" s="310"/>
      <c r="T17" s="310"/>
      <c r="U17" s="310"/>
    </row>
    <row r="18" spans="2:21" s="222" customFormat="1" ht="30" customHeight="1" thickBot="1">
      <c r="B18" s="246"/>
      <c r="C18" s="83"/>
      <c r="D18" s="218"/>
      <c r="E18" s="232"/>
      <c r="F18" s="419" t="s">
        <v>185</v>
      </c>
      <c r="G18" s="419"/>
      <c r="H18" s="419"/>
      <c r="I18" s="83"/>
      <c r="J18" s="226">
        <f>'Adjust - sleep settings'!E7</f>
        <v>15</v>
      </c>
      <c r="K18" s="218" t="s">
        <v>2</v>
      </c>
      <c r="L18" s="235"/>
      <c r="M18" s="83"/>
      <c r="N18" s="221"/>
      <c r="O18" s="310"/>
      <c r="P18" s="310"/>
      <c r="Q18" s="310"/>
      <c r="R18" s="310"/>
      <c r="S18" s="310"/>
      <c r="T18" s="310"/>
      <c r="U18" s="310"/>
    </row>
    <row r="19" spans="2:21" s="222" customFormat="1" ht="6" customHeight="1">
      <c r="B19" s="246"/>
      <c r="C19" s="83"/>
      <c r="D19" s="218"/>
      <c r="E19" s="232"/>
      <c r="F19" s="217"/>
      <c r="G19" s="217"/>
      <c r="H19" s="217"/>
      <c r="I19" s="83"/>
      <c r="J19" s="224"/>
      <c r="K19" s="218"/>
      <c r="L19" s="235"/>
      <c r="M19" s="83"/>
      <c r="N19" s="221"/>
      <c r="O19" s="310"/>
      <c r="P19" s="310"/>
      <c r="Q19" s="310"/>
      <c r="R19" s="310"/>
      <c r="S19" s="310"/>
      <c r="T19" s="310"/>
      <c r="U19" s="310"/>
    </row>
    <row r="20" spans="2:21" s="222" customFormat="1" ht="14.25" customHeight="1" thickBot="1">
      <c r="B20" s="246"/>
      <c r="C20" s="83"/>
      <c r="D20" s="218"/>
      <c r="E20" s="232"/>
      <c r="F20" s="238" t="s">
        <v>273</v>
      </c>
      <c r="G20" s="217"/>
      <c r="H20" s="83"/>
      <c r="I20" s="83"/>
      <c r="J20" s="224"/>
      <c r="K20" s="218"/>
      <c r="L20" s="235"/>
      <c r="M20" s="83"/>
      <c r="N20" s="221"/>
      <c r="O20" s="310"/>
      <c r="P20" s="310"/>
      <c r="Q20" s="310"/>
      <c r="R20" s="310"/>
      <c r="S20" s="310"/>
      <c r="T20" s="310"/>
      <c r="U20" s="310"/>
    </row>
    <row r="21" spans="2:21" s="222" customFormat="1" ht="24.75" customHeight="1" thickBot="1">
      <c r="B21" s="246"/>
      <c r="C21" s="83"/>
      <c r="D21" s="218"/>
      <c r="E21" s="232"/>
      <c r="F21" s="419" t="s">
        <v>187</v>
      </c>
      <c r="G21" s="419"/>
      <c r="H21" s="419"/>
      <c r="I21" s="83"/>
      <c r="J21" s="225">
        <f>'Adjust - sleep settings'!E10</f>
        <v>5</v>
      </c>
      <c r="K21" s="218" t="s">
        <v>2</v>
      </c>
      <c r="L21" s="235"/>
      <c r="M21" s="83"/>
      <c r="N21" s="221"/>
      <c r="O21" s="310"/>
      <c r="P21" s="310"/>
      <c r="Q21" s="310"/>
      <c r="R21" s="310"/>
      <c r="S21" s="310"/>
      <c r="T21" s="310"/>
      <c r="U21" s="310"/>
    </row>
    <row r="22" spans="2:21" s="222" customFormat="1" ht="30" customHeight="1" thickBot="1">
      <c r="B22" s="246"/>
      <c r="C22" s="83"/>
      <c r="D22" s="218"/>
      <c r="E22" s="232"/>
      <c r="F22" s="419" t="s">
        <v>185</v>
      </c>
      <c r="G22" s="419"/>
      <c r="H22" s="419"/>
      <c r="I22" s="83"/>
      <c r="J22" s="225">
        <f>'Adjust - sleep settings'!E11</f>
        <v>15</v>
      </c>
      <c r="K22" s="218" t="s">
        <v>2</v>
      </c>
      <c r="L22" s="235"/>
      <c r="M22" s="83"/>
      <c r="N22" s="221"/>
      <c r="O22" s="310"/>
      <c r="P22" s="310"/>
      <c r="Q22" s="310"/>
      <c r="R22" s="310"/>
      <c r="S22" s="310"/>
      <c r="T22" s="310"/>
      <c r="U22" s="310"/>
    </row>
    <row r="23" spans="2:21" s="222" customFormat="1" ht="6" customHeight="1">
      <c r="B23" s="246"/>
      <c r="C23" s="83"/>
      <c r="D23" s="218"/>
      <c r="E23" s="232"/>
      <c r="F23" s="227"/>
      <c r="G23" s="227"/>
      <c r="H23" s="83"/>
      <c r="I23" s="83"/>
      <c r="J23" s="218"/>
      <c r="K23" s="218"/>
      <c r="L23" s="235"/>
      <c r="M23" s="83"/>
      <c r="N23" s="221"/>
      <c r="O23" s="310"/>
      <c r="P23" s="310"/>
      <c r="Q23" s="310"/>
      <c r="R23" s="310"/>
      <c r="S23" s="310"/>
      <c r="T23" s="310"/>
      <c r="U23" s="310"/>
    </row>
    <row r="24" spans="2:21" s="222" customFormat="1" ht="12.75">
      <c r="B24" s="246"/>
      <c r="C24" s="83"/>
      <c r="D24" s="218"/>
      <c r="E24" s="232"/>
      <c r="F24" s="227"/>
      <c r="G24" s="453"/>
      <c r="H24" s="453"/>
      <c r="I24" s="453"/>
      <c r="J24" s="218"/>
      <c r="K24" s="218"/>
      <c r="L24" s="235"/>
      <c r="M24" s="83"/>
      <c r="N24" s="221"/>
      <c r="O24" s="310"/>
      <c r="P24" s="310"/>
      <c r="Q24" s="310"/>
      <c r="R24" s="310"/>
      <c r="S24" s="310"/>
      <c r="T24" s="310"/>
      <c r="U24" s="310"/>
    </row>
    <row r="25" spans="2:21" s="222" customFormat="1" ht="12.75" customHeight="1">
      <c r="B25" s="246"/>
      <c r="C25" s="83"/>
      <c r="D25" s="218"/>
      <c r="E25" s="232"/>
      <c r="F25" s="227"/>
      <c r="G25" s="419"/>
      <c r="H25" s="419"/>
      <c r="I25" s="419"/>
      <c r="J25" s="218"/>
      <c r="K25" s="218"/>
      <c r="L25" s="235"/>
      <c r="M25" s="83"/>
      <c r="N25" s="221"/>
      <c r="O25" s="310"/>
      <c r="P25" s="310"/>
      <c r="Q25" s="310"/>
      <c r="R25" s="310"/>
      <c r="S25" s="310"/>
      <c r="T25" s="310"/>
      <c r="U25" s="310"/>
    </row>
    <row r="26" spans="2:21" s="222" customFormat="1" ht="6" customHeight="1">
      <c r="B26" s="246"/>
      <c r="C26" s="83"/>
      <c r="D26" s="218"/>
      <c r="E26" s="233"/>
      <c r="F26" s="236"/>
      <c r="G26" s="277"/>
      <c r="H26" s="277"/>
      <c r="I26" s="277"/>
      <c r="J26" s="234"/>
      <c r="K26" s="234"/>
      <c r="L26" s="273"/>
      <c r="M26" s="83"/>
      <c r="N26" s="221"/>
      <c r="O26" s="310"/>
      <c r="P26" s="310"/>
      <c r="Q26" s="310"/>
      <c r="R26" s="310"/>
      <c r="S26" s="310"/>
      <c r="T26" s="310"/>
      <c r="U26" s="310"/>
    </row>
    <row r="27" spans="2:21" s="222" customFormat="1" ht="6" customHeight="1">
      <c r="B27" s="246"/>
      <c r="C27" s="83"/>
      <c r="D27" s="218"/>
      <c r="E27" s="218"/>
      <c r="F27" s="227"/>
      <c r="G27" s="73"/>
      <c r="H27" s="73"/>
      <c r="I27" s="73"/>
      <c r="J27" s="218"/>
      <c r="K27" s="218"/>
      <c r="L27" s="83"/>
      <c r="M27" s="83"/>
      <c r="N27" s="221"/>
      <c r="O27" s="310"/>
      <c r="P27" s="310"/>
      <c r="Q27" s="310"/>
      <c r="R27" s="310"/>
      <c r="S27" s="310"/>
      <c r="T27" s="310"/>
      <c r="U27" s="310"/>
    </row>
    <row r="28" spans="2:21" s="222" customFormat="1" ht="18">
      <c r="B28" s="246"/>
      <c r="C28" s="83"/>
      <c r="D28" s="240" t="s">
        <v>220</v>
      </c>
      <c r="E28" s="218"/>
      <c r="F28" s="227"/>
      <c r="G28" s="73"/>
      <c r="H28" s="73"/>
      <c r="I28" s="73"/>
      <c r="J28" s="218"/>
      <c r="K28" s="218"/>
      <c r="L28" s="83"/>
      <c r="M28" s="83"/>
      <c r="N28" s="221"/>
      <c r="O28" s="310"/>
      <c r="P28" s="310"/>
      <c r="Q28" s="310"/>
      <c r="R28" s="310"/>
      <c r="S28" s="310"/>
      <c r="T28" s="310"/>
      <c r="U28" s="310"/>
    </row>
    <row r="29" spans="2:21" s="222" customFormat="1" ht="6" customHeight="1" thickBot="1">
      <c r="B29" s="246"/>
      <c r="C29" s="83"/>
      <c r="D29" s="219"/>
      <c r="E29" s="228"/>
      <c r="F29" s="229"/>
      <c r="G29" s="229"/>
      <c r="H29" s="229"/>
      <c r="I29" s="229"/>
      <c r="J29" s="229"/>
      <c r="K29" s="229"/>
      <c r="L29" s="230"/>
      <c r="M29" s="219"/>
      <c r="N29" s="221"/>
      <c r="O29" s="310"/>
      <c r="P29" s="310"/>
      <c r="Q29" s="310"/>
      <c r="R29" s="310"/>
      <c r="S29" s="310"/>
      <c r="T29" s="310"/>
      <c r="U29" s="310"/>
    </row>
    <row r="30" spans="2:21" s="222" customFormat="1" ht="15" customHeight="1" thickBot="1">
      <c r="B30" s="246"/>
      <c r="C30" s="83"/>
      <c r="D30" s="219"/>
      <c r="E30" s="231"/>
      <c r="F30" s="454" t="s">
        <v>207</v>
      </c>
      <c r="G30" s="454"/>
      <c r="H30" s="83"/>
      <c r="I30" s="83"/>
      <c r="J30" s="397">
        <f>Results!C25</f>
        <v>0</v>
      </c>
      <c r="K30" s="218" t="s">
        <v>179</v>
      </c>
      <c r="L30" s="235"/>
      <c r="M30" s="83"/>
      <c r="N30" s="221"/>
      <c r="O30" s="310"/>
      <c r="P30" s="310"/>
      <c r="Q30" s="310"/>
      <c r="R30" s="310"/>
      <c r="S30" s="310"/>
      <c r="T30" s="310"/>
      <c r="U30" s="310"/>
    </row>
    <row r="31" spans="2:21" s="222" customFormat="1" ht="15" customHeight="1" thickBot="1">
      <c r="B31" s="246"/>
      <c r="C31" s="83"/>
      <c r="D31" s="218"/>
      <c r="E31" s="232"/>
      <c r="F31" s="83" t="s">
        <v>206</v>
      </c>
      <c r="G31" s="83"/>
      <c r="H31" s="83"/>
      <c r="I31" s="83"/>
      <c r="J31" s="398">
        <f>Results!D25</f>
        <v>0</v>
      </c>
      <c r="K31" s="83"/>
      <c r="L31" s="235"/>
      <c r="M31" s="83"/>
      <c r="N31" s="221"/>
      <c r="O31" s="310"/>
      <c r="P31" s="310"/>
      <c r="Q31" s="310"/>
      <c r="R31" s="310"/>
      <c r="S31" s="310"/>
      <c r="T31" s="310"/>
      <c r="U31" s="310"/>
    </row>
    <row r="32" spans="2:21" s="222" customFormat="1" ht="6" customHeight="1">
      <c r="B32" s="246"/>
      <c r="C32" s="83"/>
      <c r="D32" s="218"/>
      <c r="E32" s="233"/>
      <c r="F32" s="236"/>
      <c r="G32" s="237"/>
      <c r="H32" s="237"/>
      <c r="I32" s="237"/>
      <c r="J32" s="234"/>
      <c r="K32" s="234"/>
      <c r="L32" s="273"/>
      <c r="M32" s="83"/>
      <c r="N32" s="221"/>
      <c r="O32" s="310"/>
      <c r="P32" s="310"/>
      <c r="Q32" s="310"/>
      <c r="R32" s="310"/>
      <c r="S32" s="310"/>
      <c r="T32" s="310"/>
      <c r="U32" s="310"/>
    </row>
    <row r="33" spans="2:21" s="222" customFormat="1" ht="6" customHeight="1">
      <c r="B33" s="246"/>
      <c r="C33" s="83"/>
      <c r="D33" s="218"/>
      <c r="E33" s="218"/>
      <c r="F33" s="218"/>
      <c r="G33" s="218"/>
      <c r="H33" s="83"/>
      <c r="I33" s="83"/>
      <c r="J33" s="218"/>
      <c r="K33" s="218"/>
      <c r="L33" s="218"/>
      <c r="M33" s="83"/>
      <c r="N33" s="221"/>
      <c r="O33" s="310"/>
      <c r="P33" s="310"/>
      <c r="Q33" s="310"/>
      <c r="R33" s="310"/>
      <c r="S33" s="310"/>
      <c r="T33" s="310"/>
      <c r="U33" s="310"/>
    </row>
    <row r="34" spans="2:21" s="222" customFormat="1" ht="18">
      <c r="B34" s="246"/>
      <c r="C34" s="83"/>
      <c r="D34" s="240" t="s">
        <v>270</v>
      </c>
      <c r="E34" s="218"/>
      <c r="F34" s="218"/>
      <c r="G34" s="218"/>
      <c r="H34" s="218"/>
      <c r="I34" s="218"/>
      <c r="J34" s="218"/>
      <c r="K34" s="218"/>
      <c r="L34" s="218"/>
      <c r="M34" s="218"/>
      <c r="N34" s="221"/>
      <c r="O34" s="310"/>
      <c r="P34" s="310"/>
      <c r="Q34" s="310"/>
      <c r="R34" s="310"/>
      <c r="S34" s="310"/>
      <c r="T34" s="310"/>
      <c r="U34" s="310"/>
    </row>
    <row r="35" spans="2:14" ht="50.25" customHeight="1">
      <c r="B35" s="247"/>
      <c r="C35" s="80"/>
      <c r="D35" s="452" t="s">
        <v>221</v>
      </c>
      <c r="E35" s="452"/>
      <c r="F35" s="452"/>
      <c r="G35" s="452"/>
      <c r="H35" s="452"/>
      <c r="I35" s="452"/>
      <c r="J35" s="452"/>
      <c r="K35" s="452"/>
      <c r="L35" s="452"/>
      <c r="M35" s="452"/>
      <c r="N35" s="220"/>
    </row>
    <row r="36" spans="2:14" s="84" customFormat="1" ht="5.25" customHeight="1">
      <c r="B36" s="241"/>
      <c r="C36" s="80"/>
      <c r="D36" s="80"/>
      <c r="E36" s="80"/>
      <c r="F36" s="80"/>
      <c r="G36" s="80"/>
      <c r="H36" s="80"/>
      <c r="I36" s="80"/>
      <c r="J36" s="80"/>
      <c r="K36" s="80"/>
      <c r="L36" s="80"/>
      <c r="M36" s="80"/>
      <c r="N36" s="223"/>
    </row>
    <row r="37" spans="2:14" s="84" customFormat="1" ht="12.75" customHeight="1">
      <c r="B37" s="242"/>
      <c r="C37" s="80" t="s">
        <v>171</v>
      </c>
      <c r="D37" s="439" t="s">
        <v>172</v>
      </c>
      <c r="E37" s="439"/>
      <c r="F37" s="439"/>
      <c r="G37" s="439"/>
      <c r="H37" s="439"/>
      <c r="I37" s="439"/>
      <c r="J37" s="215"/>
      <c r="K37" s="217"/>
      <c r="L37" s="80"/>
      <c r="M37" s="80"/>
      <c r="N37" s="223"/>
    </row>
    <row r="38" spans="2:14" ht="12.75">
      <c r="B38" s="242"/>
      <c r="C38" s="80"/>
      <c r="D38" s="439"/>
      <c r="E38" s="439"/>
      <c r="F38" s="439"/>
      <c r="G38" s="439"/>
      <c r="H38" s="439"/>
      <c r="I38" s="439"/>
      <c r="J38" s="215"/>
      <c r="K38" s="217"/>
      <c r="L38" s="185"/>
      <c r="M38" s="185"/>
      <c r="N38" s="3"/>
    </row>
    <row r="39" spans="2:14" ht="12.75" customHeight="1">
      <c r="B39" s="241"/>
      <c r="C39" s="80"/>
      <c r="D39" s="217"/>
      <c r="E39" s="217"/>
      <c r="F39" s="217"/>
      <c r="G39" s="217"/>
      <c r="H39" s="440" t="s">
        <v>200</v>
      </c>
      <c r="I39" s="440"/>
      <c r="J39" s="441"/>
      <c r="K39" s="441"/>
      <c r="L39" s="441"/>
      <c r="M39" s="441"/>
      <c r="N39" s="3"/>
    </row>
    <row r="40" spans="2:14" ht="7.5" customHeight="1">
      <c r="B40" s="241"/>
      <c r="C40" s="80"/>
      <c r="D40" s="80"/>
      <c r="E40" s="2"/>
      <c r="F40" s="2"/>
      <c r="G40" s="2"/>
      <c r="H40" s="2"/>
      <c r="I40" s="2"/>
      <c r="J40" s="2"/>
      <c r="K40" s="2"/>
      <c r="L40" s="2"/>
      <c r="M40" s="2"/>
      <c r="N40" s="3"/>
    </row>
    <row r="41" spans="2:14" ht="12.75" customHeight="1">
      <c r="B41" s="242"/>
      <c r="C41" s="80" t="s">
        <v>218</v>
      </c>
      <c r="D41" s="389" t="s">
        <v>173</v>
      </c>
      <c r="E41" s="2"/>
      <c r="F41" s="2"/>
      <c r="G41" s="2"/>
      <c r="H41" s="2"/>
      <c r="I41" s="2"/>
      <c r="J41" s="2"/>
      <c r="K41" s="2"/>
      <c r="L41" s="2"/>
      <c r="M41" s="2"/>
      <c r="N41" s="3"/>
    </row>
    <row r="42" spans="2:14" ht="12.75" customHeight="1">
      <c r="B42" s="242"/>
      <c r="C42" s="80"/>
      <c r="D42" s="250"/>
      <c r="E42" s="2"/>
      <c r="F42" s="2"/>
      <c r="G42" s="2"/>
      <c r="H42" s="2"/>
      <c r="I42" s="2"/>
      <c r="J42" s="2"/>
      <c r="K42" s="2"/>
      <c r="L42" s="2"/>
      <c r="M42" s="2"/>
      <c r="N42" s="3"/>
    </row>
    <row r="43" spans="2:14" ht="12.75">
      <c r="B43" s="241"/>
      <c r="C43" s="80"/>
      <c r="D43" s="217"/>
      <c r="E43" s="217"/>
      <c r="F43" s="217"/>
      <c r="G43" s="217"/>
      <c r="H43" s="440" t="s">
        <v>200</v>
      </c>
      <c r="I43" s="440"/>
      <c r="J43" s="441"/>
      <c r="K43" s="441"/>
      <c r="L43" s="441"/>
      <c r="M43" s="441"/>
      <c r="N43" s="3"/>
    </row>
    <row r="44" spans="2:14" ht="6.75" customHeight="1">
      <c r="B44" s="241"/>
      <c r="C44" s="80"/>
      <c r="D44" s="217"/>
      <c r="E44" s="217"/>
      <c r="F44" s="217"/>
      <c r="G44" s="217"/>
      <c r="H44" s="73"/>
      <c r="I44" s="73"/>
      <c r="J44" s="73"/>
      <c r="K44" s="73"/>
      <c r="L44" s="73"/>
      <c r="M44" s="73"/>
      <c r="N44" s="3"/>
    </row>
    <row r="45" spans="2:14" ht="12.75">
      <c r="B45" s="242"/>
      <c r="C45" s="80" t="s">
        <v>176</v>
      </c>
      <c r="D45" s="438" t="s">
        <v>174</v>
      </c>
      <c r="E45" s="438"/>
      <c r="F45" s="438"/>
      <c r="G45" s="438"/>
      <c r="H45" s="438"/>
      <c r="I45" s="438"/>
      <c r="J45" s="2"/>
      <c r="K45" s="2"/>
      <c r="L45" s="2"/>
      <c r="M45" s="2"/>
      <c r="N45" s="3"/>
    </row>
    <row r="46" spans="2:14" ht="12.75" customHeight="1">
      <c r="B46" s="247"/>
      <c r="C46" s="80"/>
      <c r="D46" s="438"/>
      <c r="E46" s="438"/>
      <c r="F46" s="438"/>
      <c r="G46" s="438"/>
      <c r="H46" s="438"/>
      <c r="I46" s="438"/>
      <c r="J46" s="251"/>
      <c r="K46" s="252"/>
      <c r="L46" s="251"/>
      <c r="M46" s="251"/>
      <c r="N46" s="3"/>
    </row>
    <row r="47" spans="2:14" ht="12.75">
      <c r="B47" s="241"/>
      <c r="C47" s="80"/>
      <c r="D47" s="251"/>
      <c r="E47" s="251"/>
      <c r="F47" s="251"/>
      <c r="G47" s="251"/>
      <c r="H47" s="251"/>
      <c r="I47" s="251"/>
      <c r="J47" s="251"/>
      <c r="K47" s="252"/>
      <c r="L47" s="251"/>
      <c r="M47" s="251"/>
      <c r="N47" s="3"/>
    </row>
    <row r="48" spans="2:14" ht="12.75">
      <c r="B48" s="241"/>
      <c r="C48" s="80"/>
      <c r="D48" s="252"/>
      <c r="E48" s="252"/>
      <c r="F48" s="252"/>
      <c r="G48" s="252"/>
      <c r="H48" s="440" t="s">
        <v>200</v>
      </c>
      <c r="I48" s="440"/>
      <c r="J48" s="441"/>
      <c r="K48" s="441"/>
      <c r="L48" s="441"/>
      <c r="M48" s="441"/>
      <c r="N48" s="3"/>
    </row>
    <row r="49" spans="2:14" ht="7.5" customHeight="1">
      <c r="B49" s="247"/>
      <c r="C49" s="80"/>
      <c r="D49" s="250"/>
      <c r="E49" s="2"/>
      <c r="F49" s="2"/>
      <c r="G49" s="2"/>
      <c r="H49" s="2"/>
      <c r="I49" s="2"/>
      <c r="J49" s="2"/>
      <c r="K49" s="2"/>
      <c r="L49" s="2"/>
      <c r="M49" s="2"/>
      <c r="N49" s="3"/>
    </row>
    <row r="50" spans="2:14" ht="12.75" customHeight="1">
      <c r="B50" s="242"/>
      <c r="C50" s="80" t="s">
        <v>177</v>
      </c>
      <c r="D50" s="438" t="s">
        <v>175</v>
      </c>
      <c r="E50" s="438"/>
      <c r="F50" s="438"/>
      <c r="G50" s="438"/>
      <c r="H50" s="438"/>
      <c r="I50" s="438"/>
      <c r="J50" s="251"/>
      <c r="K50" s="252"/>
      <c r="L50" s="2"/>
      <c r="M50" s="2"/>
      <c r="N50" s="3"/>
    </row>
    <row r="51" spans="2:14" ht="12.75">
      <c r="B51" s="247"/>
      <c r="C51" s="80"/>
      <c r="D51" s="438"/>
      <c r="E51" s="438"/>
      <c r="F51" s="438"/>
      <c r="G51" s="438"/>
      <c r="H51" s="438"/>
      <c r="I51" s="438"/>
      <c r="J51" s="251"/>
      <c r="K51" s="252"/>
      <c r="L51" s="2"/>
      <c r="M51" s="2"/>
      <c r="N51" s="3"/>
    </row>
    <row r="52" spans="2:14" ht="12.75">
      <c r="B52" s="247"/>
      <c r="C52" s="80"/>
      <c r="D52" s="252"/>
      <c r="E52" s="252"/>
      <c r="F52" s="252"/>
      <c r="G52" s="252"/>
      <c r="H52" s="440" t="s">
        <v>200</v>
      </c>
      <c r="I52" s="440"/>
      <c r="J52" s="441"/>
      <c r="K52" s="441"/>
      <c r="L52" s="441"/>
      <c r="M52" s="441"/>
      <c r="N52" s="3"/>
    </row>
    <row r="53" spans="2:14" ht="8.25" customHeight="1">
      <c r="B53" s="242"/>
      <c r="D53" s="250"/>
      <c r="E53" s="2"/>
      <c r="F53" s="2"/>
      <c r="G53" s="2"/>
      <c r="H53" s="2"/>
      <c r="I53" s="2"/>
      <c r="J53" s="2"/>
      <c r="K53" s="2"/>
      <c r="L53" s="2"/>
      <c r="M53" s="2"/>
      <c r="N53" s="3"/>
    </row>
    <row r="54" spans="2:14" ht="12.75">
      <c r="B54" s="247"/>
      <c r="C54" s="80" t="s">
        <v>178</v>
      </c>
      <c r="D54" s="389" t="s">
        <v>280</v>
      </c>
      <c r="E54" s="2"/>
      <c r="F54" s="2"/>
      <c r="G54" s="2"/>
      <c r="H54" s="2"/>
      <c r="I54" s="2"/>
      <c r="J54" s="2"/>
      <c r="K54" s="2"/>
      <c r="L54" s="2"/>
      <c r="M54" s="2"/>
      <c r="N54" s="3"/>
    </row>
    <row r="55" spans="2:14" ht="12.75">
      <c r="B55" s="247"/>
      <c r="C55" s="80"/>
      <c r="D55" s="250"/>
      <c r="E55" s="2"/>
      <c r="F55" s="2"/>
      <c r="G55" s="2"/>
      <c r="H55" s="2"/>
      <c r="I55" s="2"/>
      <c r="J55" s="2"/>
      <c r="K55" s="2"/>
      <c r="L55" s="2"/>
      <c r="M55" s="2"/>
      <c r="N55" s="3"/>
    </row>
    <row r="56" spans="2:14" ht="8.25" customHeight="1">
      <c r="B56" s="247"/>
      <c r="C56" s="80"/>
      <c r="D56" s="2"/>
      <c r="E56" s="2"/>
      <c r="F56" s="2"/>
      <c r="G56" s="2"/>
      <c r="H56" s="2"/>
      <c r="I56" s="2"/>
      <c r="J56" s="2"/>
      <c r="K56" s="2"/>
      <c r="L56" s="2"/>
      <c r="M56" s="2"/>
      <c r="N56" s="3"/>
    </row>
    <row r="57" spans="2:14" ht="8.25" customHeight="1">
      <c r="B57" s="247"/>
      <c r="C57" s="80"/>
      <c r="D57" s="2"/>
      <c r="E57" s="2"/>
      <c r="F57" s="2"/>
      <c r="G57" s="2"/>
      <c r="H57" s="2"/>
      <c r="I57" s="2"/>
      <c r="J57" s="2"/>
      <c r="K57" s="2"/>
      <c r="L57" s="2"/>
      <c r="M57" s="2"/>
      <c r="N57" s="3"/>
    </row>
    <row r="58" spans="2:14" ht="12.75" customHeight="1">
      <c r="B58" s="247"/>
      <c r="C58" s="80"/>
      <c r="D58" s="440" t="s">
        <v>200</v>
      </c>
      <c r="E58" s="440"/>
      <c r="F58" s="441"/>
      <c r="G58" s="441"/>
      <c r="H58" s="441"/>
      <c r="I58" s="441"/>
      <c r="J58" s="2"/>
      <c r="K58" s="2"/>
      <c r="L58" s="2"/>
      <c r="M58" s="2"/>
      <c r="N58" s="3"/>
    </row>
    <row r="59" spans="2:14" ht="18">
      <c r="B59" s="247"/>
      <c r="C59" s="80"/>
      <c r="D59" s="294" t="s">
        <v>226</v>
      </c>
      <c r="E59" s="2"/>
      <c r="F59" s="2"/>
      <c r="G59" s="2"/>
      <c r="H59" s="2"/>
      <c r="I59" s="2"/>
      <c r="J59" s="2"/>
      <c r="K59" s="2"/>
      <c r="L59" s="2"/>
      <c r="M59" s="2"/>
      <c r="N59" s="3"/>
    </row>
    <row r="60" spans="2:14" ht="15" customHeight="1" thickBot="1">
      <c r="B60" s="247"/>
      <c r="C60" s="80"/>
      <c r="D60" s="80" t="s">
        <v>225</v>
      </c>
      <c r="E60" s="2"/>
      <c r="F60" s="2"/>
      <c r="G60" s="2"/>
      <c r="H60" s="2"/>
      <c r="I60" s="2"/>
      <c r="J60" s="2"/>
      <c r="K60" s="2"/>
      <c r="L60" s="2"/>
      <c r="M60" s="2"/>
      <c r="N60" s="3"/>
    </row>
    <row r="61" spans="2:14" ht="15" customHeight="1" thickBot="1">
      <c r="B61" s="247"/>
      <c r="C61" s="80"/>
      <c r="D61" s="293"/>
      <c r="E61" s="71" t="s">
        <v>227</v>
      </c>
      <c r="H61" s="442"/>
      <c r="I61" s="443"/>
      <c r="J61" s="443"/>
      <c r="K61" s="443"/>
      <c r="L61" s="443"/>
      <c r="M61" s="444"/>
      <c r="N61" s="3"/>
    </row>
    <row r="62" spans="2:15" ht="15" customHeight="1" thickBot="1">
      <c r="B62" s="247"/>
      <c r="C62" s="80"/>
      <c r="D62" s="188"/>
      <c r="E62" s="390" t="s">
        <v>228</v>
      </c>
      <c r="F62" s="185"/>
      <c r="G62" s="185"/>
      <c r="H62" s="442"/>
      <c r="I62" s="443"/>
      <c r="J62" s="443"/>
      <c r="K62" s="443"/>
      <c r="L62" s="443"/>
      <c r="M62" s="444"/>
      <c r="N62" s="3"/>
      <c r="O62" s="303"/>
    </row>
    <row r="63" spans="2:15" ht="15" customHeight="1" thickBot="1">
      <c r="B63" s="247"/>
      <c r="C63" s="80"/>
      <c r="D63" s="188"/>
      <c r="E63" s="390" t="s">
        <v>229</v>
      </c>
      <c r="F63" s="185"/>
      <c r="G63" s="185"/>
      <c r="H63" s="442"/>
      <c r="I63" s="443"/>
      <c r="J63" s="443"/>
      <c r="K63" s="443"/>
      <c r="L63" s="443"/>
      <c r="M63" s="444"/>
      <c r="N63" s="3"/>
      <c r="O63" s="303"/>
    </row>
    <row r="64" spans="2:15" ht="15" customHeight="1" thickBot="1">
      <c r="B64" s="247"/>
      <c r="C64" s="80"/>
      <c r="D64" s="188"/>
      <c r="E64" s="390" t="s">
        <v>222</v>
      </c>
      <c r="F64" s="185"/>
      <c r="G64" s="185"/>
      <c r="H64" s="442"/>
      <c r="I64" s="443"/>
      <c r="J64" s="443"/>
      <c r="K64" s="443"/>
      <c r="L64" s="443"/>
      <c r="M64" s="444"/>
      <c r="N64" s="3"/>
      <c r="O64" s="303"/>
    </row>
    <row r="65" spans="2:15" ht="15" customHeight="1" thickBot="1">
      <c r="B65" s="247"/>
      <c r="C65" s="80"/>
      <c r="D65" s="188"/>
      <c r="E65" s="390" t="s">
        <v>223</v>
      </c>
      <c r="F65" s="185"/>
      <c r="G65" s="185"/>
      <c r="H65" s="442"/>
      <c r="I65" s="443"/>
      <c r="J65" s="443"/>
      <c r="K65" s="443"/>
      <c r="L65" s="443"/>
      <c r="M65" s="444"/>
      <c r="N65" s="3"/>
      <c r="O65" s="303"/>
    </row>
    <row r="66" spans="2:15" ht="15" customHeight="1" thickBot="1">
      <c r="B66" s="247"/>
      <c r="C66" s="80"/>
      <c r="D66" s="80" t="s">
        <v>224</v>
      </c>
      <c r="E66" s="187"/>
      <c r="G66" s="187"/>
      <c r="H66" s="187"/>
      <c r="I66" s="187"/>
      <c r="N66" s="3"/>
      <c r="O66" s="303"/>
    </row>
    <row r="67" spans="2:15" ht="15" customHeight="1" thickBot="1">
      <c r="B67" s="247"/>
      <c r="C67" s="80"/>
      <c r="D67" s="293"/>
      <c r="E67" s="84" t="s">
        <v>227</v>
      </c>
      <c r="G67" s="187"/>
      <c r="H67" s="442"/>
      <c r="I67" s="443"/>
      <c r="J67" s="443"/>
      <c r="K67" s="443"/>
      <c r="L67" s="443"/>
      <c r="M67" s="444"/>
      <c r="N67" s="3"/>
      <c r="O67" s="303"/>
    </row>
    <row r="68" spans="2:15" ht="15" customHeight="1" thickBot="1">
      <c r="B68" s="247"/>
      <c r="C68" s="80"/>
      <c r="D68" s="188"/>
      <c r="E68" s="187" t="s">
        <v>228</v>
      </c>
      <c r="F68" s="185"/>
      <c r="G68" s="187"/>
      <c r="H68" s="442"/>
      <c r="I68" s="443"/>
      <c r="J68" s="443"/>
      <c r="K68" s="443"/>
      <c r="L68" s="443"/>
      <c r="M68" s="444"/>
      <c r="N68" s="3"/>
      <c r="O68" s="303"/>
    </row>
    <row r="69" spans="2:14" ht="15" customHeight="1" thickBot="1">
      <c r="B69" s="247"/>
      <c r="C69" s="80"/>
      <c r="D69" s="188"/>
      <c r="E69" s="187" t="s">
        <v>229</v>
      </c>
      <c r="F69" s="185"/>
      <c r="G69" s="187"/>
      <c r="H69" s="442"/>
      <c r="I69" s="443"/>
      <c r="J69" s="443"/>
      <c r="K69" s="443"/>
      <c r="L69" s="443"/>
      <c r="M69" s="444"/>
      <c r="N69" s="3"/>
    </row>
    <row r="70" spans="2:14" ht="15" customHeight="1" thickBot="1">
      <c r="B70" s="247"/>
      <c r="C70" s="80"/>
      <c r="D70" s="188"/>
      <c r="E70" s="187" t="s">
        <v>222</v>
      </c>
      <c r="F70" s="185"/>
      <c r="G70" s="187"/>
      <c r="H70" s="442"/>
      <c r="I70" s="443"/>
      <c r="J70" s="443"/>
      <c r="K70" s="443"/>
      <c r="L70" s="443"/>
      <c r="M70" s="444"/>
      <c r="N70" s="3"/>
    </row>
    <row r="71" spans="2:14" ht="15" customHeight="1" thickBot="1">
      <c r="B71" s="247"/>
      <c r="C71" s="80"/>
      <c r="D71" s="188"/>
      <c r="E71" s="187" t="s">
        <v>223</v>
      </c>
      <c r="F71" s="185"/>
      <c r="G71" s="187"/>
      <c r="H71" s="442"/>
      <c r="I71" s="443"/>
      <c r="J71" s="443"/>
      <c r="K71" s="443"/>
      <c r="L71" s="443"/>
      <c r="M71" s="444"/>
      <c r="N71" s="3"/>
    </row>
    <row r="72" spans="2:14" ht="15" customHeight="1">
      <c r="B72" s="247"/>
      <c r="C72" s="80"/>
      <c r="D72" s="188"/>
      <c r="E72" s="187"/>
      <c r="F72" s="185"/>
      <c r="G72" s="187"/>
      <c r="H72" s="187"/>
      <c r="I72" s="187"/>
      <c r="J72" s="297"/>
      <c r="K72" s="297"/>
      <c r="L72" s="297"/>
      <c r="M72" s="297"/>
      <c r="N72" s="3"/>
    </row>
    <row r="73" spans="2:14" ht="15" customHeight="1">
      <c r="B73" s="247"/>
      <c r="D73" s="305" t="s">
        <v>233</v>
      </c>
      <c r="E73" s="187"/>
      <c r="F73" s="185"/>
      <c r="G73" s="187"/>
      <c r="H73" s="187"/>
      <c r="I73" s="187"/>
      <c r="J73" s="297"/>
      <c r="K73" s="297"/>
      <c r="L73" s="297"/>
      <c r="M73" s="297"/>
      <c r="N73" s="3"/>
    </row>
    <row r="74" spans="2:14" ht="15" customHeight="1">
      <c r="B74" s="247"/>
      <c r="C74" s="80"/>
      <c r="D74" s="306"/>
      <c r="E74" s="187"/>
      <c r="F74" s="390" t="s">
        <v>232</v>
      </c>
      <c r="G74" s="187"/>
      <c r="H74" s="187"/>
      <c r="I74" s="187"/>
      <c r="J74" s="297"/>
      <c r="K74" s="297"/>
      <c r="L74" s="297"/>
      <c r="M74" s="297"/>
      <c r="N74" s="3"/>
    </row>
    <row r="75" spans="2:14" ht="10.5" customHeight="1" thickBot="1">
      <c r="B75" s="247"/>
      <c r="C75" s="80"/>
      <c r="D75" s="188"/>
      <c r="E75" s="187"/>
      <c r="G75" s="187"/>
      <c r="H75" s="187"/>
      <c r="I75" s="187"/>
      <c r="J75" s="296"/>
      <c r="K75" s="295"/>
      <c r="L75" s="275"/>
      <c r="M75" s="269"/>
      <c r="N75" s="3"/>
    </row>
    <row r="76" spans="2:14" ht="15" customHeight="1">
      <c r="B76" s="247"/>
      <c r="C76" s="80"/>
      <c r="D76" s="188"/>
      <c r="E76" s="187"/>
      <c r="F76" s="304"/>
      <c r="G76" s="445" t="s">
        <v>275</v>
      </c>
      <c r="H76" s="446"/>
      <c r="I76" s="446"/>
      <c r="J76" s="447"/>
      <c r="K76" s="304"/>
      <c r="L76" s="275"/>
      <c r="M76" s="269"/>
      <c r="N76" s="3"/>
    </row>
    <row r="77" spans="2:14" ht="25.5" customHeight="1" thickBot="1">
      <c r="B77" s="247"/>
      <c r="C77" s="80"/>
      <c r="D77" s="2"/>
      <c r="E77" s="2"/>
      <c r="F77" s="304"/>
      <c r="G77" s="448"/>
      <c r="H77" s="449"/>
      <c r="I77" s="449"/>
      <c r="J77" s="450"/>
      <c r="K77" s="304"/>
      <c r="L77" s="253"/>
      <c r="M77" s="2"/>
      <c r="N77" s="3"/>
    </row>
    <row r="78" spans="2:14" ht="16.5" customHeight="1">
      <c r="B78" s="247"/>
      <c r="C78" s="80"/>
      <c r="D78" s="2"/>
      <c r="E78" s="188"/>
      <c r="F78" s="391"/>
      <c r="G78" s="80"/>
      <c r="H78" s="80"/>
      <c r="I78" s="80"/>
      <c r="J78" s="253"/>
      <c r="K78" s="253"/>
      <c r="L78" s="253"/>
      <c r="M78" s="2"/>
      <c r="N78" s="3"/>
    </row>
    <row r="79" spans="2:14" ht="2.25" customHeight="1" thickBot="1">
      <c r="B79" s="248"/>
      <c r="C79" s="216"/>
      <c r="D79" s="5"/>
      <c r="E79" s="5"/>
      <c r="F79" s="5"/>
      <c r="G79" s="5"/>
      <c r="H79" s="5"/>
      <c r="I79" s="5"/>
      <c r="J79" s="5"/>
      <c r="K79" s="5"/>
      <c r="L79" s="5"/>
      <c r="M79" s="5"/>
      <c r="N79" s="190"/>
    </row>
    <row r="84" spans="9:23" ht="12.75">
      <c r="I84" s="40"/>
      <c r="V84" s="281"/>
      <c r="W84" s="281"/>
    </row>
    <row r="85" spans="16:23" ht="12.75">
      <c r="P85" s="301"/>
      <c r="V85" s="301"/>
      <c r="W85" s="281"/>
    </row>
    <row r="86" spans="16:23" ht="12.75">
      <c r="P86" s="301"/>
      <c r="V86" s="301"/>
      <c r="W86" s="281"/>
    </row>
    <row r="87" spans="16:23" ht="12.75">
      <c r="P87" s="301"/>
      <c r="V87" s="301"/>
      <c r="W87" s="281"/>
    </row>
    <row r="88" spans="16:23" ht="12.75">
      <c r="P88" s="301"/>
      <c r="V88" s="301"/>
      <c r="W88" s="281"/>
    </row>
    <row r="89" spans="16:23" ht="12.75">
      <c r="P89" s="301"/>
      <c r="V89" s="301"/>
      <c r="W89" s="281"/>
    </row>
    <row r="90" spans="16:23" ht="12.75">
      <c r="P90" s="301"/>
      <c r="V90" s="301"/>
      <c r="W90" s="281"/>
    </row>
    <row r="91" spans="16:23" ht="12.75">
      <c r="P91" s="301"/>
      <c r="V91" s="301"/>
      <c r="W91" s="281"/>
    </row>
    <row r="92" spans="16:23" ht="12.75">
      <c r="P92" s="301"/>
      <c r="V92" s="301"/>
      <c r="W92" s="281"/>
    </row>
    <row r="93" spans="16:23" ht="12.75">
      <c r="P93" s="301"/>
      <c r="V93" s="301"/>
      <c r="W93" s="281"/>
    </row>
    <row r="94" spans="16:23" ht="12.75">
      <c r="P94" s="301"/>
      <c r="V94" s="301"/>
      <c r="W94" s="281"/>
    </row>
    <row r="95" spans="16:23" ht="12.75">
      <c r="P95" s="301"/>
      <c r="V95" s="301"/>
      <c r="W95" s="281"/>
    </row>
    <row r="96" spans="16:23" ht="12.75">
      <c r="P96" s="301"/>
      <c r="V96" s="281"/>
      <c r="W96" s="281"/>
    </row>
  </sheetData>
  <sheetProtection/>
  <mergeCells count="36">
    <mergeCell ref="D58:E58"/>
    <mergeCell ref="F58:I58"/>
    <mergeCell ref="H70:M70"/>
    <mergeCell ref="H71:M71"/>
    <mergeCell ref="H65:M65"/>
    <mergeCell ref="H67:M67"/>
    <mergeCell ref="H68:M68"/>
    <mergeCell ref="H69:M69"/>
    <mergeCell ref="H61:M61"/>
    <mergeCell ref="H62:M62"/>
    <mergeCell ref="H63:M63"/>
    <mergeCell ref="H64:M64"/>
    <mergeCell ref="G76:J77"/>
    <mergeCell ref="B2:N2"/>
    <mergeCell ref="D5:M5"/>
    <mergeCell ref="D35:M35"/>
    <mergeCell ref="F14:H14"/>
    <mergeCell ref="G25:I25"/>
    <mergeCell ref="G24:I24"/>
    <mergeCell ref="F30:G30"/>
    <mergeCell ref="H52:I52"/>
    <mergeCell ref="H39:I39"/>
    <mergeCell ref="J39:M39"/>
    <mergeCell ref="J52:M52"/>
    <mergeCell ref="J43:M43"/>
    <mergeCell ref="J48:M48"/>
    <mergeCell ref="F13:H13"/>
    <mergeCell ref="D50:I51"/>
    <mergeCell ref="D37:I38"/>
    <mergeCell ref="F17:H17"/>
    <mergeCell ref="F18:H18"/>
    <mergeCell ref="F21:H21"/>
    <mergeCell ref="H43:I43"/>
    <mergeCell ref="H48:I48"/>
    <mergeCell ref="D45:I46"/>
    <mergeCell ref="F22:H22"/>
  </mergeCells>
  <printOptions/>
  <pageMargins left="0.7" right="0.7" top="0.75" bottom="0.75" header="0.3" footer="0.3"/>
  <pageSetup fitToHeight="1" fitToWidth="1" horizontalDpi="600" verticalDpi="600" orientation="portrait" scale="62" r:id="rId2"/>
  <legacyDrawing r:id="rId1"/>
</worksheet>
</file>

<file path=xl/worksheets/sheet7.xml><?xml version="1.0" encoding="utf-8"?>
<worksheet xmlns="http://schemas.openxmlformats.org/spreadsheetml/2006/main" xmlns:r="http://schemas.openxmlformats.org/officeDocument/2006/relationships">
  <dimension ref="A1:P48"/>
  <sheetViews>
    <sheetView zoomScale="85" zoomScaleNormal="85" zoomScalePageLayoutView="0" workbookViewId="0" topLeftCell="A1">
      <selection activeCell="C10" sqref="C10"/>
    </sheetView>
  </sheetViews>
  <sheetFormatPr defaultColWidth="9.140625" defaultRowHeight="12.75"/>
  <cols>
    <col min="2" max="2" width="12.00390625" style="0" customWidth="1"/>
    <col min="3" max="3" width="26.00390625" style="0" bestFit="1" customWidth="1"/>
    <col min="4" max="4" width="19.140625" style="0" customWidth="1"/>
    <col min="5" max="5" width="15.00390625" style="0" bestFit="1" customWidth="1"/>
    <col min="6" max="6" width="19.7109375" style="0" customWidth="1"/>
    <col min="7" max="7" width="18.57421875" style="0" bestFit="1" customWidth="1"/>
    <col min="8" max="8" width="17.57421875" style="0" bestFit="1" customWidth="1"/>
    <col min="9" max="9" width="19.8515625" style="0" bestFit="1" customWidth="1"/>
    <col min="10" max="10" width="15.140625" style="0" bestFit="1" customWidth="1"/>
  </cols>
  <sheetData>
    <row r="1" spans="2:10" ht="25.5">
      <c r="B1" s="205"/>
      <c r="C1" s="206" t="s">
        <v>117</v>
      </c>
      <c r="D1" s="206" t="s">
        <v>118</v>
      </c>
      <c r="E1" s="206" t="s">
        <v>119</v>
      </c>
      <c r="F1" s="206" t="s">
        <v>120</v>
      </c>
      <c r="G1" s="207" t="s">
        <v>153</v>
      </c>
      <c r="H1" s="207" t="s">
        <v>154</v>
      </c>
      <c r="I1" s="207" t="s">
        <v>155</v>
      </c>
      <c r="J1" s="207" t="s">
        <v>156</v>
      </c>
    </row>
    <row r="2" spans="2:10" ht="25.5">
      <c r="B2" s="205" t="s">
        <v>121</v>
      </c>
      <c r="C2" s="208">
        <f>'Scratch Work'!D19*'Scratch Work'!E34+'Scratch Work'!D20*'Scratch Work'!E35+'Scratch Work'!D21*'Scratch Work'!E36+'Scratch Work'!D22*'Scratch Work'!E37</f>
        <v>544315.2310796905</v>
      </c>
      <c r="D2" s="208">
        <f>'Scratch Work'!C19*'Scratch Work'!E34+'Scratch Work'!C20*'Scratch Work'!E35+'Scratch Work'!C21*'Scratch Work'!E36+'Scratch Work'!C22*'Scratch Work'!E37</f>
        <v>396199.58648477425</v>
      </c>
      <c r="E2" s="208">
        <f>'Scratch Work'!I19*'Scratch Work'!L34+'Scratch Work'!I20*'Scratch Work'!L35+'Scratch Work'!I21*'Scratch Work'!L36</f>
        <v>464667.53939678264</v>
      </c>
      <c r="F2" s="208">
        <f>'Scratch Work'!G19*'Scratch Work'!L34+'Scratch Work'!G20*'Scratch Work'!L35+'Scratch Work'!G21*'Scratch Work'!L36</f>
        <v>178659.8976</v>
      </c>
      <c r="G2" s="208">
        <f>'Scratch Work'!H34*'Scratch Work'!F26+'Scratch Work'!H35*'Scratch Work'!F27+'Scratch Work'!H36*'Scratch Work'!F28+'Scratch Work'!H37*'Scratch Work'!F29</f>
        <v>62562.02731199999</v>
      </c>
      <c r="H2" s="208">
        <f>'Scratch Work'!H34*'Scratch Work'!E26+'Scratch Work'!H35*'Scratch Work'!E27+'Scratch Work'!H36*'Scratch Work'!E28+'Scratch Work'!H37*'Scratch Work'!E29</f>
        <v>52551.33611790433</v>
      </c>
      <c r="I2" s="209">
        <f>'Scratch Work'!H27*'Scratch Work'!P34+'Scratch Work'!H28*'Scratch Work'!P35+'Scratch Work'!H29*'Scratch Work'!P36</f>
        <v>62562.027312</v>
      </c>
      <c r="J2" s="209">
        <f>'Scratch Work'!G27*'Scratch Work'!P34+'Scratch Work'!G28*'Scratch Work'!P35+'Scratch Work'!G29*'Scratch Work'!P36</f>
        <v>52551.336117904335</v>
      </c>
    </row>
    <row r="3" spans="2:10" ht="12.75">
      <c r="B3" s="205" t="s">
        <v>122</v>
      </c>
      <c r="C3" s="208">
        <f>'Scratch Work'!E42*'Scratch Work'!D19+'Scratch Work'!E43*'Scratch Work'!D20+'Scratch Work'!E44*'Scratch Work'!D21+'Scratch Work'!E45*'Scratch Work'!D22</f>
        <v>146566.09535873332</v>
      </c>
      <c r="D3" s="208">
        <f>'Scratch Work'!C19*'Scratch Work'!E42+'Scratch Work'!C20*'Scratch Work'!E43+'Scratch Work'!C21*'Scratch Work'!E44+'Scratch Work'!C22*'Scratch Work'!E45</f>
        <v>110013.02456477436</v>
      </c>
      <c r="E3" s="208">
        <f>'Scratch Work'!I19*'Scratch Work'!L42+'Scratch Work'!I20*'Scratch Work'!L43+'Scratch Work'!I21*'Scratch Work'!L44</f>
        <v>83312.87515113819</v>
      </c>
      <c r="F3" s="208">
        <f>'Scratch Work'!G19*'Scratch Work'!L42+'Scratch Work'!G20*'Scratch Work'!L43+'Scratch Work'!G21*'Scratch Work'!L44</f>
        <v>37078.402133333315</v>
      </c>
      <c r="G3" s="208">
        <f>'Scratch Work'!H42*'Scratch Work'!F26+'Scratch Work'!H43*'Scratch Work'!F27+'Scratch Work'!H44*'Scratch Work'!F28+'Scratch Work'!H45*'Scratch Work'!F29</f>
        <v>16232.05786486153</v>
      </c>
      <c r="H3" s="208">
        <f>'Scratch Work'!H42*'Scratch Work'!E26+'Scratch Work'!H43*'Scratch Work'!E27+'Scratch Work'!H44*'Scratch Work'!E28+'Scratch Work'!H45*'Scratch Work'!E29</f>
        <v>14922.154899442796</v>
      </c>
      <c r="I3" s="209">
        <f>'Scratch Work'!H27*'Scratch Work'!P42+'Scratch Work'!H28*'Scratch Work'!P43+'Scratch Work'!H29*'Scratch Work'!P44</f>
        <v>13283.49872639999</v>
      </c>
      <c r="J3" s="209">
        <f>'Scratch Work'!G27*'Scratch Work'!P42+'Scratch Work'!G28*'Scratch Work'!P43+'Scratch Work'!G29*'Scratch Work'!P44</f>
        <v>12527.336437904334</v>
      </c>
    </row>
    <row r="4" ht="12.75">
      <c r="B4" s="18"/>
    </row>
    <row r="7" spans="2:15" ht="12.75">
      <c r="B7" s="86" t="s">
        <v>141</v>
      </c>
      <c r="C7" s="86"/>
      <c r="D7" s="39" t="s">
        <v>264</v>
      </c>
      <c r="E7" s="86"/>
      <c r="N7" s="38"/>
      <c r="O7" s="41"/>
    </row>
    <row r="8" spans="3:7" ht="12.75">
      <c r="C8" s="86" t="s">
        <v>106</v>
      </c>
      <c r="D8" s="86" t="s">
        <v>135</v>
      </c>
      <c r="F8" s="86" t="s">
        <v>140</v>
      </c>
      <c r="G8" s="86" t="s">
        <v>148</v>
      </c>
    </row>
    <row r="9" spans="3:9" ht="13.5" thickBot="1">
      <c r="C9" s="65" t="s">
        <v>107</v>
      </c>
      <c r="D9" s="71" t="s">
        <v>107</v>
      </c>
      <c r="F9" s="65" t="s">
        <v>107</v>
      </c>
      <c r="G9" s="65" t="s">
        <v>107</v>
      </c>
      <c r="I9" s="86" t="s">
        <v>146</v>
      </c>
    </row>
    <row r="10" spans="1:10" ht="13.5" thickBot="1">
      <c r="A10" s="372"/>
      <c r="B10" s="88" t="s">
        <v>77</v>
      </c>
      <c r="C10" s="172">
        <f>0.25*(('Adjust - usage patterns'!D5*'Adjust - usage patterns'!D6)/7*365-'Adjust - usage patterns'!D7*'Adjust - usage patterns'!D5)*(1-'Modeling Study'!F48)</f>
        <v>293.2430769230767</v>
      </c>
      <c r="D10" s="173">
        <f>0.25*(('Adjust - usage patterns'!D5*'Adjust - usage patterns'!D6)/7*365-'Adjust - usage patterns'!D7*'Adjust - usage patterns'!D5)*(1-'Modeling Study'!J48)</f>
        <v>293.2430769230767</v>
      </c>
      <c r="E10" s="91" t="s">
        <v>78</v>
      </c>
      <c r="F10" s="174">
        <f>(('Adjust - usage patterns'!D5*'Adjust - usage patterns'!D6)/7*365-'Adjust - usage patterns'!D7*'Adjust - usage patterns'!D5)*(1-'Modeling Study'!D48)</f>
        <v>847.146666666666</v>
      </c>
      <c r="G10" s="169">
        <f>(('Adjust - usage patterns'!D5*'Adjust - usage patterns'!D6)/7*365-'Adjust - usage patterns'!D7*'Adjust - usage patterns'!D5)*(1-'Modeling Study'!H48)</f>
        <v>847.146666666666</v>
      </c>
      <c r="I10" s="455" t="s">
        <v>144</v>
      </c>
      <c r="J10" s="456"/>
    </row>
    <row r="11" spans="1:10" ht="12.75">
      <c r="A11" s="372"/>
      <c r="B11" s="89" t="s">
        <v>78</v>
      </c>
      <c r="C11" s="175">
        <f>0.75*(('Adjust - usage patterns'!D5*'Adjust - usage patterns'!D6)/7*365-'Adjust - usage patterns'!D7*'Adjust - usage patterns'!D5)*(1-'Modeling Study'!F48)</f>
        <v>879.7292307692302</v>
      </c>
      <c r="D11" s="176">
        <f>0.75*(('Adjust - usage patterns'!D5*'Adjust - usage patterns'!D6)/7*365-'Adjust - usage patterns'!D7*'Adjust - usage patterns'!D5)*(1-'Modeling Study'!J48)</f>
        <v>879.7292307692302</v>
      </c>
      <c r="E11" s="92" t="s">
        <v>79</v>
      </c>
      <c r="F11" s="177">
        <f>(('Adjust - usage patterns'!D5*'Adjust - usage patterns'!D6)/7*365-'Adjust - usage patterns'!D7*'Adjust - usage patterns'!D5)*'Modeling Study'!D48</f>
        <v>1058.9333333333325</v>
      </c>
      <c r="G11" s="170">
        <f>(('Adjust - usage patterns'!D5*'Adjust - usage patterns'!D6)/7*365-'Adjust - usage patterns'!D7*'Adjust - usage patterns'!D5)*'Modeling Study'!H48</f>
        <v>1058.9333333333325</v>
      </c>
      <c r="I11" s="124" t="s">
        <v>105</v>
      </c>
      <c r="J11" s="163">
        <v>0.5</v>
      </c>
    </row>
    <row r="12" spans="1:10" ht="13.5" thickBot="1">
      <c r="A12" s="372"/>
      <c r="B12" s="89" t="s">
        <v>79</v>
      </c>
      <c r="C12" s="175">
        <f>(('Adjust - usage patterns'!D5*'Adjust - usage patterns'!D6)/7*365-'Adjust - usage patterns'!D5*'Adjust - usage patterns'!D7)*'Modeling Study'!F48</f>
        <v>733.1076923076918</v>
      </c>
      <c r="D12" s="176">
        <f>(('Adjust - usage patterns'!D5*'Adjust - usage patterns'!D6)/7*365-'Adjust - usage patterns'!D5*'Adjust - usage patterns'!D7)*('Modeling Study'!J48)</f>
        <v>733.1076923076918</v>
      </c>
      <c r="E12" s="93" t="s">
        <v>80</v>
      </c>
      <c r="F12" s="178">
        <f>((7-'Adjust - usage patterns'!D6)*24+(24-'Adjust - usage patterns'!D5)*'Adjust - usage patterns'!D6)/7*365+'Adjust - usage patterns'!D7*'Adjust - usage patterns'!D5</f>
        <v>6853.920000000001</v>
      </c>
      <c r="G12" s="171">
        <f>((7-'Adjust - usage patterns'!D6)*24+(24-'Adjust - usage patterns'!D5)*'Adjust - usage patterns'!D6)/7*365+'Adjust - usage patterns'!D7*'Adjust - usage patterns'!D5</f>
        <v>6853.920000000001</v>
      </c>
      <c r="I12" s="125" t="s">
        <v>145</v>
      </c>
      <c r="J12" s="164">
        <f>1-J11</f>
        <v>0.5</v>
      </c>
    </row>
    <row r="13" spans="1:10" ht="13.5" thickBot="1">
      <c r="A13" s="372"/>
      <c r="B13" s="90" t="s">
        <v>80</v>
      </c>
      <c r="C13" s="179">
        <f>((7-'Adjust - usage patterns'!D6)*24+(24-'Adjust - usage patterns'!D5)*'Adjust - usage patterns'!D6)/7*365+'Adjust - usage patterns'!D7*'Adjust - usage patterns'!D5</f>
        <v>6853.920000000001</v>
      </c>
      <c r="D13" s="180">
        <f>((7-'Adjust - usage patterns'!D6)*24+(24-'Adjust - usage patterns'!D5)*'Adjust - usage patterns'!D6)/7*365+'Adjust - usage patterns'!D7*'Adjust - usage patterns'!D5</f>
        <v>6853.920000000001</v>
      </c>
      <c r="E13" s="84"/>
      <c r="F13" s="64">
        <f>SUM(F10:F12)</f>
        <v>8760</v>
      </c>
      <c r="H13" s="84"/>
      <c r="I13" s="126"/>
      <c r="J13" s="127"/>
    </row>
    <row r="14" spans="2:9" ht="12.75">
      <c r="B14" s="38"/>
      <c r="C14" s="64">
        <f>SUM(C10:C13)</f>
        <v>8760</v>
      </c>
      <c r="D14" s="64">
        <f>SUM(D10:D13)</f>
        <v>8760</v>
      </c>
      <c r="E14" s="84"/>
      <c r="F14" s="41"/>
      <c r="G14" s="41"/>
      <c r="H14" s="84"/>
      <c r="I14" s="126"/>
    </row>
    <row r="15" spans="5:14" ht="12.75">
      <c r="E15" s="40"/>
      <c r="F15" s="40"/>
      <c r="G15" s="40"/>
      <c r="H15" s="40"/>
      <c r="I15" s="40"/>
      <c r="J15" s="40"/>
      <c r="L15" s="40"/>
      <c r="M15" s="40"/>
      <c r="N15" s="40"/>
    </row>
    <row r="16" spans="2:4" ht="12.75">
      <c r="B16" s="39" t="s">
        <v>143</v>
      </c>
      <c r="D16" s="39" t="s">
        <v>147</v>
      </c>
    </row>
    <row r="17" spans="3:11" ht="12.75">
      <c r="C17" s="87" t="s">
        <v>106</v>
      </c>
      <c r="D17" s="87"/>
      <c r="F17" s="87"/>
      <c r="G17" s="87" t="s">
        <v>139</v>
      </c>
      <c r="K17" s="84"/>
    </row>
    <row r="18" spans="3:9" ht="13.5" thickBot="1">
      <c r="C18" s="65" t="s">
        <v>108</v>
      </c>
      <c r="D18" s="65" t="s">
        <v>109</v>
      </c>
      <c r="G18" s="66" t="s">
        <v>110</v>
      </c>
      <c r="H18" s="66" t="s">
        <v>111</v>
      </c>
      <c r="I18" s="66" t="s">
        <v>112</v>
      </c>
    </row>
    <row r="19" spans="2:9" ht="12.75">
      <c r="B19" s="88" t="s">
        <v>77</v>
      </c>
      <c r="C19" s="139">
        <v>108.79695987106196</v>
      </c>
      <c r="D19" s="140">
        <v>114.65130316799998</v>
      </c>
      <c r="F19" s="99" t="s">
        <v>78</v>
      </c>
      <c r="G19" s="139">
        <f>'Adjust- energy use'!E5</f>
        <v>28</v>
      </c>
      <c r="H19" s="129">
        <v>41.471320569820726</v>
      </c>
      <c r="I19" s="140">
        <f>'Adjust- energy use'!F5</f>
        <v>73.43190097480749</v>
      </c>
    </row>
    <row r="20" spans="2:9" ht="12.75">
      <c r="B20" s="89" t="s">
        <v>78</v>
      </c>
      <c r="C20" s="141">
        <f>'Adjust- energy use'!E8</f>
        <v>59.899999999999984</v>
      </c>
      <c r="D20" s="142">
        <f>'Adjust- energy use'!F8</f>
        <v>83.89119744</v>
      </c>
      <c r="F20" s="89" t="s">
        <v>79</v>
      </c>
      <c r="G20" s="150">
        <f>'Adjust- energy use'!E6</f>
        <v>2</v>
      </c>
      <c r="H20" s="151">
        <v>3.3</v>
      </c>
      <c r="I20" s="152">
        <f>'Adjust- energy use'!F6</f>
        <v>3.4</v>
      </c>
    </row>
    <row r="21" spans="2:9" ht="13.5" thickBot="1">
      <c r="B21" s="89" t="s">
        <v>79</v>
      </c>
      <c r="C21" s="141">
        <f>'Adjust- energy use'!E9</f>
        <v>4</v>
      </c>
      <c r="D21" s="142">
        <f>'Adjust- energy use'!F9</f>
        <v>6.2</v>
      </c>
      <c r="F21" s="90" t="s">
        <v>80</v>
      </c>
      <c r="G21" s="143">
        <v>1</v>
      </c>
      <c r="H21" s="130">
        <v>1.88</v>
      </c>
      <c r="I21" s="144">
        <v>1.05</v>
      </c>
    </row>
    <row r="22" spans="2:16" ht="15" thickBot="1">
      <c r="B22" s="90" t="s">
        <v>80</v>
      </c>
      <c r="C22" s="143">
        <v>2</v>
      </c>
      <c r="D22" s="144">
        <v>2.9999999999999996</v>
      </c>
      <c r="G22" s="131"/>
      <c r="H22" s="132"/>
      <c r="I22" s="131"/>
      <c r="J22" s="131"/>
      <c r="P22" s="63"/>
    </row>
    <row r="23" spans="2:16" ht="14.25">
      <c r="B23" s="32"/>
      <c r="C23" s="149"/>
      <c r="D23" s="149"/>
      <c r="G23" s="131"/>
      <c r="H23" s="132"/>
      <c r="I23" s="131"/>
      <c r="J23" s="131"/>
      <c r="P23" s="37"/>
    </row>
    <row r="24" spans="2:8" ht="12.75">
      <c r="B24" s="66"/>
      <c r="C24" s="87" t="s">
        <v>142</v>
      </c>
      <c r="D24" s="87"/>
      <c r="E24" s="87" t="s">
        <v>150</v>
      </c>
      <c r="G24" s="32" t="s">
        <v>149</v>
      </c>
      <c r="H24" s="40"/>
    </row>
    <row r="25" spans="2:8" ht="13.5" thickBot="1">
      <c r="B25" s="66"/>
      <c r="C25" s="65" t="s">
        <v>113</v>
      </c>
      <c r="D25" s="65" t="s">
        <v>114</v>
      </c>
      <c r="E25" s="65" t="s">
        <v>113</v>
      </c>
      <c r="F25" s="65" t="s">
        <v>114</v>
      </c>
      <c r="G25" s="32"/>
      <c r="H25" s="40"/>
    </row>
    <row r="26" spans="2:8" ht="13.5" thickBot="1">
      <c r="B26" s="88" t="s">
        <v>77</v>
      </c>
      <c r="C26" s="145">
        <v>16.4</v>
      </c>
      <c r="D26" s="146">
        <v>19.524</v>
      </c>
      <c r="E26" s="157">
        <f>C26*$J$11</f>
        <v>8.2</v>
      </c>
      <c r="F26" s="158">
        <f>D26*$J$11</f>
        <v>9.762</v>
      </c>
      <c r="G26" s="165" t="s">
        <v>151</v>
      </c>
      <c r="H26" s="165" t="s">
        <v>152</v>
      </c>
    </row>
    <row r="27" spans="2:8" ht="12.75">
      <c r="B27" s="89" t="s">
        <v>78</v>
      </c>
      <c r="C27" s="147">
        <f>'Adjust- energy use'!E10</f>
        <v>16.4</v>
      </c>
      <c r="D27" s="148">
        <f>'Adjust- energy use'!F10</f>
        <v>19.524</v>
      </c>
      <c r="E27" s="159">
        <f aca="true" t="shared" si="0" ref="E27:F29">C27*$J$11</f>
        <v>8.2</v>
      </c>
      <c r="F27" s="160">
        <f t="shared" si="0"/>
        <v>9.762</v>
      </c>
      <c r="G27" s="166">
        <f>C27*$J$12</f>
        <v>8.2</v>
      </c>
      <c r="H27" s="158">
        <f aca="true" t="shared" si="1" ref="G27:H29">D27*$J$12</f>
        <v>9.762</v>
      </c>
    </row>
    <row r="28" spans="2:8" ht="12.75">
      <c r="B28" s="89" t="s">
        <v>79</v>
      </c>
      <c r="C28" s="147">
        <v>1.7</v>
      </c>
      <c r="D28" s="148">
        <f>'Adjust- energy use'!F12</f>
        <v>1.4249999999999998</v>
      </c>
      <c r="E28" s="159">
        <f t="shared" si="0"/>
        <v>0.85</v>
      </c>
      <c r="F28" s="160">
        <f t="shared" si="0"/>
        <v>0.7124999999999999</v>
      </c>
      <c r="G28" s="167">
        <f t="shared" si="1"/>
        <v>0.85</v>
      </c>
      <c r="H28" s="160">
        <f t="shared" si="1"/>
        <v>0.7124999999999999</v>
      </c>
    </row>
    <row r="29" spans="2:8" ht="13.5" thickBot="1">
      <c r="B29" s="90" t="s">
        <v>80</v>
      </c>
      <c r="C29" s="153">
        <v>0.7717464830380453</v>
      </c>
      <c r="D29" s="154">
        <v>0.9189999999999998</v>
      </c>
      <c r="E29" s="161">
        <f t="shared" si="0"/>
        <v>0.38587324151902264</v>
      </c>
      <c r="F29" s="162">
        <f t="shared" si="0"/>
        <v>0.4594999999999999</v>
      </c>
      <c r="G29" s="168">
        <f t="shared" si="1"/>
        <v>0.38587324151902264</v>
      </c>
      <c r="H29" s="162">
        <f t="shared" si="1"/>
        <v>0.4594999999999999</v>
      </c>
    </row>
    <row r="31" spans="2:13" ht="12.75">
      <c r="B31" s="67" t="s">
        <v>106</v>
      </c>
      <c r="E31" s="40"/>
      <c r="F31" s="128" t="s">
        <v>142</v>
      </c>
      <c r="G31" s="40"/>
      <c r="I31" s="68" t="s">
        <v>139</v>
      </c>
      <c r="J31" s="40"/>
      <c r="K31" s="40"/>
      <c r="M31" s="67" t="s">
        <v>148</v>
      </c>
    </row>
    <row r="32" spans="2:10" ht="13.5" thickBot="1">
      <c r="B32" s="31"/>
      <c r="C32" s="33" t="s">
        <v>75</v>
      </c>
      <c r="F32" s="33" t="s">
        <v>75</v>
      </c>
      <c r="I32" s="31"/>
      <c r="J32" s="33" t="s">
        <v>75</v>
      </c>
    </row>
    <row r="33" spans="2:16" ht="12.75">
      <c r="B33" s="110"/>
      <c r="C33" s="101" t="s">
        <v>115</v>
      </c>
      <c r="D33" s="101" t="s">
        <v>116</v>
      </c>
      <c r="E33" s="113" t="s">
        <v>76</v>
      </c>
      <c r="F33" s="100" t="s">
        <v>115</v>
      </c>
      <c r="G33" s="101" t="s">
        <v>116</v>
      </c>
      <c r="H33" s="102" t="s">
        <v>76</v>
      </c>
      <c r="I33" s="101"/>
      <c r="J33" s="101" t="s">
        <v>115</v>
      </c>
      <c r="K33" s="101" t="s">
        <v>116</v>
      </c>
      <c r="L33" s="102" t="s">
        <v>76</v>
      </c>
      <c r="M33" s="100"/>
      <c r="N33" s="101" t="s">
        <v>115</v>
      </c>
      <c r="O33" s="101" t="s">
        <v>116</v>
      </c>
      <c r="P33" s="102" t="s">
        <v>76</v>
      </c>
    </row>
    <row r="34" spans="2:16" ht="12.75">
      <c r="B34" s="115" t="s">
        <v>77</v>
      </c>
      <c r="C34" s="116">
        <f>C10</f>
        <v>293.2430769230767</v>
      </c>
      <c r="D34" s="116">
        <f>C10</f>
        <v>293.2430769230767</v>
      </c>
      <c r="E34" s="133">
        <f>$D$38*D34+$C$38*C34</f>
        <v>293.2430769230767</v>
      </c>
      <c r="F34" s="117">
        <f>D10</f>
        <v>293.2430769230767</v>
      </c>
      <c r="G34" s="116">
        <f>D10</f>
        <v>293.2430769230767</v>
      </c>
      <c r="H34" s="136">
        <f>$G$38*G34+$F$38*F34</f>
        <v>293.2430769230767</v>
      </c>
      <c r="I34" s="155" t="s">
        <v>77</v>
      </c>
      <c r="J34" s="116">
        <f>F10+F11+F12</f>
        <v>8760</v>
      </c>
      <c r="K34" s="116">
        <f>F10+F11</f>
        <v>1906.0799999999986</v>
      </c>
      <c r="L34" s="136">
        <f>$K$37*K34+$J$37*J34</f>
        <v>6292.5887999999995</v>
      </c>
      <c r="M34" s="123" t="s">
        <v>77</v>
      </c>
      <c r="N34" s="116">
        <f>G10+G11+G12</f>
        <v>8760</v>
      </c>
      <c r="O34" s="116">
        <f>G10+G11</f>
        <v>1906.0799999999986</v>
      </c>
      <c r="P34" s="136">
        <f>$O$37*O34+$N$37*N34</f>
        <v>6292.5887999999995</v>
      </c>
    </row>
    <row r="35" spans="2:16" ht="12.75">
      <c r="B35" s="97" t="s">
        <v>78</v>
      </c>
      <c r="C35" s="34">
        <f>D35+D37</f>
        <v>8466.756923076922</v>
      </c>
      <c r="D35" s="34">
        <f>C11+C12</f>
        <v>1612.836923076922</v>
      </c>
      <c r="E35" s="134">
        <f>$D$38*D35+$C$38*C35</f>
        <v>5999.345723076922</v>
      </c>
      <c r="F35" s="103">
        <f>G35+G37</f>
        <v>8466.756923076922</v>
      </c>
      <c r="G35" s="34">
        <f>D11+D12</f>
        <v>1612.836923076922</v>
      </c>
      <c r="H35" s="137">
        <f>$G$38*G35+$F$38*F35</f>
        <v>5999.345723076922</v>
      </c>
      <c r="I35" s="32" t="s">
        <v>79</v>
      </c>
      <c r="J35" s="32">
        <v>0</v>
      </c>
      <c r="K35" s="34">
        <v>0</v>
      </c>
      <c r="L35" s="137">
        <f>$K$37*K35+$J$37*J35</f>
        <v>0</v>
      </c>
      <c r="M35" s="98" t="s">
        <v>79</v>
      </c>
      <c r="N35" s="32">
        <v>0</v>
      </c>
      <c r="O35" s="34">
        <v>0</v>
      </c>
      <c r="P35" s="137">
        <f>$O$37*O35+$N$37*N35</f>
        <v>0</v>
      </c>
    </row>
    <row r="36" spans="2:16" ht="12.75">
      <c r="B36" s="97" t="s">
        <v>79</v>
      </c>
      <c r="C36" s="32">
        <v>0</v>
      </c>
      <c r="D36" s="34">
        <v>0</v>
      </c>
      <c r="E36" s="134">
        <f>$D$38*D36+$C$38*C36</f>
        <v>0</v>
      </c>
      <c r="F36" s="98">
        <v>0</v>
      </c>
      <c r="G36" s="34">
        <v>0</v>
      </c>
      <c r="H36" s="137">
        <f>$G$38*G36+$F$38*F36</f>
        <v>0</v>
      </c>
      <c r="I36" s="119" t="s">
        <v>80</v>
      </c>
      <c r="J36" s="119">
        <v>0</v>
      </c>
      <c r="K36" s="120">
        <f>F12</f>
        <v>6853.920000000001</v>
      </c>
      <c r="L36" s="138">
        <f>$K$37*K36+$J$37*J36</f>
        <v>2467.4112000000005</v>
      </c>
      <c r="M36" s="121" t="s">
        <v>80</v>
      </c>
      <c r="N36" s="119">
        <v>0</v>
      </c>
      <c r="O36" s="120">
        <f>G12</f>
        <v>6853.920000000001</v>
      </c>
      <c r="P36" s="138">
        <f>$O$37*O36+$N$37*N36</f>
        <v>2467.4112000000005</v>
      </c>
    </row>
    <row r="37" spans="2:16" ht="15">
      <c r="B37" s="118" t="s">
        <v>80</v>
      </c>
      <c r="C37" s="119">
        <v>0</v>
      </c>
      <c r="D37" s="120">
        <f>C13</f>
        <v>6853.920000000001</v>
      </c>
      <c r="E37" s="135">
        <f>$D$38*D37+$C$38*C37</f>
        <v>2467.4112000000005</v>
      </c>
      <c r="F37" s="121">
        <v>0</v>
      </c>
      <c r="G37" s="120">
        <f>D13</f>
        <v>6853.920000000001</v>
      </c>
      <c r="H37" s="138">
        <f>$G$38*G37+$F$38*F37</f>
        <v>2467.4112000000005</v>
      </c>
      <c r="I37" s="2"/>
      <c r="J37" s="36">
        <f>1-K37</f>
        <v>0.64</v>
      </c>
      <c r="K37" s="36">
        <f>'Start Here'!H15</f>
        <v>0.36</v>
      </c>
      <c r="L37" s="378"/>
      <c r="M37" s="1"/>
      <c r="N37" s="36">
        <f>1-O37</f>
        <v>0.64</v>
      </c>
      <c r="O37" s="36">
        <f>'Start Here'!H15</f>
        <v>0.36</v>
      </c>
      <c r="P37" s="378"/>
    </row>
    <row r="38" spans="2:16" ht="15">
      <c r="B38" s="111"/>
      <c r="C38" s="36">
        <f>1-D38</f>
        <v>0.64</v>
      </c>
      <c r="D38" s="36">
        <f>'Start Here'!H15</f>
        <v>0.36</v>
      </c>
      <c r="E38" s="37"/>
      <c r="F38" s="105">
        <f>1-G38</f>
        <v>0.64</v>
      </c>
      <c r="G38" s="36">
        <f>'Start Here'!H15</f>
        <v>0.36</v>
      </c>
      <c r="H38" s="106"/>
      <c r="I38" s="2"/>
      <c r="J38" s="2"/>
      <c r="K38" s="2"/>
      <c r="L38" s="3"/>
      <c r="M38" s="1"/>
      <c r="N38" s="2"/>
      <c r="O38" s="2"/>
      <c r="P38" s="3"/>
    </row>
    <row r="39" spans="2:16" ht="12.75">
      <c r="B39" s="97"/>
      <c r="C39" s="38"/>
      <c r="D39" s="38"/>
      <c r="E39" s="32"/>
      <c r="F39" s="94"/>
      <c r="G39" s="38"/>
      <c r="H39" s="95"/>
      <c r="I39" s="32"/>
      <c r="J39" s="38"/>
      <c r="K39" s="38"/>
      <c r="L39" s="95"/>
      <c r="M39" s="98"/>
      <c r="N39" s="38"/>
      <c r="O39" s="38"/>
      <c r="P39" s="95"/>
    </row>
    <row r="40" spans="2:16" ht="12.75">
      <c r="B40" s="97"/>
      <c r="C40" s="33" t="s">
        <v>81</v>
      </c>
      <c r="D40" s="32"/>
      <c r="E40" s="32"/>
      <c r="F40" s="96" t="s">
        <v>81</v>
      </c>
      <c r="G40" s="32"/>
      <c r="H40" s="95"/>
      <c r="I40" s="32"/>
      <c r="J40" s="33" t="s">
        <v>81</v>
      </c>
      <c r="K40" s="32"/>
      <c r="L40" s="95"/>
      <c r="M40" s="98"/>
      <c r="N40" s="33" t="s">
        <v>81</v>
      </c>
      <c r="O40" s="32"/>
      <c r="P40" s="95"/>
    </row>
    <row r="41" spans="2:16" ht="12.75">
      <c r="B41" s="97"/>
      <c r="C41" s="32" t="s">
        <v>115</v>
      </c>
      <c r="D41" s="32" t="s">
        <v>116</v>
      </c>
      <c r="E41" s="33" t="s">
        <v>76</v>
      </c>
      <c r="F41" s="98" t="s">
        <v>115</v>
      </c>
      <c r="G41" s="32" t="s">
        <v>116</v>
      </c>
      <c r="H41" s="104" t="s">
        <v>76</v>
      </c>
      <c r="I41" s="32"/>
      <c r="J41" s="32" t="s">
        <v>115</v>
      </c>
      <c r="K41" s="32" t="s">
        <v>116</v>
      </c>
      <c r="L41" s="104" t="s">
        <v>76</v>
      </c>
      <c r="M41" s="98"/>
      <c r="N41" s="32" t="s">
        <v>115</v>
      </c>
      <c r="O41" s="32" t="s">
        <v>116</v>
      </c>
      <c r="P41" s="104" t="s">
        <v>76</v>
      </c>
    </row>
    <row r="42" spans="2:16" ht="12.75">
      <c r="B42" s="115" t="s">
        <v>77</v>
      </c>
      <c r="C42" s="117">
        <f>D42</f>
        <v>293.2430769230767</v>
      </c>
      <c r="D42" s="116">
        <f>C10</f>
        <v>293.2430769230767</v>
      </c>
      <c r="E42" s="133">
        <f>D42*$D$46+C42*$C$46</f>
        <v>293.2430769230767</v>
      </c>
      <c r="F42" s="117">
        <f>G42</f>
        <v>293.2430769230767</v>
      </c>
      <c r="G42" s="116">
        <f>D10</f>
        <v>293.2430769230767</v>
      </c>
      <c r="H42" s="136">
        <f>G42*$G$46+F42*$F$46</f>
        <v>293.2430769230767</v>
      </c>
      <c r="I42" s="155" t="s">
        <v>77</v>
      </c>
      <c r="J42" s="116">
        <f>K42</f>
        <v>847.146666666666</v>
      </c>
      <c r="K42" s="116">
        <f>F10</f>
        <v>847.146666666666</v>
      </c>
      <c r="L42" s="136">
        <f>K42*$K$45+J42*$J$45</f>
        <v>847.1466666666659</v>
      </c>
      <c r="M42" s="123" t="s">
        <v>77</v>
      </c>
      <c r="N42" s="116">
        <f>O42</f>
        <v>847.146666666666</v>
      </c>
      <c r="O42" s="116">
        <f>G10</f>
        <v>847.146666666666</v>
      </c>
      <c r="P42" s="136">
        <f>O42*$O$45+N42*$N$45</f>
        <v>847.1466666666659</v>
      </c>
    </row>
    <row r="43" spans="2:16" ht="12.75">
      <c r="B43" s="97" t="s">
        <v>78</v>
      </c>
      <c r="C43" s="103">
        <f>D43</f>
        <v>879.7292307692302</v>
      </c>
      <c r="D43" s="34">
        <f>C11</f>
        <v>879.7292307692302</v>
      </c>
      <c r="E43" s="134">
        <f>D43*$D$46+C43*$C$46</f>
        <v>879.7292307692302</v>
      </c>
      <c r="F43" s="103">
        <f>G43</f>
        <v>879.7292307692302</v>
      </c>
      <c r="G43" s="34">
        <f>D11</f>
        <v>879.7292307692302</v>
      </c>
      <c r="H43" s="137">
        <f>G43*$G$46+F43*$F$46</f>
        <v>879.7292307692302</v>
      </c>
      <c r="I43" s="32" t="s">
        <v>79</v>
      </c>
      <c r="J43" s="34">
        <f>K43+K44</f>
        <v>7912.8533333333335</v>
      </c>
      <c r="K43" s="34">
        <f>F11</f>
        <v>1058.9333333333325</v>
      </c>
      <c r="L43" s="137">
        <f>K43*$K$45+J43*$J$45</f>
        <v>5445.442133333333</v>
      </c>
      <c r="M43" s="98" t="s">
        <v>79</v>
      </c>
      <c r="N43" s="34">
        <f>O43+O44</f>
        <v>7912.8533333333335</v>
      </c>
      <c r="O43" s="34">
        <f>G11</f>
        <v>1058.9333333333325</v>
      </c>
      <c r="P43" s="137">
        <f>O43*$O$45+N43*$N$45</f>
        <v>5445.442133333333</v>
      </c>
    </row>
    <row r="44" spans="2:16" ht="12.75">
      <c r="B44" s="97" t="s">
        <v>79</v>
      </c>
      <c r="C44" s="103">
        <f>D44+D45</f>
        <v>7587.027692307693</v>
      </c>
      <c r="D44" s="34">
        <f>C12</f>
        <v>733.1076923076918</v>
      </c>
      <c r="E44" s="134">
        <f>D44*$D$46+C44*$C$46</f>
        <v>5119.616492307692</v>
      </c>
      <c r="F44" s="103">
        <f>G44+G45</f>
        <v>7587.027692307693</v>
      </c>
      <c r="G44" s="34">
        <f>D12</f>
        <v>733.1076923076918</v>
      </c>
      <c r="H44" s="137">
        <f>G44*$G$46+F44*$F$46</f>
        <v>5119.616492307692</v>
      </c>
      <c r="I44" s="119" t="s">
        <v>80</v>
      </c>
      <c r="J44" s="119">
        <v>0</v>
      </c>
      <c r="K44" s="120">
        <f>F12</f>
        <v>6853.920000000001</v>
      </c>
      <c r="L44" s="138">
        <f>K44*$K$45+J44*$J$45</f>
        <v>2467.4112000000005</v>
      </c>
      <c r="M44" s="121" t="s">
        <v>80</v>
      </c>
      <c r="N44" s="119">
        <v>0</v>
      </c>
      <c r="O44" s="120">
        <f>G12</f>
        <v>6853.920000000001</v>
      </c>
      <c r="P44" s="138">
        <f>O44*$O$45+N44*$N$45</f>
        <v>2467.4112000000005</v>
      </c>
    </row>
    <row r="45" spans="2:16" ht="15.75" thickBot="1">
      <c r="B45" s="118" t="s">
        <v>80</v>
      </c>
      <c r="C45" s="121">
        <v>0</v>
      </c>
      <c r="D45" s="120">
        <f>C13</f>
        <v>6853.920000000001</v>
      </c>
      <c r="E45" s="135">
        <f>D45*$D$46+C45*$C$46</f>
        <v>2467.4112000000005</v>
      </c>
      <c r="F45" s="121">
        <v>0</v>
      </c>
      <c r="G45" s="120">
        <f>D13</f>
        <v>6853.920000000001</v>
      </c>
      <c r="H45" s="138">
        <f>G45*$G$46+F45*$F$46</f>
        <v>2467.4112000000005</v>
      </c>
      <c r="I45" s="156"/>
      <c r="J45" s="108">
        <f>1-K45</f>
        <v>0.64</v>
      </c>
      <c r="K45" s="108">
        <f>'Start Here'!H15</f>
        <v>0.36</v>
      </c>
      <c r="L45" s="109"/>
      <c r="M45" s="122"/>
      <c r="N45" s="108">
        <f>1-O45</f>
        <v>0.64</v>
      </c>
      <c r="O45" s="108">
        <f>'Start Here'!H15</f>
        <v>0.36</v>
      </c>
      <c r="P45" s="109"/>
    </row>
    <row r="46" spans="2:8" ht="15.75" thickBot="1">
      <c r="B46" s="112"/>
      <c r="C46" s="108">
        <f>1-D46</f>
        <v>0.64</v>
      </c>
      <c r="D46" s="108">
        <f>'Start Here'!H15</f>
        <v>0.36</v>
      </c>
      <c r="E46" s="114"/>
      <c r="F46" s="107">
        <f>1-G46</f>
        <v>0.64</v>
      </c>
      <c r="G46" s="108">
        <f>'Start Here'!H15</f>
        <v>0.36</v>
      </c>
      <c r="H46" s="109"/>
    </row>
    <row r="47" spans="2:4" ht="12.75">
      <c r="B47" s="38"/>
      <c r="C47" s="38"/>
      <c r="D47" s="32"/>
    </row>
    <row r="48" spans="3:4" ht="12.75">
      <c r="C48" s="32"/>
      <c r="D48" s="33"/>
    </row>
  </sheetData>
  <sheetProtection/>
  <mergeCells count="1">
    <mergeCell ref="I10:J10"/>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K48"/>
  <sheetViews>
    <sheetView zoomScale="70" zoomScaleNormal="70" zoomScalePageLayoutView="0" workbookViewId="0" topLeftCell="A19">
      <selection activeCell="D49" sqref="D49"/>
    </sheetView>
  </sheetViews>
  <sheetFormatPr defaultColWidth="9.140625" defaultRowHeight="12.75"/>
  <cols>
    <col min="1" max="2" width="19.00390625" style="45" customWidth="1"/>
    <col min="3" max="3" width="14.57421875" style="62" customWidth="1"/>
    <col min="4" max="4" width="11.8515625" style="58" customWidth="1"/>
    <col min="5" max="7" width="10.7109375" style="58" customWidth="1"/>
    <col min="8" max="8" width="10.28125" style="45" bestFit="1" customWidth="1"/>
    <col min="9" max="9" width="13.140625" style="45" bestFit="1" customWidth="1"/>
    <col min="10" max="10" width="10.28125" style="45" bestFit="1" customWidth="1"/>
    <col min="11" max="11" width="13.140625" style="45" bestFit="1" customWidth="1"/>
    <col min="12" max="16384" width="9.140625" style="45" customWidth="1"/>
  </cols>
  <sheetData>
    <row r="1" spans="4:11" ht="12.75">
      <c r="D1" s="457" t="s">
        <v>129</v>
      </c>
      <c r="E1" s="457"/>
      <c r="F1" s="457"/>
      <c r="G1" s="457"/>
      <c r="H1" s="457" t="s">
        <v>130</v>
      </c>
      <c r="I1" s="457"/>
      <c r="J1" s="457"/>
      <c r="K1" s="457"/>
    </row>
    <row r="2" spans="4:11" ht="12.75">
      <c r="D2" s="58" t="s">
        <v>104</v>
      </c>
      <c r="F2" s="58" t="s">
        <v>105</v>
      </c>
      <c r="H2" s="82" t="s">
        <v>132</v>
      </c>
      <c r="I2" s="58"/>
      <c r="J2" s="58" t="s">
        <v>105</v>
      </c>
      <c r="K2" s="58"/>
    </row>
    <row r="3" spans="1:11" ht="12.75">
      <c r="A3" s="42"/>
      <c r="B3" s="42"/>
      <c r="C3" s="43" t="s">
        <v>103</v>
      </c>
      <c r="D3" s="44">
        <f>'Adjust - sleep settings'!E6</f>
        <v>5</v>
      </c>
      <c r="E3" s="44"/>
      <c r="F3" s="44">
        <f>'Adjust - sleep settings'!E7</f>
        <v>15</v>
      </c>
      <c r="G3" s="44"/>
      <c r="H3" s="44">
        <f>'Adjust - sleep settings'!E10</f>
        <v>5</v>
      </c>
      <c r="I3" s="44"/>
      <c r="J3" s="44">
        <f>'Adjust - sleep settings'!E11</f>
        <v>15</v>
      </c>
      <c r="K3" s="44"/>
    </row>
    <row r="4" spans="1:11" ht="25.5">
      <c r="A4" s="46" t="s">
        <v>82</v>
      </c>
      <c r="B4" s="47" t="s">
        <v>83</v>
      </c>
      <c r="C4" s="48" t="s">
        <v>84</v>
      </c>
      <c r="D4" s="49" t="s">
        <v>85</v>
      </c>
      <c r="E4" s="50" t="s">
        <v>86</v>
      </c>
      <c r="F4" s="49" t="s">
        <v>85</v>
      </c>
      <c r="G4" s="50" t="s">
        <v>86</v>
      </c>
      <c r="H4" s="49" t="s">
        <v>85</v>
      </c>
      <c r="I4" s="50" t="s">
        <v>86</v>
      </c>
      <c r="J4" s="49" t="s">
        <v>85</v>
      </c>
      <c r="K4" s="50" t="s">
        <v>86</v>
      </c>
    </row>
    <row r="5" spans="1:11" ht="12.75">
      <c r="A5" s="51">
        <v>0.3541666666666667</v>
      </c>
      <c r="B5" s="42" t="s">
        <v>87</v>
      </c>
      <c r="C5" s="52"/>
      <c r="D5" s="53"/>
      <c r="E5" s="53"/>
      <c r="F5" s="53"/>
      <c r="G5" s="53"/>
      <c r="H5" s="53"/>
      <c r="I5" s="53"/>
      <c r="J5" s="53"/>
      <c r="K5" s="53"/>
    </row>
    <row r="6" spans="1:11" ht="12.75">
      <c r="A6" s="54">
        <f>A5+1/24/4</f>
        <v>0.36458333333333337</v>
      </c>
      <c r="B6" s="42" t="s">
        <v>88</v>
      </c>
      <c r="C6" s="53" t="s">
        <v>71</v>
      </c>
      <c r="D6" s="53">
        <f>IF($C6="Y",15,D$3)</f>
        <v>15</v>
      </c>
      <c r="E6" s="53">
        <f>D6-15</f>
        <v>0</v>
      </c>
      <c r="F6" s="53">
        <f>IF($C6="Y",15,F$3)</f>
        <v>15</v>
      </c>
      <c r="G6" s="53">
        <f>F6-15</f>
        <v>0</v>
      </c>
      <c r="H6" s="53">
        <f>IF($C6="Y",15,H$3)</f>
        <v>15</v>
      </c>
      <c r="I6" s="53">
        <f>H6-15</f>
        <v>0</v>
      </c>
      <c r="J6" s="53">
        <f>IF($C6="Y",15,J$3)</f>
        <v>15</v>
      </c>
      <c r="K6" s="53">
        <f>J6-15</f>
        <v>0</v>
      </c>
    </row>
    <row r="7" spans="1:11" ht="12.75">
      <c r="A7" s="54">
        <f aca="true" t="shared" si="0" ref="A7:A44">A6+1/24/4</f>
        <v>0.37500000000000006</v>
      </c>
      <c r="B7" s="42" t="s">
        <v>89</v>
      </c>
      <c r="C7" s="52">
        <v>15</v>
      </c>
      <c r="D7" s="53">
        <f aca="true" t="shared" si="1" ref="D7:D24">IF($C7="Y",15,IF($C7-D$3&gt;15,0,IF($C7-D$3&lt;0,15,MIN(15-($C7-D$3),15))))</f>
        <v>5</v>
      </c>
      <c r="E7" s="53">
        <f aca="true" t="shared" si="2" ref="E7:E44">15-D7</f>
        <v>10</v>
      </c>
      <c r="F7" s="53">
        <f aca="true" t="shared" si="3" ref="F7:F40">IF($C7="Y",15,IF($C7-F$3&gt;15,0,IF($C7-F$3&lt;0,15,MIN(15-($C7-F$3),15))))</f>
        <v>15</v>
      </c>
      <c r="G7" s="53">
        <f aca="true" t="shared" si="4" ref="G7:G44">15-F7</f>
        <v>0</v>
      </c>
      <c r="H7" s="53">
        <f aca="true" t="shared" si="5" ref="H7:H40">IF($C7="Y",15,IF($C7-H$3&gt;15,0,IF($C7-H$3&lt;0,15,MIN(15-($C7-H$3),15))))</f>
        <v>5</v>
      </c>
      <c r="I7" s="53">
        <f aca="true" t="shared" si="6" ref="I7:I44">15-H7</f>
        <v>10</v>
      </c>
      <c r="J7" s="53">
        <f aca="true" t="shared" si="7" ref="J7:J40">IF($C7="Y",15,IF($C7-J$3&gt;15,0,IF($C7-J$3&lt;0,15,MIN(15-($C7-J$3),15))))</f>
        <v>15</v>
      </c>
      <c r="K7" s="53">
        <f aca="true" t="shared" si="8" ref="K7:K44">15-J7</f>
        <v>0</v>
      </c>
    </row>
    <row r="8" spans="1:11" ht="12.75">
      <c r="A8" s="54">
        <f t="shared" si="0"/>
        <v>0.38541666666666674</v>
      </c>
      <c r="B8" s="42"/>
      <c r="C8" s="52">
        <v>30</v>
      </c>
      <c r="D8" s="53">
        <f t="shared" si="1"/>
        <v>0</v>
      </c>
      <c r="E8" s="53">
        <f t="shared" si="2"/>
        <v>15</v>
      </c>
      <c r="F8" s="53">
        <f t="shared" si="3"/>
        <v>0</v>
      </c>
      <c r="G8" s="53">
        <f t="shared" si="4"/>
        <v>15</v>
      </c>
      <c r="H8" s="53">
        <f t="shared" si="5"/>
        <v>0</v>
      </c>
      <c r="I8" s="53">
        <f t="shared" si="6"/>
        <v>15</v>
      </c>
      <c r="J8" s="53">
        <f t="shared" si="7"/>
        <v>0</v>
      </c>
      <c r="K8" s="53">
        <f t="shared" si="8"/>
        <v>15</v>
      </c>
    </row>
    <row r="9" spans="1:11" ht="12.75">
      <c r="A9" s="54">
        <f t="shared" si="0"/>
        <v>0.3958333333333334</v>
      </c>
      <c r="B9" s="42"/>
      <c r="C9" s="52">
        <v>45</v>
      </c>
      <c r="D9" s="53">
        <f t="shared" si="1"/>
        <v>0</v>
      </c>
      <c r="E9" s="53">
        <f t="shared" si="2"/>
        <v>15</v>
      </c>
      <c r="F9" s="53">
        <f t="shared" si="3"/>
        <v>0</v>
      </c>
      <c r="G9" s="53">
        <f t="shared" si="4"/>
        <v>15</v>
      </c>
      <c r="H9" s="53">
        <f t="shared" si="5"/>
        <v>0</v>
      </c>
      <c r="I9" s="53">
        <f t="shared" si="6"/>
        <v>15</v>
      </c>
      <c r="J9" s="53">
        <f t="shared" si="7"/>
        <v>0</v>
      </c>
      <c r="K9" s="53">
        <f t="shared" si="8"/>
        <v>15</v>
      </c>
    </row>
    <row r="10" spans="1:11" ht="12.75">
      <c r="A10" s="54">
        <f t="shared" si="0"/>
        <v>0.4062500000000001</v>
      </c>
      <c r="B10" s="42" t="s">
        <v>90</v>
      </c>
      <c r="C10" s="53" t="s">
        <v>71</v>
      </c>
      <c r="D10" s="53">
        <f t="shared" si="1"/>
        <v>15</v>
      </c>
      <c r="E10" s="53">
        <f t="shared" si="2"/>
        <v>0</v>
      </c>
      <c r="F10" s="53">
        <f t="shared" si="3"/>
        <v>15</v>
      </c>
      <c r="G10" s="53">
        <f t="shared" si="4"/>
        <v>0</v>
      </c>
      <c r="H10" s="53">
        <f t="shared" si="5"/>
        <v>15</v>
      </c>
      <c r="I10" s="53">
        <f t="shared" si="6"/>
        <v>0</v>
      </c>
      <c r="J10" s="53">
        <f t="shared" si="7"/>
        <v>15</v>
      </c>
      <c r="K10" s="53">
        <f t="shared" si="8"/>
        <v>0</v>
      </c>
    </row>
    <row r="11" spans="1:11" ht="12.75">
      <c r="A11" s="54">
        <f t="shared" si="0"/>
        <v>0.4166666666666668</v>
      </c>
      <c r="B11" s="42" t="s">
        <v>91</v>
      </c>
      <c r="C11" s="52">
        <v>15</v>
      </c>
      <c r="D11" s="53">
        <f t="shared" si="1"/>
        <v>5</v>
      </c>
      <c r="E11" s="53">
        <f t="shared" si="2"/>
        <v>10</v>
      </c>
      <c r="F11" s="53">
        <f t="shared" si="3"/>
        <v>15</v>
      </c>
      <c r="G11" s="53">
        <f t="shared" si="4"/>
        <v>0</v>
      </c>
      <c r="H11" s="53">
        <f t="shared" si="5"/>
        <v>5</v>
      </c>
      <c r="I11" s="53">
        <f>15-H11</f>
        <v>10</v>
      </c>
      <c r="J11" s="53">
        <f t="shared" si="7"/>
        <v>15</v>
      </c>
      <c r="K11" s="53">
        <f t="shared" si="8"/>
        <v>0</v>
      </c>
    </row>
    <row r="12" spans="1:11" ht="12.75">
      <c r="A12" s="54">
        <f t="shared" si="0"/>
        <v>0.4270833333333335</v>
      </c>
      <c r="B12" s="42"/>
      <c r="C12" s="52">
        <v>30</v>
      </c>
      <c r="D12" s="53">
        <f t="shared" si="1"/>
        <v>0</v>
      </c>
      <c r="E12" s="53">
        <f t="shared" si="2"/>
        <v>15</v>
      </c>
      <c r="F12" s="53">
        <f t="shared" si="3"/>
        <v>0</v>
      </c>
      <c r="G12" s="53">
        <f t="shared" si="4"/>
        <v>15</v>
      </c>
      <c r="H12" s="53">
        <f t="shared" si="5"/>
        <v>0</v>
      </c>
      <c r="I12" s="53">
        <f t="shared" si="6"/>
        <v>15</v>
      </c>
      <c r="J12" s="53">
        <f t="shared" si="7"/>
        <v>0</v>
      </c>
      <c r="K12" s="53">
        <f t="shared" si="8"/>
        <v>15</v>
      </c>
    </row>
    <row r="13" spans="1:11" ht="12.75">
      <c r="A13" s="54">
        <f t="shared" si="0"/>
        <v>0.43750000000000017</v>
      </c>
      <c r="B13" s="42"/>
      <c r="C13" s="52">
        <v>45</v>
      </c>
      <c r="D13" s="53">
        <f t="shared" si="1"/>
        <v>0</v>
      </c>
      <c r="E13" s="53">
        <f t="shared" si="2"/>
        <v>15</v>
      </c>
      <c r="F13" s="53">
        <f t="shared" si="3"/>
        <v>0</v>
      </c>
      <c r="G13" s="53">
        <f t="shared" si="4"/>
        <v>15</v>
      </c>
      <c r="H13" s="53">
        <f t="shared" si="5"/>
        <v>0</v>
      </c>
      <c r="I13" s="53">
        <f t="shared" si="6"/>
        <v>15</v>
      </c>
      <c r="J13" s="53">
        <f t="shared" si="7"/>
        <v>0</v>
      </c>
      <c r="K13" s="53">
        <f t="shared" si="8"/>
        <v>15</v>
      </c>
    </row>
    <row r="14" spans="1:11" ht="12.75">
      <c r="A14" s="54">
        <f t="shared" si="0"/>
        <v>0.44791666666666685</v>
      </c>
      <c r="B14" s="42"/>
      <c r="C14" s="52">
        <v>60</v>
      </c>
      <c r="D14" s="53">
        <f t="shared" si="1"/>
        <v>0</v>
      </c>
      <c r="E14" s="53">
        <f t="shared" si="2"/>
        <v>15</v>
      </c>
      <c r="F14" s="53">
        <f t="shared" si="3"/>
        <v>0</v>
      </c>
      <c r="G14" s="53">
        <f t="shared" si="4"/>
        <v>15</v>
      </c>
      <c r="H14" s="53">
        <f t="shared" si="5"/>
        <v>0</v>
      </c>
      <c r="I14" s="53">
        <f t="shared" si="6"/>
        <v>15</v>
      </c>
      <c r="J14" s="53">
        <f t="shared" si="7"/>
        <v>0</v>
      </c>
      <c r="K14" s="53">
        <f t="shared" si="8"/>
        <v>15</v>
      </c>
    </row>
    <row r="15" spans="1:11" ht="12.75">
      <c r="A15" s="54">
        <f t="shared" si="0"/>
        <v>0.45833333333333354</v>
      </c>
      <c r="B15" s="42" t="s">
        <v>92</v>
      </c>
      <c r="C15" s="53" t="s">
        <v>71</v>
      </c>
      <c r="D15" s="53">
        <f t="shared" si="1"/>
        <v>15</v>
      </c>
      <c r="E15" s="53">
        <f t="shared" si="2"/>
        <v>0</v>
      </c>
      <c r="F15" s="53">
        <f t="shared" si="3"/>
        <v>15</v>
      </c>
      <c r="G15" s="53">
        <f t="shared" si="4"/>
        <v>0</v>
      </c>
      <c r="H15" s="53">
        <f t="shared" si="5"/>
        <v>15</v>
      </c>
      <c r="I15" s="53">
        <f t="shared" si="6"/>
        <v>0</v>
      </c>
      <c r="J15" s="53">
        <f t="shared" si="7"/>
        <v>15</v>
      </c>
      <c r="K15" s="53">
        <f t="shared" si="8"/>
        <v>0</v>
      </c>
    </row>
    <row r="16" spans="1:11" ht="12.75">
      <c r="A16" s="54">
        <f t="shared" si="0"/>
        <v>0.4687500000000002</v>
      </c>
      <c r="B16" s="42"/>
      <c r="C16" s="53" t="s">
        <v>71</v>
      </c>
      <c r="D16" s="53">
        <f t="shared" si="1"/>
        <v>15</v>
      </c>
      <c r="E16" s="53">
        <f t="shared" si="2"/>
        <v>0</v>
      </c>
      <c r="F16" s="53">
        <f t="shared" si="3"/>
        <v>15</v>
      </c>
      <c r="G16" s="53">
        <f t="shared" si="4"/>
        <v>0</v>
      </c>
      <c r="H16" s="53">
        <f t="shared" si="5"/>
        <v>15</v>
      </c>
      <c r="I16" s="53">
        <f t="shared" si="6"/>
        <v>0</v>
      </c>
      <c r="J16" s="53">
        <f t="shared" si="7"/>
        <v>15</v>
      </c>
      <c r="K16" s="53">
        <f t="shared" si="8"/>
        <v>0</v>
      </c>
    </row>
    <row r="17" spans="1:11" ht="12.75">
      <c r="A17" s="54">
        <f t="shared" si="0"/>
        <v>0.4791666666666669</v>
      </c>
      <c r="B17" s="42" t="s">
        <v>93</v>
      </c>
      <c r="C17" s="52">
        <v>15</v>
      </c>
      <c r="D17" s="53">
        <f t="shared" si="1"/>
        <v>5</v>
      </c>
      <c r="E17" s="53">
        <f t="shared" si="2"/>
        <v>10</v>
      </c>
      <c r="F17" s="53">
        <f t="shared" si="3"/>
        <v>15</v>
      </c>
      <c r="G17" s="53">
        <f t="shared" si="4"/>
        <v>0</v>
      </c>
      <c r="H17" s="53">
        <f t="shared" si="5"/>
        <v>5</v>
      </c>
      <c r="I17" s="53">
        <f t="shared" si="6"/>
        <v>10</v>
      </c>
      <c r="J17" s="53">
        <f t="shared" si="7"/>
        <v>15</v>
      </c>
      <c r="K17" s="53">
        <f t="shared" si="8"/>
        <v>0</v>
      </c>
    </row>
    <row r="18" spans="1:11" ht="12.75">
      <c r="A18" s="54">
        <f t="shared" si="0"/>
        <v>0.4895833333333336</v>
      </c>
      <c r="B18" s="42"/>
      <c r="C18" s="52">
        <v>30</v>
      </c>
      <c r="D18" s="53">
        <f t="shared" si="1"/>
        <v>0</v>
      </c>
      <c r="E18" s="53">
        <f t="shared" si="2"/>
        <v>15</v>
      </c>
      <c r="F18" s="53">
        <f t="shared" si="3"/>
        <v>0</v>
      </c>
      <c r="G18" s="53">
        <f t="shared" si="4"/>
        <v>15</v>
      </c>
      <c r="H18" s="53">
        <f t="shared" si="5"/>
        <v>0</v>
      </c>
      <c r="I18" s="53">
        <f t="shared" si="6"/>
        <v>15</v>
      </c>
      <c r="J18" s="53">
        <f t="shared" si="7"/>
        <v>0</v>
      </c>
      <c r="K18" s="53">
        <f t="shared" si="8"/>
        <v>15</v>
      </c>
    </row>
    <row r="19" spans="1:11" ht="12.75">
      <c r="A19" s="54">
        <f t="shared" si="0"/>
        <v>0.5000000000000002</v>
      </c>
      <c r="B19" s="42" t="s">
        <v>94</v>
      </c>
      <c r="C19" s="52">
        <v>45</v>
      </c>
      <c r="D19" s="53">
        <f t="shared" si="1"/>
        <v>0</v>
      </c>
      <c r="E19" s="53">
        <f t="shared" si="2"/>
        <v>15</v>
      </c>
      <c r="F19" s="53">
        <f t="shared" si="3"/>
        <v>0</v>
      </c>
      <c r="G19" s="53">
        <f t="shared" si="4"/>
        <v>15</v>
      </c>
      <c r="H19" s="53">
        <f t="shared" si="5"/>
        <v>0</v>
      </c>
      <c r="I19" s="53">
        <f t="shared" si="6"/>
        <v>15</v>
      </c>
      <c r="J19" s="53">
        <f t="shared" si="7"/>
        <v>0</v>
      </c>
      <c r="K19" s="53">
        <f t="shared" si="8"/>
        <v>15</v>
      </c>
    </row>
    <row r="20" spans="1:11" ht="12.75">
      <c r="A20" s="54">
        <f t="shared" si="0"/>
        <v>0.5104166666666669</v>
      </c>
      <c r="B20" s="42"/>
      <c r="C20" s="52">
        <v>60</v>
      </c>
      <c r="D20" s="53">
        <f t="shared" si="1"/>
        <v>0</v>
      </c>
      <c r="E20" s="53">
        <f t="shared" si="2"/>
        <v>15</v>
      </c>
      <c r="F20" s="53">
        <f t="shared" si="3"/>
        <v>0</v>
      </c>
      <c r="G20" s="53">
        <f t="shared" si="4"/>
        <v>15</v>
      </c>
      <c r="H20" s="53">
        <f t="shared" si="5"/>
        <v>0</v>
      </c>
      <c r="I20" s="53">
        <f t="shared" si="6"/>
        <v>15</v>
      </c>
      <c r="J20" s="53">
        <f t="shared" si="7"/>
        <v>0</v>
      </c>
      <c r="K20" s="53">
        <f t="shared" si="8"/>
        <v>15</v>
      </c>
    </row>
    <row r="21" spans="1:11" ht="12.75">
      <c r="A21" s="54">
        <f t="shared" si="0"/>
        <v>0.5208333333333335</v>
      </c>
      <c r="B21" s="42"/>
      <c r="C21" s="52">
        <v>75</v>
      </c>
      <c r="D21" s="53">
        <f t="shared" si="1"/>
        <v>0</v>
      </c>
      <c r="E21" s="53">
        <f t="shared" si="2"/>
        <v>15</v>
      </c>
      <c r="F21" s="53">
        <f t="shared" si="3"/>
        <v>0</v>
      </c>
      <c r="G21" s="53">
        <f t="shared" si="4"/>
        <v>15</v>
      </c>
      <c r="H21" s="53">
        <f t="shared" si="5"/>
        <v>0</v>
      </c>
      <c r="I21" s="53">
        <f t="shared" si="6"/>
        <v>15</v>
      </c>
      <c r="J21" s="53">
        <f t="shared" si="7"/>
        <v>0</v>
      </c>
      <c r="K21" s="53">
        <f t="shared" si="8"/>
        <v>15</v>
      </c>
    </row>
    <row r="22" spans="1:11" ht="12.75">
      <c r="A22" s="54">
        <f t="shared" si="0"/>
        <v>0.5312500000000001</v>
      </c>
      <c r="B22" s="42"/>
      <c r="C22" s="52">
        <v>90</v>
      </c>
      <c r="D22" s="53">
        <f t="shared" si="1"/>
        <v>0</v>
      </c>
      <c r="E22" s="53">
        <f t="shared" si="2"/>
        <v>15</v>
      </c>
      <c r="F22" s="53">
        <f t="shared" si="3"/>
        <v>0</v>
      </c>
      <c r="G22" s="53">
        <f t="shared" si="4"/>
        <v>15</v>
      </c>
      <c r="H22" s="53">
        <f t="shared" si="5"/>
        <v>0</v>
      </c>
      <c r="I22" s="53">
        <f t="shared" si="6"/>
        <v>15</v>
      </c>
      <c r="J22" s="53">
        <f t="shared" si="7"/>
        <v>0</v>
      </c>
      <c r="K22" s="53">
        <f t="shared" si="8"/>
        <v>15</v>
      </c>
    </row>
    <row r="23" spans="1:11" ht="12.75">
      <c r="A23" s="54">
        <f t="shared" si="0"/>
        <v>0.5416666666666667</v>
      </c>
      <c r="B23" s="42" t="s">
        <v>95</v>
      </c>
      <c r="C23" s="53" t="s">
        <v>71</v>
      </c>
      <c r="D23" s="53">
        <f t="shared" si="1"/>
        <v>15</v>
      </c>
      <c r="E23" s="53">
        <f t="shared" si="2"/>
        <v>0</v>
      </c>
      <c r="F23" s="53">
        <f t="shared" si="3"/>
        <v>15</v>
      </c>
      <c r="G23" s="53">
        <f t="shared" si="4"/>
        <v>0</v>
      </c>
      <c r="H23" s="53">
        <f t="shared" si="5"/>
        <v>15</v>
      </c>
      <c r="I23" s="53">
        <f t="shared" si="6"/>
        <v>0</v>
      </c>
      <c r="J23" s="53">
        <f t="shared" si="7"/>
        <v>15</v>
      </c>
      <c r="K23" s="53">
        <f t="shared" si="8"/>
        <v>0</v>
      </c>
    </row>
    <row r="24" spans="1:11" ht="12.75">
      <c r="A24" s="54">
        <f t="shared" si="0"/>
        <v>0.5520833333333334</v>
      </c>
      <c r="B24" s="42"/>
      <c r="C24" s="53" t="s">
        <v>71</v>
      </c>
      <c r="D24" s="53">
        <f t="shared" si="1"/>
        <v>15</v>
      </c>
      <c r="E24" s="53">
        <f t="shared" si="2"/>
        <v>0</v>
      </c>
      <c r="F24" s="53">
        <f t="shared" si="3"/>
        <v>15</v>
      </c>
      <c r="G24" s="53">
        <f t="shared" si="4"/>
        <v>0</v>
      </c>
      <c r="H24" s="53">
        <f t="shared" si="5"/>
        <v>15</v>
      </c>
      <c r="I24" s="53">
        <f t="shared" si="6"/>
        <v>0</v>
      </c>
      <c r="J24" s="53">
        <f t="shared" si="7"/>
        <v>15</v>
      </c>
      <c r="K24" s="53">
        <f t="shared" si="8"/>
        <v>0</v>
      </c>
    </row>
    <row r="25" spans="1:11" ht="12.75">
      <c r="A25" s="54">
        <f t="shared" si="0"/>
        <v>0.5625</v>
      </c>
      <c r="B25" s="42"/>
      <c r="C25" s="53" t="s">
        <v>71</v>
      </c>
      <c r="D25" s="53">
        <f aca="true" t="shared" si="9" ref="D25:D40">IF($C25="Y",15,IF($C25-D$3&gt;15,0,IF($C25-D$3&lt;0,15,MIN(15-($C25-D$3),15))))</f>
        <v>15</v>
      </c>
      <c r="E25" s="53">
        <f t="shared" si="2"/>
        <v>0</v>
      </c>
      <c r="F25" s="53">
        <f t="shared" si="3"/>
        <v>15</v>
      </c>
      <c r="G25" s="53">
        <f t="shared" si="4"/>
        <v>0</v>
      </c>
      <c r="H25" s="53">
        <f t="shared" si="5"/>
        <v>15</v>
      </c>
      <c r="I25" s="53">
        <f t="shared" si="6"/>
        <v>0</v>
      </c>
      <c r="J25" s="53">
        <f t="shared" si="7"/>
        <v>15</v>
      </c>
      <c r="K25" s="53">
        <f t="shared" si="8"/>
        <v>0</v>
      </c>
    </row>
    <row r="26" spans="1:11" ht="12.75">
      <c r="A26" s="54">
        <f t="shared" si="0"/>
        <v>0.5729166666666666</v>
      </c>
      <c r="B26" s="42"/>
      <c r="C26" s="53" t="s">
        <v>71</v>
      </c>
      <c r="D26" s="53">
        <f t="shared" si="9"/>
        <v>15</v>
      </c>
      <c r="E26" s="53">
        <f t="shared" si="2"/>
        <v>0</v>
      </c>
      <c r="F26" s="53">
        <f t="shared" si="3"/>
        <v>15</v>
      </c>
      <c r="G26" s="53">
        <f t="shared" si="4"/>
        <v>0</v>
      </c>
      <c r="H26" s="53">
        <f t="shared" si="5"/>
        <v>15</v>
      </c>
      <c r="I26" s="53">
        <f t="shared" si="6"/>
        <v>0</v>
      </c>
      <c r="J26" s="53">
        <f t="shared" si="7"/>
        <v>15</v>
      </c>
      <c r="K26" s="53">
        <f t="shared" si="8"/>
        <v>0</v>
      </c>
    </row>
    <row r="27" spans="1:11" ht="12.75">
      <c r="A27" s="54">
        <f t="shared" si="0"/>
        <v>0.5833333333333333</v>
      </c>
      <c r="B27" s="42" t="s">
        <v>91</v>
      </c>
      <c r="C27" s="52">
        <v>15</v>
      </c>
      <c r="D27" s="53">
        <f t="shared" si="9"/>
        <v>5</v>
      </c>
      <c r="E27" s="53">
        <f t="shared" si="2"/>
        <v>10</v>
      </c>
      <c r="F27" s="53">
        <f t="shared" si="3"/>
        <v>15</v>
      </c>
      <c r="G27" s="53">
        <f t="shared" si="4"/>
        <v>0</v>
      </c>
      <c r="H27" s="53">
        <f t="shared" si="5"/>
        <v>5</v>
      </c>
      <c r="I27" s="53">
        <f t="shared" si="6"/>
        <v>10</v>
      </c>
      <c r="J27" s="53">
        <f t="shared" si="7"/>
        <v>15</v>
      </c>
      <c r="K27" s="53">
        <f t="shared" si="8"/>
        <v>0</v>
      </c>
    </row>
    <row r="28" spans="1:11" ht="12.75">
      <c r="A28" s="54">
        <f t="shared" si="0"/>
        <v>0.5937499999999999</v>
      </c>
      <c r="B28" s="42"/>
      <c r="C28" s="52">
        <v>30</v>
      </c>
      <c r="D28" s="53">
        <f t="shared" si="9"/>
        <v>0</v>
      </c>
      <c r="E28" s="53">
        <f t="shared" si="2"/>
        <v>15</v>
      </c>
      <c r="F28" s="53">
        <f t="shared" si="3"/>
        <v>0</v>
      </c>
      <c r="G28" s="53">
        <f t="shared" si="4"/>
        <v>15</v>
      </c>
      <c r="H28" s="53">
        <f t="shared" si="5"/>
        <v>0</v>
      </c>
      <c r="I28" s="53">
        <f t="shared" si="6"/>
        <v>15</v>
      </c>
      <c r="J28" s="53">
        <f t="shared" si="7"/>
        <v>0</v>
      </c>
      <c r="K28" s="53">
        <f t="shared" si="8"/>
        <v>15</v>
      </c>
    </row>
    <row r="29" spans="1:11" ht="12.75">
      <c r="A29" s="54">
        <f t="shared" si="0"/>
        <v>0.6041666666666665</v>
      </c>
      <c r="B29" s="42"/>
      <c r="C29" s="52">
        <v>45</v>
      </c>
      <c r="D29" s="53">
        <f t="shared" si="9"/>
        <v>0</v>
      </c>
      <c r="E29" s="53">
        <f t="shared" si="2"/>
        <v>15</v>
      </c>
      <c r="F29" s="53">
        <f t="shared" si="3"/>
        <v>0</v>
      </c>
      <c r="G29" s="53">
        <f t="shared" si="4"/>
        <v>15</v>
      </c>
      <c r="H29" s="53">
        <f t="shared" si="5"/>
        <v>0</v>
      </c>
      <c r="I29" s="53">
        <f t="shared" si="6"/>
        <v>15</v>
      </c>
      <c r="J29" s="53">
        <f t="shared" si="7"/>
        <v>0</v>
      </c>
      <c r="K29" s="53">
        <f t="shared" si="8"/>
        <v>15</v>
      </c>
    </row>
    <row r="30" spans="1:11" ht="12.75">
      <c r="A30" s="54">
        <f t="shared" si="0"/>
        <v>0.6145833333333331</v>
      </c>
      <c r="B30" s="42" t="s">
        <v>90</v>
      </c>
      <c r="C30" s="53" t="s">
        <v>71</v>
      </c>
      <c r="D30" s="53">
        <f t="shared" si="9"/>
        <v>15</v>
      </c>
      <c r="E30" s="53">
        <f t="shared" si="2"/>
        <v>0</v>
      </c>
      <c r="F30" s="53">
        <f t="shared" si="3"/>
        <v>15</v>
      </c>
      <c r="G30" s="53">
        <f t="shared" si="4"/>
        <v>0</v>
      </c>
      <c r="H30" s="53">
        <f t="shared" si="5"/>
        <v>15</v>
      </c>
      <c r="I30" s="53">
        <f t="shared" si="6"/>
        <v>0</v>
      </c>
      <c r="J30" s="53">
        <f t="shared" si="7"/>
        <v>15</v>
      </c>
      <c r="K30" s="53">
        <f t="shared" si="8"/>
        <v>0</v>
      </c>
    </row>
    <row r="31" spans="1:11" ht="12.75">
      <c r="A31" s="54">
        <f t="shared" si="0"/>
        <v>0.6249999999999998</v>
      </c>
      <c r="B31" s="42" t="s">
        <v>93</v>
      </c>
      <c r="C31" s="52">
        <v>15</v>
      </c>
      <c r="D31" s="53">
        <f t="shared" si="9"/>
        <v>5</v>
      </c>
      <c r="E31" s="53">
        <f t="shared" si="2"/>
        <v>10</v>
      </c>
      <c r="F31" s="53">
        <f t="shared" si="3"/>
        <v>15</v>
      </c>
      <c r="G31" s="53">
        <f t="shared" si="4"/>
        <v>0</v>
      </c>
      <c r="H31" s="53">
        <f t="shared" si="5"/>
        <v>5</v>
      </c>
      <c r="I31" s="53">
        <f t="shared" si="6"/>
        <v>10</v>
      </c>
      <c r="J31" s="53">
        <f t="shared" si="7"/>
        <v>15</v>
      </c>
      <c r="K31" s="53">
        <f t="shared" si="8"/>
        <v>0</v>
      </c>
    </row>
    <row r="32" spans="1:11" ht="12.75">
      <c r="A32" s="54">
        <f t="shared" si="0"/>
        <v>0.6354166666666664</v>
      </c>
      <c r="B32" s="42" t="s">
        <v>95</v>
      </c>
      <c r="C32" s="53" t="s">
        <v>71</v>
      </c>
      <c r="D32" s="53">
        <f t="shared" si="9"/>
        <v>15</v>
      </c>
      <c r="E32" s="53">
        <f t="shared" si="2"/>
        <v>0</v>
      </c>
      <c r="F32" s="53">
        <f t="shared" si="3"/>
        <v>15</v>
      </c>
      <c r="G32" s="53">
        <f t="shared" si="4"/>
        <v>0</v>
      </c>
      <c r="H32" s="53">
        <f t="shared" si="5"/>
        <v>15</v>
      </c>
      <c r="I32" s="53">
        <f t="shared" si="6"/>
        <v>0</v>
      </c>
      <c r="J32" s="53">
        <f t="shared" si="7"/>
        <v>15</v>
      </c>
      <c r="K32" s="53">
        <f t="shared" si="8"/>
        <v>0</v>
      </c>
    </row>
    <row r="33" spans="1:11" ht="12.75">
      <c r="A33" s="54">
        <f>A32+1/24/4</f>
        <v>0.645833333333333</v>
      </c>
      <c r="B33" s="42" t="s">
        <v>96</v>
      </c>
      <c r="C33" s="52">
        <v>15</v>
      </c>
      <c r="D33" s="53">
        <f t="shared" si="9"/>
        <v>5</v>
      </c>
      <c r="E33" s="53">
        <f t="shared" si="2"/>
        <v>10</v>
      </c>
      <c r="F33" s="53">
        <f t="shared" si="3"/>
        <v>15</v>
      </c>
      <c r="G33" s="53">
        <f t="shared" si="4"/>
        <v>0</v>
      </c>
      <c r="H33" s="53">
        <f t="shared" si="5"/>
        <v>5</v>
      </c>
      <c r="I33" s="53">
        <f t="shared" si="6"/>
        <v>10</v>
      </c>
      <c r="J33" s="53">
        <f t="shared" si="7"/>
        <v>15</v>
      </c>
      <c r="K33" s="53">
        <f t="shared" si="8"/>
        <v>0</v>
      </c>
    </row>
    <row r="34" spans="1:11" ht="12.75">
      <c r="A34" s="54">
        <f t="shared" si="0"/>
        <v>0.6562499999999997</v>
      </c>
      <c r="B34" s="42" t="s">
        <v>90</v>
      </c>
      <c r="C34" s="53" t="s">
        <v>71</v>
      </c>
      <c r="D34" s="53">
        <f t="shared" si="9"/>
        <v>15</v>
      </c>
      <c r="E34" s="53">
        <f t="shared" si="2"/>
        <v>0</v>
      </c>
      <c r="F34" s="53">
        <f t="shared" si="3"/>
        <v>15</v>
      </c>
      <c r="G34" s="53">
        <f t="shared" si="4"/>
        <v>0</v>
      </c>
      <c r="H34" s="53">
        <f t="shared" si="5"/>
        <v>15</v>
      </c>
      <c r="I34" s="53">
        <f t="shared" si="6"/>
        <v>0</v>
      </c>
      <c r="J34" s="53">
        <f t="shared" si="7"/>
        <v>15</v>
      </c>
      <c r="K34" s="53">
        <f t="shared" si="8"/>
        <v>0</v>
      </c>
    </row>
    <row r="35" spans="1:11" ht="12.75">
      <c r="A35" s="54">
        <f t="shared" si="0"/>
        <v>0.6666666666666663</v>
      </c>
      <c r="B35" s="42" t="s">
        <v>97</v>
      </c>
      <c r="C35" s="52">
        <v>15</v>
      </c>
      <c r="D35" s="53">
        <f t="shared" si="9"/>
        <v>5</v>
      </c>
      <c r="E35" s="53">
        <f t="shared" si="2"/>
        <v>10</v>
      </c>
      <c r="F35" s="53">
        <f t="shared" si="3"/>
        <v>15</v>
      </c>
      <c r="G35" s="53">
        <f t="shared" si="4"/>
        <v>0</v>
      </c>
      <c r="H35" s="53">
        <f t="shared" si="5"/>
        <v>5</v>
      </c>
      <c r="I35" s="53">
        <f t="shared" si="6"/>
        <v>10</v>
      </c>
      <c r="J35" s="53">
        <f t="shared" si="7"/>
        <v>15</v>
      </c>
      <c r="K35" s="53">
        <f t="shared" si="8"/>
        <v>0</v>
      </c>
    </row>
    <row r="36" spans="1:11" ht="12.75">
      <c r="A36" s="54">
        <f t="shared" si="0"/>
        <v>0.6770833333333329</v>
      </c>
      <c r="B36" s="42" t="s">
        <v>97</v>
      </c>
      <c r="C36" s="52">
        <v>30</v>
      </c>
      <c r="D36" s="53">
        <f t="shared" si="9"/>
        <v>0</v>
      </c>
      <c r="E36" s="53">
        <f t="shared" si="2"/>
        <v>15</v>
      </c>
      <c r="F36" s="53">
        <f t="shared" si="3"/>
        <v>0</v>
      </c>
      <c r="G36" s="53">
        <f t="shared" si="4"/>
        <v>15</v>
      </c>
      <c r="H36" s="53">
        <f t="shared" si="5"/>
        <v>0</v>
      </c>
      <c r="I36" s="53">
        <f t="shared" si="6"/>
        <v>15</v>
      </c>
      <c r="J36" s="53">
        <f t="shared" si="7"/>
        <v>0</v>
      </c>
      <c r="K36" s="53">
        <f t="shared" si="8"/>
        <v>15</v>
      </c>
    </row>
    <row r="37" spans="1:11" ht="12.75">
      <c r="A37" s="54">
        <f t="shared" si="0"/>
        <v>0.6874999999999996</v>
      </c>
      <c r="B37" s="42" t="s">
        <v>97</v>
      </c>
      <c r="C37" s="52">
        <v>45</v>
      </c>
      <c r="D37" s="53">
        <f t="shared" si="9"/>
        <v>0</v>
      </c>
      <c r="E37" s="53">
        <f t="shared" si="2"/>
        <v>15</v>
      </c>
      <c r="F37" s="53">
        <f t="shared" si="3"/>
        <v>0</v>
      </c>
      <c r="G37" s="53">
        <f t="shared" si="4"/>
        <v>15</v>
      </c>
      <c r="H37" s="53">
        <f t="shared" si="5"/>
        <v>0</v>
      </c>
      <c r="I37" s="53">
        <f t="shared" si="6"/>
        <v>15</v>
      </c>
      <c r="J37" s="53">
        <f t="shared" si="7"/>
        <v>0</v>
      </c>
      <c r="K37" s="53">
        <f t="shared" si="8"/>
        <v>15</v>
      </c>
    </row>
    <row r="38" spans="1:11" ht="12.75">
      <c r="A38" s="54">
        <f t="shared" si="0"/>
        <v>0.6979166666666662</v>
      </c>
      <c r="B38" s="42" t="s">
        <v>97</v>
      </c>
      <c r="C38" s="52">
        <v>60</v>
      </c>
      <c r="D38" s="53">
        <f t="shared" si="9"/>
        <v>0</v>
      </c>
      <c r="E38" s="53">
        <f t="shared" si="2"/>
        <v>15</v>
      </c>
      <c r="F38" s="53">
        <f t="shared" si="3"/>
        <v>0</v>
      </c>
      <c r="G38" s="53">
        <f t="shared" si="4"/>
        <v>15</v>
      </c>
      <c r="H38" s="53">
        <f t="shared" si="5"/>
        <v>0</v>
      </c>
      <c r="I38" s="53">
        <f t="shared" si="6"/>
        <v>15</v>
      </c>
      <c r="J38" s="53">
        <f t="shared" si="7"/>
        <v>0</v>
      </c>
      <c r="K38" s="53">
        <f t="shared" si="8"/>
        <v>15</v>
      </c>
    </row>
    <row r="39" spans="1:11" ht="12.75">
      <c r="A39" s="54">
        <f t="shared" si="0"/>
        <v>0.7083333333333328</v>
      </c>
      <c r="B39" s="42" t="s">
        <v>92</v>
      </c>
      <c r="C39" s="53" t="s">
        <v>71</v>
      </c>
      <c r="D39" s="53">
        <f t="shared" si="9"/>
        <v>15</v>
      </c>
      <c r="E39" s="53">
        <f t="shared" si="2"/>
        <v>0</v>
      </c>
      <c r="F39" s="53">
        <f t="shared" si="3"/>
        <v>15</v>
      </c>
      <c r="G39" s="53">
        <f t="shared" si="4"/>
        <v>0</v>
      </c>
      <c r="H39" s="53">
        <f t="shared" si="5"/>
        <v>15</v>
      </c>
      <c r="I39" s="53">
        <f t="shared" si="6"/>
        <v>0</v>
      </c>
      <c r="J39" s="53">
        <f t="shared" si="7"/>
        <v>15</v>
      </c>
      <c r="K39" s="53">
        <f t="shared" si="8"/>
        <v>0</v>
      </c>
    </row>
    <row r="40" spans="1:11" ht="12.75">
      <c r="A40" s="54">
        <f t="shared" si="0"/>
        <v>0.7187499999999994</v>
      </c>
      <c r="B40" s="42" t="s">
        <v>96</v>
      </c>
      <c r="C40" s="52">
        <v>15</v>
      </c>
      <c r="D40" s="53">
        <f t="shared" si="9"/>
        <v>5</v>
      </c>
      <c r="E40" s="53">
        <f t="shared" si="2"/>
        <v>10</v>
      </c>
      <c r="F40" s="53">
        <f t="shared" si="3"/>
        <v>15</v>
      </c>
      <c r="G40" s="53">
        <f t="shared" si="4"/>
        <v>0</v>
      </c>
      <c r="H40" s="53">
        <f t="shared" si="5"/>
        <v>5</v>
      </c>
      <c r="I40" s="53">
        <f t="shared" si="6"/>
        <v>10</v>
      </c>
      <c r="J40" s="53">
        <f t="shared" si="7"/>
        <v>15</v>
      </c>
      <c r="K40" s="53">
        <f t="shared" si="8"/>
        <v>0</v>
      </c>
    </row>
    <row r="41" spans="1:11" ht="12.75">
      <c r="A41" s="54">
        <f t="shared" si="0"/>
        <v>0.7291666666666661</v>
      </c>
      <c r="B41" s="42" t="s">
        <v>90</v>
      </c>
      <c r="C41" s="53" t="s">
        <v>71</v>
      </c>
      <c r="D41" s="53">
        <f aca="true" t="shared" si="10" ref="D41:J44">IF($C41="Y",15,IF($C41-D$3&gt;15,0,IF($C41-D$3&lt;0,15,MIN(15-($C41-D$3),15))))</f>
        <v>15</v>
      </c>
      <c r="E41" s="53">
        <f t="shared" si="2"/>
        <v>0</v>
      </c>
      <c r="F41" s="53">
        <f t="shared" si="10"/>
        <v>15</v>
      </c>
      <c r="G41" s="53">
        <f t="shared" si="4"/>
        <v>0</v>
      </c>
      <c r="H41" s="53">
        <f t="shared" si="10"/>
        <v>15</v>
      </c>
      <c r="I41" s="53">
        <f t="shared" si="6"/>
        <v>0</v>
      </c>
      <c r="J41" s="53">
        <f t="shared" si="10"/>
        <v>15</v>
      </c>
      <c r="K41" s="53">
        <f t="shared" si="8"/>
        <v>0</v>
      </c>
    </row>
    <row r="42" spans="1:11" ht="12.75">
      <c r="A42" s="54">
        <f t="shared" si="0"/>
        <v>0.7395833333333327</v>
      </c>
      <c r="B42" s="42" t="s">
        <v>98</v>
      </c>
      <c r="C42" s="52">
        <v>15</v>
      </c>
      <c r="D42" s="53">
        <f t="shared" si="10"/>
        <v>5</v>
      </c>
      <c r="E42" s="53">
        <f t="shared" si="2"/>
        <v>10</v>
      </c>
      <c r="F42" s="53">
        <f t="shared" si="10"/>
        <v>15</v>
      </c>
      <c r="G42" s="53">
        <f t="shared" si="4"/>
        <v>0</v>
      </c>
      <c r="H42" s="53">
        <f t="shared" si="10"/>
        <v>5</v>
      </c>
      <c r="I42" s="53">
        <f t="shared" si="6"/>
        <v>10</v>
      </c>
      <c r="J42" s="53">
        <f t="shared" si="10"/>
        <v>15</v>
      </c>
      <c r="K42" s="53">
        <f t="shared" si="8"/>
        <v>0</v>
      </c>
    </row>
    <row r="43" spans="1:11" ht="12.75">
      <c r="A43" s="54">
        <f t="shared" si="0"/>
        <v>0.7499999999999993</v>
      </c>
      <c r="B43" s="42"/>
      <c r="C43" s="53" t="s">
        <v>71</v>
      </c>
      <c r="D43" s="53">
        <f t="shared" si="10"/>
        <v>15</v>
      </c>
      <c r="E43" s="53">
        <f t="shared" si="2"/>
        <v>0</v>
      </c>
      <c r="F43" s="53">
        <f t="shared" si="10"/>
        <v>15</v>
      </c>
      <c r="G43" s="53">
        <f t="shared" si="4"/>
        <v>0</v>
      </c>
      <c r="H43" s="53">
        <f t="shared" si="10"/>
        <v>15</v>
      </c>
      <c r="I43" s="53">
        <f t="shared" si="6"/>
        <v>0</v>
      </c>
      <c r="J43" s="53">
        <f t="shared" si="10"/>
        <v>15</v>
      </c>
      <c r="K43" s="53">
        <f t="shared" si="8"/>
        <v>0</v>
      </c>
    </row>
    <row r="44" spans="1:11" ht="12.75">
      <c r="A44" s="54">
        <f t="shared" si="0"/>
        <v>0.760416666666666</v>
      </c>
      <c r="B44" s="42" t="s">
        <v>99</v>
      </c>
      <c r="C44" s="52">
        <v>15</v>
      </c>
      <c r="D44" s="53">
        <f t="shared" si="10"/>
        <v>5</v>
      </c>
      <c r="E44" s="53">
        <f t="shared" si="2"/>
        <v>10</v>
      </c>
      <c r="F44" s="53">
        <f t="shared" si="10"/>
        <v>15</v>
      </c>
      <c r="G44" s="53">
        <f t="shared" si="4"/>
        <v>0</v>
      </c>
      <c r="H44" s="53">
        <f t="shared" si="10"/>
        <v>5</v>
      </c>
      <c r="I44" s="53">
        <f t="shared" si="6"/>
        <v>10</v>
      </c>
      <c r="J44" s="53">
        <f t="shared" si="10"/>
        <v>15</v>
      </c>
      <c r="K44" s="53">
        <f t="shared" si="8"/>
        <v>0</v>
      </c>
    </row>
    <row r="45" spans="3:11" ht="12.75">
      <c r="C45" s="55" t="s">
        <v>100</v>
      </c>
      <c r="D45" s="56"/>
      <c r="E45" s="56"/>
      <c r="F45" s="56"/>
      <c r="G45" s="56"/>
      <c r="H45" s="56"/>
      <c r="I45" s="56"/>
      <c r="J45" s="56"/>
      <c r="K45" s="56"/>
    </row>
    <row r="46" spans="3:11" ht="12.75">
      <c r="C46" s="57" t="s">
        <v>101</v>
      </c>
      <c r="D46" s="58">
        <f aca="true" t="shared" si="11" ref="D46:K46">SUM(D6:D44)</f>
        <v>260</v>
      </c>
      <c r="E46" s="58">
        <f t="shared" si="11"/>
        <v>325</v>
      </c>
      <c r="F46" s="58">
        <f t="shared" si="11"/>
        <v>360</v>
      </c>
      <c r="G46" s="58">
        <f t="shared" si="11"/>
        <v>225</v>
      </c>
      <c r="H46" s="58">
        <f t="shared" si="11"/>
        <v>260</v>
      </c>
      <c r="I46" s="58">
        <f t="shared" si="11"/>
        <v>325</v>
      </c>
      <c r="J46" s="58">
        <f t="shared" si="11"/>
        <v>360</v>
      </c>
      <c r="K46" s="58">
        <f t="shared" si="11"/>
        <v>225</v>
      </c>
    </row>
    <row r="47" spans="8:11" ht="12.75">
      <c r="H47" s="58"/>
      <c r="I47" s="58"/>
      <c r="J47" s="58"/>
      <c r="K47" s="58"/>
    </row>
    <row r="48" spans="3:11" ht="12.75">
      <c r="C48" s="59" t="s">
        <v>102</v>
      </c>
      <c r="D48" s="60">
        <f>E46/(D46+E46)</f>
        <v>0.5555555555555556</v>
      </c>
      <c r="E48" s="61"/>
      <c r="F48" s="60">
        <f>G46/(F46+G46)</f>
        <v>0.38461538461538464</v>
      </c>
      <c r="G48" s="61"/>
      <c r="H48" s="60">
        <f>I46/(H46+I46)</f>
        <v>0.5555555555555556</v>
      </c>
      <c r="I48" s="61"/>
      <c r="J48" s="60">
        <f>K46/(J46+K46)</f>
        <v>0.38461538461538464</v>
      </c>
      <c r="K48" s="61"/>
    </row>
  </sheetData>
  <sheetProtection/>
  <mergeCells count="2">
    <mergeCell ref="D1:G1"/>
    <mergeCell ref="H1:K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N53"/>
  <sheetViews>
    <sheetView zoomScalePageLayoutView="0" workbookViewId="0" topLeftCell="A8">
      <selection activeCell="K45" sqref="K45"/>
    </sheetView>
  </sheetViews>
  <sheetFormatPr defaultColWidth="9.140625" defaultRowHeight="12.75"/>
  <sheetData>
    <row r="1" spans="2:5" ht="12.75">
      <c r="B1" s="28"/>
      <c r="C1" s="28"/>
      <c r="D1" s="282" t="s">
        <v>69</v>
      </c>
      <c r="E1" s="282" t="s">
        <v>70</v>
      </c>
    </row>
    <row r="2" spans="2:13" ht="12.75">
      <c r="B2" s="282">
        <v>1</v>
      </c>
      <c r="C2" s="283" t="s">
        <v>128</v>
      </c>
      <c r="D2" s="283">
        <v>9.706</v>
      </c>
      <c r="E2" s="283">
        <v>9.039</v>
      </c>
      <c r="G2" s="281"/>
      <c r="H2" s="281"/>
      <c r="I2" s="281"/>
      <c r="J2" s="281"/>
      <c r="K2" s="281"/>
      <c r="L2" s="281"/>
      <c r="M2" s="281"/>
    </row>
    <row r="3" spans="2:14" ht="12.75">
      <c r="B3" s="282">
        <v>2</v>
      </c>
      <c r="C3" s="284" t="s">
        <v>48</v>
      </c>
      <c r="D3" s="285">
        <v>9.85</v>
      </c>
      <c r="E3" s="285">
        <v>9.3</v>
      </c>
      <c r="G3" s="281">
        <v>1</v>
      </c>
      <c r="H3" s="281" t="s">
        <v>199</v>
      </c>
      <c r="I3" s="281"/>
      <c r="J3" s="281"/>
      <c r="K3" s="281"/>
      <c r="L3" s="281"/>
      <c r="M3" s="281"/>
      <c r="N3" s="84"/>
    </row>
    <row r="4" spans="2:14" ht="12.75">
      <c r="B4" s="282">
        <v>3</v>
      </c>
      <c r="C4" s="284" t="s">
        <v>67</v>
      </c>
      <c r="D4" s="285">
        <v>15.79</v>
      </c>
      <c r="E4" s="285">
        <v>11.9</v>
      </c>
      <c r="G4" s="281"/>
      <c r="H4" s="301" t="s">
        <v>181</v>
      </c>
      <c r="I4" s="281"/>
      <c r="J4" s="281"/>
      <c r="K4" s="281"/>
      <c r="L4" s="281"/>
      <c r="M4" s="281"/>
      <c r="N4" s="84"/>
    </row>
    <row r="5" spans="2:13" ht="12.75">
      <c r="B5" s="282">
        <v>4</v>
      </c>
      <c r="C5" s="284" t="s">
        <v>56</v>
      </c>
      <c r="D5" s="285">
        <v>10.32</v>
      </c>
      <c r="E5" s="285">
        <v>8.75</v>
      </c>
      <c r="G5" s="281"/>
      <c r="H5" s="301" t="s">
        <v>182</v>
      </c>
      <c r="I5" s="281"/>
      <c r="J5" s="281"/>
      <c r="K5" s="281"/>
      <c r="L5" s="281"/>
      <c r="M5" s="281"/>
    </row>
    <row r="6" spans="2:13" ht="12.75">
      <c r="B6" s="282">
        <v>5</v>
      </c>
      <c r="C6" s="284" t="s">
        <v>52</v>
      </c>
      <c r="D6" s="285">
        <v>9.08</v>
      </c>
      <c r="E6" s="285">
        <v>7.19</v>
      </c>
      <c r="G6" s="281"/>
      <c r="H6" s="301" t="s">
        <v>183</v>
      </c>
      <c r="I6" s="281"/>
      <c r="J6" s="281"/>
      <c r="K6" s="281"/>
      <c r="L6" s="281"/>
      <c r="M6" s="281"/>
    </row>
    <row r="7" spans="2:13" ht="12.75">
      <c r="B7" s="282">
        <v>6</v>
      </c>
      <c r="C7" s="284" t="s">
        <v>64</v>
      </c>
      <c r="D7" s="285">
        <v>14.99</v>
      </c>
      <c r="E7" s="285">
        <v>14.25</v>
      </c>
      <c r="G7" s="281"/>
      <c r="H7" s="301" t="s">
        <v>184</v>
      </c>
      <c r="I7" s="281"/>
      <c r="J7" s="281"/>
      <c r="K7" s="281"/>
      <c r="L7" s="281"/>
      <c r="M7" s="281"/>
    </row>
    <row r="8" spans="2:13" ht="12.75">
      <c r="B8" s="282">
        <v>7</v>
      </c>
      <c r="C8" s="284" t="s">
        <v>57</v>
      </c>
      <c r="D8" s="285">
        <v>8.9</v>
      </c>
      <c r="E8" s="285">
        <v>7.02</v>
      </c>
      <c r="G8" s="281">
        <v>1</v>
      </c>
      <c r="H8" s="301" t="s">
        <v>180</v>
      </c>
      <c r="I8" s="281"/>
      <c r="J8" s="281"/>
      <c r="K8" s="281"/>
      <c r="L8" s="281"/>
      <c r="M8" s="281"/>
    </row>
    <row r="9" spans="2:13" ht="12.75">
      <c r="B9" s="282">
        <v>8</v>
      </c>
      <c r="C9" s="284" t="s">
        <v>18</v>
      </c>
      <c r="D9" s="285">
        <v>18.65</v>
      </c>
      <c r="E9" s="285">
        <v>14.96</v>
      </c>
      <c r="G9" s="281"/>
      <c r="H9" s="301"/>
      <c r="I9" s="281"/>
      <c r="J9" s="281"/>
      <c r="K9" s="281"/>
      <c r="L9" s="281"/>
      <c r="M9" s="281"/>
    </row>
    <row r="10" spans="2:13" ht="12.75">
      <c r="B10" s="282">
        <v>9</v>
      </c>
      <c r="C10" s="284" t="s">
        <v>39</v>
      </c>
      <c r="D10" s="285">
        <v>13.65</v>
      </c>
      <c r="E10" s="285">
        <v>11.36</v>
      </c>
      <c r="G10" s="281"/>
      <c r="H10" s="301"/>
      <c r="I10" s="281"/>
      <c r="J10" s="281"/>
      <c r="K10" s="281"/>
      <c r="L10" s="281"/>
      <c r="M10" s="281"/>
    </row>
    <row r="11" spans="2:13" ht="18.75">
      <c r="B11" s="282">
        <v>10</v>
      </c>
      <c r="C11" s="284" t="s">
        <v>40</v>
      </c>
      <c r="D11" s="285">
        <v>12.56</v>
      </c>
      <c r="E11" s="285">
        <v>13.19</v>
      </c>
      <c r="G11" s="281"/>
      <c r="H11" s="301"/>
      <c r="I11" s="281"/>
      <c r="J11" s="281"/>
      <c r="K11" s="281"/>
      <c r="L11" s="281"/>
      <c r="M11" s="281"/>
    </row>
    <row r="12" spans="2:14" ht="12.75">
      <c r="B12" s="282">
        <v>11</v>
      </c>
      <c r="C12" s="284" t="s">
        <v>41</v>
      </c>
      <c r="D12" s="285">
        <v>11.27</v>
      </c>
      <c r="E12" s="285">
        <v>9.62</v>
      </c>
      <c r="G12" s="281"/>
      <c r="H12" s="301"/>
      <c r="I12" s="281"/>
      <c r="J12" s="281"/>
      <c r="K12" s="281"/>
      <c r="L12" s="281"/>
      <c r="M12" s="281"/>
      <c r="N12" s="191"/>
    </row>
    <row r="13" spans="2:14" ht="12.75">
      <c r="B13" s="282">
        <v>12</v>
      </c>
      <c r="C13" s="284" t="s">
        <v>42</v>
      </c>
      <c r="D13" s="285">
        <v>9.97</v>
      </c>
      <c r="E13" s="285">
        <v>9</v>
      </c>
      <c r="G13" s="281">
        <v>1</v>
      </c>
      <c r="H13" s="301"/>
      <c r="I13" s="281"/>
      <c r="J13" s="281"/>
      <c r="K13" s="281"/>
      <c r="L13" s="281"/>
      <c r="M13" s="281"/>
      <c r="N13" s="191"/>
    </row>
    <row r="14" spans="2:14" ht="12.75">
      <c r="B14" s="282">
        <v>13</v>
      </c>
      <c r="C14" s="284" t="s">
        <v>68</v>
      </c>
      <c r="D14" s="285">
        <v>25.2</v>
      </c>
      <c r="E14" s="285">
        <v>23.05</v>
      </c>
      <c r="G14" s="281">
        <v>1</v>
      </c>
      <c r="H14" s="301"/>
      <c r="I14" s="281"/>
      <c r="J14" s="281"/>
      <c r="K14" s="281"/>
      <c r="L14" s="281"/>
      <c r="M14" s="281"/>
      <c r="N14" s="191"/>
    </row>
    <row r="15" spans="2:14" ht="12.75">
      <c r="B15" s="282">
        <v>14</v>
      </c>
      <c r="C15" s="284" t="s">
        <v>58</v>
      </c>
      <c r="D15" s="285">
        <v>6.97</v>
      </c>
      <c r="E15" s="285">
        <v>5.47</v>
      </c>
      <c r="G15" s="281"/>
      <c r="H15" s="281" t="s">
        <v>199</v>
      </c>
      <c r="I15" s="281"/>
      <c r="J15" s="281"/>
      <c r="K15" s="281"/>
      <c r="L15" s="281"/>
      <c r="M15" s="281"/>
      <c r="N15" s="191"/>
    </row>
    <row r="16" spans="2:14" ht="12.75">
      <c r="B16" s="282">
        <v>15</v>
      </c>
      <c r="C16" s="284" t="s">
        <v>27</v>
      </c>
      <c r="D16" s="285">
        <v>10.67</v>
      </c>
      <c r="E16" s="285">
        <v>8.8</v>
      </c>
      <c r="G16" s="281">
        <v>1</v>
      </c>
      <c r="H16" s="301" t="s">
        <v>188</v>
      </c>
      <c r="I16" s="281"/>
      <c r="J16" s="281"/>
      <c r="K16" s="281"/>
      <c r="L16" s="281"/>
      <c r="M16" s="281"/>
      <c r="N16" s="191"/>
    </row>
    <row r="17" spans="2:14" ht="12.75">
      <c r="B17" s="282">
        <v>16</v>
      </c>
      <c r="C17" s="284" t="s">
        <v>28</v>
      </c>
      <c r="D17" s="285">
        <v>8.26</v>
      </c>
      <c r="E17" s="285">
        <v>7.43</v>
      </c>
      <c r="G17" s="281"/>
      <c r="H17" s="301" t="s">
        <v>189</v>
      </c>
      <c r="I17" s="281"/>
      <c r="J17" s="281"/>
      <c r="K17" s="281"/>
      <c r="L17" s="281"/>
      <c r="M17" s="281"/>
      <c r="N17" s="191"/>
    </row>
    <row r="18" spans="2:14" ht="12.75">
      <c r="B18" s="282">
        <v>17</v>
      </c>
      <c r="C18" s="284" t="s">
        <v>32</v>
      </c>
      <c r="D18" s="285">
        <v>9.93</v>
      </c>
      <c r="E18" s="285">
        <v>7.87</v>
      </c>
      <c r="G18" s="281"/>
      <c r="H18" s="301" t="s">
        <v>190</v>
      </c>
      <c r="I18" s="281"/>
      <c r="J18" s="281"/>
      <c r="K18" s="281"/>
      <c r="L18" s="281"/>
      <c r="M18" s="281"/>
      <c r="N18" s="191"/>
    </row>
    <row r="19" spans="2:14" ht="12.75">
      <c r="B19" s="282">
        <v>18</v>
      </c>
      <c r="C19" s="284" t="s">
        <v>33</v>
      </c>
      <c r="D19" s="285">
        <v>8.7</v>
      </c>
      <c r="E19" s="285">
        <v>7.21</v>
      </c>
      <c r="G19" s="281"/>
      <c r="H19" s="301" t="s">
        <v>191</v>
      </c>
      <c r="I19" s="281"/>
      <c r="J19" s="281"/>
      <c r="K19" s="281"/>
      <c r="L19" s="281"/>
      <c r="M19" s="281"/>
      <c r="N19" s="191"/>
    </row>
    <row r="20" spans="2:14" ht="12.75">
      <c r="B20" s="282">
        <v>19</v>
      </c>
      <c r="C20" s="284" t="s">
        <v>49</v>
      </c>
      <c r="D20" s="285">
        <v>7.23</v>
      </c>
      <c r="E20" s="285">
        <v>6.84</v>
      </c>
      <c r="G20" s="281"/>
      <c r="H20" s="301" t="s">
        <v>192</v>
      </c>
      <c r="I20" s="281"/>
      <c r="J20" s="281"/>
      <c r="K20" s="281"/>
      <c r="L20" s="281"/>
      <c r="M20" s="281"/>
      <c r="N20" s="191"/>
    </row>
    <row r="21" spans="2:14" ht="12.75">
      <c r="B21" s="282">
        <v>20</v>
      </c>
      <c r="C21" s="284" t="s">
        <v>53</v>
      </c>
      <c r="D21" s="285">
        <v>9.55</v>
      </c>
      <c r="E21" s="285">
        <v>9.13</v>
      </c>
      <c r="G21" s="281"/>
      <c r="H21" s="301" t="s">
        <v>193</v>
      </c>
      <c r="I21" s="281"/>
      <c r="J21" s="281"/>
      <c r="K21" s="281"/>
      <c r="L21" s="281"/>
      <c r="M21" s="281"/>
      <c r="N21" s="191"/>
    </row>
    <row r="22" spans="2:14" ht="12.75">
      <c r="B22" s="282">
        <v>21</v>
      </c>
      <c r="C22" s="284" t="s">
        <v>19</v>
      </c>
      <c r="D22" s="285">
        <v>15.76</v>
      </c>
      <c r="E22" s="285">
        <v>14.11</v>
      </c>
      <c r="G22" s="302"/>
      <c r="H22" s="301" t="s">
        <v>278</v>
      </c>
      <c r="I22" s="281"/>
      <c r="J22" s="281"/>
      <c r="K22" s="281"/>
      <c r="L22" s="281"/>
      <c r="M22" s="281"/>
      <c r="N22" s="191"/>
    </row>
    <row r="23" spans="2:14" ht="12.75">
      <c r="B23" s="282">
        <v>22</v>
      </c>
      <c r="C23" s="284" t="s">
        <v>43</v>
      </c>
      <c r="D23" s="285">
        <v>13.4</v>
      </c>
      <c r="E23" s="285">
        <v>12.25</v>
      </c>
      <c r="G23" s="303"/>
      <c r="H23" s="301" t="s">
        <v>276</v>
      </c>
      <c r="I23" s="281"/>
      <c r="J23" s="281"/>
      <c r="K23" s="281"/>
      <c r="L23" s="281"/>
      <c r="M23" s="281"/>
      <c r="N23" s="191"/>
    </row>
    <row r="24" spans="2:14" ht="18.75">
      <c r="B24" s="282">
        <v>23</v>
      </c>
      <c r="C24" s="284" t="s">
        <v>20</v>
      </c>
      <c r="D24" s="285">
        <v>15.89</v>
      </c>
      <c r="E24" s="285">
        <v>15.65</v>
      </c>
      <c r="G24" s="303"/>
      <c r="H24" s="301" t="s">
        <v>277</v>
      </c>
      <c r="I24" s="281"/>
      <c r="J24" s="281"/>
      <c r="K24" s="281"/>
      <c r="L24" s="281"/>
      <c r="M24" s="281"/>
      <c r="N24" s="191"/>
    </row>
    <row r="25" spans="2:14" ht="12.75">
      <c r="B25" s="282">
        <v>24</v>
      </c>
      <c r="C25" s="284" t="s">
        <v>29</v>
      </c>
      <c r="D25" s="285">
        <v>10.73</v>
      </c>
      <c r="E25" s="285">
        <v>9.08</v>
      </c>
      <c r="G25" s="303"/>
      <c r="H25" s="301" t="s">
        <v>279</v>
      </c>
      <c r="I25" s="281"/>
      <c r="J25" s="281"/>
      <c r="K25" s="281"/>
      <c r="L25" s="281"/>
      <c r="M25" s="281"/>
      <c r="N25" s="191"/>
    </row>
    <row r="26" spans="2:14" ht="12.75">
      <c r="B26" s="282">
        <v>25</v>
      </c>
      <c r="C26" s="284" t="s">
        <v>34</v>
      </c>
      <c r="D26" s="285">
        <v>9.3</v>
      </c>
      <c r="E26" s="285">
        <v>7.75</v>
      </c>
      <c r="G26" s="303"/>
      <c r="H26" s="301" t="s">
        <v>194</v>
      </c>
      <c r="I26" s="281"/>
      <c r="J26" s="281"/>
      <c r="K26" s="281"/>
      <c r="L26" s="281"/>
      <c r="M26" s="281"/>
      <c r="N26" s="191"/>
    </row>
    <row r="27" spans="2:8" ht="12.75">
      <c r="B27" s="282">
        <v>26</v>
      </c>
      <c r="C27" s="284" t="s">
        <v>50</v>
      </c>
      <c r="D27" s="285">
        <v>9.67</v>
      </c>
      <c r="E27" s="285">
        <v>9.03</v>
      </c>
      <c r="H27" s="301" t="s">
        <v>195</v>
      </c>
    </row>
    <row r="28" spans="2:8" ht="12.75">
      <c r="B28" s="282">
        <v>27</v>
      </c>
      <c r="C28" s="284" t="s">
        <v>35</v>
      </c>
      <c r="D28" s="285">
        <v>8.79</v>
      </c>
      <c r="E28" s="285">
        <v>7.45</v>
      </c>
      <c r="H28" s="301" t="s">
        <v>196</v>
      </c>
    </row>
    <row r="29" spans="2:8" ht="12.75">
      <c r="B29" s="282">
        <v>28</v>
      </c>
      <c r="C29" s="284" t="s">
        <v>59</v>
      </c>
      <c r="D29" s="285">
        <v>9.07</v>
      </c>
      <c r="E29" s="285">
        <v>7.83</v>
      </c>
      <c r="H29" s="301" t="s">
        <v>197</v>
      </c>
    </row>
    <row r="30" spans="2:9" ht="12.75">
      <c r="B30" s="282">
        <v>29</v>
      </c>
      <c r="C30" s="284" t="s">
        <v>36</v>
      </c>
      <c r="D30" s="285">
        <v>8.69</v>
      </c>
      <c r="E30" s="285">
        <v>6.74</v>
      </c>
      <c r="G30" s="363">
        <v>1</v>
      </c>
      <c r="H30" s="301" t="s">
        <v>198</v>
      </c>
      <c r="I30" s="363"/>
    </row>
    <row r="31" spans="2:9" ht="12.75">
      <c r="B31" s="282">
        <v>30</v>
      </c>
      <c r="C31" s="284" t="s">
        <v>60</v>
      </c>
      <c r="D31" s="285">
        <v>11.94</v>
      </c>
      <c r="E31" s="285">
        <v>9.96</v>
      </c>
      <c r="G31" s="363"/>
      <c r="I31" s="363"/>
    </row>
    <row r="32" spans="2:9" ht="18.75">
      <c r="B32" s="282">
        <v>31</v>
      </c>
      <c r="C32" s="284" t="s">
        <v>21</v>
      </c>
      <c r="D32" s="285">
        <v>14.69</v>
      </c>
      <c r="E32" s="285">
        <v>14.06</v>
      </c>
      <c r="G32" s="363"/>
      <c r="I32" s="363"/>
    </row>
    <row r="33" spans="2:9" ht="12.75">
      <c r="B33" s="282">
        <v>32</v>
      </c>
      <c r="C33" s="284" t="s">
        <v>24</v>
      </c>
      <c r="D33" s="285">
        <v>16.63</v>
      </c>
      <c r="E33" s="285">
        <v>15.5</v>
      </c>
      <c r="G33" s="363"/>
      <c r="I33" s="363"/>
    </row>
    <row r="34" spans="2:9" ht="12.75">
      <c r="B34" s="282">
        <v>33</v>
      </c>
      <c r="C34" s="284" t="s">
        <v>61</v>
      </c>
      <c r="D34" s="285">
        <v>9.2</v>
      </c>
      <c r="E34" s="285">
        <v>7.86</v>
      </c>
      <c r="G34" s="363"/>
      <c r="H34" s="363" t="s">
        <v>249</v>
      </c>
      <c r="I34" s="363"/>
    </row>
    <row r="35" spans="2:9" ht="12.75">
      <c r="B35" s="282">
        <v>34</v>
      </c>
      <c r="C35" s="284" t="s">
        <v>25</v>
      </c>
      <c r="D35" s="285">
        <v>17.74</v>
      </c>
      <c r="E35" s="285">
        <v>16.17</v>
      </c>
      <c r="G35" s="362"/>
      <c r="H35" s="362" t="s">
        <v>250</v>
      </c>
      <c r="I35" s="362"/>
    </row>
    <row r="36" spans="2:8" ht="18.75">
      <c r="B36" s="282">
        <v>35</v>
      </c>
      <c r="C36" s="284" t="s">
        <v>44</v>
      </c>
      <c r="D36" s="285">
        <v>9.48</v>
      </c>
      <c r="E36" s="285">
        <v>7.63</v>
      </c>
      <c r="H36" s="362" t="s">
        <v>251</v>
      </c>
    </row>
    <row r="37" spans="2:8" ht="12.75">
      <c r="B37" s="282">
        <v>36</v>
      </c>
      <c r="C37" s="284" t="s">
        <v>37</v>
      </c>
      <c r="D37" s="285">
        <v>7.99</v>
      </c>
      <c r="E37" s="285">
        <v>6.81</v>
      </c>
      <c r="G37">
        <v>1</v>
      </c>
      <c r="H37" s="362" t="s">
        <v>256</v>
      </c>
    </row>
    <row r="38" spans="2:8" ht="12.75">
      <c r="B38" s="282">
        <v>37</v>
      </c>
      <c r="C38" s="284" t="s">
        <v>30</v>
      </c>
      <c r="D38" s="285">
        <v>10.39</v>
      </c>
      <c r="E38" s="285">
        <v>8.86</v>
      </c>
      <c r="H38" s="363" t="s">
        <v>252</v>
      </c>
    </row>
    <row r="39" spans="2:8" ht="12.75">
      <c r="B39" s="282">
        <v>38</v>
      </c>
      <c r="C39" s="284" t="s">
        <v>54</v>
      </c>
      <c r="D39" s="285">
        <v>8.86</v>
      </c>
      <c r="E39" s="285">
        <v>8.16</v>
      </c>
      <c r="H39" s="362"/>
    </row>
    <row r="40" spans="2:5" ht="12.75">
      <c r="B40" s="282">
        <v>39</v>
      </c>
      <c r="C40" s="284" t="s">
        <v>65</v>
      </c>
      <c r="D40" s="285">
        <v>8.68</v>
      </c>
      <c r="E40" s="285">
        <v>7.06</v>
      </c>
    </row>
    <row r="41" spans="2:8" ht="12.75">
      <c r="B41" s="282">
        <v>40</v>
      </c>
      <c r="C41" s="284" t="s">
        <v>26</v>
      </c>
      <c r="D41" s="285">
        <v>11.57</v>
      </c>
      <c r="E41" s="285">
        <v>9.34</v>
      </c>
      <c r="H41" s="369" t="s">
        <v>260</v>
      </c>
    </row>
    <row r="42" spans="2:8" ht="12.75">
      <c r="B42" s="282">
        <v>41</v>
      </c>
      <c r="C42" s="284" t="s">
        <v>22</v>
      </c>
      <c r="D42" s="285">
        <v>13.13</v>
      </c>
      <c r="E42" s="285">
        <v>11.94</v>
      </c>
      <c r="H42" s="369" t="s">
        <v>259</v>
      </c>
    </row>
    <row r="43" spans="2:5" ht="18.75">
      <c r="B43" s="282">
        <v>42</v>
      </c>
      <c r="C43" s="284" t="s">
        <v>45</v>
      </c>
      <c r="D43" s="285">
        <v>9.33</v>
      </c>
      <c r="E43" s="285">
        <v>7.97</v>
      </c>
    </row>
    <row r="44" spans="2:5" ht="18.75">
      <c r="B44" s="282">
        <v>43</v>
      </c>
      <c r="C44" s="284" t="s">
        <v>38</v>
      </c>
      <c r="D44" s="285">
        <v>8.39</v>
      </c>
      <c r="E44" s="285">
        <v>6.83</v>
      </c>
    </row>
    <row r="45" spans="2:5" ht="12.75">
      <c r="B45" s="282">
        <v>44</v>
      </c>
      <c r="C45" s="284" t="s">
        <v>51</v>
      </c>
      <c r="D45" s="285">
        <v>7.71</v>
      </c>
      <c r="E45" s="285">
        <v>7.91</v>
      </c>
    </row>
    <row r="46" spans="2:5" ht="12.75">
      <c r="B46" s="282">
        <v>45</v>
      </c>
      <c r="C46" s="284" t="s">
        <v>55</v>
      </c>
      <c r="D46" s="285">
        <v>12.48</v>
      </c>
      <c r="E46" s="285">
        <v>10.06</v>
      </c>
    </row>
    <row r="47" spans="2:5" ht="12.75">
      <c r="B47" s="282">
        <v>46</v>
      </c>
      <c r="C47" s="284" t="s">
        <v>62</v>
      </c>
      <c r="D47" s="285">
        <v>8.76</v>
      </c>
      <c r="E47" s="285">
        <v>6.61</v>
      </c>
    </row>
    <row r="48" spans="2:5" ht="12.75">
      <c r="B48" s="282">
        <v>47</v>
      </c>
      <c r="C48" s="284" t="s">
        <v>23</v>
      </c>
      <c r="D48" s="285">
        <v>14.14</v>
      </c>
      <c r="E48" s="285">
        <v>12.19</v>
      </c>
    </row>
    <row r="49" spans="2:5" ht="12.75">
      <c r="B49" s="282">
        <v>48</v>
      </c>
      <c r="C49" s="284" t="s">
        <v>46</v>
      </c>
      <c r="D49" s="285">
        <v>9.31</v>
      </c>
      <c r="E49" s="285">
        <v>6.65</v>
      </c>
    </row>
    <row r="50" spans="2:5" ht="12.75">
      <c r="B50" s="282">
        <v>49</v>
      </c>
      <c r="C50" s="284" t="s">
        <v>66</v>
      </c>
      <c r="D50" s="285">
        <v>7.4</v>
      </c>
      <c r="E50" s="285">
        <v>6.29</v>
      </c>
    </row>
    <row r="51" spans="2:5" ht="12.75">
      <c r="B51" s="282">
        <v>50</v>
      </c>
      <c r="C51" s="284" t="s">
        <v>47</v>
      </c>
      <c r="D51" s="285">
        <v>6.99</v>
      </c>
      <c r="E51" s="285">
        <v>5.96</v>
      </c>
    </row>
    <row r="52" spans="2:5" ht="12.75">
      <c r="B52" s="282">
        <v>51</v>
      </c>
      <c r="C52" s="284" t="s">
        <v>31</v>
      </c>
      <c r="D52" s="285">
        <v>10.86</v>
      </c>
      <c r="E52" s="285">
        <v>8.94</v>
      </c>
    </row>
    <row r="53" spans="2:5" ht="12.75">
      <c r="B53" s="283">
        <v>52</v>
      </c>
      <c r="C53" s="284" t="s">
        <v>63</v>
      </c>
      <c r="D53" s="285">
        <v>7.88</v>
      </c>
      <c r="E53" s="285">
        <v>6.24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Beacon Consultants Network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Walker</dc:creator>
  <cp:keywords/>
  <dc:description/>
  <cp:lastModifiedBy>Robert huang</cp:lastModifiedBy>
  <cp:lastPrinted>2008-05-22T14:57:35Z</cp:lastPrinted>
  <dcterms:created xsi:type="dcterms:W3CDTF">2007-09-28T20:07:48Z</dcterms:created>
  <dcterms:modified xsi:type="dcterms:W3CDTF">2009-01-21T22:10:03Z</dcterms:modified>
  <cp:category/>
  <cp:version/>
  <cp:contentType/>
  <cp:contentStatus/>
</cp:coreProperties>
</file>