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4170" windowWidth="15405" windowHeight="4005" activeTab="0"/>
  </bookViews>
  <sheets>
    <sheet name="(A) Org Chart " sheetId="1" r:id="rId1"/>
    <sheet name="(B) Sum of Req " sheetId="2" r:id="rId2"/>
    <sheet name="(D) Strat Goal &amp; Obj" sheetId="3" r:id="rId3"/>
    <sheet name="(E) ATB Justification" sheetId="4" r:id="rId4"/>
    <sheet name="(F) 2006 XWalk " sheetId="5" r:id="rId5"/>
    <sheet name="(G) 2007 XWalk" sheetId="6" r:id="rId6"/>
    <sheet name="(H) Reimb Resources" sheetId="7" r:id="rId7"/>
    <sheet name="(I) Perm Positions" sheetId="8" r:id="rId8"/>
    <sheet name="(K) Sum by Grade" sheetId="9" r:id="rId9"/>
    <sheet name="(L) Sum by OC" sheetId="10" r:id="rId10"/>
  </sheets>
  <externalReferences>
    <externalReference r:id="rId13"/>
    <externalReference r:id="rId14"/>
    <externalReference r:id="rId15"/>
    <externalReference r:id="rId16"/>
  </externalReferences>
  <definedNames>
    <definedName name="ATTORNEYSUPP" localSheetId="1">#REF!</definedName>
    <definedName name="ATTORNEYSUPP">#REF!</definedName>
    <definedName name="DL" localSheetId="1">'(B) Sum of Req '!$A$3:$AL$84</definedName>
    <definedName name="DL">#REF!</definedName>
    <definedName name="EXECSUPP" localSheetId="1">'(B) Sum of Req '!#REF!</definedName>
    <definedName name="EXECSUPP">#REF!</definedName>
    <definedName name="GAROLLUP" localSheetId="1">'(B) Sum of Req '!#REF!</definedName>
    <definedName name="GAROLLUP" localSheetId="6">'[2]SumReq'!#REF!</definedName>
    <definedName name="GAROLLUP">#REF!</definedName>
    <definedName name="hlhl0" localSheetId="3">'(E) ATB Justification'!#REF!</definedName>
    <definedName name="INTEL" localSheetId="1">'(B) Sum of Req '!#REF!</definedName>
    <definedName name="INTEL">#REF!</definedName>
    <definedName name="JMD" localSheetId="1">'(B) Sum of Req '!#REF!</definedName>
    <definedName name="JMD">#REF!</definedName>
    <definedName name="OLE_LINK7" localSheetId="3">'(E) ATB Justification'!#REF!</definedName>
    <definedName name="PART">#REF!</definedName>
    <definedName name="POSBYCAT" localSheetId="1">#REF!</definedName>
    <definedName name="POSBYCAT">#REF!</definedName>
    <definedName name="_xlnm.Print_Area" localSheetId="0">'(A) Org Chart '!$A$1:$N$29</definedName>
    <definedName name="_xlnm.Print_Area" localSheetId="1">'(B) Sum of Req '!$A$1:$AH$93</definedName>
    <definedName name="_xlnm.Print_Area" localSheetId="2">'(D) Strat Goal &amp; Obj'!$A$1:$S$59</definedName>
    <definedName name="_xlnm.Print_Area" localSheetId="3">'(E) ATB Justification'!$A$1:$M$23</definedName>
    <definedName name="_xlnm.Print_Area" localSheetId="4">'(F) 2006 XWalk '!$A$1:$Y$31</definedName>
    <definedName name="_xlnm.Print_Area" localSheetId="5">'(G) 2007 XWalk'!$A$1:$U$32</definedName>
    <definedName name="_xlnm.Print_Area" localSheetId="6">'(H) Reimb Resources'!$A$1:$R$20</definedName>
    <definedName name="_xlnm.Print_Area" localSheetId="7">'(I) Perm Positions'!$A$1:$O$38</definedName>
    <definedName name="_xlnm.Print_Area" localSheetId="8">'(K) Sum by Grade'!$B$1:$N$37</definedName>
    <definedName name="_xlnm.Print_Area" localSheetId="9">'(L) Sum by OC'!$A$1:$O$45</definedName>
    <definedName name="REIMPRO" localSheetId="6">'(H) Reimb Resources'!$A$1:$R$19</definedName>
    <definedName name="REIMPRO">#REF!</definedName>
    <definedName name="REIMSOR" localSheetId="6">'(H) Reimb Resources'!#REF!</definedName>
    <definedName name="REIMSOR">#REF!</definedName>
  </definedNames>
  <calcPr calcMode="manual" fullCalcOnLoad="1"/>
</workbook>
</file>

<file path=xl/sharedStrings.xml><?xml version="1.0" encoding="utf-8"?>
<sst xmlns="http://schemas.openxmlformats.org/spreadsheetml/2006/main" count="542" uniqueCount="281">
  <si>
    <t>Carryover/</t>
  </si>
  <si>
    <t>2005 Enacted</t>
  </si>
  <si>
    <t>2006 President's</t>
  </si>
  <si>
    <t>2006-2007</t>
  </si>
  <si>
    <t>Strategic Goal and Strategic Objective</t>
  </si>
  <si>
    <t xml:space="preserve">     Total Technical Adjustments</t>
  </si>
  <si>
    <t xml:space="preserve">            Increase 2</t>
  </si>
  <si>
    <t xml:space="preserve">           Subtotal Increases</t>
  </si>
  <si>
    <t>Crosswalk of 2006 Availability</t>
  </si>
  <si>
    <t>GS-1, $19,214 - 24,029</t>
  </si>
  <si>
    <t>GS-2, $21,602 - 27,182</t>
  </si>
  <si>
    <t>GS-3, $23,571 - 30,645</t>
  </si>
  <si>
    <t>GS-4, $26,460 - 34,402</t>
  </si>
  <si>
    <t>GS-6, $33,000 - 42,898</t>
  </si>
  <si>
    <t>GS-7, $36,671 - 47,669</t>
  </si>
  <si>
    <t>FY 2006 Enacted</t>
  </si>
  <si>
    <t>2006 Availability</t>
  </si>
  <si>
    <t>Justification for Base Adjustments</t>
  </si>
  <si>
    <t>2007 Planned</t>
  </si>
  <si>
    <t>2008 Request</t>
  </si>
  <si>
    <t>Decreases</t>
  </si>
  <si>
    <t>(Dollars in Thousands)</t>
  </si>
  <si>
    <t>Salaries and Expenses</t>
  </si>
  <si>
    <t>A: Organizational Chart</t>
  </si>
  <si>
    <t>Increases/Offsets</t>
  </si>
  <si>
    <t xml:space="preserve">     Reimbursable FTE</t>
  </si>
  <si>
    <t>Other FTE:</t>
  </si>
  <si>
    <t>Total Comp. FTE</t>
  </si>
  <si>
    <t>Total FTE</t>
  </si>
  <si>
    <t>Reimbursable FTE</t>
  </si>
  <si>
    <t>Other FTE</t>
  </si>
  <si>
    <t>Total Compensable FTE</t>
  </si>
  <si>
    <t>Headquarters (Washington, D.C.)</t>
  </si>
  <si>
    <t>Summary of Requirements</t>
  </si>
  <si>
    <t>95% Budget</t>
  </si>
  <si>
    <t>95% BUDGET</t>
  </si>
  <si>
    <t>Budget</t>
  </si>
  <si>
    <t>Reimbursable FTE:</t>
  </si>
  <si>
    <t>w/Rescissions</t>
  </si>
  <si>
    <t>Rescissions</t>
  </si>
  <si>
    <t>Supplementals</t>
  </si>
  <si>
    <t xml:space="preserve">     Subtotal Increases</t>
  </si>
  <si>
    <t xml:space="preserve">    Subtotal Decreases</t>
  </si>
  <si>
    <t>Increase 1</t>
  </si>
  <si>
    <r>
      <t>Changes in Compensable Days</t>
    </r>
    <r>
      <rPr>
        <sz val="9"/>
        <rFont val="Times New Roman"/>
        <family val="1"/>
      </rPr>
      <t>.  The increased costs of two more compensable days in FY 2008 compared to FY 2007 is calculated by dividing the FY 2007 estimated personnel compensation $2,092,348 and applicable benefits $677,740 by 260 compensable days.  The cost increase of two compensable days is $21,308</t>
    </r>
  </si>
  <si>
    <r>
      <t>Retirement</t>
    </r>
    <r>
      <rPr>
        <sz val="9"/>
        <rFont val="Times New Roman"/>
        <family val="1"/>
      </rPr>
      <t>.  Agency retirement contributions increase as employees under CSRS retire and are replaced by FERS employees.  Based on OPM government-wide estimates, we project that the DOJ workforce will convert from CSRS to FERS at a rate of 3 percent per year.  The requested increase of  $12,000 is necessary to meet our increased retirement obligations as a result of this conversion.</t>
    </r>
  </si>
  <si>
    <r>
      <t>Health Insurance</t>
    </r>
    <r>
      <rPr>
        <sz val="9"/>
        <rFont val="Times New Roman"/>
        <family val="1"/>
      </rPr>
      <t>:  Effective January 2006, this component's contribution to Federal employees' health insurance premiums increased by 0.9 percent.  Applied against the 2007 estimate of $210,141, the additional amount required is $2,000.</t>
    </r>
  </si>
  <si>
    <r>
      <t>WCF Rate Increases.</t>
    </r>
    <r>
      <rPr>
        <sz val="9"/>
        <rFont val="Times New Roman"/>
        <family val="1"/>
      </rPr>
      <t xml:space="preserve">  Components in the DC metropolitan area use and rely on the Department's Working Capital Fund (WCF) for support services including telecommunications services, computer services, finance services, as well as internet services.  The WCF continues to invest in the infrastructure supporting the telecommunications services, computer services, and internet services.  Concurrently, several security initiatives are being implemented and additional resources are being directed to financial management in an effort to maintain a clean audit status.  Funding of $136,000 is required for this account.</t>
    </r>
  </si>
  <si>
    <t>K: Summary of Requirements by Grade</t>
  </si>
  <si>
    <t>L: Summary of Requirements by Object Class</t>
  </si>
  <si>
    <t>Collections by Source</t>
  </si>
  <si>
    <t>Budgetary Resources:</t>
  </si>
  <si>
    <t>Request</t>
  </si>
  <si>
    <t>Estimates by budget activity</t>
  </si>
  <si>
    <t>Pos.</t>
  </si>
  <si>
    <t xml:space="preserve"> </t>
  </si>
  <si>
    <t>Amount</t>
  </si>
  <si>
    <t>Perm.</t>
  </si>
  <si>
    <t>Total Change</t>
  </si>
  <si>
    <t>Recoveries</t>
  </si>
  <si>
    <t>Reprogrammings /</t>
  </si>
  <si>
    <t>Current Services</t>
  </si>
  <si>
    <t>Increases</t>
  </si>
  <si>
    <t>Personnel Management (200-299)</t>
  </si>
  <si>
    <t>Clerical and Office Services (300-399)</t>
  </si>
  <si>
    <t>Accounting and Budget (500-599)</t>
  </si>
  <si>
    <t>U.S. Field</t>
  </si>
  <si>
    <t>Foreign Field</t>
  </si>
  <si>
    <t>Offsets</t>
  </si>
  <si>
    <t>TOTAL</t>
  </si>
  <si>
    <t>Summary of Requirements by Grade</t>
  </si>
  <si>
    <t>FY 2008 Pres. Budget</t>
  </si>
  <si>
    <t>Annualization of 2005 pay raise................................................................................................................................................................................................................................</t>
  </si>
  <si>
    <t>Annualization of 2007 positions (FTE)</t>
  </si>
  <si>
    <t>Annualization of 2007 positions (dollars)</t>
  </si>
  <si>
    <t xml:space="preserve">Restoration of 2007 Rescission Against Balances </t>
  </si>
  <si>
    <t xml:space="preserve">2008 pay raise (3.0%)     </t>
  </si>
  <si>
    <t>Annualization of 2006 positions (dollars)</t>
  </si>
  <si>
    <t>Unfunded Position and FTE Reduction</t>
  </si>
  <si>
    <t xml:space="preserve">2008 Rescissions from Balances </t>
  </si>
  <si>
    <t xml:space="preserve">Decreases </t>
  </si>
  <si>
    <t>Total ATB</t>
  </si>
  <si>
    <t xml:space="preserve">2008 Request </t>
  </si>
  <si>
    <t>2008 Current Services</t>
  </si>
  <si>
    <t>2008 Total Request</t>
  </si>
  <si>
    <t>2007 - 2008 Total Change</t>
  </si>
  <si>
    <t xml:space="preserve">                Total ..........................................................</t>
  </si>
  <si>
    <t>2007 Estimate (direct only)*</t>
  </si>
  <si>
    <r>
      <t xml:space="preserve">   </t>
    </r>
    <r>
      <rPr>
        <b/>
        <sz val="12"/>
        <rFont val="Times New Roman"/>
        <family val="1"/>
      </rPr>
      <t>2007 Estimate (with Rescissions)</t>
    </r>
  </si>
  <si>
    <t>Estimate</t>
  </si>
  <si>
    <t xml:space="preserve">Estimate </t>
  </si>
  <si>
    <t xml:space="preserve">2007  Estimate  </t>
  </si>
  <si>
    <t>2007 Estimate</t>
  </si>
  <si>
    <t>Resources by Department of Justice Strategic Goal/Objective</t>
  </si>
  <si>
    <t>Offset 1</t>
  </si>
  <si>
    <t>Offset 2</t>
  </si>
  <si>
    <t xml:space="preserve">1.2: </t>
  </si>
  <si>
    <t>1.1:</t>
  </si>
  <si>
    <t xml:space="preserve">3.1: </t>
  </si>
  <si>
    <t xml:space="preserve">4.1: </t>
  </si>
  <si>
    <t>Employee Performance………………………………………………………………………………………………………………………………………………………………………….</t>
  </si>
  <si>
    <t>Adjustments to Base</t>
  </si>
  <si>
    <t>Strategic Goal/Objective</t>
  </si>
  <si>
    <t>$000s</t>
  </si>
  <si>
    <t>Goal 1: Prevent Terrorism and Promote the Nation's Security</t>
  </si>
  <si>
    <t>Subtotal, Goal 1</t>
  </si>
  <si>
    <t>w/Rescissions and Supplementals</t>
  </si>
  <si>
    <t>Without Rescissions</t>
  </si>
  <si>
    <t>Enacted Rescissions.  Funds rescinded as required by the Department of Justice Appropriations Act, 2006 (P.L. 109-108) and the Department of Defense Appropriations Act, 2006 (P.L. 109-148).</t>
  </si>
  <si>
    <t>Goal 2: Enforce Federal Laws and Represent the Rights and
                 Interests of the American People</t>
  </si>
  <si>
    <t>2.2: Drugs</t>
  </si>
  <si>
    <t>2.3: White Collar Crime</t>
  </si>
  <si>
    <t>2.4: Civil Rights/Exploitation Crimes</t>
  </si>
  <si>
    <t>2.5: Federal Statutes</t>
  </si>
  <si>
    <t>2.6: Bankruptcy</t>
  </si>
  <si>
    <t>Subtotal, Goal 2</t>
  </si>
  <si>
    <t>IWN Investment</t>
  </si>
  <si>
    <t>Goal 5: Overall Mission Support Through IT</t>
  </si>
  <si>
    <t>Supports Strategic Goals 1-4</t>
  </si>
  <si>
    <t>DHS</t>
  </si>
  <si>
    <t>USMS Office of Court Security</t>
  </si>
  <si>
    <t>USMS</t>
  </si>
  <si>
    <t>Goal 3: Assist State, Local, and Tribal Efforts to Prevent or
                 Crime and Violence</t>
  </si>
  <si>
    <t>3.2: Drug Prevention and Treatment</t>
  </si>
  <si>
    <t>3.3: Crime Victim Services</t>
  </si>
  <si>
    <t>Subtotal, Goal 3</t>
  </si>
  <si>
    <t>Goal 4: Ensure the Fair and Efficient Operation of the 
                 Federal Justice System</t>
  </si>
  <si>
    <t>4.2: Apprehension of Fugitives</t>
  </si>
  <si>
    <t>4.3: Treatment of Detainees</t>
  </si>
  <si>
    <t>2007 President's Budget (Information Only)</t>
  </si>
  <si>
    <t>2007 Continuing Resolution Level (as reflected in the 2008 President's Budget; Information Only)</t>
  </si>
  <si>
    <t>2007 Rescission Against Balances</t>
  </si>
  <si>
    <t>2006 Enacted w/Rescissions and Supplementals</t>
  </si>
  <si>
    <t>Adj. to Base</t>
  </si>
  <si>
    <t>Location</t>
  </si>
  <si>
    <t>23.2  Rental Payments to Others</t>
  </si>
  <si>
    <t>25.4  Operation and maintenance of facilities</t>
  </si>
  <si>
    <t>4.4: Federal Prison System</t>
  </si>
  <si>
    <t>4.5: Inmate Programs and Services</t>
  </si>
  <si>
    <t>4.6: Immigration</t>
  </si>
  <si>
    <t>Subtotal, Goal 4</t>
  </si>
  <si>
    <t>GRAND TOTAL</t>
  </si>
  <si>
    <t>Direct, Reimb. Other FTE</t>
  </si>
  <si>
    <t>Direct Amount $000s</t>
  </si>
  <si>
    <t>11.1  Direct FTE &amp; personnel compensation</t>
  </si>
  <si>
    <t xml:space="preserve">       Total </t>
  </si>
  <si>
    <r>
      <t xml:space="preserve">     </t>
    </r>
    <r>
      <rPr>
        <b/>
        <sz val="12"/>
        <rFont val="Times New Roman"/>
        <family val="1"/>
      </rPr>
      <t>Total 2006 Enacted (with Rescissions and Supplementals)</t>
    </r>
  </si>
  <si>
    <t>Offsets [list all]</t>
  </si>
  <si>
    <t>2006 Supplementals</t>
  </si>
  <si>
    <t>2006  Enacted</t>
  </si>
  <si>
    <t xml:space="preserve">                            </t>
  </si>
  <si>
    <t>G: Crosswalk of 2007 Availability</t>
  </si>
  <si>
    <t>Average SES Salary</t>
  </si>
  <si>
    <t>I: Detail of Permanent Positions by Category</t>
  </si>
  <si>
    <t>H: Summary of Reimbursable Resources</t>
  </si>
  <si>
    <t>F: Crosswalk of 2006 Availability</t>
  </si>
  <si>
    <t>E.  Justification for Base Adjustments</t>
  </si>
  <si>
    <t>D: Resources by DOJ Strategic Goal and Strategic Objective</t>
  </si>
  <si>
    <t>B: Summary of Requirements</t>
  </si>
  <si>
    <t>Miscellaneous Inspectors Series (1802)</t>
  </si>
  <si>
    <t>Non-recurrals [list all]</t>
  </si>
  <si>
    <t>2006 Enacted</t>
  </si>
  <si>
    <t>Intelligence Series (132)</t>
  </si>
  <si>
    <t>Criminal Investigative Series (1811)</t>
  </si>
  <si>
    <t>Unobligated balance, start of year [-]</t>
  </si>
  <si>
    <t>Unobligated balance, end of year [+]</t>
  </si>
  <si>
    <t>Recoveries of prior year obligations [-]</t>
  </si>
  <si>
    <t xml:space="preserve">     Obligated balance, start of year [+]</t>
  </si>
  <si>
    <t xml:space="preserve">     Obligated balance, end of year [-]</t>
  </si>
  <si>
    <t>2006 Enacted (with Rescissions, direct only)</t>
  </si>
  <si>
    <t>Unobligated Balances Carried Forward</t>
  </si>
  <si>
    <t>/Recoveries</t>
  </si>
  <si>
    <t>Unobligated Balance Rescission</t>
  </si>
  <si>
    <t>Crosswalk of 2007 Availability</t>
  </si>
  <si>
    <t>2007 Availability</t>
  </si>
  <si>
    <t>Total Adjustments to Base and Technical Adjustments</t>
  </si>
  <si>
    <t>Adjustments to Base and Technical Adjustments</t>
  </si>
  <si>
    <t xml:space="preserve">Total Adjustments to Base </t>
  </si>
  <si>
    <t>Increases:</t>
  </si>
  <si>
    <t>Decreases:</t>
  </si>
  <si>
    <t>Increase/Decrease</t>
  </si>
  <si>
    <t>Decision Unit</t>
  </si>
  <si>
    <t xml:space="preserve">     Total</t>
  </si>
  <si>
    <t>atb</t>
  </si>
  <si>
    <t>enhance</t>
  </si>
  <si>
    <t>FTE</t>
  </si>
  <si>
    <t>Total</t>
  </si>
  <si>
    <t>Detail of Permanent Positions by Category</t>
  </si>
  <si>
    <t>Category</t>
  </si>
  <si>
    <t>Authorized</t>
  </si>
  <si>
    <t>Reimbursable</t>
  </si>
  <si>
    <t>Program</t>
  </si>
  <si>
    <t>Transfers</t>
  </si>
  <si>
    <t>Grades and Salary Ranges</t>
  </si>
  <si>
    <t>Executive Level I, $161,200...........................................................................</t>
  </si>
  <si>
    <t>Executive Level II, $145,100.............................................................</t>
  </si>
  <si>
    <t>Executive Level III, $133,700..........................................................</t>
  </si>
  <si>
    <t>LEAP</t>
  </si>
  <si>
    <t>11.8  Special personal services payments</t>
  </si>
  <si>
    <t xml:space="preserve">    Full-time permanent</t>
  </si>
  <si>
    <t>12.0  Personnel benefits</t>
  </si>
  <si>
    <t>21.0  Travel and transportation of persons</t>
  </si>
  <si>
    <t>22.0  Transportation of things</t>
  </si>
  <si>
    <t>23.3  Comm., util., &amp; other misc. charges</t>
  </si>
  <si>
    <t>24.0  Printing and reproduction</t>
  </si>
  <si>
    <t>25.1  Advisory and assistance services</t>
  </si>
  <si>
    <t>26.0  Supplies and materials</t>
  </si>
  <si>
    <t>31.0  Equipment</t>
  </si>
  <si>
    <t xml:space="preserve">          Total obligations</t>
  </si>
  <si>
    <t xml:space="preserve">          Total requirements</t>
  </si>
  <si>
    <t xml:space="preserve">     Total obligations</t>
  </si>
  <si>
    <t xml:space="preserve">     Recoveries of prior year obligations</t>
  </si>
  <si>
    <t xml:space="preserve">          Outlays</t>
  </si>
  <si>
    <t>11.3  Other than full-time permanent</t>
  </si>
  <si>
    <t xml:space="preserve">     Total, appropriated positions</t>
  </si>
  <si>
    <t>Executive Level IV, $125,700..........................................................</t>
  </si>
  <si>
    <t>Average GS Salary</t>
  </si>
  <si>
    <t>Average GS Grade</t>
  </si>
  <si>
    <t>Object Classes</t>
  </si>
  <si>
    <t>Other Object Classes:</t>
  </si>
  <si>
    <t>Total requirements must equal BA.  Include SF-1151 transfers.  Do not include recoveries or unobligated balances.</t>
  </si>
  <si>
    <t>2004 Unobligated balance, start of year, should tie to line 2A of the current SF-132.</t>
  </si>
  <si>
    <t>Relation of obligation to outlays data is based on SF-133 data.  For start of year, refer to line 12 of the SF-133.  End of year is of course not available yet (will be shown on line 14), but please provide an estimate.  Outlays = obligations+SOY-EOY, and must tie to entries on the Outyear Projections exhibit that follows.</t>
  </si>
  <si>
    <t>Relation of Obligation to Outlays:</t>
  </si>
  <si>
    <t>Summary of Reimbursable Resources</t>
  </si>
  <si>
    <t>National Drug Intelligence Center..............................................................................................</t>
  </si>
  <si>
    <t>Decision Unit 1</t>
  </si>
  <si>
    <t>Decision Unit 2</t>
  </si>
  <si>
    <t>Decision Unit 3</t>
  </si>
  <si>
    <t>Decision Unit 4</t>
  </si>
  <si>
    <t>Summary of Requirements by Object Class</t>
  </si>
  <si>
    <t>Overtime</t>
  </si>
  <si>
    <t>Technical Adjustments</t>
  </si>
  <si>
    <t>Program Changes</t>
  </si>
  <si>
    <t>Increases [list all]</t>
  </si>
  <si>
    <t>Total Program Changes</t>
  </si>
  <si>
    <t>Subtotal Offsets</t>
  </si>
  <si>
    <t>Attorneys (905)</t>
  </si>
  <si>
    <t>Paralegals / Other Law (900-998)</t>
  </si>
  <si>
    <t>GS-8, 40,612 - 52,794</t>
  </si>
  <si>
    <t>GS-15, $107,521 - 139,774</t>
  </si>
  <si>
    <t>GS-14, $91,407 - 118,828</t>
  </si>
  <si>
    <t>GS-13, $77,353 - 100,554</t>
  </si>
  <si>
    <t>GS-12, $65,048 - 84,559</t>
  </si>
  <si>
    <t>GS-11, $54,272 - 70,558</t>
  </si>
  <si>
    <t>GS-10, 49,397 - 64,213</t>
  </si>
  <si>
    <t>GS-9, $44,856 - 58,318</t>
  </si>
  <si>
    <t>GS-5, $29,604 - 38,487</t>
  </si>
  <si>
    <t>SES, $109,808 - $152,000</t>
  </si>
  <si>
    <t>Information &amp; Arts (1000-1099)</t>
  </si>
  <si>
    <t>Business &amp; Industry (1100-1199)</t>
  </si>
  <si>
    <t>Library (1400-1499)</t>
  </si>
  <si>
    <t>Equipment/Facilities Services (1600-1699)</t>
  </si>
  <si>
    <t>Supply Services (2000-2099)</t>
  </si>
  <si>
    <t>Security Specialists (080)</t>
  </si>
  <si>
    <t>Motor Vehicle Operations (5703)</t>
  </si>
  <si>
    <t>Miscellaneous Operations (010-099)</t>
  </si>
  <si>
    <t xml:space="preserve">Total </t>
  </si>
  <si>
    <t>Pr. Changes</t>
  </si>
  <si>
    <t>Information Technology Mgmt  (2210)</t>
  </si>
  <si>
    <t>A-11: Summary of Requirements by Grade</t>
  </si>
  <si>
    <t>Law Enforcement Wireless Communications (LEWC)</t>
  </si>
  <si>
    <r>
      <t>2008 pay raise</t>
    </r>
    <r>
      <rPr>
        <sz val="9"/>
        <rFont val="Times New Roman"/>
        <family val="1"/>
      </rPr>
      <t>.  This request provides for a proposed 3.0 percent pay raise to be effective in January of 2008.  (This percentage is likely to change as the budget formulation process progresses.)  This increase includes locality pay adjustments as well as the general pay raise.  The amount requested, $60,750, represents the pay amounts for 3/4 of the fiscal year plus appropriate benefits ($ 45,750 for pay and $15,000 for benefits).</t>
    </r>
  </si>
  <si>
    <t>Transfers.  The amount reflects the transfer of funds from Component Accounts to the Wireless Management Office to support new agent radio procurement.  The Attorney General authorized the transfer of $11,000,000 from Component Accounts to provide funds needed.</t>
  </si>
  <si>
    <t>Unobligated Balances.  Funds were carried over from FY 2006 from the 6-7 and X account.  The OBD brought forward $9,639,578 from funds provided in 2006 for IWN investments.</t>
  </si>
  <si>
    <t>25.2  Other services</t>
  </si>
  <si>
    <t>25.3  Purchases of goods &amp; services from Government accounts</t>
  </si>
  <si>
    <t>25.5  Research and development contracts</t>
  </si>
  <si>
    <t>25.7  Operation and maintenance of equipment</t>
  </si>
  <si>
    <t>Change in Compensable Days</t>
  </si>
  <si>
    <t>Thrift Savings Plan</t>
  </si>
  <si>
    <t>Health Insurance</t>
  </si>
  <si>
    <t>Total Adjustments</t>
  </si>
  <si>
    <t>* The Department of Justice 2008 budget request was built on a starting point that recognized progress in enacting the FY 2007 appropriation.  The starting point used (referred to throughout this document as the "Estimate") is the average of the Senate Committee and House passed marks, less one percent.</t>
  </si>
  <si>
    <t>Note:  Adjustments to base must be recalculated following final FY 2007 action.</t>
  </si>
  <si>
    <t>2006 Actual Obligations</t>
  </si>
  <si>
    <t xml:space="preserve">2006 Actual Obligations w/Rescissions and Supplementals </t>
  </si>
  <si>
    <t>2007 pay raise annualization (2.2%)</t>
  </si>
  <si>
    <r>
      <t>Annualization of 2007 pay raise</t>
    </r>
    <r>
      <rPr>
        <sz val="9"/>
        <rFont val="Times New Roman"/>
        <family val="1"/>
      </rPr>
      <t>.  This pay annualization represents first quarter amounts (October through December) of the 2007 pay increase of 2.2 percent. The amount requested $38,851, represents the pay amounts for 1/4 of the fiscal year plus appropriate benefits.</t>
    </r>
  </si>
  <si>
    <r>
      <t xml:space="preserve">Annualization of additional positions. </t>
    </r>
    <r>
      <rPr>
        <sz val="9"/>
        <rFont val="Times New Roman"/>
        <family val="1"/>
      </rPr>
      <t xml:space="preserve"> This provides for the annualization of 6 additional positions.  Annualization of new positions extends to 3 years to provide for entry level funding in the first year with a two- year progression to the journeyman level.  This request includes an increase of $14,000 for full year payroll costs associated with these positions for FY 2006 and $44,000 for FY 2007, for a net increase of $58,000.  </t>
    </r>
  </si>
  <si>
    <t xml:space="preserve"> Increases</t>
  </si>
</sst>
</file>

<file path=xl/styles.xml><?xml version="1.0" encoding="utf-8"?>
<styleSheet xmlns="http://schemas.openxmlformats.org/spreadsheetml/2006/main">
  <numFmts count="6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0"/>
    <numFmt numFmtId="165" formatCode="&quot;$&quot;#,##0"/>
    <numFmt numFmtId="166" formatCode="#,##0;[Red]\-#,##0"/>
    <numFmt numFmtId="167" formatCode="&quot;$&quot;#,##0;[Red]\-&quot;$&quot;#,##0"/>
    <numFmt numFmtId="168" formatCode="#,##0.000;[Red]\-#,##0.000"/>
    <numFmt numFmtId="169" formatCode="#,##0.0;[Red]\-#,##0.0"/>
    <numFmt numFmtId="170" formatCode="[$$-409]#,##0;[Red]\-[$$-409]#,##0"/>
    <numFmt numFmtId="171" formatCode="#,##0.00;[Red]\-#,##0.00"/>
    <numFmt numFmtId="172" formatCode="#,##0.00000"/>
    <numFmt numFmtId="173" formatCode="0.00%;[Red]\-0.00%"/>
    <numFmt numFmtId="174" formatCode="#,##0.0"/>
    <numFmt numFmtId="175" formatCode="mm/dd/yy"/>
    <numFmt numFmtId="176" formatCode="hh:mm\ AM/PM"/>
    <numFmt numFmtId="177" formatCode="_(* #,##0_);_(* \(#,##0\);_(* &quot;....&quot;_);_(@_)"/>
    <numFmt numFmtId="178" formatCode="0.0"/>
    <numFmt numFmtId="179" formatCode="&quot;Yes&quot;;&quot;Yes&quot;;&quot;No&quot;"/>
    <numFmt numFmtId="180" formatCode="&quot;True&quot;;&quot;True&quot;;&quot;False&quot;"/>
    <numFmt numFmtId="181" formatCode="&quot;On&quot;;&quot;On&quot;;&quot;Off&quot;"/>
    <numFmt numFmtId="182" formatCode="0.000"/>
    <numFmt numFmtId="183" formatCode="_(* #,##0_);_(* \(#,##0\);_(* &quot;-&quot;??_);_(@_)"/>
    <numFmt numFmtId="184" formatCode="#,##0.00000_);[Red]\(#,##0.00000\)"/>
    <numFmt numFmtId="185" formatCode="_(&quot;$&quot;* #,##0_);_(&quot;$&quot;* \(#,##0\);_(&quot;$&quot;* &quot;-&quot;??_);_(@_)"/>
    <numFmt numFmtId="186" formatCode="0.0000"/>
    <numFmt numFmtId="187" formatCode="0.00000"/>
    <numFmt numFmtId="188" formatCode="0.000000"/>
    <numFmt numFmtId="189" formatCode="0.0000000"/>
    <numFmt numFmtId="190" formatCode="0.00000000"/>
    <numFmt numFmtId="191" formatCode="0.000000000"/>
    <numFmt numFmtId="192" formatCode="0.0000000000"/>
    <numFmt numFmtId="193" formatCode="0.00000000000"/>
    <numFmt numFmtId="194" formatCode="0.000000000000"/>
    <numFmt numFmtId="195" formatCode="0.0000000000000"/>
    <numFmt numFmtId="196" formatCode="_(* #,##0.000_);_(* \(#,##0.000\);_(* &quot;-&quot;??_);_(@_)"/>
    <numFmt numFmtId="197" formatCode="_(* #,##0.0000_);_(* \(#,##0.0000\);_(* &quot;-&quot;??_);_(@_)"/>
    <numFmt numFmtId="198" formatCode="_(* #,##0.0_);_(* \(#,##0.0\);_(* &quot;-&quot;??_);_(@_)"/>
    <numFmt numFmtId="199" formatCode="_(* #,##0.0_);_(* \(#,##0.0\);_(* &quot;-&quot;?_);_(@_)"/>
    <numFmt numFmtId="200" formatCode="#,##0.000"/>
    <numFmt numFmtId="201" formatCode="#,##0.0000"/>
    <numFmt numFmtId="202" formatCode="#,##0.0_);[Red]\(#,##0.0\)"/>
    <numFmt numFmtId="203" formatCode="#,##0.000_);[Red]\(#,##0.000\)"/>
    <numFmt numFmtId="204" formatCode="mmmm\ d\,\ yyyy"/>
    <numFmt numFmtId="205" formatCode="_(&quot;$&quot;* #,##0.0_);_(&quot;$&quot;* \(#,##0.0\);_(&quot;$&quot;* &quot;-&quot;??_);_(@_)"/>
    <numFmt numFmtId="206" formatCode="0_);\(0\)"/>
    <numFmt numFmtId="207" formatCode="_(* #,##0.0000_);_(* \(#,##0.0000\);_(* &quot;-&quot;????_);_(@_)"/>
    <numFmt numFmtId="208" formatCode="_(* #,##0.000_);_(* \(#,##0.000\);_(* &quot;-&quot;???_);_(@_)"/>
    <numFmt numFmtId="209" formatCode="00000"/>
    <numFmt numFmtId="210" formatCode="_(&quot;$&quot;* #,##0_);_(&quot;$&quot;* \(#,##0\);_(&quot;$&quot;* &quot;---&quot;_);_(@_)"/>
    <numFmt numFmtId="211" formatCode="&quot;$&quot;#,##0.00"/>
    <numFmt numFmtId="212" formatCode="_(* #,##0_);_(* \(#,##0\);_(* &quot;---&quot;_);_(@_)"/>
    <numFmt numFmtId="213" formatCode="_(&quot;$&quot;* #,##0.000_);_(&quot;$&quot;* \(#,##0.000\);_(&quot;$&quot;* &quot;-&quot;???_);_(@_)"/>
    <numFmt numFmtId="214" formatCode="[$€-2]\ #,##0.00_);[Red]\([$€-2]\ #,##0.00\)"/>
    <numFmt numFmtId="215" formatCode="[$-409]h:mm:ss\ AM/PM"/>
    <numFmt numFmtId="216" formatCode="[$-409]dddd\,\ mmmm\ dd\,\ yyyy"/>
    <numFmt numFmtId="217" formatCode="_(* #,##0.0_);_(* \(#,##0.0\);_(* &quot;....&quot;_);_(@_)"/>
    <numFmt numFmtId="218" formatCode="_(* #,##0.00_);_(* \(#,##0.00\);_(* &quot;....&quot;_);_(@_)"/>
    <numFmt numFmtId="219" formatCode="_(* #,##0.000_);_(* \(#,##0.000\);_(* &quot;....&quot;_);_(@_)"/>
  </numFmts>
  <fonts count="49">
    <font>
      <sz val="12"/>
      <name val="Arial"/>
      <family val="0"/>
    </font>
    <font>
      <b/>
      <sz val="10"/>
      <name val="Arial"/>
      <family val="0"/>
    </font>
    <font>
      <i/>
      <sz val="10"/>
      <name val="Arial"/>
      <family val="0"/>
    </font>
    <font>
      <b/>
      <i/>
      <sz val="10"/>
      <name val="Arial"/>
      <family val="0"/>
    </font>
    <font>
      <u val="single"/>
      <sz val="12"/>
      <name val="TimesNewRomanPS"/>
      <family val="0"/>
    </font>
    <font>
      <sz val="12"/>
      <name val="TimesNewRomanPS"/>
      <family val="0"/>
    </font>
    <font>
      <sz val="12"/>
      <name val="Times New Roman"/>
      <family val="0"/>
    </font>
    <font>
      <sz val="12"/>
      <name val="Arial MT"/>
      <family val="0"/>
    </font>
    <font>
      <sz val="10"/>
      <color indexed="8"/>
      <name val="TMS"/>
      <family val="0"/>
    </font>
    <font>
      <u val="single"/>
      <sz val="7.2"/>
      <color indexed="12"/>
      <name val="Arial"/>
      <family val="0"/>
    </font>
    <font>
      <u val="single"/>
      <sz val="7.2"/>
      <color indexed="36"/>
      <name val="Arial"/>
      <family val="0"/>
    </font>
    <font>
      <b/>
      <sz val="14"/>
      <name val="TimesNewRomanPS"/>
      <family val="0"/>
    </font>
    <font>
      <sz val="13"/>
      <name val="TimesNewRomanPS"/>
      <family val="0"/>
    </font>
    <font>
      <sz val="10"/>
      <color indexed="8"/>
      <name val="Times New Roman"/>
      <family val="1"/>
    </font>
    <font>
      <u val="single"/>
      <sz val="10"/>
      <color indexed="8"/>
      <name val="Times New Roman"/>
      <family val="1"/>
    </font>
    <font>
      <i/>
      <sz val="10"/>
      <color indexed="8"/>
      <name val="Times New Roman"/>
      <family val="1"/>
    </font>
    <font>
      <sz val="10"/>
      <name val="Times New Roman"/>
      <family val="1"/>
    </font>
    <font>
      <b/>
      <sz val="14"/>
      <name val="Times New Roman"/>
      <family val="1"/>
    </font>
    <font>
      <sz val="9"/>
      <color indexed="8"/>
      <name val="Times New Roman"/>
      <family val="1"/>
    </font>
    <font>
      <sz val="13"/>
      <name val="Times New Roman"/>
      <family val="1"/>
    </font>
    <font>
      <i/>
      <sz val="11"/>
      <name val="Times New Roman"/>
      <family val="1"/>
    </font>
    <font>
      <sz val="8"/>
      <color indexed="8"/>
      <name val="Times New Roman"/>
      <family val="1"/>
    </font>
    <font>
      <u val="single"/>
      <sz val="12"/>
      <name val="Times New Roman"/>
      <family val="1"/>
    </font>
    <font>
      <b/>
      <sz val="12"/>
      <name val="Times New Roman"/>
      <family val="1"/>
    </font>
    <font>
      <b/>
      <sz val="16"/>
      <name val="Times New Roman"/>
      <family val="1"/>
    </font>
    <font>
      <sz val="12"/>
      <color indexed="8"/>
      <name val="TMS"/>
      <family val="0"/>
    </font>
    <font>
      <sz val="10"/>
      <name val="TimesNewRomanPS"/>
      <family val="0"/>
    </font>
    <font>
      <sz val="10"/>
      <name val="Arial"/>
      <family val="0"/>
    </font>
    <font>
      <b/>
      <sz val="10"/>
      <name val="Times New Roman"/>
      <family val="1"/>
    </font>
    <font>
      <u val="single"/>
      <sz val="10"/>
      <name val="Times New Roman"/>
      <family val="1"/>
    </font>
    <font>
      <i/>
      <sz val="10"/>
      <name val="Times New Roman"/>
      <family val="1"/>
    </font>
    <font>
      <sz val="12"/>
      <color indexed="8"/>
      <name val="Times New Roman"/>
      <family val="1"/>
    </font>
    <font>
      <b/>
      <sz val="12"/>
      <color indexed="8"/>
      <name val="Times New Roman"/>
      <family val="1"/>
    </font>
    <font>
      <b/>
      <sz val="12"/>
      <name val="TimesNewRomanPS"/>
      <family val="0"/>
    </font>
    <font>
      <i/>
      <sz val="14"/>
      <name val="Times New Roman"/>
      <family val="1"/>
    </font>
    <font>
      <b/>
      <sz val="10"/>
      <color indexed="8"/>
      <name val="Times New Roman"/>
      <family val="1"/>
    </font>
    <font>
      <b/>
      <sz val="11"/>
      <color indexed="8"/>
      <name val="Times New Roman"/>
      <family val="1"/>
    </font>
    <font>
      <b/>
      <sz val="11"/>
      <name val="Times New Roman"/>
      <family val="1"/>
    </font>
    <font>
      <sz val="9"/>
      <name val="Times New Roman"/>
      <family val="1"/>
    </font>
    <font>
      <b/>
      <sz val="12"/>
      <name val="Arial"/>
      <family val="0"/>
    </font>
    <font>
      <b/>
      <sz val="18"/>
      <name val="Times New Roman"/>
      <family val="1"/>
    </font>
    <font>
      <sz val="18"/>
      <name val="Times New Roman"/>
      <family val="1"/>
    </font>
    <font>
      <b/>
      <sz val="14"/>
      <color indexed="8"/>
      <name val="Times New Roman"/>
      <family val="1"/>
    </font>
    <font>
      <b/>
      <sz val="16"/>
      <color indexed="8"/>
      <name val="Times New Roman"/>
      <family val="1"/>
    </font>
    <font>
      <sz val="14"/>
      <color indexed="8"/>
      <name val="Times New Roman"/>
      <family val="1"/>
    </font>
    <font>
      <u val="single"/>
      <sz val="9"/>
      <name val="Times New Roman"/>
      <family val="1"/>
    </font>
    <font>
      <b/>
      <sz val="9"/>
      <name val="Times New Roman"/>
      <family val="1"/>
    </font>
    <font>
      <sz val="8"/>
      <name val="Arial"/>
      <family val="0"/>
    </font>
    <font>
      <sz val="16"/>
      <name val="Times New Roman"/>
      <family val="1"/>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110">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medium"/>
      <top style="medium"/>
      <bottom style="medium"/>
    </border>
    <border>
      <left style="thin"/>
      <right style="thin"/>
      <top style="thin">
        <color indexed="8"/>
      </top>
      <bottom style="medium"/>
    </border>
    <border>
      <left>
        <color indexed="63"/>
      </left>
      <right style="thin"/>
      <top style="thin">
        <color indexed="8"/>
      </top>
      <bottom style="medium"/>
    </border>
    <border>
      <left>
        <color indexed="63"/>
      </left>
      <right style="thin">
        <color indexed="8"/>
      </right>
      <top>
        <color indexed="63"/>
      </top>
      <bottom>
        <color indexed="63"/>
      </bottom>
    </border>
    <border>
      <left>
        <color indexed="63"/>
      </left>
      <right style="thin"/>
      <top style="thin">
        <color indexed="8"/>
      </top>
      <bottom>
        <color indexed="63"/>
      </bottom>
    </border>
    <border>
      <left style="thin"/>
      <right style="thin"/>
      <top style="thin">
        <color indexed="8"/>
      </top>
      <bottom>
        <color indexed="63"/>
      </bottom>
    </border>
    <border>
      <left>
        <color indexed="63"/>
      </left>
      <right style="thin">
        <color indexed="8"/>
      </right>
      <top>
        <color indexed="63"/>
      </top>
      <bottom style="thin"/>
    </border>
    <border>
      <left>
        <color indexed="63"/>
      </left>
      <right>
        <color indexed="63"/>
      </right>
      <top>
        <color indexed="63"/>
      </top>
      <bottom style="hair"/>
    </border>
    <border>
      <left style="thin"/>
      <right style="thin">
        <color indexed="8"/>
      </right>
      <top>
        <color indexed="63"/>
      </top>
      <bottom style="hair"/>
    </border>
    <border>
      <left>
        <color indexed="63"/>
      </left>
      <right style="thin"/>
      <top>
        <color indexed="63"/>
      </top>
      <bottom style="hair"/>
    </border>
    <border>
      <left style="thin"/>
      <right style="thin"/>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hair"/>
    </border>
    <border>
      <left>
        <color indexed="24"/>
      </left>
      <right>
        <color indexed="24"/>
      </right>
      <top>
        <color indexed="63"/>
      </top>
      <bottom style="hair"/>
    </border>
    <border>
      <left style="thin"/>
      <right style="thin"/>
      <top style="thin"/>
      <bottom>
        <color indexed="63"/>
      </bottom>
    </border>
    <border>
      <left style="thin"/>
      <right style="thin"/>
      <top>
        <color indexed="63"/>
      </top>
      <bottom style="medium"/>
    </border>
    <border>
      <left>
        <color indexed="24"/>
      </left>
      <right>
        <color indexed="24"/>
      </right>
      <top>
        <color indexed="24"/>
      </top>
      <bottom style="hair"/>
    </border>
    <border>
      <left style="thin"/>
      <right>
        <color indexed="63"/>
      </right>
      <top style="hair"/>
      <bottom style="hair"/>
    </border>
    <border>
      <left style="thin"/>
      <right style="thin"/>
      <top style="thin"/>
      <bottom style="thin"/>
    </border>
    <border>
      <left style="medium"/>
      <right>
        <color indexed="63"/>
      </right>
      <top style="medium"/>
      <bottom style="medium"/>
    </border>
    <border>
      <left style="medium"/>
      <right style="medium"/>
      <top style="medium"/>
      <bottom style="medium"/>
    </border>
    <border>
      <left style="medium"/>
      <right style="medium"/>
      <top>
        <color indexed="63"/>
      </top>
      <bottom>
        <color indexed="63"/>
      </bottom>
    </border>
    <border>
      <left style="thin"/>
      <right>
        <color indexed="63"/>
      </right>
      <top style="hair"/>
      <bottom style="thin"/>
    </border>
    <border>
      <left>
        <color indexed="63"/>
      </left>
      <right>
        <color indexed="63"/>
      </right>
      <top style="hair"/>
      <bottom style="thin"/>
    </border>
    <border>
      <left>
        <color indexed="24"/>
      </left>
      <right>
        <color indexed="24"/>
      </right>
      <top style="hair"/>
      <bottom style="thin"/>
    </border>
    <border>
      <left>
        <color indexed="63"/>
      </left>
      <right style="thin"/>
      <top style="hair"/>
      <bottom style="thin"/>
    </border>
    <border>
      <left style="thin"/>
      <right style="thin">
        <color indexed="8"/>
      </right>
      <top style="thin">
        <color indexed="8"/>
      </top>
      <bottom>
        <color indexed="63"/>
      </bottom>
    </border>
    <border>
      <left style="thin"/>
      <right style="thin">
        <color indexed="8"/>
      </right>
      <top>
        <color indexed="63"/>
      </top>
      <bottom>
        <color indexed="63"/>
      </bottom>
    </border>
    <border>
      <left style="thin"/>
      <right style="thin">
        <color indexed="8"/>
      </right>
      <top style="thin">
        <color indexed="8"/>
      </top>
      <bottom style="medium"/>
    </border>
    <border>
      <left style="thin"/>
      <right style="thin">
        <color indexed="8"/>
      </right>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color indexed="63"/>
      </left>
      <right>
        <color indexed="63"/>
      </right>
      <top style="hair"/>
      <bottom style="hair"/>
    </border>
    <border>
      <left>
        <color indexed="24"/>
      </left>
      <right>
        <color indexed="24"/>
      </right>
      <top style="hair"/>
      <bottom style="hair"/>
    </border>
    <border>
      <left>
        <color indexed="63"/>
      </left>
      <right style="thin"/>
      <top style="hair"/>
      <bottom style="hair"/>
    </border>
    <border>
      <left>
        <color indexed="24"/>
      </left>
      <right style="thin"/>
      <top style="hair"/>
      <bottom style="thin"/>
    </border>
    <border>
      <left>
        <color indexed="63"/>
      </left>
      <right>
        <color indexed="63"/>
      </right>
      <top style="medium"/>
      <bottom style="medium"/>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style="thin"/>
      <right style="thin"/>
      <top style="medium"/>
      <bottom>
        <color indexed="63"/>
      </bottom>
    </border>
    <border>
      <left style="thin">
        <color indexed="23"/>
      </left>
      <right style="thin">
        <color indexed="23"/>
      </right>
      <top>
        <color indexed="63"/>
      </top>
      <bottom style="thin">
        <color indexed="23"/>
      </bottom>
    </border>
    <border>
      <left style="thin">
        <color indexed="23"/>
      </left>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right style="thin">
        <color indexed="23"/>
      </right>
      <top style="thin">
        <color indexed="23"/>
      </top>
      <bottom style="hair"/>
    </border>
    <border>
      <left style="thin">
        <color indexed="23"/>
      </left>
      <right style="thin">
        <color indexed="23"/>
      </right>
      <top style="thin">
        <color indexed="23"/>
      </top>
      <bottom style="hair"/>
    </border>
    <border>
      <left style="thin">
        <color indexed="23"/>
      </left>
      <right style="thin"/>
      <top style="thin">
        <color indexed="23"/>
      </top>
      <bottom style="hair"/>
    </border>
    <border>
      <left>
        <color indexed="63"/>
      </left>
      <right>
        <color indexed="63"/>
      </right>
      <top style="thin"/>
      <bottom style="medium"/>
    </border>
    <border>
      <left style="thin"/>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thin">
        <color indexed="23"/>
      </right>
      <top>
        <color indexed="63"/>
      </top>
      <bottom style="thin">
        <color indexed="23"/>
      </bottom>
    </border>
    <border>
      <left>
        <color indexed="63"/>
      </left>
      <right style="thin">
        <color indexed="23"/>
      </right>
      <top style="thin">
        <color indexed="23"/>
      </top>
      <bottom style="hair"/>
    </border>
    <border>
      <left>
        <color indexed="63"/>
      </left>
      <right style="thin"/>
      <top style="thin">
        <color indexed="23"/>
      </top>
      <bottom style="thin">
        <color indexed="23"/>
      </bottom>
    </border>
    <border>
      <left style="thin"/>
      <right>
        <color indexed="63"/>
      </right>
      <top>
        <color indexed="63"/>
      </top>
      <bottom style="thin">
        <color indexed="23"/>
      </bottom>
    </border>
    <border>
      <left>
        <color indexed="63"/>
      </left>
      <right style="thin"/>
      <top>
        <color indexed="63"/>
      </top>
      <bottom style="thin">
        <color indexed="23"/>
      </bottom>
    </border>
    <border>
      <left style="thin">
        <color indexed="23"/>
      </left>
      <right style="thin"/>
      <top>
        <color indexed="63"/>
      </top>
      <bottom style="thin">
        <color indexed="23"/>
      </bottom>
    </border>
    <border>
      <left>
        <color indexed="63"/>
      </left>
      <right style="thin">
        <color indexed="8"/>
      </right>
      <top style="thin"/>
      <bottom style="thin"/>
    </border>
    <border>
      <left style="thin"/>
      <right>
        <color indexed="63"/>
      </right>
      <top style="thin">
        <color indexed="8"/>
      </top>
      <bottom style="thin"/>
    </border>
    <border>
      <left>
        <color indexed="63"/>
      </left>
      <right style="thin"/>
      <top style="thin">
        <color indexed="8"/>
      </top>
      <bottom style="thin"/>
    </border>
    <border>
      <left>
        <color indexed="63"/>
      </left>
      <right style="thin">
        <color indexed="23"/>
      </right>
      <top>
        <color indexed="63"/>
      </top>
      <bottom style="thin"/>
    </border>
    <border>
      <left style="thin">
        <color indexed="23"/>
      </left>
      <right style="thin">
        <color indexed="23"/>
      </right>
      <top style="thin"/>
      <bottom style="thin"/>
    </border>
    <border>
      <left style="thin">
        <color indexed="23"/>
      </left>
      <right style="thin">
        <color indexed="23"/>
      </right>
      <top>
        <color indexed="63"/>
      </top>
      <bottom style="thin"/>
    </border>
    <border>
      <left style="thin">
        <color indexed="23"/>
      </left>
      <right style="thin">
        <color indexed="23"/>
      </right>
      <top style="thin">
        <color indexed="8"/>
      </top>
      <bottom style="thin"/>
    </border>
    <border>
      <left style="thin">
        <color indexed="23"/>
      </left>
      <right style="thin"/>
      <top style="thin">
        <color indexed="8"/>
      </top>
      <bottom style="thin"/>
    </border>
    <border>
      <left>
        <color indexed="63"/>
      </left>
      <right style="medium"/>
      <top>
        <color indexed="63"/>
      </top>
      <bottom style="hair"/>
    </border>
    <border>
      <left>
        <color indexed="24"/>
      </left>
      <right>
        <color indexed="63"/>
      </right>
      <top>
        <color indexed="63"/>
      </top>
      <bottom style="hair"/>
    </border>
    <border>
      <left>
        <color indexed="24"/>
      </left>
      <right>
        <color indexed="63"/>
      </right>
      <top style="thin"/>
      <bottom style="thin"/>
    </border>
    <border>
      <left>
        <color indexed="24"/>
      </left>
      <right>
        <color indexed="63"/>
      </right>
      <top>
        <color indexed="63"/>
      </top>
      <bottom style="thin"/>
    </border>
    <border>
      <left style="thin"/>
      <right style="thin">
        <color indexed="8"/>
      </right>
      <top>
        <color indexed="63"/>
      </top>
      <bottom style="thin"/>
    </border>
    <border>
      <left style="hair"/>
      <right style="hair"/>
      <top>
        <color indexed="63"/>
      </top>
      <bottom style="hair"/>
    </border>
    <border>
      <left style="thin"/>
      <right style="thin"/>
      <top style="hair"/>
      <bottom style="hair"/>
    </border>
    <border>
      <left style="thin">
        <color indexed="8"/>
      </left>
      <right style="thin">
        <color indexed="8"/>
      </right>
      <top>
        <color indexed="63"/>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bottom style="thin">
        <color indexed="8"/>
      </bottom>
    </border>
    <border>
      <left style="hair"/>
      <right>
        <color indexed="63"/>
      </right>
      <top>
        <color indexed="63"/>
      </top>
      <bottom style="hair"/>
    </border>
    <border>
      <left style="thin"/>
      <right style="medium"/>
      <top style="medium"/>
      <bottom>
        <color indexed="63"/>
      </bottom>
    </border>
    <border>
      <left style="thin"/>
      <right style="medium"/>
      <top>
        <color indexed="63"/>
      </top>
      <bottom style="hair"/>
    </border>
    <border>
      <left style="thin"/>
      <right style="medium"/>
      <top style="hair"/>
      <bottom style="hair"/>
    </border>
    <border>
      <left style="thin"/>
      <right style="medium"/>
      <top>
        <color indexed="63"/>
      </top>
      <bottom>
        <color indexed="63"/>
      </bottom>
    </border>
    <border>
      <left style="thin"/>
      <right style="medium"/>
      <top>
        <color indexed="63"/>
      </top>
      <bottom style="thin"/>
    </border>
    <border>
      <left style="thin"/>
      <right style="medium"/>
      <top style="thin"/>
      <bottom style="thin"/>
    </border>
    <border>
      <left style="thin"/>
      <right style="medium"/>
      <top style="thin"/>
      <bottom>
        <color indexed="63"/>
      </bottom>
    </border>
    <border>
      <left>
        <color indexed="63"/>
      </left>
      <right>
        <color indexed="63"/>
      </right>
      <top style="thin"/>
      <bottom style="hair"/>
    </border>
    <border>
      <left>
        <color indexed="63"/>
      </left>
      <right>
        <color indexed="63"/>
      </right>
      <top style="medium"/>
      <bottom style="hair"/>
    </border>
    <border>
      <left>
        <color indexed="63"/>
      </left>
      <right style="thin"/>
      <top style="medium"/>
      <bottom style="hair"/>
    </border>
    <border>
      <left>
        <color indexed="63"/>
      </left>
      <right style="thin"/>
      <top style="thin"/>
      <bottom style="thin">
        <color indexed="8"/>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27" fillId="0" borderId="0">
      <alignment/>
      <protection/>
    </xf>
    <xf numFmtId="9" fontId="27" fillId="0" borderId="0" applyFont="0" applyFill="0" applyBorder="0" applyAlignment="0" applyProtection="0"/>
  </cellStyleXfs>
  <cellXfs count="657">
    <xf numFmtId="0" fontId="0" fillId="0" borderId="0" xfId="0" applyAlignment="1">
      <alignment/>
    </xf>
    <xf numFmtId="177" fontId="5" fillId="0" borderId="0" xfId="0" applyNumberFormat="1" applyFont="1" applyAlignment="1">
      <alignment/>
    </xf>
    <xf numFmtId="177" fontId="5" fillId="0" borderId="0" xfId="0" applyNumberFormat="1" applyFont="1" applyBorder="1" applyAlignment="1">
      <alignment/>
    </xf>
    <xf numFmtId="177" fontId="6" fillId="0" borderId="0" xfId="0" applyNumberFormat="1" applyFont="1" applyAlignment="1">
      <alignment/>
    </xf>
    <xf numFmtId="177" fontId="6" fillId="0" borderId="0" xfId="0" applyNumberFormat="1" applyFont="1" applyAlignment="1">
      <alignment horizontal="centerContinuous"/>
    </xf>
    <xf numFmtId="177" fontId="6" fillId="0" borderId="0" xfId="0" applyNumberFormat="1" applyFont="1" applyBorder="1" applyAlignment="1">
      <alignment/>
    </xf>
    <xf numFmtId="177" fontId="6" fillId="0" borderId="0" xfId="0" applyNumberFormat="1" applyFont="1" applyBorder="1" applyAlignment="1">
      <alignment/>
    </xf>
    <xf numFmtId="177" fontId="6" fillId="0" borderId="0" xfId="0" applyNumberFormat="1" applyFont="1" applyBorder="1" applyAlignment="1">
      <alignment horizontal="centerContinuous"/>
    </xf>
    <xf numFmtId="3" fontId="6" fillId="0" borderId="0" xfId="0" applyNumberFormat="1" applyFont="1" applyAlignment="1">
      <alignment/>
    </xf>
    <xf numFmtId="3" fontId="6" fillId="0" borderId="0" xfId="0" applyNumberFormat="1" applyFont="1" applyAlignment="1">
      <alignment/>
    </xf>
    <xf numFmtId="3" fontId="6" fillId="0" borderId="0" xfId="0" applyNumberFormat="1" applyFont="1" applyAlignment="1">
      <alignment horizontal="centerContinuous"/>
    </xf>
    <xf numFmtId="3" fontId="6" fillId="0" borderId="0" xfId="0" applyNumberFormat="1" applyFont="1" applyAlignment="1">
      <alignment horizontal="fill"/>
    </xf>
    <xf numFmtId="3" fontId="6" fillId="0" borderId="0" xfId="0" applyNumberFormat="1" applyFont="1" applyBorder="1" applyAlignment="1">
      <alignment/>
    </xf>
    <xf numFmtId="177" fontId="16" fillId="0" borderId="0" xfId="0" applyNumberFormat="1" applyFont="1" applyAlignment="1">
      <alignment/>
    </xf>
    <xf numFmtId="177" fontId="6" fillId="0" borderId="0" xfId="0" applyNumberFormat="1" applyFont="1" applyAlignment="1">
      <alignment/>
    </xf>
    <xf numFmtId="177" fontId="17" fillId="0" borderId="0" xfId="0" applyNumberFormat="1" applyFont="1" applyAlignment="1">
      <alignment horizontal="centerContinuous"/>
    </xf>
    <xf numFmtId="177" fontId="6" fillId="0" borderId="0" xfId="0" applyNumberFormat="1" applyFont="1" applyAlignment="1">
      <alignment horizontal="centerContinuous"/>
    </xf>
    <xf numFmtId="177" fontId="22" fillId="0" borderId="0" xfId="0" applyNumberFormat="1" applyFont="1" applyAlignment="1">
      <alignment horizontal="centerContinuous"/>
    </xf>
    <xf numFmtId="177" fontId="19" fillId="0" borderId="0" xfId="0" applyNumberFormat="1" applyFont="1" applyAlignment="1">
      <alignment horizontal="centerContinuous"/>
    </xf>
    <xf numFmtId="177" fontId="20" fillId="0" borderId="0" xfId="0" applyNumberFormat="1" applyFont="1" applyAlignment="1">
      <alignment horizontal="centerContinuous"/>
    </xf>
    <xf numFmtId="177" fontId="6" fillId="0" borderId="0" xfId="0" applyNumberFormat="1" applyFont="1" applyAlignment="1">
      <alignment horizontal="fill"/>
    </xf>
    <xf numFmtId="177" fontId="11" fillId="0" borderId="0" xfId="0" applyNumberFormat="1" applyFont="1" applyAlignment="1">
      <alignment horizontal="centerContinuous"/>
    </xf>
    <xf numFmtId="177" fontId="5" fillId="0" borderId="0" xfId="0" applyNumberFormat="1" applyFont="1" applyAlignment="1">
      <alignment horizontal="centerContinuous"/>
    </xf>
    <xf numFmtId="177" fontId="5" fillId="0" borderId="0" xfId="0" applyNumberFormat="1" applyFont="1" applyBorder="1" applyAlignment="1">
      <alignment horizontal="centerContinuous"/>
    </xf>
    <xf numFmtId="177" fontId="12" fillId="0" borderId="0" xfId="0" applyNumberFormat="1" applyFont="1" applyAlignment="1">
      <alignment horizontal="centerContinuous"/>
    </xf>
    <xf numFmtId="177" fontId="7" fillId="0" borderId="0" xfId="0" applyNumberFormat="1" applyFont="1" applyAlignment="1">
      <alignment/>
    </xf>
    <xf numFmtId="177" fontId="4" fillId="0" borderId="0" xfId="0" applyNumberFormat="1" applyFont="1" applyAlignment="1">
      <alignment/>
    </xf>
    <xf numFmtId="177" fontId="0" fillId="0" borderId="0" xfId="0" applyNumberFormat="1" applyAlignment="1">
      <alignment horizontal="centerContinuous"/>
    </xf>
    <xf numFmtId="177" fontId="0" fillId="0" borderId="0" xfId="0" applyNumberFormat="1" applyAlignment="1">
      <alignment/>
    </xf>
    <xf numFmtId="177" fontId="8" fillId="2" borderId="0" xfId="0" applyNumberFormat="1" applyFont="1" applyFill="1" applyAlignment="1">
      <alignment/>
    </xf>
    <xf numFmtId="177" fontId="0" fillId="0" borderId="0" xfId="0" applyNumberFormat="1" applyBorder="1" applyAlignment="1">
      <alignment/>
    </xf>
    <xf numFmtId="177" fontId="0" fillId="0" borderId="0" xfId="0" applyNumberFormat="1" applyBorder="1" applyAlignment="1">
      <alignment/>
    </xf>
    <xf numFmtId="177" fontId="0" fillId="0" borderId="0" xfId="0" applyNumberFormat="1" applyBorder="1" applyAlignment="1">
      <alignment/>
    </xf>
    <xf numFmtId="177" fontId="0" fillId="0" borderId="0" xfId="0" applyNumberFormat="1" applyBorder="1" applyAlignment="1">
      <alignment/>
    </xf>
    <xf numFmtId="177" fontId="13" fillId="2" borderId="0" xfId="0" applyNumberFormat="1" applyFont="1" applyFill="1" applyAlignment="1">
      <alignment/>
    </xf>
    <xf numFmtId="177" fontId="13" fillId="2" borderId="0" xfId="0" applyNumberFormat="1" applyFont="1" applyFill="1" applyBorder="1" applyAlignment="1">
      <alignment/>
    </xf>
    <xf numFmtId="177" fontId="13" fillId="2" borderId="1" xfId="0" applyNumberFormat="1" applyFont="1" applyFill="1" applyBorder="1" applyAlignment="1">
      <alignment/>
    </xf>
    <xf numFmtId="177" fontId="13" fillId="2" borderId="0" xfId="0" applyNumberFormat="1" applyFont="1" applyFill="1" applyAlignment="1">
      <alignment horizontal="left"/>
    </xf>
    <xf numFmtId="177" fontId="13" fillId="2" borderId="0" xfId="0" applyNumberFormat="1" applyFont="1" applyFill="1" applyAlignment="1">
      <alignment horizontal="centerContinuous"/>
    </xf>
    <xf numFmtId="177" fontId="18" fillId="2" borderId="0" xfId="0" applyNumberFormat="1" applyFont="1" applyFill="1" applyAlignment="1">
      <alignment horizontal="centerContinuous"/>
    </xf>
    <xf numFmtId="177" fontId="18" fillId="2" borderId="0" xfId="0" applyNumberFormat="1" applyFont="1" applyFill="1" applyAlignment="1">
      <alignment/>
    </xf>
    <xf numFmtId="177" fontId="16" fillId="0" borderId="0" xfId="0" applyNumberFormat="1" applyFont="1" applyAlignment="1">
      <alignment horizontal="left"/>
    </xf>
    <xf numFmtId="177" fontId="6" fillId="0" borderId="0" xfId="0" applyNumberFormat="1" applyFont="1" applyBorder="1" applyAlignment="1">
      <alignment horizontal="centerContinuous"/>
    </xf>
    <xf numFmtId="177" fontId="15" fillId="2" borderId="0" xfId="0" applyNumberFormat="1" applyFont="1" applyFill="1" applyBorder="1" applyAlignment="1">
      <alignment/>
    </xf>
    <xf numFmtId="177" fontId="21" fillId="2" borderId="0" xfId="0" applyNumberFormat="1" applyFont="1" applyFill="1" applyAlignment="1">
      <alignment/>
    </xf>
    <xf numFmtId="177" fontId="6" fillId="0" borderId="0" xfId="0" applyNumberFormat="1" applyFont="1" applyAlignment="1">
      <alignment horizontal="right"/>
    </xf>
    <xf numFmtId="177" fontId="5" fillId="0" borderId="2" xfId="0" applyNumberFormat="1" applyFont="1" applyBorder="1" applyAlignment="1">
      <alignment/>
    </xf>
    <xf numFmtId="3" fontId="24" fillId="0" borderId="0" xfId="0" applyNumberFormat="1" applyFont="1" applyAlignment="1">
      <alignment/>
    </xf>
    <xf numFmtId="177" fontId="6" fillId="0" borderId="0" xfId="0" applyNumberFormat="1" applyFont="1" applyAlignment="1">
      <alignment/>
    </xf>
    <xf numFmtId="177" fontId="25" fillId="2" borderId="0" xfId="0" applyNumberFormat="1" applyFont="1" applyFill="1" applyAlignment="1">
      <alignment/>
    </xf>
    <xf numFmtId="177" fontId="6" fillId="0" borderId="0" xfId="0" applyNumberFormat="1" applyFont="1" applyBorder="1" applyAlignment="1">
      <alignment/>
    </xf>
    <xf numFmtId="177" fontId="6" fillId="0" borderId="0" xfId="0" applyNumberFormat="1" applyFont="1" applyBorder="1" applyAlignment="1">
      <alignment/>
    </xf>
    <xf numFmtId="3" fontId="6" fillId="0" borderId="2" xfId="0" applyNumberFormat="1" applyFont="1" applyBorder="1" applyAlignment="1">
      <alignment horizontal="fill"/>
    </xf>
    <xf numFmtId="0" fontId="27" fillId="0" borderId="0" xfId="21" applyAlignment="1">
      <alignment horizontal="centerContinuous"/>
      <protection/>
    </xf>
    <xf numFmtId="0" fontId="27" fillId="0" borderId="0" xfId="21">
      <alignment/>
      <protection/>
    </xf>
    <xf numFmtId="0" fontId="1" fillId="0" borderId="0" xfId="21" applyFont="1">
      <alignment/>
      <protection/>
    </xf>
    <xf numFmtId="0" fontId="1" fillId="0" borderId="0" xfId="21" applyFont="1" applyAlignment="1">
      <alignment horizontal="left"/>
      <protection/>
    </xf>
    <xf numFmtId="0" fontId="23" fillId="0" borderId="0" xfId="21" applyFont="1">
      <alignment/>
      <protection/>
    </xf>
    <xf numFmtId="0" fontId="23" fillId="0" borderId="0" xfId="21" applyFont="1" applyAlignment="1">
      <alignment horizontal="centerContinuous"/>
      <protection/>
    </xf>
    <xf numFmtId="3" fontId="23" fillId="0" borderId="0" xfId="21" applyNumberFormat="1" applyFont="1" applyAlignment="1">
      <alignment horizontal="centerContinuous"/>
      <protection/>
    </xf>
    <xf numFmtId="0" fontId="16" fillId="0" borderId="0" xfId="21" applyFont="1" applyAlignment="1">
      <alignment horizontal="centerContinuous"/>
      <protection/>
    </xf>
    <xf numFmtId="0" fontId="16" fillId="0" borderId="0" xfId="21" applyFont="1">
      <alignment/>
      <protection/>
    </xf>
    <xf numFmtId="0" fontId="16" fillId="0" borderId="3" xfId="21" applyFont="1" applyBorder="1">
      <alignment/>
      <protection/>
    </xf>
    <xf numFmtId="0" fontId="16" fillId="0" borderId="4" xfId="21" applyFont="1" applyBorder="1">
      <alignment/>
      <protection/>
    </xf>
    <xf numFmtId="0" fontId="16" fillId="0" borderId="1" xfId="21" applyFont="1" applyBorder="1">
      <alignment/>
      <protection/>
    </xf>
    <xf numFmtId="0" fontId="28" fillId="0" borderId="3" xfId="21" applyFont="1" applyBorder="1">
      <alignment/>
      <protection/>
    </xf>
    <xf numFmtId="183" fontId="28" fillId="0" borderId="4" xfId="21" applyNumberFormat="1" applyFont="1" applyBorder="1">
      <alignment/>
      <protection/>
    </xf>
    <xf numFmtId="185" fontId="28" fillId="0" borderId="1" xfId="17" applyNumberFormat="1" applyFont="1" applyBorder="1" applyAlignment="1">
      <alignment/>
    </xf>
    <xf numFmtId="0" fontId="16" fillId="0" borderId="3" xfId="21" applyFont="1" applyBorder="1" applyAlignment="1">
      <alignment horizontal="left" indent="1"/>
      <protection/>
    </xf>
    <xf numFmtId="183" fontId="16" fillId="0" borderId="4" xfId="15" applyNumberFormat="1" applyFont="1" applyBorder="1" applyAlignment="1">
      <alignment/>
    </xf>
    <xf numFmtId="183" fontId="16" fillId="0" borderId="1" xfId="15" applyNumberFormat="1" applyFont="1" applyBorder="1" applyAlignment="1">
      <alignment/>
    </xf>
    <xf numFmtId="183" fontId="16" fillId="0" borderId="0" xfId="15" applyNumberFormat="1" applyFont="1" applyAlignment="1">
      <alignment/>
    </xf>
    <xf numFmtId="183" fontId="29" fillId="0" borderId="4" xfId="15" applyNumberFormat="1" applyFont="1" applyBorder="1" applyAlignment="1">
      <alignment/>
    </xf>
    <xf numFmtId="183" fontId="29" fillId="0" borderId="1" xfId="15" applyNumberFormat="1" applyFont="1" applyBorder="1" applyAlignment="1">
      <alignment/>
    </xf>
    <xf numFmtId="183" fontId="28" fillId="0" borderId="0" xfId="15" applyNumberFormat="1" applyFont="1" applyAlignment="1">
      <alignment/>
    </xf>
    <xf numFmtId="0" fontId="28" fillId="0" borderId="3" xfId="21" applyFont="1" applyBorder="1" applyAlignment="1">
      <alignment wrapText="1"/>
      <protection/>
    </xf>
    <xf numFmtId="0" fontId="28" fillId="0" borderId="5" xfId="21" applyFont="1" applyBorder="1">
      <alignment/>
      <protection/>
    </xf>
    <xf numFmtId="183" fontId="28" fillId="0" borderId="6" xfId="15" applyNumberFormat="1" applyFont="1" applyBorder="1" applyAlignment="1">
      <alignment/>
    </xf>
    <xf numFmtId="183" fontId="28" fillId="0" borderId="7" xfId="15" applyNumberFormat="1" applyFont="1" applyBorder="1" applyAlignment="1">
      <alignment/>
    </xf>
    <xf numFmtId="185" fontId="28" fillId="0" borderId="8" xfId="17" applyNumberFormat="1" applyFont="1" applyBorder="1" applyAlignment="1">
      <alignment horizontal="left"/>
    </xf>
    <xf numFmtId="0" fontId="28" fillId="0" borderId="0" xfId="21" applyFont="1" applyBorder="1" applyAlignment="1">
      <alignment horizontal="left"/>
      <protection/>
    </xf>
    <xf numFmtId="183" fontId="28" fillId="0" borderId="0" xfId="21" applyNumberFormat="1" applyFont="1" applyBorder="1" applyAlignment="1">
      <alignment horizontal="left"/>
      <protection/>
    </xf>
    <xf numFmtId="185" fontId="28" fillId="0" borderId="0" xfId="17" applyNumberFormat="1" applyFont="1" applyBorder="1" applyAlignment="1">
      <alignment horizontal="left"/>
    </xf>
    <xf numFmtId="177" fontId="26" fillId="0" borderId="0" xfId="0" applyNumberFormat="1" applyFont="1" applyAlignment="1">
      <alignment horizontal="centerContinuous"/>
    </xf>
    <xf numFmtId="177" fontId="16" fillId="0" borderId="0" xfId="0" applyNumberFormat="1" applyFont="1" applyAlignment="1">
      <alignment horizontal="centerContinuous"/>
    </xf>
    <xf numFmtId="177" fontId="36" fillId="2" borderId="9" xfId="0" applyNumberFormat="1" applyFont="1" applyFill="1" applyBorder="1" applyAlignment="1">
      <alignment/>
    </xf>
    <xf numFmtId="177" fontId="36" fillId="2" borderId="10" xfId="0" applyNumberFormat="1" applyFont="1" applyFill="1" applyBorder="1" applyAlignment="1">
      <alignment/>
    </xf>
    <xf numFmtId="177" fontId="35" fillId="2" borderId="4" xfId="0" applyNumberFormat="1" applyFont="1" applyFill="1" applyBorder="1" applyAlignment="1">
      <alignment/>
    </xf>
    <xf numFmtId="177" fontId="35" fillId="2" borderId="11" xfId="0" applyNumberFormat="1" applyFont="1" applyFill="1" applyBorder="1" applyAlignment="1">
      <alignment horizontal="center"/>
    </xf>
    <xf numFmtId="177" fontId="35" fillId="2" borderId="0" xfId="0" applyNumberFormat="1" applyFont="1" applyFill="1" applyBorder="1" applyAlignment="1">
      <alignment horizontal="center"/>
    </xf>
    <xf numFmtId="177" fontId="35" fillId="2" borderId="12" xfId="0" applyNumberFormat="1" applyFont="1" applyFill="1" applyBorder="1" applyAlignment="1">
      <alignment horizontal="center"/>
    </xf>
    <xf numFmtId="177" fontId="35" fillId="2" borderId="13" xfId="0" applyNumberFormat="1" applyFont="1" applyFill="1" applyBorder="1" applyAlignment="1">
      <alignment horizontal="center"/>
    </xf>
    <xf numFmtId="177" fontId="35" fillId="2" borderId="4" xfId="0" applyNumberFormat="1" applyFont="1" applyFill="1" applyBorder="1" applyAlignment="1">
      <alignment horizontal="center"/>
    </xf>
    <xf numFmtId="177" fontId="35" fillId="2" borderId="14" xfId="0" applyNumberFormat="1" applyFont="1" applyFill="1" applyBorder="1" applyAlignment="1">
      <alignment horizontal="center"/>
    </xf>
    <xf numFmtId="177" fontId="35" fillId="2" borderId="2" xfId="0" applyNumberFormat="1" applyFont="1" applyFill="1" applyBorder="1" applyAlignment="1">
      <alignment horizontal="center"/>
    </xf>
    <xf numFmtId="177" fontId="35" fillId="2" borderId="1" xfId="0" applyNumberFormat="1" applyFont="1" applyFill="1" applyBorder="1" applyAlignment="1">
      <alignment horizontal="center"/>
    </xf>
    <xf numFmtId="177" fontId="35" fillId="2" borderId="3" xfId="0" applyNumberFormat="1" applyFont="1" applyFill="1" applyBorder="1" applyAlignment="1">
      <alignment horizontal="center"/>
    </xf>
    <xf numFmtId="0" fontId="0" fillId="0" borderId="0" xfId="0" applyBorder="1" applyAlignment="1">
      <alignment vertical="top" wrapText="1"/>
    </xf>
    <xf numFmtId="177" fontId="31" fillId="2" borderId="0" xfId="0" applyNumberFormat="1" applyFont="1" applyFill="1" applyAlignment="1">
      <alignment/>
    </xf>
    <xf numFmtId="177" fontId="31" fillId="2" borderId="1" xfId="0" applyNumberFormat="1" applyFont="1" applyFill="1" applyBorder="1" applyAlignment="1">
      <alignment/>
    </xf>
    <xf numFmtId="177" fontId="31" fillId="2" borderId="2" xfId="0" applyNumberFormat="1" applyFont="1" applyFill="1" applyBorder="1" applyAlignment="1">
      <alignment/>
    </xf>
    <xf numFmtId="3" fontId="16" fillId="0" borderId="0" xfId="0" applyNumberFormat="1" applyFont="1" applyAlignment="1">
      <alignment horizontal="centerContinuous"/>
    </xf>
    <xf numFmtId="0" fontId="38" fillId="0" borderId="0" xfId="0" applyFont="1" applyAlignment="1">
      <alignment/>
    </xf>
    <xf numFmtId="0" fontId="6" fillId="0" borderId="0" xfId="0" applyFont="1" applyBorder="1" applyAlignment="1">
      <alignment vertical="top" wrapText="1"/>
    </xf>
    <xf numFmtId="177" fontId="5" fillId="0" borderId="0" xfId="0" applyNumberFormat="1" applyFont="1" applyFill="1" applyAlignment="1">
      <alignment/>
    </xf>
    <xf numFmtId="177" fontId="5" fillId="0" borderId="0" xfId="0" applyNumberFormat="1" applyFont="1" applyFill="1" applyBorder="1" applyAlignment="1">
      <alignment/>
    </xf>
    <xf numFmtId="177" fontId="13" fillId="2" borderId="15" xfId="0" applyNumberFormat="1" applyFont="1" applyFill="1" applyBorder="1" applyAlignment="1">
      <alignment/>
    </xf>
    <xf numFmtId="177" fontId="13" fillId="2" borderId="16" xfId="0" applyNumberFormat="1" applyFont="1" applyFill="1" applyBorder="1" applyAlignment="1">
      <alignment/>
    </xf>
    <xf numFmtId="177" fontId="13" fillId="2" borderId="17" xfId="0" applyNumberFormat="1" applyFont="1" applyFill="1" applyBorder="1" applyAlignment="1">
      <alignment/>
    </xf>
    <xf numFmtId="177" fontId="13" fillId="2" borderId="18" xfId="0" applyNumberFormat="1" applyFont="1" applyFill="1" applyBorder="1" applyAlignment="1">
      <alignment/>
    </xf>
    <xf numFmtId="177" fontId="16" fillId="0" borderId="18" xfId="0" applyNumberFormat="1" applyFont="1" applyBorder="1" applyAlignment="1">
      <alignment/>
    </xf>
    <xf numFmtId="177" fontId="16" fillId="0" borderId="17" xfId="0" applyNumberFormat="1" applyFont="1" applyBorder="1" applyAlignment="1">
      <alignment/>
    </xf>
    <xf numFmtId="177" fontId="5" fillId="0" borderId="1" xfId="0" applyNumberFormat="1" applyFont="1" applyBorder="1" applyAlignment="1">
      <alignment/>
    </xf>
    <xf numFmtId="177" fontId="5" fillId="0" borderId="7" xfId="0" applyNumberFormat="1" applyFont="1" applyBorder="1" applyAlignment="1">
      <alignment/>
    </xf>
    <xf numFmtId="177" fontId="4" fillId="0" borderId="1" xfId="0" applyNumberFormat="1" applyFont="1" applyBorder="1" applyAlignment="1">
      <alignment/>
    </xf>
    <xf numFmtId="177" fontId="33" fillId="0" borderId="2" xfId="0" applyNumberFormat="1" applyFont="1" applyBorder="1" applyAlignment="1">
      <alignment horizontal="left"/>
    </xf>
    <xf numFmtId="177" fontId="33" fillId="0" borderId="2" xfId="0" applyNumberFormat="1" applyFont="1" applyBorder="1" applyAlignment="1">
      <alignment/>
    </xf>
    <xf numFmtId="5" fontId="33" fillId="0" borderId="2" xfId="0" applyNumberFormat="1" applyFont="1" applyBorder="1" applyAlignment="1">
      <alignment/>
    </xf>
    <xf numFmtId="5" fontId="33" fillId="0" borderId="7" xfId="0" applyNumberFormat="1" applyFont="1" applyBorder="1" applyAlignment="1">
      <alignment/>
    </xf>
    <xf numFmtId="177" fontId="5" fillId="0" borderId="4" xfId="0" applyNumberFormat="1" applyFont="1" applyBorder="1" applyAlignment="1">
      <alignment/>
    </xf>
    <xf numFmtId="177" fontId="4" fillId="0" borderId="4" xfId="0" applyNumberFormat="1" applyFont="1" applyBorder="1" applyAlignment="1">
      <alignment/>
    </xf>
    <xf numFmtId="177" fontId="6" fillId="0" borderId="6" xfId="0" applyNumberFormat="1" applyFont="1" applyBorder="1" applyAlignment="1">
      <alignment/>
    </xf>
    <xf numFmtId="177" fontId="5" fillId="0" borderId="19" xfId="0" applyNumberFormat="1" applyFont="1" applyBorder="1" applyAlignment="1">
      <alignment/>
    </xf>
    <xf numFmtId="177" fontId="5" fillId="0" borderId="20" xfId="0" applyNumberFormat="1" applyFont="1" applyBorder="1" applyAlignment="1">
      <alignment/>
    </xf>
    <xf numFmtId="177" fontId="33" fillId="0" borderId="20" xfId="0" applyNumberFormat="1" applyFont="1" applyBorder="1" applyAlignment="1">
      <alignment horizontal="centerContinuous"/>
    </xf>
    <xf numFmtId="177" fontId="33" fillId="0" borderId="21" xfId="0" applyNumberFormat="1" applyFont="1" applyBorder="1" applyAlignment="1">
      <alignment horizontal="centerContinuous"/>
    </xf>
    <xf numFmtId="177" fontId="5" fillId="0" borderId="22" xfId="0" applyNumberFormat="1" applyFont="1" applyBorder="1" applyAlignment="1">
      <alignment/>
    </xf>
    <xf numFmtId="177" fontId="33" fillId="0" borderId="22" xfId="0" applyNumberFormat="1" applyFont="1" applyBorder="1" applyAlignment="1">
      <alignment horizontal="right"/>
    </xf>
    <xf numFmtId="177" fontId="33" fillId="0" borderId="23" xfId="0" applyNumberFormat="1" applyFont="1" applyBorder="1" applyAlignment="1">
      <alignment/>
    </xf>
    <xf numFmtId="177" fontId="5" fillId="0" borderId="21" xfId="0" applyNumberFormat="1" applyFont="1" applyBorder="1" applyAlignment="1">
      <alignment/>
    </xf>
    <xf numFmtId="177" fontId="5" fillId="0" borderId="24" xfId="0" applyNumberFormat="1" applyFont="1" applyBorder="1" applyAlignment="1">
      <alignment/>
    </xf>
    <xf numFmtId="177" fontId="33" fillId="0" borderId="7" xfId="0" applyNumberFormat="1" applyFont="1" applyBorder="1" applyAlignment="1">
      <alignment/>
    </xf>
    <xf numFmtId="177" fontId="5" fillId="0" borderId="25" xfId="0" applyNumberFormat="1" applyFont="1" applyBorder="1" applyAlignment="1">
      <alignment/>
    </xf>
    <xf numFmtId="177" fontId="5" fillId="0" borderId="26" xfId="0" applyNumberFormat="1" applyFont="1" applyBorder="1" applyAlignment="1">
      <alignment/>
    </xf>
    <xf numFmtId="177" fontId="5" fillId="0" borderId="27" xfId="0" applyNumberFormat="1" applyFont="1" applyBorder="1" applyAlignment="1">
      <alignment/>
    </xf>
    <xf numFmtId="177" fontId="5" fillId="0" borderId="2" xfId="0" applyNumberFormat="1" applyFont="1" applyFill="1" applyBorder="1" applyAlignment="1">
      <alignment/>
    </xf>
    <xf numFmtId="177" fontId="5" fillId="0" borderId="6" xfId="0" applyNumberFormat="1" applyFont="1" applyFill="1" applyBorder="1" applyAlignment="1">
      <alignment/>
    </xf>
    <xf numFmtId="177" fontId="5" fillId="0" borderId="28" xfId="0" applyNumberFormat="1" applyFont="1" applyBorder="1" applyAlignment="1">
      <alignment/>
    </xf>
    <xf numFmtId="177" fontId="5" fillId="0" borderId="15" xfId="0" applyNumberFormat="1" applyFont="1" applyBorder="1" applyAlignment="1">
      <alignment/>
    </xf>
    <xf numFmtId="177" fontId="5" fillId="0" borderId="17" xfId="0" applyNumberFormat="1" applyFont="1" applyBorder="1" applyAlignment="1">
      <alignment/>
    </xf>
    <xf numFmtId="177" fontId="5" fillId="0" borderId="6" xfId="0" applyNumberFormat="1" applyFont="1" applyBorder="1" applyAlignment="1">
      <alignment horizontal="left"/>
    </xf>
    <xf numFmtId="177" fontId="5" fillId="0" borderId="19" xfId="0" applyNumberFormat="1" applyFont="1" applyBorder="1" applyAlignment="1">
      <alignment horizontal="left"/>
    </xf>
    <xf numFmtId="177" fontId="5" fillId="0" borderId="6" xfId="0" applyNumberFormat="1" applyFont="1" applyBorder="1" applyAlignment="1">
      <alignment/>
    </xf>
    <xf numFmtId="177" fontId="33" fillId="0" borderId="19" xfId="0" applyNumberFormat="1" applyFont="1" applyBorder="1" applyAlignment="1">
      <alignment horizontal="centerContinuous"/>
    </xf>
    <xf numFmtId="0" fontId="39" fillId="0" borderId="20" xfId="0" applyFont="1" applyBorder="1" applyAlignment="1">
      <alignment/>
    </xf>
    <xf numFmtId="0" fontId="39" fillId="0" borderId="19" xfId="0" applyFont="1" applyBorder="1" applyAlignment="1">
      <alignment/>
    </xf>
    <xf numFmtId="177" fontId="33" fillId="0" borderId="6" xfId="0" applyNumberFormat="1" applyFont="1" applyBorder="1" applyAlignment="1">
      <alignment/>
    </xf>
    <xf numFmtId="177" fontId="6" fillId="0" borderId="1" xfId="0" applyNumberFormat="1" applyFont="1" applyBorder="1" applyAlignment="1">
      <alignment/>
    </xf>
    <xf numFmtId="177" fontId="6" fillId="0" borderId="21" xfId="0" applyNumberFormat="1" applyFont="1" applyBorder="1" applyAlignment="1">
      <alignment/>
    </xf>
    <xf numFmtId="177" fontId="6" fillId="0" borderId="2" xfId="0" applyNumberFormat="1" applyFont="1" applyBorder="1" applyAlignment="1">
      <alignment horizontal="fill"/>
    </xf>
    <xf numFmtId="3" fontId="6" fillId="0" borderId="4" xfId="0" applyNumberFormat="1" applyFont="1" applyBorder="1" applyAlignment="1">
      <alignment/>
    </xf>
    <xf numFmtId="177" fontId="6" fillId="0" borderId="6" xfId="0" applyNumberFormat="1" applyFont="1" applyBorder="1" applyAlignment="1">
      <alignment/>
    </xf>
    <xf numFmtId="3" fontId="6" fillId="0" borderId="28" xfId="0" applyNumberFormat="1" applyFont="1" applyBorder="1" applyAlignment="1">
      <alignment/>
    </xf>
    <xf numFmtId="3" fontId="6" fillId="0" borderId="15" xfId="0" applyNumberFormat="1" applyFont="1" applyBorder="1" applyAlignment="1">
      <alignment/>
    </xf>
    <xf numFmtId="3" fontId="6" fillId="0" borderId="15" xfId="0" applyNumberFormat="1" applyFont="1" applyBorder="1" applyAlignment="1">
      <alignment horizontal="fill"/>
    </xf>
    <xf numFmtId="177" fontId="6" fillId="0" borderId="15" xfId="0" applyNumberFormat="1" applyFont="1" applyBorder="1" applyAlignment="1">
      <alignment horizontal="fill"/>
    </xf>
    <xf numFmtId="177" fontId="6" fillId="0" borderId="28" xfId="0" applyNumberFormat="1" applyFont="1" applyBorder="1" applyAlignment="1">
      <alignment/>
    </xf>
    <xf numFmtId="177" fontId="6" fillId="0" borderId="15" xfId="0" applyNumberFormat="1" applyFont="1" applyBorder="1" applyAlignment="1">
      <alignment/>
    </xf>
    <xf numFmtId="177" fontId="6" fillId="0" borderId="17" xfId="0" applyNumberFormat="1" applyFont="1" applyBorder="1" applyAlignment="1">
      <alignment/>
    </xf>
    <xf numFmtId="3" fontId="6" fillId="0" borderId="22" xfId="0" applyNumberFormat="1" applyFont="1" applyBorder="1" applyAlignment="1">
      <alignment/>
    </xf>
    <xf numFmtId="177" fontId="6" fillId="0" borderId="22" xfId="0" applyNumberFormat="1" applyFont="1" applyBorder="1" applyAlignment="1">
      <alignment/>
    </xf>
    <xf numFmtId="177" fontId="22" fillId="0" borderId="22" xfId="0" applyNumberFormat="1" applyFont="1" applyBorder="1" applyAlignment="1">
      <alignment/>
    </xf>
    <xf numFmtId="177" fontId="6" fillId="0" borderId="23" xfId="0" applyNumberFormat="1" applyFont="1" applyBorder="1" applyAlignment="1">
      <alignment/>
    </xf>
    <xf numFmtId="177" fontId="23" fillId="0" borderId="21" xfId="0" applyNumberFormat="1" applyFont="1" applyBorder="1" applyAlignment="1">
      <alignment/>
    </xf>
    <xf numFmtId="177" fontId="23" fillId="0" borderId="24" xfId="0" applyNumberFormat="1" applyFont="1" applyBorder="1" applyAlignment="1">
      <alignment horizontal="right"/>
    </xf>
    <xf numFmtId="0" fontId="0" fillId="0" borderId="29" xfId="0" applyBorder="1" applyAlignment="1">
      <alignment/>
    </xf>
    <xf numFmtId="3" fontId="6" fillId="0" borderId="15" xfId="0" applyNumberFormat="1" applyFont="1" applyFill="1" applyBorder="1" applyAlignment="1">
      <alignment/>
    </xf>
    <xf numFmtId="177" fontId="23" fillId="0" borderId="30" xfId="0" applyNumberFormat="1" applyFont="1" applyBorder="1" applyAlignment="1">
      <alignment horizontal="center"/>
    </xf>
    <xf numFmtId="177" fontId="23" fillId="0" borderId="31" xfId="0" applyNumberFormat="1" applyFont="1" applyBorder="1" applyAlignment="1">
      <alignment horizontal="center"/>
    </xf>
    <xf numFmtId="177" fontId="6" fillId="0" borderId="3" xfId="0" applyNumberFormat="1" applyFont="1" applyBorder="1" applyAlignment="1">
      <alignment/>
    </xf>
    <xf numFmtId="177" fontId="6" fillId="0" borderId="18" xfId="0" applyNumberFormat="1" applyFont="1" applyBorder="1" applyAlignment="1">
      <alignment/>
    </xf>
    <xf numFmtId="177" fontId="6" fillId="0" borderId="5" xfId="0" applyNumberFormat="1" applyFont="1" applyBorder="1" applyAlignment="1">
      <alignment/>
    </xf>
    <xf numFmtId="177" fontId="23" fillId="0" borderId="30" xfId="0" applyNumberFormat="1" applyFont="1" applyBorder="1" applyAlignment="1">
      <alignment/>
    </xf>
    <xf numFmtId="3" fontId="40" fillId="0" borderId="0" xfId="0" applyNumberFormat="1" applyFont="1" applyAlignment="1">
      <alignment horizontal="centerContinuous"/>
    </xf>
    <xf numFmtId="3" fontId="41" fillId="0" borderId="0" xfId="0" applyNumberFormat="1" applyFont="1" applyAlignment="1">
      <alignment horizontal="centerContinuous"/>
    </xf>
    <xf numFmtId="0" fontId="6" fillId="0" borderId="29" xfId="0" applyFont="1" applyBorder="1" applyAlignment="1">
      <alignment/>
    </xf>
    <xf numFmtId="0" fontId="6" fillId="0" borderId="32" xfId="0" applyFont="1" applyBorder="1" applyAlignment="1">
      <alignment/>
    </xf>
    <xf numFmtId="3" fontId="23" fillId="0" borderId="2" xfId="0" applyNumberFormat="1" applyFont="1" applyBorder="1" applyAlignment="1">
      <alignment horizontal="fill"/>
    </xf>
    <xf numFmtId="177" fontId="23" fillId="0" borderId="2" xfId="0" applyNumberFormat="1" applyFont="1" applyBorder="1" applyAlignment="1">
      <alignment horizontal="fill"/>
    </xf>
    <xf numFmtId="177" fontId="23" fillId="0" borderId="5" xfId="0" applyNumberFormat="1" applyFont="1" applyBorder="1" applyAlignment="1">
      <alignment/>
    </xf>
    <xf numFmtId="3" fontId="23" fillId="0" borderId="6" xfId="0" applyNumberFormat="1" applyFont="1" applyBorder="1" applyAlignment="1">
      <alignment/>
    </xf>
    <xf numFmtId="3" fontId="40" fillId="0" borderId="0" xfId="0" applyNumberFormat="1" applyFont="1" applyAlignment="1">
      <alignment/>
    </xf>
    <xf numFmtId="177" fontId="13" fillId="2" borderId="2" xfId="0" applyNumberFormat="1" applyFont="1" applyFill="1" applyBorder="1" applyAlignment="1">
      <alignment horizontal="left"/>
    </xf>
    <xf numFmtId="177" fontId="13" fillId="2" borderId="2" xfId="0" applyNumberFormat="1" applyFont="1" applyFill="1" applyBorder="1" applyAlignment="1">
      <alignment/>
    </xf>
    <xf numFmtId="177" fontId="13" fillId="2" borderId="7" xfId="0" applyNumberFormat="1" applyFont="1" applyFill="1" applyBorder="1" applyAlignment="1">
      <alignment/>
    </xf>
    <xf numFmtId="177" fontId="13" fillId="2" borderId="19" xfId="0" applyNumberFormat="1" applyFont="1" applyFill="1" applyBorder="1" applyAlignment="1">
      <alignment/>
    </xf>
    <xf numFmtId="177" fontId="13" fillId="2" borderId="20" xfId="0" applyNumberFormat="1" applyFont="1" applyFill="1" applyBorder="1" applyAlignment="1">
      <alignment/>
    </xf>
    <xf numFmtId="177" fontId="13" fillId="2" borderId="22" xfId="0" applyNumberFormat="1" applyFont="1" applyFill="1" applyBorder="1" applyAlignment="1">
      <alignment/>
    </xf>
    <xf numFmtId="177" fontId="13" fillId="2" borderId="4" xfId="0" applyNumberFormat="1" applyFont="1" applyFill="1" applyBorder="1" applyAlignment="1">
      <alignment/>
    </xf>
    <xf numFmtId="177" fontId="13" fillId="2" borderId="21" xfId="0" applyNumberFormat="1" applyFont="1" applyFill="1" applyBorder="1" applyAlignment="1">
      <alignment/>
    </xf>
    <xf numFmtId="177" fontId="13" fillId="2" borderId="24" xfId="0" applyNumberFormat="1" applyFont="1" applyFill="1" applyBorder="1" applyAlignment="1">
      <alignment/>
    </xf>
    <xf numFmtId="177" fontId="35" fillId="2" borderId="25" xfId="0" applyNumberFormat="1" applyFont="1" applyFill="1" applyBorder="1" applyAlignment="1">
      <alignment horizontal="centerContinuous"/>
    </xf>
    <xf numFmtId="177" fontId="35" fillId="2" borderId="26" xfId="0" applyNumberFormat="1" applyFont="1" applyFill="1" applyBorder="1" applyAlignment="1">
      <alignment horizontal="centerContinuous"/>
    </xf>
    <xf numFmtId="177" fontId="35" fillId="2" borderId="26" xfId="0" applyNumberFormat="1" applyFont="1" applyFill="1" applyBorder="1" applyAlignment="1">
      <alignment/>
    </xf>
    <xf numFmtId="177" fontId="35" fillId="2" borderId="27" xfId="0" applyNumberFormat="1" applyFont="1" applyFill="1" applyBorder="1" applyAlignment="1">
      <alignment horizontal="centerContinuous"/>
    </xf>
    <xf numFmtId="177" fontId="35" fillId="2" borderId="23" xfId="0" applyNumberFormat="1" applyFont="1" applyFill="1" applyBorder="1" applyAlignment="1">
      <alignment horizontal="right"/>
    </xf>
    <xf numFmtId="177" fontId="35" fillId="2" borderId="22" xfId="0" applyNumberFormat="1" applyFont="1" applyFill="1" applyBorder="1" applyAlignment="1">
      <alignment horizontal="right"/>
    </xf>
    <xf numFmtId="177" fontId="35" fillId="2" borderId="23" xfId="0" applyNumberFormat="1" applyFont="1" applyFill="1" applyBorder="1" applyAlignment="1">
      <alignment/>
    </xf>
    <xf numFmtId="177" fontId="35" fillId="2" borderId="22" xfId="0" applyNumberFormat="1" applyFont="1" applyFill="1" applyBorder="1" applyAlignment="1">
      <alignment/>
    </xf>
    <xf numFmtId="177" fontId="35" fillId="2" borderId="24" xfId="0" applyNumberFormat="1" applyFont="1" applyFill="1" applyBorder="1" applyAlignment="1">
      <alignment horizontal="right"/>
    </xf>
    <xf numFmtId="177" fontId="13" fillId="2" borderId="15" xfId="0" applyNumberFormat="1" applyFont="1" applyFill="1" applyBorder="1" applyAlignment="1">
      <alignment horizontal="left"/>
    </xf>
    <xf numFmtId="177" fontId="13" fillId="2" borderId="28" xfId="0" applyNumberFormat="1" applyFont="1" applyFill="1" applyBorder="1" applyAlignment="1">
      <alignment/>
    </xf>
    <xf numFmtId="177" fontId="13" fillId="2" borderId="28" xfId="0" applyNumberFormat="1" applyFont="1" applyFill="1" applyBorder="1" applyAlignment="1">
      <alignment horizontal="right"/>
    </xf>
    <xf numFmtId="177" fontId="13" fillId="2" borderId="15" xfId="0" applyNumberFormat="1" applyFont="1" applyFill="1" applyBorder="1" applyAlignment="1">
      <alignment horizontal="right"/>
    </xf>
    <xf numFmtId="182" fontId="13" fillId="2" borderId="15" xfId="0" applyNumberFormat="1" applyFont="1" applyFill="1" applyBorder="1" applyAlignment="1">
      <alignment/>
    </xf>
    <xf numFmtId="177" fontId="6" fillId="0" borderId="33" xfId="0" applyNumberFormat="1" applyFont="1" applyBorder="1" applyAlignment="1">
      <alignment/>
    </xf>
    <xf numFmtId="177" fontId="37" fillId="0" borderId="34" xfId="0" applyNumberFormat="1" applyFont="1" applyBorder="1" applyAlignment="1">
      <alignment/>
    </xf>
    <xf numFmtId="177" fontId="33" fillId="0" borderId="23" xfId="0" applyNumberFormat="1" applyFont="1" applyBorder="1" applyAlignment="1">
      <alignment horizontal="right"/>
    </xf>
    <xf numFmtId="177" fontId="33" fillId="0" borderId="24" xfId="0" applyNumberFormat="1" applyFont="1" applyBorder="1" applyAlignment="1">
      <alignment horizontal="right"/>
    </xf>
    <xf numFmtId="177" fontId="33" fillId="0" borderId="25" xfId="0" applyNumberFormat="1" applyFont="1" applyBorder="1" applyAlignment="1">
      <alignment horizontal="centerContinuous"/>
    </xf>
    <xf numFmtId="177" fontId="33" fillId="0" borderId="26" xfId="0" applyNumberFormat="1" applyFont="1" applyBorder="1" applyAlignment="1">
      <alignment horizontal="centerContinuous"/>
    </xf>
    <xf numFmtId="177" fontId="33" fillId="0" borderId="27" xfId="0" applyNumberFormat="1" applyFont="1" applyBorder="1" applyAlignment="1">
      <alignment horizontal="centerContinuous"/>
    </xf>
    <xf numFmtId="177" fontId="31" fillId="2" borderId="4" xfId="0" applyNumberFormat="1" applyFont="1" applyFill="1" applyBorder="1" applyAlignment="1">
      <alignment/>
    </xf>
    <xf numFmtId="177" fontId="31" fillId="2" borderId="6" xfId="0" applyNumberFormat="1" applyFont="1" applyFill="1" applyBorder="1" applyAlignment="1">
      <alignment/>
    </xf>
    <xf numFmtId="177" fontId="31" fillId="2" borderId="19" xfId="0" applyNumberFormat="1" applyFont="1" applyFill="1" applyBorder="1" applyAlignment="1">
      <alignment/>
    </xf>
    <xf numFmtId="177" fontId="32" fillId="2" borderId="23" xfId="0" applyNumberFormat="1" applyFont="1" applyFill="1" applyBorder="1" applyAlignment="1">
      <alignment/>
    </xf>
    <xf numFmtId="177" fontId="32" fillId="2" borderId="22" xfId="0" applyNumberFormat="1" applyFont="1" applyFill="1" applyBorder="1" applyAlignment="1">
      <alignment/>
    </xf>
    <xf numFmtId="177" fontId="32" fillId="2" borderId="22" xfId="0" applyNumberFormat="1" applyFont="1" applyFill="1" applyBorder="1" applyAlignment="1">
      <alignment horizontal="right"/>
    </xf>
    <xf numFmtId="177" fontId="32" fillId="2" borderId="2" xfId="0" applyNumberFormat="1" applyFont="1" applyFill="1" applyBorder="1" applyAlignment="1">
      <alignment horizontal="centerContinuous"/>
    </xf>
    <xf numFmtId="177" fontId="32" fillId="2" borderId="6" xfId="0" applyNumberFormat="1" applyFont="1" applyFill="1" applyBorder="1" applyAlignment="1">
      <alignment horizontal="centerContinuous"/>
    </xf>
    <xf numFmtId="177" fontId="32" fillId="2" borderId="23" xfId="0" applyNumberFormat="1" applyFont="1" applyFill="1" applyBorder="1" applyAlignment="1">
      <alignment horizontal="right"/>
    </xf>
    <xf numFmtId="177" fontId="32" fillId="2" borderId="7" xfId="0" applyNumberFormat="1" applyFont="1" applyFill="1" applyBorder="1" applyAlignment="1">
      <alignment horizontal="centerContinuous"/>
    </xf>
    <xf numFmtId="177" fontId="32" fillId="2" borderId="24" xfId="0" applyNumberFormat="1" applyFont="1" applyFill="1" applyBorder="1" applyAlignment="1">
      <alignment horizontal="right"/>
    </xf>
    <xf numFmtId="177" fontId="31" fillId="2" borderId="7" xfId="0" applyNumberFormat="1" applyFont="1" applyFill="1" applyBorder="1" applyAlignment="1">
      <alignment/>
    </xf>
    <xf numFmtId="177" fontId="31" fillId="2" borderId="4" xfId="0" applyNumberFormat="1" applyFont="1" applyFill="1" applyBorder="1" applyAlignment="1">
      <alignment horizontal="left"/>
    </xf>
    <xf numFmtId="177" fontId="31" fillId="2" borderId="6" xfId="0" applyNumberFormat="1" applyFont="1" applyFill="1" applyBorder="1" applyAlignment="1">
      <alignment horizontal="left"/>
    </xf>
    <xf numFmtId="177" fontId="42" fillId="2" borderId="0" xfId="0" applyNumberFormat="1" applyFont="1" applyFill="1" applyAlignment="1">
      <alignment/>
    </xf>
    <xf numFmtId="177" fontId="43" fillId="2" borderId="0" xfId="0" applyNumberFormat="1" applyFont="1" applyFill="1" applyAlignment="1">
      <alignment horizontal="centerContinuous"/>
    </xf>
    <xf numFmtId="177" fontId="44" fillId="2" borderId="0" xfId="0" applyNumberFormat="1" applyFont="1" applyFill="1" applyAlignment="1">
      <alignment horizontal="centerContinuous"/>
    </xf>
    <xf numFmtId="177" fontId="43" fillId="2" borderId="0" xfId="0" applyNumberFormat="1" applyFont="1" applyFill="1" applyAlignment="1">
      <alignment/>
    </xf>
    <xf numFmtId="177" fontId="31" fillId="2" borderId="28" xfId="0" applyNumberFormat="1" applyFont="1" applyFill="1" applyBorder="1" applyAlignment="1">
      <alignment horizontal="left"/>
    </xf>
    <xf numFmtId="177" fontId="31" fillId="2" borderId="15" xfId="0" applyNumberFormat="1" applyFont="1" applyFill="1" applyBorder="1" applyAlignment="1">
      <alignment/>
    </xf>
    <xf numFmtId="177" fontId="31" fillId="2" borderId="28" xfId="0" applyNumberFormat="1" applyFont="1" applyFill="1" applyBorder="1" applyAlignment="1">
      <alignment/>
    </xf>
    <xf numFmtId="177" fontId="31" fillId="2" borderId="17" xfId="0" applyNumberFormat="1" applyFont="1" applyFill="1" applyBorder="1" applyAlignment="1">
      <alignment/>
    </xf>
    <xf numFmtId="177" fontId="31" fillId="2" borderId="26" xfId="0" applyNumberFormat="1" applyFont="1" applyFill="1" applyBorder="1" applyAlignment="1">
      <alignment/>
    </xf>
    <xf numFmtId="177" fontId="31" fillId="2" borderId="27" xfId="0" applyNumberFormat="1" applyFont="1" applyFill="1" applyBorder="1" applyAlignment="1">
      <alignment/>
    </xf>
    <xf numFmtId="177" fontId="31" fillId="2" borderId="28" xfId="0" applyNumberFormat="1" applyFont="1" applyFill="1" applyBorder="1" applyAlignment="1">
      <alignment horizontal="right"/>
    </xf>
    <xf numFmtId="0" fontId="16" fillId="0" borderId="5" xfId="21" applyFont="1" applyBorder="1" applyAlignment="1">
      <alignment horizontal="left" indent="1"/>
      <protection/>
    </xf>
    <xf numFmtId="183" fontId="16" fillId="0" borderId="6" xfId="15" applyNumberFormat="1" applyFont="1" applyBorder="1" applyAlignment="1">
      <alignment/>
    </xf>
    <xf numFmtId="183" fontId="16" fillId="0" borderId="7" xfId="15" applyNumberFormat="1" applyFont="1" applyBorder="1" applyAlignment="1">
      <alignment/>
    </xf>
    <xf numFmtId="183" fontId="28" fillId="0" borderId="3" xfId="15" applyNumberFormat="1" applyFont="1" applyBorder="1" applyAlignment="1">
      <alignment/>
    </xf>
    <xf numFmtId="183" fontId="16" fillId="0" borderId="3" xfId="15" applyNumberFormat="1" applyFont="1" applyBorder="1" applyAlignment="1">
      <alignment/>
    </xf>
    <xf numFmtId="183" fontId="28" fillId="0" borderId="35" xfId="21" applyNumberFormat="1" applyFont="1" applyBorder="1" applyAlignment="1">
      <alignment horizontal="left"/>
      <protection/>
    </xf>
    <xf numFmtId="0" fontId="28" fillId="0" borderId="36" xfId="21" applyFont="1" applyBorder="1" applyAlignment="1">
      <alignment horizontal="left"/>
      <protection/>
    </xf>
    <xf numFmtId="0" fontId="28" fillId="0" borderId="37" xfId="21" applyFont="1" applyBorder="1" applyAlignment="1">
      <alignment horizontal="left"/>
      <protection/>
    </xf>
    <xf numFmtId="0" fontId="34" fillId="3" borderId="0" xfId="0" applyFont="1" applyFill="1" applyAlignment="1">
      <alignment/>
    </xf>
    <xf numFmtId="3" fontId="6" fillId="0" borderId="0" xfId="0" applyNumberFormat="1" applyFont="1" applyFill="1" applyAlignment="1">
      <alignment/>
    </xf>
    <xf numFmtId="177" fontId="6" fillId="0" borderId="0" xfId="0" applyNumberFormat="1" applyFont="1" applyFill="1" applyAlignment="1">
      <alignment/>
    </xf>
    <xf numFmtId="177" fontId="6" fillId="3" borderId="0" xfId="0" applyNumberFormat="1" applyFont="1" applyFill="1" applyAlignment="1">
      <alignment/>
    </xf>
    <xf numFmtId="177" fontId="13" fillId="3" borderId="0" xfId="0" applyNumberFormat="1" applyFont="1" applyFill="1" applyAlignment="1">
      <alignment horizontal="right"/>
    </xf>
    <xf numFmtId="177" fontId="13" fillId="3" borderId="0" xfId="0" applyNumberFormat="1" applyFont="1" applyFill="1" applyAlignment="1">
      <alignment/>
    </xf>
    <xf numFmtId="177" fontId="4" fillId="0" borderId="22" xfId="0" applyNumberFormat="1" applyFont="1" applyBorder="1" applyAlignment="1">
      <alignment/>
    </xf>
    <xf numFmtId="177" fontId="33" fillId="0" borderId="22" xfId="0" applyNumberFormat="1" applyFont="1" applyBorder="1" applyAlignment="1">
      <alignment horizontal="center"/>
    </xf>
    <xf numFmtId="177" fontId="33" fillId="0" borderId="4" xfId="0" applyNumberFormat="1" applyFont="1" applyBorder="1" applyAlignment="1">
      <alignment horizontal="centerContinuous"/>
    </xf>
    <xf numFmtId="177" fontId="33" fillId="0" borderId="0" xfId="0" applyNumberFormat="1" applyFont="1" applyBorder="1" applyAlignment="1">
      <alignment horizontal="centerContinuous"/>
    </xf>
    <xf numFmtId="177" fontId="33" fillId="0" borderId="0" xfId="0" applyNumberFormat="1" applyFont="1" applyBorder="1" applyAlignment="1">
      <alignment/>
    </xf>
    <xf numFmtId="177" fontId="33" fillId="0" borderId="1" xfId="0" applyNumberFormat="1" applyFont="1" applyBorder="1" applyAlignment="1">
      <alignment horizontal="centerContinuous"/>
    </xf>
    <xf numFmtId="0" fontId="0" fillId="0" borderId="21" xfId="0" applyFill="1" applyBorder="1" applyAlignment="1">
      <alignment/>
    </xf>
    <xf numFmtId="0" fontId="17" fillId="0" borderId="0" xfId="0" applyFont="1" applyAlignment="1">
      <alignment/>
    </xf>
    <xf numFmtId="177" fontId="6" fillId="0" borderId="38" xfId="0" applyNumberFormat="1" applyFont="1" applyBorder="1" applyAlignment="1">
      <alignment/>
    </xf>
    <xf numFmtId="177" fontId="13" fillId="2" borderId="39" xfId="0" applyNumberFormat="1" applyFont="1" applyFill="1" applyBorder="1" applyAlignment="1">
      <alignment horizontal="left"/>
    </xf>
    <xf numFmtId="177" fontId="13" fillId="2" borderId="39" xfId="0" applyNumberFormat="1" applyFont="1" applyFill="1" applyBorder="1" applyAlignment="1">
      <alignment/>
    </xf>
    <xf numFmtId="0" fontId="0" fillId="0" borderId="40" xfId="0" applyBorder="1" applyAlignment="1">
      <alignment/>
    </xf>
    <xf numFmtId="177" fontId="13" fillId="2" borderId="38" xfId="0" applyNumberFormat="1" applyFont="1" applyFill="1" applyBorder="1" applyAlignment="1">
      <alignment/>
    </xf>
    <xf numFmtId="177" fontId="13" fillId="2" borderId="41" xfId="0" applyNumberFormat="1" applyFont="1" applyFill="1" applyBorder="1" applyAlignment="1">
      <alignment/>
    </xf>
    <xf numFmtId="177" fontId="35" fillId="2" borderId="15" xfId="0" applyNumberFormat="1" applyFont="1" applyFill="1" applyBorder="1" applyAlignment="1">
      <alignment horizontal="left"/>
    </xf>
    <xf numFmtId="177" fontId="35" fillId="2" borderId="28" xfId="0" applyNumberFormat="1" applyFont="1" applyFill="1" applyBorder="1" applyAlignment="1">
      <alignment/>
    </xf>
    <xf numFmtId="177" fontId="35" fillId="2" borderId="15" xfId="0" applyNumberFormat="1" applyFont="1" applyFill="1" applyBorder="1" applyAlignment="1">
      <alignment/>
    </xf>
    <xf numFmtId="5" fontId="35" fillId="2" borderId="17" xfId="0" applyNumberFormat="1" applyFont="1" applyFill="1" applyBorder="1" applyAlignment="1">
      <alignment/>
    </xf>
    <xf numFmtId="5" fontId="35" fillId="2" borderId="15" xfId="0" applyNumberFormat="1" applyFont="1" applyFill="1" applyBorder="1" applyAlignment="1">
      <alignment/>
    </xf>
    <xf numFmtId="177" fontId="32" fillId="2" borderId="25" xfId="0" applyNumberFormat="1" applyFont="1" applyFill="1" applyBorder="1" applyAlignment="1">
      <alignment horizontal="left"/>
    </xf>
    <xf numFmtId="177" fontId="32" fillId="2" borderId="25" xfId="0" applyNumberFormat="1" applyFont="1" applyFill="1" applyBorder="1" applyAlignment="1">
      <alignment/>
    </xf>
    <xf numFmtId="177" fontId="32" fillId="2" borderId="28" xfId="0" applyNumberFormat="1" applyFont="1" applyFill="1" applyBorder="1" applyAlignment="1">
      <alignment horizontal="left"/>
    </xf>
    <xf numFmtId="0" fontId="28" fillId="0" borderId="19" xfId="21" applyFont="1" applyFill="1" applyBorder="1" applyAlignment="1">
      <alignment horizontal="centerContinuous"/>
      <protection/>
    </xf>
    <xf numFmtId="0" fontId="28" fillId="0" borderId="21" xfId="21" applyFont="1" applyFill="1" applyBorder="1" applyAlignment="1">
      <alignment horizontal="centerContinuous"/>
      <protection/>
    </xf>
    <xf numFmtId="0" fontId="16" fillId="0" borderId="0" xfId="21" applyFont="1" applyFill="1">
      <alignment/>
      <protection/>
    </xf>
    <xf numFmtId="1" fontId="28" fillId="0" borderId="19" xfId="21" applyNumberFormat="1" applyFont="1" applyFill="1" applyBorder="1" applyAlignment="1">
      <alignment horizontal="centerContinuous"/>
      <protection/>
    </xf>
    <xf numFmtId="0" fontId="27" fillId="0" borderId="0" xfId="21" applyFill="1">
      <alignment/>
      <protection/>
    </xf>
    <xf numFmtId="0" fontId="28" fillId="0" borderId="6" xfId="21" applyFont="1" applyFill="1" applyBorder="1" applyAlignment="1">
      <alignment horizontal="centerContinuous"/>
      <protection/>
    </xf>
    <xf numFmtId="0" fontId="16" fillId="0" borderId="7" xfId="21" applyFont="1" applyFill="1" applyBorder="1" applyAlignment="1">
      <alignment horizontal="centerContinuous"/>
      <protection/>
    </xf>
    <xf numFmtId="0" fontId="28" fillId="0" borderId="7" xfId="21" applyFont="1" applyFill="1" applyBorder="1" applyAlignment="1">
      <alignment horizontal="centerContinuous"/>
      <protection/>
    </xf>
    <xf numFmtId="0" fontId="16" fillId="0" borderId="4" xfId="21" applyFont="1" applyFill="1" applyBorder="1" applyAlignment="1">
      <alignment horizontal="center"/>
      <protection/>
    </xf>
    <xf numFmtId="0" fontId="16" fillId="0" borderId="1" xfId="21" applyFont="1" applyFill="1" applyBorder="1" applyAlignment="1">
      <alignment horizontal="center"/>
      <protection/>
    </xf>
    <xf numFmtId="0" fontId="29" fillId="0" borderId="6" xfId="21" applyFont="1" applyFill="1" applyBorder="1" applyAlignment="1">
      <alignment horizontal="center"/>
      <protection/>
    </xf>
    <xf numFmtId="0" fontId="29" fillId="0" borderId="7" xfId="21" applyFont="1" applyFill="1" applyBorder="1" applyAlignment="1">
      <alignment horizontal="center"/>
      <protection/>
    </xf>
    <xf numFmtId="3" fontId="38" fillId="0" borderId="19" xfId="0" applyNumberFormat="1" applyFont="1" applyBorder="1" applyAlignment="1">
      <alignment/>
    </xf>
    <xf numFmtId="3" fontId="38" fillId="0" borderId="20" xfId="0" applyNumberFormat="1" applyFont="1" applyBorder="1" applyAlignment="1">
      <alignment/>
    </xf>
    <xf numFmtId="177" fontId="38" fillId="0" borderId="19" xfId="0" applyNumberFormat="1" applyFont="1" applyBorder="1" applyAlignment="1">
      <alignment horizontal="centerContinuous"/>
    </xf>
    <xf numFmtId="177" fontId="38" fillId="0" borderId="20" xfId="0" applyNumberFormat="1" applyFont="1" applyBorder="1" applyAlignment="1">
      <alignment horizontal="centerContinuous"/>
    </xf>
    <xf numFmtId="177" fontId="38" fillId="0" borderId="20" xfId="0" applyNumberFormat="1" applyFont="1" applyBorder="1" applyAlignment="1">
      <alignment/>
    </xf>
    <xf numFmtId="1" fontId="38" fillId="0" borderId="19" xfId="0" applyNumberFormat="1" applyFont="1" applyBorder="1" applyAlignment="1">
      <alignment horizontal="centerContinuous"/>
    </xf>
    <xf numFmtId="1" fontId="38" fillId="0" borderId="20" xfId="0" applyNumberFormat="1" applyFont="1" applyBorder="1" applyAlignment="1">
      <alignment horizontal="centerContinuous"/>
    </xf>
    <xf numFmtId="177" fontId="38" fillId="0" borderId="21" xfId="0" applyNumberFormat="1" applyFont="1" applyBorder="1" applyAlignment="1">
      <alignment horizontal="centerContinuous"/>
    </xf>
    <xf numFmtId="3" fontId="38" fillId="0" borderId="4" xfId="0" applyNumberFormat="1" applyFont="1" applyBorder="1" applyAlignment="1">
      <alignment/>
    </xf>
    <xf numFmtId="3" fontId="45" fillId="0" borderId="0" xfId="0" applyNumberFormat="1" applyFont="1" applyAlignment="1">
      <alignment horizontal="centerContinuous"/>
    </xf>
    <xf numFmtId="3" fontId="38" fillId="0" borderId="0" xfId="0" applyNumberFormat="1" applyFont="1" applyAlignment="1">
      <alignment horizontal="centerContinuous"/>
    </xf>
    <xf numFmtId="3" fontId="38" fillId="0" borderId="0" xfId="0" applyNumberFormat="1" applyFont="1" applyAlignment="1">
      <alignment/>
    </xf>
    <xf numFmtId="177" fontId="38" fillId="0" borderId="6" xfId="0" applyNumberFormat="1" applyFont="1" applyBorder="1" applyAlignment="1">
      <alignment horizontal="centerContinuous"/>
    </xf>
    <xf numFmtId="177" fontId="38" fillId="0" borderId="2" xfId="0" applyNumberFormat="1" applyFont="1" applyBorder="1" applyAlignment="1">
      <alignment horizontal="centerContinuous"/>
    </xf>
    <xf numFmtId="177" fontId="38" fillId="0" borderId="2" xfId="0" applyNumberFormat="1" applyFont="1" applyBorder="1" applyAlignment="1">
      <alignment/>
    </xf>
    <xf numFmtId="177" fontId="45" fillId="0" borderId="2" xfId="0" applyNumberFormat="1" applyFont="1" applyBorder="1" applyAlignment="1">
      <alignment horizontal="centerContinuous"/>
    </xf>
    <xf numFmtId="177" fontId="38" fillId="0" borderId="7" xfId="0" applyNumberFormat="1" applyFont="1" applyBorder="1" applyAlignment="1">
      <alignment horizontal="centerContinuous"/>
    </xf>
    <xf numFmtId="3" fontId="46" fillId="0" borderId="23" xfId="0" applyNumberFormat="1" applyFont="1" applyBorder="1" applyAlignment="1">
      <alignment/>
    </xf>
    <xf numFmtId="3" fontId="38" fillId="0" borderId="22" xfId="0" applyNumberFormat="1" applyFont="1" applyBorder="1" applyAlignment="1">
      <alignment/>
    </xf>
    <xf numFmtId="177" fontId="38" fillId="0" borderId="23" xfId="0" applyNumberFormat="1" applyFont="1" applyBorder="1" applyAlignment="1">
      <alignment horizontal="right"/>
    </xf>
    <xf numFmtId="177" fontId="38" fillId="0" borderId="22" xfId="0" applyNumberFormat="1" applyFont="1" applyBorder="1" applyAlignment="1">
      <alignment horizontal="center"/>
    </xf>
    <xf numFmtId="177" fontId="38" fillId="0" borderId="22" xfId="0" applyNumberFormat="1" applyFont="1" applyBorder="1" applyAlignment="1">
      <alignment horizontal="right"/>
    </xf>
    <xf numFmtId="177" fontId="38" fillId="0" borderId="22" xfId="0" applyNumberFormat="1" applyFont="1" applyBorder="1" applyAlignment="1">
      <alignment/>
    </xf>
    <xf numFmtId="177" fontId="38" fillId="0" borderId="24" xfId="0" applyNumberFormat="1" applyFont="1" applyBorder="1" applyAlignment="1">
      <alignment horizontal="right"/>
    </xf>
    <xf numFmtId="3" fontId="38" fillId="0" borderId="28" xfId="0" applyNumberFormat="1" applyFont="1" applyBorder="1" applyAlignment="1">
      <alignment/>
    </xf>
    <xf numFmtId="3" fontId="38" fillId="0" borderId="15" xfId="0" applyNumberFormat="1" applyFont="1" applyBorder="1" applyAlignment="1">
      <alignment/>
    </xf>
    <xf numFmtId="3" fontId="38" fillId="0" borderId="15" xfId="0" applyNumberFormat="1" applyFont="1" applyBorder="1" applyAlignment="1">
      <alignment horizontal="fill"/>
    </xf>
    <xf numFmtId="177" fontId="38" fillId="0" borderId="28" xfId="0" applyNumberFormat="1" applyFont="1" applyBorder="1" applyAlignment="1">
      <alignment/>
    </xf>
    <xf numFmtId="177" fontId="38" fillId="0" borderId="15" xfId="0" applyNumberFormat="1" applyFont="1" applyBorder="1" applyAlignment="1">
      <alignment/>
    </xf>
    <xf numFmtId="165" fontId="38" fillId="0" borderId="15" xfId="0" applyNumberFormat="1" applyFont="1" applyBorder="1" applyAlignment="1">
      <alignment/>
    </xf>
    <xf numFmtId="165" fontId="38" fillId="0" borderId="17" xfId="0" applyNumberFormat="1" applyFont="1" applyBorder="1" applyAlignment="1">
      <alignment/>
    </xf>
    <xf numFmtId="177" fontId="38" fillId="0" borderId="17" xfId="0" applyNumberFormat="1" applyFont="1" applyBorder="1" applyAlignment="1">
      <alignment/>
    </xf>
    <xf numFmtId="3" fontId="38" fillId="0" borderId="6" xfId="0" applyNumberFormat="1" applyFont="1" applyFill="1" applyBorder="1" applyAlignment="1">
      <alignment/>
    </xf>
    <xf numFmtId="3" fontId="38" fillId="0" borderId="2" xfId="0" applyNumberFormat="1" applyFont="1" applyBorder="1" applyAlignment="1">
      <alignment/>
    </xf>
    <xf numFmtId="3" fontId="38" fillId="0" borderId="2" xfId="0" applyNumberFormat="1" applyFont="1" applyBorder="1" applyAlignment="1">
      <alignment horizontal="fill"/>
    </xf>
    <xf numFmtId="177" fontId="38" fillId="0" borderId="6" xfId="0" applyNumberFormat="1" applyFont="1" applyBorder="1" applyAlignment="1">
      <alignment/>
    </xf>
    <xf numFmtId="177" fontId="38" fillId="0" borderId="7" xfId="0" applyNumberFormat="1" applyFont="1" applyBorder="1" applyAlignment="1">
      <alignment/>
    </xf>
    <xf numFmtId="3" fontId="38" fillId="0" borderId="6" xfId="0" applyNumberFormat="1" applyFont="1" applyBorder="1" applyAlignment="1">
      <alignment/>
    </xf>
    <xf numFmtId="3" fontId="46" fillId="0" borderId="2" xfId="0" applyNumberFormat="1" applyFont="1" applyBorder="1" applyAlignment="1">
      <alignment/>
    </xf>
    <xf numFmtId="3" fontId="46" fillId="0" borderId="2" xfId="0" applyNumberFormat="1" applyFont="1" applyBorder="1" applyAlignment="1">
      <alignment horizontal="fill"/>
    </xf>
    <xf numFmtId="177" fontId="46" fillId="0" borderId="6" xfId="0" applyNumberFormat="1" applyFont="1" applyBorder="1" applyAlignment="1">
      <alignment/>
    </xf>
    <xf numFmtId="177" fontId="46" fillId="0" borderId="2" xfId="0" applyNumberFormat="1" applyFont="1" applyBorder="1" applyAlignment="1">
      <alignment/>
    </xf>
    <xf numFmtId="177" fontId="46" fillId="0" borderId="7" xfId="0" applyNumberFormat="1" applyFont="1" applyBorder="1" applyAlignment="1">
      <alignment/>
    </xf>
    <xf numFmtId="177" fontId="38" fillId="0" borderId="4" xfId="0" applyNumberFormat="1" applyFont="1" applyBorder="1" applyAlignment="1">
      <alignment/>
    </xf>
    <xf numFmtId="177" fontId="38" fillId="0" borderId="0" xfId="0" applyNumberFormat="1" applyFont="1" applyAlignment="1">
      <alignment/>
    </xf>
    <xf numFmtId="177" fontId="38" fillId="0" borderId="1" xfId="0" applyNumberFormat="1" applyFont="1" applyBorder="1" applyAlignment="1">
      <alignment/>
    </xf>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38" fillId="0" borderId="0" xfId="21" applyFont="1" applyBorder="1" applyAlignment="1">
      <alignment horizontal="center"/>
      <protection/>
    </xf>
    <xf numFmtId="0" fontId="38" fillId="0" borderId="0" xfId="0" applyFont="1" applyBorder="1" applyAlignment="1">
      <alignment horizontal="center"/>
    </xf>
    <xf numFmtId="0" fontId="38" fillId="0" borderId="0" xfId="0" applyFont="1" applyBorder="1" applyAlignment="1">
      <alignment horizontal="center"/>
    </xf>
    <xf numFmtId="0" fontId="38" fillId="0" borderId="0" xfId="0" applyFont="1" applyBorder="1" applyAlignment="1">
      <alignment horizontal="center"/>
    </xf>
    <xf numFmtId="0" fontId="38" fillId="0" borderId="0" xfId="0" applyFont="1" applyBorder="1" applyAlignment="1">
      <alignment wrapText="1"/>
    </xf>
    <xf numFmtId="0" fontId="38" fillId="0" borderId="0" xfId="0" applyFont="1" applyBorder="1" applyAlignment="1">
      <alignment wrapText="1"/>
    </xf>
    <xf numFmtId="0" fontId="0" fillId="0" borderId="0" xfId="0" applyBorder="1" applyAlignment="1">
      <alignment wrapText="1"/>
    </xf>
    <xf numFmtId="0" fontId="0" fillId="0" borderId="0" xfId="0" applyBorder="1" applyAlignment="1">
      <alignment wrapText="1"/>
    </xf>
    <xf numFmtId="0" fontId="0" fillId="0" borderId="0" xfId="0" applyAlignment="1">
      <alignment horizontal="center"/>
    </xf>
    <xf numFmtId="0" fontId="45" fillId="0" borderId="0" xfId="0" applyFont="1" applyBorder="1" applyAlignment="1">
      <alignment wrapText="1"/>
    </xf>
    <xf numFmtId="210" fontId="32" fillId="2" borderId="15" xfId="0" applyNumberFormat="1" applyFont="1" applyFill="1" applyBorder="1" applyAlignment="1">
      <alignment/>
    </xf>
    <xf numFmtId="177" fontId="31" fillId="0" borderId="28" xfId="0" applyNumberFormat="1" applyFont="1" applyFill="1" applyBorder="1" applyAlignment="1">
      <alignment horizontal="left"/>
    </xf>
    <xf numFmtId="177" fontId="37" fillId="0" borderId="27" xfId="0" applyNumberFormat="1" applyFont="1" applyBorder="1" applyAlignment="1">
      <alignment/>
    </xf>
    <xf numFmtId="177" fontId="35" fillId="2" borderId="42" xfId="0" applyNumberFormat="1" applyFont="1" applyFill="1" applyBorder="1" applyAlignment="1">
      <alignment horizontal="center"/>
    </xf>
    <xf numFmtId="177" fontId="35" fillId="2" borderId="43" xfId="0" applyNumberFormat="1" applyFont="1" applyFill="1" applyBorder="1" applyAlignment="1">
      <alignment horizontal="center"/>
    </xf>
    <xf numFmtId="177" fontId="36" fillId="2" borderId="44" xfId="0" applyNumberFormat="1" applyFont="1" applyFill="1" applyBorder="1" applyAlignment="1">
      <alignment/>
    </xf>
    <xf numFmtId="177" fontId="37" fillId="0" borderId="45" xfId="0" applyNumberFormat="1" applyFont="1" applyBorder="1" applyAlignment="1">
      <alignment/>
    </xf>
    <xf numFmtId="177" fontId="31" fillId="2" borderId="46" xfId="0" applyNumberFormat="1" applyFont="1" applyFill="1" applyBorder="1" applyAlignment="1">
      <alignment/>
    </xf>
    <xf numFmtId="177" fontId="31" fillId="2" borderId="47" xfId="0" applyNumberFormat="1" applyFont="1" applyFill="1" applyBorder="1" applyAlignment="1">
      <alignment/>
    </xf>
    <xf numFmtId="177" fontId="32" fillId="2" borderId="46" xfId="0" applyNumberFormat="1" applyFont="1" applyFill="1" applyBorder="1" applyAlignment="1">
      <alignment horizontal="center"/>
    </xf>
    <xf numFmtId="177" fontId="32" fillId="2" borderId="47" xfId="0" applyNumberFormat="1" applyFont="1" applyFill="1" applyBorder="1" applyAlignment="1">
      <alignment horizontal="center"/>
    </xf>
    <xf numFmtId="177" fontId="32" fillId="2" borderId="48" xfId="0" applyNumberFormat="1" applyFont="1" applyFill="1" applyBorder="1" applyAlignment="1">
      <alignment horizontal="center"/>
    </xf>
    <xf numFmtId="177" fontId="32" fillId="2" borderId="49" xfId="0" applyNumberFormat="1" applyFont="1" applyFill="1" applyBorder="1" applyAlignment="1">
      <alignment horizontal="left"/>
    </xf>
    <xf numFmtId="177" fontId="31" fillId="2" borderId="50" xfId="0" applyNumberFormat="1" applyFont="1" applyFill="1" applyBorder="1" applyAlignment="1">
      <alignment/>
    </xf>
    <xf numFmtId="2" fontId="31" fillId="2" borderId="49" xfId="0" applyNumberFormat="1" applyFont="1" applyFill="1" applyBorder="1" applyAlignment="1">
      <alignment horizontal="right"/>
    </xf>
    <xf numFmtId="2" fontId="31" fillId="2" borderId="50" xfId="0" applyNumberFormat="1" applyFont="1" applyFill="1" applyBorder="1" applyAlignment="1">
      <alignment/>
    </xf>
    <xf numFmtId="2" fontId="31" fillId="2" borderId="49" xfId="0" applyNumberFormat="1" applyFont="1" applyFill="1" applyBorder="1" applyAlignment="1">
      <alignment/>
    </xf>
    <xf numFmtId="177" fontId="32" fillId="2" borderId="50" xfId="0" applyNumberFormat="1" applyFont="1" applyFill="1" applyBorder="1" applyAlignment="1">
      <alignment/>
    </xf>
    <xf numFmtId="177" fontId="31" fillId="2" borderId="49" xfId="0" applyNumberFormat="1" applyFont="1" applyFill="1" applyBorder="1" applyAlignment="1">
      <alignment/>
    </xf>
    <xf numFmtId="177" fontId="31" fillId="2" borderId="51" xfId="0" applyNumberFormat="1" applyFont="1" applyFill="1" applyBorder="1" applyAlignment="1">
      <alignment/>
    </xf>
    <xf numFmtId="177" fontId="23" fillId="0" borderId="34" xfId="0" applyNumberFormat="1" applyFont="1" applyBorder="1" applyAlignment="1">
      <alignment horizontal="centerContinuous"/>
    </xf>
    <xf numFmtId="177" fontId="23" fillId="0" borderId="31" xfId="0" applyNumberFormat="1" applyFont="1" applyBorder="1" applyAlignment="1">
      <alignment horizontal="right"/>
    </xf>
    <xf numFmtId="3" fontId="23" fillId="0" borderId="0" xfId="0" applyNumberFormat="1" applyFont="1" applyAlignment="1">
      <alignment horizontal="centerContinuous"/>
    </xf>
    <xf numFmtId="177" fontId="23" fillId="0" borderId="0" xfId="0" applyNumberFormat="1" applyFont="1" applyAlignment="1">
      <alignment horizontal="centerContinuous"/>
    </xf>
    <xf numFmtId="177" fontId="23" fillId="0" borderId="19" xfId="0" applyNumberFormat="1" applyFont="1" applyBorder="1" applyAlignment="1">
      <alignment horizontal="center"/>
    </xf>
    <xf numFmtId="177" fontId="23" fillId="0" borderId="20" xfId="0" applyNumberFormat="1" applyFont="1" applyBorder="1" applyAlignment="1">
      <alignment horizontal="center"/>
    </xf>
    <xf numFmtId="177" fontId="23" fillId="0" borderId="21" xfId="0" applyNumberFormat="1" applyFont="1" applyBorder="1" applyAlignment="1">
      <alignment horizontal="center"/>
    </xf>
    <xf numFmtId="177" fontId="23" fillId="0" borderId="21" xfId="0" applyNumberFormat="1" applyFont="1" applyBorder="1" applyAlignment="1">
      <alignment horizontal="centerContinuous"/>
    </xf>
    <xf numFmtId="0" fontId="28" fillId="0" borderId="48" xfId="21" applyFont="1" applyFill="1" applyBorder="1" applyAlignment="1">
      <alignment horizontal="centerContinuous"/>
      <protection/>
    </xf>
    <xf numFmtId="1" fontId="28" fillId="0" borderId="46" xfId="21" applyNumberFormat="1" applyFont="1" applyFill="1" applyBorder="1" applyAlignment="1">
      <alignment horizontal="centerContinuous"/>
      <protection/>
    </xf>
    <xf numFmtId="0" fontId="28" fillId="0" borderId="0" xfId="21" applyFont="1">
      <alignment/>
      <protection/>
    </xf>
    <xf numFmtId="177" fontId="13" fillId="0" borderId="15" xfId="0" applyNumberFormat="1" applyFont="1" applyFill="1" applyBorder="1" applyAlignment="1">
      <alignment horizontal="left"/>
    </xf>
    <xf numFmtId="177" fontId="13" fillId="0" borderId="15" xfId="0" applyNumberFormat="1" applyFont="1" applyFill="1" applyBorder="1" applyAlignment="1">
      <alignment/>
    </xf>
    <xf numFmtId="0" fontId="0" fillId="0" borderId="29" xfId="0" applyFill="1" applyBorder="1" applyAlignment="1">
      <alignment/>
    </xf>
    <xf numFmtId="177" fontId="13" fillId="0" borderId="28" xfId="0" applyNumberFormat="1" applyFont="1" applyFill="1" applyBorder="1" applyAlignment="1">
      <alignment/>
    </xf>
    <xf numFmtId="177" fontId="13" fillId="0" borderId="17" xfId="0" applyNumberFormat="1" applyFont="1" applyFill="1" applyBorder="1" applyAlignment="1">
      <alignment/>
    </xf>
    <xf numFmtId="177" fontId="13" fillId="0" borderId="52" xfId="0" applyNumberFormat="1" applyFont="1" applyFill="1" applyBorder="1" applyAlignment="1">
      <alignment horizontal="left"/>
    </xf>
    <xf numFmtId="177" fontId="13" fillId="0" borderId="52" xfId="0" applyNumberFormat="1" applyFont="1" applyFill="1" applyBorder="1" applyAlignment="1">
      <alignment/>
    </xf>
    <xf numFmtId="0" fontId="0" fillId="0" borderId="53" xfId="0" applyFill="1" applyBorder="1" applyAlignment="1">
      <alignment/>
    </xf>
    <xf numFmtId="177" fontId="13" fillId="0" borderId="33" xfId="0" applyNumberFormat="1" applyFont="1" applyFill="1" applyBorder="1" applyAlignment="1">
      <alignment/>
    </xf>
    <xf numFmtId="177" fontId="13" fillId="0" borderId="33" xfId="0" applyNumberFormat="1" applyFont="1" applyFill="1" applyBorder="1" applyAlignment="1">
      <alignment horizontal="centerContinuous"/>
    </xf>
    <xf numFmtId="177" fontId="13" fillId="0" borderId="54" xfId="0" applyNumberFormat="1" applyFont="1" applyFill="1" applyBorder="1" applyAlignment="1">
      <alignment horizontal="centerContinuous"/>
    </xf>
    <xf numFmtId="177" fontId="13" fillId="0" borderId="28" xfId="0" applyNumberFormat="1" applyFont="1" applyFill="1" applyBorder="1" applyAlignment="1">
      <alignment horizontal="centerContinuous"/>
    </xf>
    <xf numFmtId="177" fontId="13" fillId="0" borderId="17" xfId="0" applyNumberFormat="1" applyFont="1" applyFill="1" applyBorder="1" applyAlignment="1">
      <alignment horizontal="centerContinuous"/>
    </xf>
    <xf numFmtId="177" fontId="14" fillId="0" borderId="28" xfId="0" applyNumberFormat="1" applyFont="1" applyFill="1" applyBorder="1" applyAlignment="1">
      <alignment horizontal="right"/>
    </xf>
    <xf numFmtId="177" fontId="14" fillId="0" borderId="17" xfId="0" applyNumberFormat="1" applyFont="1" applyFill="1" applyBorder="1" applyAlignment="1">
      <alignment horizontal="right"/>
    </xf>
    <xf numFmtId="177" fontId="13" fillId="0" borderId="2" xfId="0" applyNumberFormat="1" applyFont="1" applyFill="1" applyBorder="1" applyAlignment="1">
      <alignment horizontal="left"/>
    </xf>
    <xf numFmtId="177" fontId="13" fillId="0" borderId="2" xfId="0" applyNumberFormat="1" applyFont="1" applyFill="1" applyBorder="1" applyAlignment="1">
      <alignment/>
    </xf>
    <xf numFmtId="0" fontId="0" fillId="0" borderId="55" xfId="0" applyFill="1" applyBorder="1" applyAlignment="1">
      <alignment/>
    </xf>
    <xf numFmtId="177" fontId="13" fillId="0" borderId="6" xfId="0" applyNumberFormat="1" applyFont="1" applyFill="1" applyBorder="1" applyAlignment="1">
      <alignment/>
    </xf>
    <xf numFmtId="177" fontId="13" fillId="0" borderId="7" xfId="0" applyNumberFormat="1" applyFont="1" applyFill="1" applyBorder="1" applyAlignment="1">
      <alignment/>
    </xf>
    <xf numFmtId="0" fontId="28" fillId="0" borderId="2" xfId="21" applyFont="1" applyFill="1" applyBorder="1" applyAlignment="1">
      <alignment horizontal="centerContinuous"/>
      <protection/>
    </xf>
    <xf numFmtId="0" fontId="16" fillId="0" borderId="0" xfId="21" applyFont="1" applyFill="1" applyBorder="1" applyAlignment="1">
      <alignment horizontal="center"/>
      <protection/>
    </xf>
    <xf numFmtId="0" fontId="29" fillId="0" borderId="2" xfId="21" applyFont="1" applyFill="1" applyBorder="1" applyAlignment="1">
      <alignment horizontal="center"/>
      <protection/>
    </xf>
    <xf numFmtId="0" fontId="16" fillId="0" borderId="0" xfId="21" applyFont="1" applyBorder="1">
      <alignment/>
      <protection/>
    </xf>
    <xf numFmtId="183" fontId="28" fillId="0" borderId="0" xfId="21" applyNumberFormat="1" applyFont="1" applyBorder="1">
      <alignment/>
      <protection/>
    </xf>
    <xf numFmtId="183" fontId="16" fillId="0" borderId="2" xfId="15" applyNumberFormat="1" applyFont="1" applyBorder="1" applyAlignment="1">
      <alignment/>
    </xf>
    <xf numFmtId="183" fontId="29" fillId="0" borderId="0" xfId="15" applyNumberFormat="1" applyFont="1" applyBorder="1" applyAlignment="1">
      <alignment/>
    </xf>
    <xf numFmtId="183" fontId="28" fillId="0" borderId="2" xfId="15" applyNumberFormat="1" applyFont="1" applyBorder="1" applyAlignment="1">
      <alignment/>
    </xf>
    <xf numFmtId="183" fontId="16" fillId="0" borderId="0" xfId="15" applyNumberFormat="1" applyFont="1" applyBorder="1" applyAlignment="1">
      <alignment/>
    </xf>
    <xf numFmtId="183" fontId="28" fillId="0" borderId="56" xfId="21" applyNumberFormat="1" applyFont="1" applyBorder="1" applyAlignment="1">
      <alignment horizontal="left"/>
      <protection/>
    </xf>
    <xf numFmtId="1" fontId="28" fillId="0" borderId="20" xfId="21" applyNumberFormat="1" applyFont="1" applyFill="1" applyBorder="1" applyAlignment="1">
      <alignment horizontal="centerContinuous"/>
      <protection/>
    </xf>
    <xf numFmtId="1" fontId="28" fillId="0" borderId="57" xfId="21" applyNumberFormat="1" applyFont="1" applyFill="1" applyBorder="1" applyAlignment="1">
      <alignment horizontal="centerContinuous"/>
      <protection/>
    </xf>
    <xf numFmtId="1" fontId="28" fillId="0" borderId="58" xfId="21" applyNumberFormat="1" applyFont="1" applyFill="1" applyBorder="1" applyAlignment="1">
      <alignment horizontal="centerContinuous"/>
      <protection/>
    </xf>
    <xf numFmtId="1" fontId="28" fillId="0" borderId="59" xfId="21" applyNumberFormat="1" applyFont="1" applyFill="1" applyBorder="1" applyAlignment="1">
      <alignment horizontal="centerContinuous"/>
      <protection/>
    </xf>
    <xf numFmtId="0" fontId="28" fillId="0" borderId="58" xfId="21" applyFont="1" applyFill="1" applyBorder="1" applyAlignment="1">
      <alignment horizontal="centerContinuous"/>
      <protection/>
    </xf>
    <xf numFmtId="0" fontId="16" fillId="0" borderId="19" xfId="21" applyFont="1" applyBorder="1">
      <alignment/>
      <protection/>
    </xf>
    <xf numFmtId="177" fontId="38" fillId="0" borderId="6" xfId="0" applyNumberFormat="1" applyFont="1" applyBorder="1" applyAlignment="1">
      <alignment horizontal="centerContinuous" wrapText="1"/>
    </xf>
    <xf numFmtId="177" fontId="45" fillId="0" borderId="2" xfId="0" applyNumberFormat="1" applyFont="1" applyBorder="1" applyAlignment="1">
      <alignment horizontal="centerContinuous" wrapText="1"/>
    </xf>
    <xf numFmtId="177" fontId="38" fillId="0" borderId="2" xfId="0" applyNumberFormat="1" applyFont="1" applyBorder="1" applyAlignment="1">
      <alignment wrapText="1"/>
    </xf>
    <xf numFmtId="177" fontId="38" fillId="0" borderId="6" xfId="0" applyNumberFormat="1" applyFont="1" applyBorder="1" applyAlignment="1">
      <alignment horizontal="centerContinuous" vertical="top"/>
    </xf>
    <xf numFmtId="0" fontId="6" fillId="0" borderId="0" xfId="0" applyFont="1" applyBorder="1" applyAlignment="1">
      <alignment/>
    </xf>
    <xf numFmtId="3" fontId="6" fillId="0" borderId="0" xfId="0" applyNumberFormat="1" applyFont="1" applyBorder="1" applyAlignment="1">
      <alignment horizontal="fill"/>
    </xf>
    <xf numFmtId="177" fontId="6" fillId="0" borderId="0" xfId="0" applyNumberFormat="1" applyFont="1" applyBorder="1" applyAlignment="1">
      <alignment horizontal="fill"/>
    </xf>
    <xf numFmtId="3" fontId="6" fillId="0" borderId="46" xfId="0" applyNumberFormat="1" applyFont="1" applyBorder="1" applyAlignment="1">
      <alignment/>
    </xf>
    <xf numFmtId="3" fontId="6" fillId="0" borderId="47" xfId="0" applyNumberFormat="1" applyFont="1" applyBorder="1" applyAlignment="1">
      <alignment/>
    </xf>
    <xf numFmtId="177" fontId="6" fillId="0" borderId="47" xfId="0" applyNumberFormat="1" applyFont="1" applyBorder="1" applyAlignment="1">
      <alignment/>
    </xf>
    <xf numFmtId="177" fontId="6" fillId="0" borderId="60" xfId="0" applyNumberFormat="1" applyFont="1" applyBorder="1" applyAlignment="1">
      <alignment/>
    </xf>
    <xf numFmtId="177" fontId="6" fillId="0" borderId="0" xfId="0" applyNumberFormat="1" applyFont="1" applyBorder="1" applyAlignment="1">
      <alignment/>
    </xf>
    <xf numFmtId="0" fontId="46" fillId="0" borderId="46" xfId="21" applyFont="1" applyFill="1" applyBorder="1" applyAlignment="1">
      <alignment horizontal="centerContinuous"/>
      <protection/>
    </xf>
    <xf numFmtId="0" fontId="46" fillId="0" borderId="6" xfId="21" applyFont="1" applyFill="1" applyBorder="1" applyAlignment="1">
      <alignment horizontal="centerContinuous"/>
      <protection/>
    </xf>
    <xf numFmtId="1" fontId="28" fillId="0" borderId="0" xfId="21" applyNumberFormat="1" applyFont="1" applyFill="1" applyBorder="1" applyAlignment="1">
      <alignment horizontal="centerContinuous"/>
      <protection/>
    </xf>
    <xf numFmtId="0" fontId="28" fillId="0" borderId="0" xfId="21" applyFont="1" applyFill="1" applyBorder="1" applyAlignment="1">
      <alignment horizontal="centerContinuous"/>
      <protection/>
    </xf>
    <xf numFmtId="0" fontId="29" fillId="0" borderId="0" xfId="21" applyFont="1" applyFill="1" applyBorder="1" applyAlignment="1">
      <alignment horizontal="center"/>
      <protection/>
    </xf>
    <xf numFmtId="185" fontId="28" fillId="0" borderId="0" xfId="17" applyNumberFormat="1" applyFont="1" applyBorder="1" applyAlignment="1">
      <alignment/>
    </xf>
    <xf numFmtId="183" fontId="28" fillId="0" borderId="0" xfId="15" applyNumberFormat="1" applyFont="1" applyBorder="1" applyAlignment="1">
      <alignment/>
    </xf>
    <xf numFmtId="0" fontId="1" fillId="0" borderId="0" xfId="21" applyFont="1" applyBorder="1" applyAlignment="1">
      <alignment horizontal="left"/>
      <protection/>
    </xf>
    <xf numFmtId="0" fontId="27" fillId="0" borderId="0" xfId="21" applyBorder="1" applyAlignment="1">
      <alignment horizontal="centerContinuous"/>
      <protection/>
    </xf>
    <xf numFmtId="0" fontId="27" fillId="0" borderId="0" xfId="21" applyBorder="1">
      <alignment/>
      <protection/>
    </xf>
    <xf numFmtId="177" fontId="6" fillId="0" borderId="34" xfId="0" applyNumberFormat="1" applyFont="1" applyBorder="1" applyAlignment="1">
      <alignment/>
    </xf>
    <xf numFmtId="177" fontId="13" fillId="2" borderId="25" xfId="0" applyNumberFormat="1" applyFont="1" applyFill="1" applyBorder="1" applyAlignment="1">
      <alignment/>
    </xf>
    <xf numFmtId="177" fontId="13" fillId="2" borderId="27" xfId="0" applyNumberFormat="1" applyFont="1" applyFill="1" applyBorder="1" applyAlignment="1">
      <alignment/>
    </xf>
    <xf numFmtId="177" fontId="13" fillId="2" borderId="26" xfId="0" applyNumberFormat="1" applyFont="1" applyFill="1" applyBorder="1" applyAlignment="1">
      <alignment/>
    </xf>
    <xf numFmtId="0" fontId="0" fillId="0" borderId="21" xfId="0" applyBorder="1" applyAlignment="1">
      <alignment wrapText="1"/>
    </xf>
    <xf numFmtId="183" fontId="28" fillId="0" borderId="4" xfId="15" applyNumberFormat="1" applyFont="1" applyBorder="1" applyAlignment="1">
      <alignment/>
    </xf>
    <xf numFmtId="3" fontId="22" fillId="0" borderId="22" xfId="0" applyNumberFormat="1" applyFont="1" applyBorder="1" applyAlignment="1">
      <alignment/>
    </xf>
    <xf numFmtId="1" fontId="38" fillId="0" borderId="21" xfId="0" applyNumberFormat="1" applyFont="1" applyBorder="1" applyAlignment="1">
      <alignment horizontal="centerContinuous"/>
    </xf>
    <xf numFmtId="177" fontId="38" fillId="0" borderId="0" xfId="0" applyNumberFormat="1" applyFont="1" applyBorder="1" applyAlignment="1">
      <alignment/>
    </xf>
    <xf numFmtId="177" fontId="13" fillId="2" borderId="61" xfId="0" applyNumberFormat="1" applyFont="1" applyFill="1" applyBorder="1" applyAlignment="1">
      <alignment/>
    </xf>
    <xf numFmtId="177" fontId="13" fillId="2" borderId="62" xfId="0" applyNumberFormat="1" applyFont="1" applyFill="1" applyBorder="1" applyAlignment="1">
      <alignment/>
    </xf>
    <xf numFmtId="177" fontId="13" fillId="2" borderId="63" xfId="0" applyNumberFormat="1" applyFont="1" applyFill="1" applyBorder="1" applyAlignment="1">
      <alignment/>
    </xf>
    <xf numFmtId="177" fontId="13" fillId="2" borderId="64" xfId="0" applyNumberFormat="1" applyFont="1" applyFill="1" applyBorder="1" applyAlignment="1">
      <alignment horizontal="left"/>
    </xf>
    <xf numFmtId="177" fontId="13" fillId="2" borderId="65" xfId="0" applyNumberFormat="1" applyFont="1" applyFill="1" applyBorder="1" applyAlignment="1">
      <alignment/>
    </xf>
    <xf numFmtId="177" fontId="13" fillId="2" borderId="66" xfId="0" applyNumberFormat="1" applyFont="1" applyFill="1" applyBorder="1" applyAlignment="1">
      <alignment/>
    </xf>
    <xf numFmtId="183" fontId="16" fillId="0" borderId="4" xfId="21" applyNumberFormat="1" applyFont="1" applyBorder="1">
      <alignment/>
      <protection/>
    </xf>
    <xf numFmtId="185" fontId="16" fillId="0" borderId="1" xfId="17" applyNumberFormat="1" applyFont="1" applyBorder="1" applyAlignment="1">
      <alignment/>
    </xf>
    <xf numFmtId="183" fontId="16" fillId="0" borderId="0" xfId="21" applyNumberFormat="1" applyFont="1" applyBorder="1">
      <alignment/>
      <protection/>
    </xf>
    <xf numFmtId="0" fontId="16" fillId="0" borderId="67" xfId="21" applyFont="1" applyBorder="1">
      <alignment/>
      <protection/>
    </xf>
    <xf numFmtId="0" fontId="6" fillId="0" borderId="0" xfId="21" applyFont="1">
      <alignment/>
      <protection/>
    </xf>
    <xf numFmtId="0" fontId="16" fillId="0" borderId="6" xfId="21" applyFont="1" applyFill="1" applyBorder="1" applyAlignment="1">
      <alignment horizontal="center" wrapText="1"/>
      <protection/>
    </xf>
    <xf numFmtId="0" fontId="16" fillId="0" borderId="7" xfId="21" applyFont="1" applyFill="1" applyBorder="1" applyAlignment="1">
      <alignment horizontal="center" wrapText="1"/>
      <protection/>
    </xf>
    <xf numFmtId="177" fontId="13" fillId="2" borderId="68" xfId="0" applyNumberFormat="1" applyFont="1" applyFill="1" applyBorder="1" applyAlignment="1">
      <alignment horizontal="left"/>
    </xf>
    <xf numFmtId="177" fontId="16" fillId="0" borderId="68" xfId="0" applyNumberFormat="1" applyFont="1" applyBorder="1" applyAlignment="1">
      <alignment/>
    </xf>
    <xf numFmtId="177" fontId="13" fillId="2" borderId="69" xfId="0" applyNumberFormat="1" applyFont="1" applyFill="1" applyBorder="1" applyAlignment="1">
      <alignment/>
    </xf>
    <xf numFmtId="177" fontId="6" fillId="0" borderId="70" xfId="0" applyNumberFormat="1" applyFont="1" applyBorder="1" applyAlignment="1">
      <alignment/>
    </xf>
    <xf numFmtId="177" fontId="13" fillId="2" borderId="71" xfId="0" applyNumberFormat="1" applyFont="1" applyFill="1" applyBorder="1" applyAlignment="1">
      <alignment horizontal="left"/>
    </xf>
    <xf numFmtId="177" fontId="13" fillId="2" borderId="71" xfId="0" applyNumberFormat="1" applyFont="1" applyFill="1" applyBorder="1" applyAlignment="1">
      <alignment/>
    </xf>
    <xf numFmtId="177" fontId="13" fillId="2" borderId="72" xfId="0" applyNumberFormat="1" applyFont="1" applyFill="1" applyBorder="1" applyAlignment="1">
      <alignment/>
    </xf>
    <xf numFmtId="177" fontId="33" fillId="0" borderId="19" xfId="0" applyNumberFormat="1" applyFont="1" applyBorder="1" applyAlignment="1">
      <alignment horizontal="centerContinuous" wrapText="1"/>
    </xf>
    <xf numFmtId="177" fontId="6" fillId="0" borderId="2" xfId="0" applyNumberFormat="1" applyFont="1" applyBorder="1" applyAlignment="1">
      <alignment/>
    </xf>
    <xf numFmtId="177" fontId="6" fillId="0" borderId="0" xfId="0" applyNumberFormat="1" applyFont="1" applyBorder="1" applyAlignment="1">
      <alignment/>
    </xf>
    <xf numFmtId="177" fontId="6" fillId="0" borderId="25" xfId="0" applyNumberFormat="1" applyFont="1" applyBorder="1" applyAlignment="1">
      <alignment/>
    </xf>
    <xf numFmtId="177" fontId="6" fillId="0" borderId="28" xfId="0" applyNumberFormat="1" applyFont="1" applyBorder="1" applyAlignment="1">
      <alignment/>
    </xf>
    <xf numFmtId="177" fontId="13" fillId="2" borderId="73" xfId="0" applyNumberFormat="1" applyFont="1" applyFill="1" applyBorder="1" applyAlignment="1">
      <alignment/>
    </xf>
    <xf numFmtId="177" fontId="13" fillId="2" borderId="74" xfId="0" applyNumberFormat="1" applyFont="1" applyFill="1" applyBorder="1" applyAlignment="1">
      <alignment/>
    </xf>
    <xf numFmtId="177" fontId="35" fillId="2" borderId="19" xfId="0" applyNumberFormat="1" applyFont="1" applyFill="1" applyBorder="1" applyAlignment="1">
      <alignment/>
    </xf>
    <xf numFmtId="177" fontId="35" fillId="2" borderId="21" xfId="0" applyNumberFormat="1" applyFont="1" applyFill="1" applyBorder="1" applyAlignment="1">
      <alignment/>
    </xf>
    <xf numFmtId="177" fontId="35" fillId="2" borderId="1" xfId="0" applyNumberFormat="1" applyFont="1" applyFill="1" applyBorder="1" applyAlignment="1">
      <alignment/>
    </xf>
    <xf numFmtId="177" fontId="13" fillId="2" borderId="75" xfId="0" applyNumberFormat="1" applyFont="1" applyFill="1" applyBorder="1" applyAlignment="1">
      <alignment/>
    </xf>
    <xf numFmtId="177" fontId="16" fillId="0" borderId="68" xfId="0" applyNumberFormat="1" applyFont="1" applyFill="1" applyBorder="1" applyAlignment="1">
      <alignment/>
    </xf>
    <xf numFmtId="177" fontId="13" fillId="2" borderId="76" xfId="0" applyNumberFormat="1" applyFont="1" applyFill="1" applyBorder="1" applyAlignment="1">
      <alignment/>
    </xf>
    <xf numFmtId="177" fontId="13" fillId="2" borderId="77" xfId="0" applyNumberFormat="1" applyFont="1" applyFill="1" applyBorder="1" applyAlignment="1">
      <alignment/>
    </xf>
    <xf numFmtId="177" fontId="13" fillId="2" borderId="78" xfId="0" applyNumberFormat="1" applyFont="1" applyFill="1" applyBorder="1" applyAlignment="1">
      <alignment/>
    </xf>
    <xf numFmtId="1" fontId="35" fillId="2" borderId="26" xfId="0" applyNumberFormat="1" applyFont="1" applyFill="1" applyBorder="1" applyAlignment="1">
      <alignment horizontal="centerContinuous" wrapText="1"/>
    </xf>
    <xf numFmtId="177" fontId="35" fillId="2" borderId="79" xfId="0" applyNumberFormat="1" applyFont="1" applyFill="1" applyBorder="1" applyAlignment="1">
      <alignment horizontal="centerContinuous"/>
    </xf>
    <xf numFmtId="177" fontId="13" fillId="2" borderId="80" xfId="0" applyNumberFormat="1" applyFont="1" applyFill="1" applyBorder="1" applyAlignment="1">
      <alignment/>
    </xf>
    <xf numFmtId="177" fontId="13" fillId="2" borderId="81" xfId="0" applyNumberFormat="1" applyFont="1" applyFill="1" applyBorder="1" applyAlignment="1">
      <alignment/>
    </xf>
    <xf numFmtId="177" fontId="13" fillId="2" borderId="82" xfId="0" applyNumberFormat="1" applyFont="1" applyFill="1" applyBorder="1" applyAlignment="1">
      <alignment/>
    </xf>
    <xf numFmtId="177" fontId="13" fillId="2" borderId="83" xfId="0" applyNumberFormat="1" applyFont="1" applyFill="1" applyBorder="1" applyAlignment="1">
      <alignment/>
    </xf>
    <xf numFmtId="177" fontId="13" fillId="2" borderId="84" xfId="0" applyNumberFormat="1" applyFont="1" applyFill="1" applyBorder="1" applyAlignment="1">
      <alignment/>
    </xf>
    <xf numFmtId="177" fontId="13" fillId="2" borderId="85" xfId="0" applyNumberFormat="1" applyFont="1" applyFill="1" applyBorder="1" applyAlignment="1">
      <alignment/>
    </xf>
    <xf numFmtId="177" fontId="13" fillId="2" borderId="86" xfId="0" applyNumberFormat="1" applyFont="1" applyFill="1" applyBorder="1" applyAlignment="1">
      <alignment/>
    </xf>
    <xf numFmtId="3" fontId="23" fillId="0" borderId="15" xfId="0" applyNumberFormat="1" applyFont="1" applyBorder="1" applyAlignment="1">
      <alignment/>
    </xf>
    <xf numFmtId="3" fontId="23" fillId="0" borderId="15" xfId="0" applyNumberFormat="1" applyFont="1" applyBorder="1" applyAlignment="1">
      <alignment horizontal="fill"/>
    </xf>
    <xf numFmtId="177" fontId="23" fillId="0" borderId="15" xfId="0" applyNumberFormat="1" applyFont="1" applyBorder="1" applyAlignment="1">
      <alignment horizontal="fill"/>
    </xf>
    <xf numFmtId="177" fontId="23" fillId="0" borderId="18" xfId="0" applyNumberFormat="1" applyFont="1" applyBorder="1" applyAlignment="1">
      <alignment/>
    </xf>
    <xf numFmtId="165" fontId="23" fillId="0" borderId="17" xfId="0" applyNumberFormat="1" applyFont="1" applyBorder="1" applyAlignment="1">
      <alignment/>
    </xf>
    <xf numFmtId="3" fontId="6" fillId="0" borderId="4" xfId="0" applyNumberFormat="1" applyFont="1" applyBorder="1" applyAlignment="1">
      <alignment/>
    </xf>
    <xf numFmtId="0" fontId="6" fillId="0" borderId="15" xfId="0" applyFont="1" applyBorder="1" applyAlignment="1">
      <alignment/>
    </xf>
    <xf numFmtId="3" fontId="6" fillId="0" borderId="0" xfId="0" applyNumberFormat="1" applyFont="1" applyBorder="1" applyAlignment="1">
      <alignment/>
    </xf>
    <xf numFmtId="3" fontId="6" fillId="0" borderId="18" xfId="0" applyNumberFormat="1" applyFont="1" applyBorder="1" applyAlignment="1">
      <alignment/>
    </xf>
    <xf numFmtId="177" fontId="38" fillId="0" borderId="87" xfId="0" applyNumberFormat="1" applyFont="1" applyBorder="1" applyAlignment="1">
      <alignment/>
    </xf>
    <xf numFmtId="0" fontId="0" fillId="0" borderId="0" xfId="0" applyBorder="1" applyAlignment="1">
      <alignment/>
    </xf>
    <xf numFmtId="177" fontId="38" fillId="0" borderId="20" xfId="0" applyNumberFormat="1" applyFont="1" applyBorder="1" applyAlignment="1">
      <alignment horizontal="center"/>
    </xf>
    <xf numFmtId="177" fontId="36" fillId="0" borderId="6" xfId="0" applyNumberFormat="1" applyFont="1" applyFill="1" applyBorder="1" applyAlignment="1">
      <alignment horizontal="center"/>
    </xf>
    <xf numFmtId="177" fontId="36" fillId="0" borderId="7" xfId="0" applyNumberFormat="1" applyFont="1" applyFill="1" applyBorder="1" applyAlignment="1">
      <alignment/>
    </xf>
    <xf numFmtId="177" fontId="13" fillId="0" borderId="28" xfId="0" applyNumberFormat="1" applyFont="1" applyFill="1" applyBorder="1" applyAlignment="1">
      <alignment horizontal="left"/>
    </xf>
    <xf numFmtId="177" fontId="6" fillId="0" borderId="88" xfId="0" applyNumberFormat="1" applyFont="1" applyFill="1" applyBorder="1" applyAlignment="1">
      <alignment/>
    </xf>
    <xf numFmtId="177" fontId="36" fillId="0" borderId="25" xfId="0" applyNumberFormat="1" applyFont="1" applyFill="1" applyBorder="1" applyAlignment="1">
      <alignment horizontal="center"/>
    </xf>
    <xf numFmtId="177" fontId="37" fillId="0" borderId="89" xfId="0" applyNumberFormat="1" applyFont="1" applyFill="1" applyBorder="1" applyAlignment="1">
      <alignment/>
    </xf>
    <xf numFmtId="177" fontId="6" fillId="0" borderId="90" xfId="0" applyNumberFormat="1" applyFont="1" applyFill="1" applyBorder="1" applyAlignment="1">
      <alignment/>
    </xf>
    <xf numFmtId="177" fontId="36" fillId="0" borderId="2" xfId="0" applyNumberFormat="1" applyFont="1" applyFill="1" applyBorder="1" applyAlignment="1">
      <alignment/>
    </xf>
    <xf numFmtId="177" fontId="6" fillId="0" borderId="5" xfId="0" applyNumberFormat="1" applyFont="1" applyBorder="1" applyAlignment="1">
      <alignment/>
    </xf>
    <xf numFmtId="177" fontId="6" fillId="0" borderId="7" xfId="0" applyNumberFormat="1" applyFont="1" applyBorder="1" applyAlignment="1">
      <alignment/>
    </xf>
    <xf numFmtId="177" fontId="6" fillId="0" borderId="91" xfId="0" applyNumberFormat="1" applyFont="1" applyBorder="1" applyAlignment="1">
      <alignment/>
    </xf>
    <xf numFmtId="177" fontId="36" fillId="2" borderId="58" xfId="0" applyNumberFormat="1" applyFont="1" applyFill="1" applyBorder="1" applyAlignment="1">
      <alignment/>
    </xf>
    <xf numFmtId="177" fontId="36" fillId="2" borderId="59" xfId="0" applyNumberFormat="1" applyFont="1" applyFill="1" applyBorder="1" applyAlignment="1">
      <alignment/>
    </xf>
    <xf numFmtId="3" fontId="48" fillId="0" borderId="0" xfId="0" applyNumberFormat="1" applyFont="1" applyAlignment="1">
      <alignment/>
    </xf>
    <xf numFmtId="177" fontId="48" fillId="0" borderId="0" xfId="0" applyNumberFormat="1" applyFont="1" applyAlignment="1">
      <alignment/>
    </xf>
    <xf numFmtId="177" fontId="6" fillId="0" borderId="92" xfId="0" applyNumberFormat="1" applyFont="1" applyBorder="1" applyAlignment="1">
      <alignment/>
    </xf>
    <xf numFmtId="177" fontId="6" fillId="0" borderId="93" xfId="0" applyNumberFormat="1" applyFont="1" applyBorder="1" applyAlignment="1">
      <alignment/>
    </xf>
    <xf numFmtId="3" fontId="6" fillId="0" borderId="33" xfId="0" applyNumberFormat="1" applyFont="1" applyBorder="1" applyAlignment="1">
      <alignment/>
    </xf>
    <xf numFmtId="177" fontId="1" fillId="0" borderId="0" xfId="0" applyNumberFormat="1" applyFont="1" applyBorder="1" applyAlignment="1">
      <alignment/>
    </xf>
    <xf numFmtId="177" fontId="1" fillId="0" borderId="94" xfId="0" applyNumberFormat="1" applyFont="1" applyBorder="1" applyAlignment="1">
      <alignment/>
    </xf>
    <xf numFmtId="177" fontId="0" fillId="0" borderId="95" xfId="0" applyNumberFormat="1" applyBorder="1" applyAlignment="1">
      <alignment/>
    </xf>
    <xf numFmtId="177" fontId="0" fillId="2" borderId="96" xfId="0" applyNumberFormat="1" applyFill="1" applyBorder="1" applyAlignment="1">
      <alignment/>
    </xf>
    <xf numFmtId="177" fontId="1" fillId="2" borderId="97" xfId="0" applyNumberFormat="1" applyFont="1" applyFill="1" applyBorder="1" applyAlignment="1">
      <alignment/>
    </xf>
    <xf numFmtId="177" fontId="6" fillId="0" borderId="4" xfId="0" applyNumberFormat="1" applyFont="1" applyBorder="1" applyAlignment="1">
      <alignment/>
    </xf>
    <xf numFmtId="177" fontId="6" fillId="0" borderId="98" xfId="0" applyNumberFormat="1" applyFont="1" applyBorder="1" applyAlignment="1">
      <alignment/>
    </xf>
    <xf numFmtId="1" fontId="33" fillId="0" borderId="19" xfId="0" applyNumberFormat="1" applyFont="1" applyBorder="1" applyAlignment="1">
      <alignment horizontal="centerContinuous"/>
    </xf>
    <xf numFmtId="1" fontId="33" fillId="0" borderId="20" xfId="0" applyNumberFormat="1" applyFont="1" applyBorder="1" applyAlignment="1">
      <alignment horizontal="centerContinuous"/>
    </xf>
    <xf numFmtId="177" fontId="6" fillId="0" borderId="99" xfId="0" applyNumberFormat="1" applyFont="1" applyBorder="1" applyAlignment="1">
      <alignment/>
    </xf>
    <xf numFmtId="165" fontId="6" fillId="0" borderId="100" xfId="0" applyNumberFormat="1" applyFont="1" applyBorder="1" applyAlignment="1">
      <alignment/>
    </xf>
    <xf numFmtId="177" fontId="6" fillId="0" borderId="100" xfId="0" applyNumberFormat="1" applyFont="1" applyBorder="1" applyAlignment="1">
      <alignment/>
    </xf>
    <xf numFmtId="177" fontId="6" fillId="0" borderId="101" xfId="0" applyNumberFormat="1" applyFont="1" applyBorder="1" applyAlignment="1">
      <alignment/>
    </xf>
    <xf numFmtId="177" fontId="6" fillId="0" borderId="102" xfId="0" applyNumberFormat="1" applyFont="1" applyBorder="1" applyAlignment="1">
      <alignment/>
    </xf>
    <xf numFmtId="3" fontId="6" fillId="0" borderId="100" xfId="0" applyNumberFormat="1" applyFont="1" applyBorder="1" applyAlignment="1">
      <alignment/>
    </xf>
    <xf numFmtId="177" fontId="23" fillId="0" borderId="103" xfId="0" applyNumberFormat="1" applyFont="1" applyBorder="1" applyAlignment="1">
      <alignment/>
    </xf>
    <xf numFmtId="177" fontId="6" fillId="0" borderId="104" xfId="0" applyNumberFormat="1" applyFont="1" applyBorder="1" applyAlignment="1">
      <alignment/>
    </xf>
    <xf numFmtId="177" fontId="6" fillId="0" borderId="103" xfId="0" applyNumberFormat="1" applyFont="1" applyBorder="1" applyAlignment="1">
      <alignment/>
    </xf>
    <xf numFmtId="0" fontId="27" fillId="0" borderId="4" xfId="21" applyBorder="1">
      <alignment/>
      <protection/>
    </xf>
    <xf numFmtId="0" fontId="27" fillId="0" borderId="1" xfId="21" applyBorder="1">
      <alignment/>
      <protection/>
    </xf>
    <xf numFmtId="177" fontId="26" fillId="0" borderId="28" xfId="0" applyNumberFormat="1" applyFont="1" applyBorder="1" applyAlignment="1">
      <alignment/>
    </xf>
    <xf numFmtId="177" fontId="26" fillId="0" borderId="15" xfId="0" applyNumberFormat="1" applyFont="1" applyBorder="1" applyAlignment="1">
      <alignment/>
    </xf>
    <xf numFmtId="5" fontId="13" fillId="2" borderId="17" xfId="0" applyNumberFormat="1" applyFont="1" applyFill="1" applyBorder="1" applyAlignment="1">
      <alignment/>
    </xf>
    <xf numFmtId="3" fontId="6" fillId="0" borderId="28" xfId="0" applyNumberFormat="1" applyFont="1" applyFill="1" applyBorder="1" applyAlignment="1">
      <alignment/>
    </xf>
    <xf numFmtId="218" fontId="6" fillId="0" borderId="0" xfId="0" applyNumberFormat="1" applyFont="1" applyAlignment="1">
      <alignment/>
    </xf>
    <xf numFmtId="219" fontId="6" fillId="0" borderId="0" xfId="0" applyNumberFormat="1" applyFont="1" applyAlignment="1">
      <alignment/>
    </xf>
    <xf numFmtId="0" fontId="16" fillId="0" borderId="5" xfId="21" applyFont="1" applyBorder="1" applyAlignment="1">
      <alignment wrapText="1"/>
      <protection/>
    </xf>
    <xf numFmtId="177" fontId="33" fillId="0" borderId="25" xfId="0" applyNumberFormat="1" applyFont="1" applyBorder="1" applyAlignment="1">
      <alignment/>
    </xf>
    <xf numFmtId="177" fontId="33" fillId="0" borderId="26" xfId="0" applyNumberFormat="1" applyFont="1" applyBorder="1" applyAlignment="1">
      <alignment/>
    </xf>
    <xf numFmtId="5" fontId="33" fillId="0" borderId="27" xfId="0" applyNumberFormat="1" applyFont="1" applyBorder="1" applyAlignment="1">
      <alignment/>
    </xf>
    <xf numFmtId="177" fontId="6" fillId="0" borderId="100" xfId="0" applyNumberFormat="1" applyFont="1" applyFill="1" applyBorder="1" applyAlignment="1">
      <alignment/>
    </xf>
    <xf numFmtId="0" fontId="6" fillId="0" borderId="15" xfId="0" applyNumberFormat="1" applyFont="1" applyBorder="1" applyAlignment="1">
      <alignment horizontal="left"/>
    </xf>
    <xf numFmtId="1" fontId="6" fillId="0" borderId="100" xfId="0" applyNumberFormat="1" applyFont="1" applyFill="1" applyBorder="1" applyAlignment="1">
      <alignment/>
    </xf>
    <xf numFmtId="0" fontId="38" fillId="0" borderId="0" xfId="0" applyNumberFormat="1" applyFont="1" applyBorder="1" applyAlignment="1">
      <alignment wrapText="1"/>
    </xf>
    <xf numFmtId="0" fontId="0" fillId="0" borderId="0" xfId="0" applyBorder="1" applyAlignment="1">
      <alignment wrapText="1"/>
    </xf>
    <xf numFmtId="0" fontId="0" fillId="0" borderId="0" xfId="0" applyBorder="1" applyAlignment="1">
      <alignment/>
    </xf>
    <xf numFmtId="0" fontId="0" fillId="0" borderId="0" xfId="0" applyBorder="1" applyAlignment="1">
      <alignment/>
    </xf>
    <xf numFmtId="0" fontId="0" fillId="0" borderId="0" xfId="0" applyBorder="1" applyAlignment="1">
      <alignment/>
    </xf>
    <xf numFmtId="0" fontId="0" fillId="0" borderId="0" xfId="0" applyBorder="1" applyAlignment="1">
      <alignment/>
    </xf>
    <xf numFmtId="0" fontId="0" fillId="0" borderId="0" xfId="0" applyBorder="1" applyAlignment="1">
      <alignment/>
    </xf>
    <xf numFmtId="3" fontId="16" fillId="0" borderId="1" xfId="21" applyNumberFormat="1" applyFont="1" applyBorder="1">
      <alignment/>
      <protection/>
    </xf>
    <xf numFmtId="3" fontId="23" fillId="0" borderId="38" xfId="0" applyNumberFormat="1" applyFont="1" applyBorder="1" applyAlignment="1">
      <alignment/>
    </xf>
    <xf numFmtId="0" fontId="0" fillId="0" borderId="39" xfId="0" applyBorder="1" applyAlignment="1">
      <alignment/>
    </xf>
    <xf numFmtId="177" fontId="23" fillId="0" borderId="2" xfId="0" applyNumberFormat="1" applyFont="1" applyBorder="1" applyAlignment="1">
      <alignment/>
    </xf>
    <xf numFmtId="3" fontId="23" fillId="0" borderId="4" xfId="0" applyNumberFormat="1" applyFont="1" applyBorder="1" applyAlignment="1">
      <alignment/>
    </xf>
    <xf numFmtId="3" fontId="23" fillId="0" borderId="0" xfId="0" applyNumberFormat="1" applyFont="1" applyBorder="1" applyAlignment="1">
      <alignment/>
    </xf>
    <xf numFmtId="3" fontId="23" fillId="0" borderId="0" xfId="0" applyNumberFormat="1" applyFont="1" applyBorder="1" applyAlignment="1">
      <alignment horizontal="fill"/>
    </xf>
    <xf numFmtId="177" fontId="23" fillId="0" borderId="0" xfId="0" applyNumberFormat="1" applyFont="1" applyBorder="1" applyAlignment="1">
      <alignment horizontal="fill"/>
    </xf>
    <xf numFmtId="165" fontId="6" fillId="0" borderId="102" xfId="0" applyNumberFormat="1" applyFont="1" applyBorder="1" applyAlignment="1">
      <alignment/>
    </xf>
    <xf numFmtId="177" fontId="23" fillId="0" borderId="3" xfId="0" applyNumberFormat="1" applyFont="1" applyBorder="1" applyAlignment="1">
      <alignment/>
    </xf>
    <xf numFmtId="165" fontId="23" fillId="0" borderId="1" xfId="0" applyNumberFormat="1" applyFont="1" applyBorder="1" applyAlignment="1">
      <alignment/>
    </xf>
    <xf numFmtId="177" fontId="23" fillId="0" borderId="0" xfId="0" applyNumberFormat="1" applyFont="1" applyBorder="1" applyAlignment="1">
      <alignment/>
    </xf>
    <xf numFmtId="165" fontId="23" fillId="0" borderId="0" xfId="0" applyNumberFormat="1" applyFont="1" applyBorder="1" applyAlignment="1">
      <alignment/>
    </xf>
    <xf numFmtId="177" fontId="23" fillId="0" borderId="34" xfId="0" applyNumberFormat="1" applyFont="1" applyBorder="1" applyAlignment="1">
      <alignment/>
    </xf>
    <xf numFmtId="3" fontId="6" fillId="0" borderId="34" xfId="0" applyNumberFormat="1" applyFont="1" applyBorder="1" applyAlignment="1">
      <alignment/>
    </xf>
    <xf numFmtId="0" fontId="30" fillId="0" borderId="0" xfId="0" applyFont="1" applyFill="1" applyBorder="1" applyAlignment="1">
      <alignment vertical="top" wrapText="1"/>
    </xf>
    <xf numFmtId="0" fontId="0" fillId="0" borderId="0" xfId="0" applyFill="1" applyBorder="1" applyAlignment="1">
      <alignment vertical="top" wrapText="1"/>
    </xf>
    <xf numFmtId="0" fontId="0" fillId="0" borderId="0" xfId="0" applyFill="1" applyBorder="1" applyAlignment="1">
      <alignment wrapText="1"/>
    </xf>
    <xf numFmtId="0" fontId="28" fillId="0" borderId="30" xfId="21" applyFont="1" applyFill="1" applyBorder="1" applyAlignment="1">
      <alignment/>
      <protection/>
    </xf>
    <xf numFmtId="0" fontId="16" fillId="0" borderId="5" xfId="21" applyFont="1" applyFill="1" applyBorder="1" applyAlignment="1">
      <alignment/>
      <protection/>
    </xf>
    <xf numFmtId="177" fontId="6" fillId="0" borderId="30" xfId="0" applyNumberFormat="1" applyFont="1" applyBorder="1" applyAlignment="1">
      <alignment/>
    </xf>
    <xf numFmtId="177" fontId="6" fillId="0" borderId="105" xfId="0" applyNumberFormat="1" applyFont="1" applyBorder="1" applyAlignment="1">
      <alignment/>
    </xf>
    <xf numFmtId="177" fontId="23" fillId="0" borderId="4" xfId="0" applyNumberFormat="1" applyFont="1" applyBorder="1" applyAlignment="1">
      <alignment/>
    </xf>
    <xf numFmtId="3" fontId="6" fillId="0" borderId="34" xfId="0" applyNumberFormat="1" applyFont="1" applyBorder="1" applyAlignment="1">
      <alignment/>
    </xf>
    <xf numFmtId="3" fontId="23" fillId="0" borderId="25" xfId="0" applyNumberFormat="1" applyFont="1" applyBorder="1" applyAlignment="1">
      <alignment/>
    </xf>
    <xf numFmtId="3" fontId="23" fillId="0" borderId="26" xfId="0" applyNumberFormat="1" applyFont="1" applyBorder="1" applyAlignment="1">
      <alignment/>
    </xf>
    <xf numFmtId="3" fontId="23" fillId="0" borderId="27" xfId="0" applyNumberFormat="1" applyFont="1" applyBorder="1" applyAlignment="1">
      <alignment/>
    </xf>
    <xf numFmtId="0" fontId="28" fillId="0" borderId="7" xfId="21" applyFont="1" applyFill="1" applyBorder="1" applyAlignment="1">
      <alignment horizontal="center"/>
      <protection/>
    </xf>
    <xf numFmtId="0" fontId="0" fillId="0" borderId="26" xfId="0" applyBorder="1" applyAlignment="1">
      <alignment/>
    </xf>
    <xf numFmtId="177" fontId="23" fillId="0" borderId="27" xfId="0" applyNumberFormat="1" applyFont="1" applyBorder="1" applyAlignment="1">
      <alignment horizontal="fill"/>
    </xf>
    <xf numFmtId="177" fontId="6" fillId="0" borderId="27" xfId="0" applyNumberFormat="1" applyFont="1" applyBorder="1" applyAlignment="1">
      <alignment horizontal="fill"/>
    </xf>
    <xf numFmtId="1" fontId="38" fillId="0" borderId="19" xfId="0" applyNumberFormat="1" applyFont="1" applyBorder="1" applyAlignment="1">
      <alignment horizontal="center"/>
    </xf>
    <xf numFmtId="177" fontId="38" fillId="0" borderId="6" xfId="0" applyNumberFormat="1" applyFont="1" applyBorder="1" applyAlignment="1">
      <alignment horizontal="center" vertical="top"/>
    </xf>
    <xf numFmtId="177" fontId="23" fillId="0" borderId="104" xfId="0" applyNumberFormat="1" applyFont="1" applyBorder="1" applyAlignment="1">
      <alignment/>
    </xf>
    <xf numFmtId="3" fontId="6" fillId="0" borderId="34" xfId="0" applyNumberFormat="1" applyFont="1" applyBorder="1" applyAlignment="1">
      <alignment horizontal="center"/>
    </xf>
    <xf numFmtId="3" fontId="6" fillId="0" borderId="25" xfId="0" applyNumberFormat="1" applyFont="1" applyBorder="1" applyAlignment="1">
      <alignment horizontal="center"/>
    </xf>
    <xf numFmtId="3" fontId="6" fillId="0" borderId="26" xfId="0" applyNumberFormat="1" applyFont="1" applyBorder="1" applyAlignment="1">
      <alignment horizontal="center"/>
    </xf>
    <xf numFmtId="3" fontId="6" fillId="0" borderId="27" xfId="0" applyNumberFormat="1" applyFont="1" applyBorder="1" applyAlignment="1">
      <alignment horizontal="center"/>
    </xf>
    <xf numFmtId="177" fontId="23" fillId="0" borderId="25" xfId="0" applyNumberFormat="1" applyFont="1" applyBorder="1" applyAlignment="1">
      <alignment horizontal="center"/>
    </xf>
    <xf numFmtId="177" fontId="23" fillId="0" borderId="26" xfId="0" applyNumberFormat="1" applyFont="1" applyBorder="1" applyAlignment="1">
      <alignment horizontal="center"/>
    </xf>
    <xf numFmtId="177" fontId="23" fillId="0" borderId="27" xfId="0" applyNumberFormat="1" applyFont="1" applyBorder="1" applyAlignment="1">
      <alignment horizontal="center"/>
    </xf>
    <xf numFmtId="3" fontId="6" fillId="0" borderId="34" xfId="0" applyNumberFormat="1" applyFont="1" applyBorder="1" applyAlignment="1">
      <alignment/>
    </xf>
    <xf numFmtId="0" fontId="0" fillId="0" borderId="34" xfId="0" applyBorder="1" applyAlignment="1">
      <alignment/>
    </xf>
    <xf numFmtId="0" fontId="0" fillId="0" borderId="25" xfId="0" applyBorder="1" applyAlignment="1">
      <alignment/>
    </xf>
    <xf numFmtId="3" fontId="6" fillId="0" borderId="106" xfId="0" applyNumberFormat="1" applyFont="1" applyBorder="1" applyAlignment="1">
      <alignment horizontal="center"/>
    </xf>
    <xf numFmtId="3" fontId="6" fillId="0" borderId="52" xfId="0" applyNumberFormat="1" applyFont="1" applyBorder="1" applyAlignment="1">
      <alignment horizontal="center"/>
    </xf>
    <xf numFmtId="3" fontId="38" fillId="0" borderId="39" xfId="0" applyNumberFormat="1" applyFont="1" applyBorder="1" applyAlignment="1">
      <alignment/>
    </xf>
    <xf numFmtId="3" fontId="38" fillId="0" borderId="41" xfId="0" applyNumberFormat="1" applyFont="1" applyBorder="1" applyAlignment="1">
      <alignment/>
    </xf>
    <xf numFmtId="3" fontId="38" fillId="0" borderId="107" xfId="0" applyNumberFormat="1" applyFont="1" applyBorder="1" applyAlignment="1">
      <alignment/>
    </xf>
    <xf numFmtId="3" fontId="38" fillId="0" borderId="108" xfId="0" applyNumberFormat="1" applyFont="1" applyBorder="1" applyAlignment="1">
      <alignment/>
    </xf>
    <xf numFmtId="3" fontId="38" fillId="0" borderId="52" xfId="0" applyNumberFormat="1" applyFont="1" applyBorder="1" applyAlignment="1">
      <alignment/>
    </xf>
    <xf numFmtId="3" fontId="38" fillId="0" borderId="54" xfId="0" applyNumberFormat="1" applyFont="1" applyBorder="1" applyAlignment="1">
      <alignment/>
    </xf>
    <xf numFmtId="3" fontId="6" fillId="0" borderId="6" xfId="0" applyNumberFormat="1" applyFont="1" applyBorder="1" applyAlignment="1">
      <alignment/>
    </xf>
    <xf numFmtId="0" fontId="0" fillId="0" borderId="2" xfId="0" applyBorder="1" applyAlignment="1">
      <alignment/>
    </xf>
    <xf numFmtId="0" fontId="0" fillId="0" borderId="107" xfId="0" applyBorder="1" applyAlignment="1">
      <alignment/>
    </xf>
    <xf numFmtId="0" fontId="0" fillId="0" borderId="108" xfId="0" applyBorder="1" applyAlignment="1">
      <alignment/>
    </xf>
    <xf numFmtId="3" fontId="6" fillId="0" borderId="0" xfId="0" applyNumberFormat="1" applyFont="1" applyBorder="1" applyAlignment="1">
      <alignment wrapText="1"/>
    </xf>
    <xf numFmtId="0" fontId="0" fillId="0" borderId="0" xfId="0" applyBorder="1" applyAlignment="1">
      <alignment wrapText="1"/>
    </xf>
    <xf numFmtId="0" fontId="28" fillId="0" borderId="6" xfId="21" applyFont="1" applyFill="1" applyBorder="1" applyAlignment="1">
      <alignment horizontal="center"/>
      <protection/>
    </xf>
    <xf numFmtId="0" fontId="45" fillId="0" borderId="0" xfId="0" applyFont="1" applyBorder="1" applyAlignment="1">
      <alignment horizontal="left" vertical="center" wrapText="1"/>
    </xf>
    <xf numFmtId="0" fontId="38" fillId="0" borderId="0" xfId="0" applyFont="1" applyBorder="1" applyAlignment="1">
      <alignment horizontal="left" vertical="center" wrapText="1"/>
    </xf>
    <xf numFmtId="0" fontId="38" fillId="0" borderId="0" xfId="0" applyFont="1" applyBorder="1" applyAlignment="1">
      <alignment horizontal="left" vertical="center" wrapText="1"/>
    </xf>
    <xf numFmtId="0" fontId="45" fillId="0" borderId="0" xfId="0" applyFont="1" applyBorder="1" applyAlignment="1">
      <alignment wrapText="1"/>
    </xf>
    <xf numFmtId="0" fontId="0" fillId="0" borderId="0" xfId="0" applyBorder="1" applyAlignment="1">
      <alignment wrapText="1"/>
    </xf>
    <xf numFmtId="0" fontId="23" fillId="0" borderId="0" xfId="21" applyFont="1" applyAlignment="1">
      <alignment horizontal="center"/>
      <protection/>
    </xf>
    <xf numFmtId="0" fontId="0" fillId="0" borderId="0" xfId="0" applyBorder="1" applyAlignment="1">
      <alignment horizontal="center"/>
    </xf>
    <xf numFmtId="3" fontId="23" fillId="0" borderId="0" xfId="21" applyNumberFormat="1" applyFont="1" applyAlignment="1">
      <alignment horizontal="center"/>
      <protection/>
    </xf>
    <xf numFmtId="0" fontId="0" fillId="0" borderId="0" xfId="0" applyBorder="1" applyAlignment="1">
      <alignment horizontal="center"/>
    </xf>
    <xf numFmtId="0" fontId="45" fillId="0" borderId="0" xfId="0" applyFont="1" applyBorder="1" applyAlignment="1">
      <alignment horizontal="center"/>
    </xf>
    <xf numFmtId="0" fontId="0" fillId="0" borderId="0" xfId="0" applyBorder="1" applyAlignment="1">
      <alignment horizontal="center"/>
    </xf>
    <xf numFmtId="0" fontId="45" fillId="0" borderId="0" xfId="0" applyFont="1" applyBorder="1" applyAlignment="1">
      <alignment horizontal="left" wrapText="1"/>
    </xf>
    <xf numFmtId="0" fontId="45" fillId="0" borderId="0" xfId="0" applyFont="1" applyBorder="1" applyAlignment="1">
      <alignment horizontal="left" wrapText="1"/>
    </xf>
    <xf numFmtId="0" fontId="45" fillId="0" borderId="0" xfId="0" applyFont="1" applyBorder="1" applyAlignment="1">
      <alignment horizontal="left" wrapText="1"/>
    </xf>
    <xf numFmtId="0" fontId="38" fillId="0" borderId="0" xfId="0" applyFont="1" applyBorder="1" applyAlignment="1">
      <alignment wrapText="1"/>
    </xf>
    <xf numFmtId="0" fontId="0" fillId="0" borderId="0" xfId="0" applyBorder="1" applyAlignment="1">
      <alignment wrapText="1"/>
    </xf>
    <xf numFmtId="0" fontId="45" fillId="0" borderId="0" xfId="0" applyFont="1" applyBorder="1" applyAlignment="1">
      <alignment wrapText="1"/>
    </xf>
    <xf numFmtId="0" fontId="45" fillId="0" borderId="0" xfId="0" applyFont="1" applyBorder="1" applyAlignment="1">
      <alignment wrapText="1"/>
    </xf>
    <xf numFmtId="0" fontId="6" fillId="0" borderId="0" xfId="0" applyFont="1" applyBorder="1" applyAlignment="1">
      <alignment vertical="top" wrapText="1"/>
    </xf>
    <xf numFmtId="0" fontId="0" fillId="0" borderId="0" xfId="0" applyBorder="1" applyAlignment="1">
      <alignment vertical="top" wrapText="1"/>
    </xf>
    <xf numFmtId="177" fontId="5" fillId="0" borderId="0" xfId="0" applyNumberFormat="1" applyFont="1" applyAlignment="1">
      <alignment wrapText="1"/>
    </xf>
    <xf numFmtId="0" fontId="0" fillId="0" borderId="0" xfId="0" applyAlignment="1">
      <alignment wrapText="1"/>
    </xf>
    <xf numFmtId="1" fontId="35" fillId="2" borderId="97" xfId="0" applyNumberFormat="1" applyFont="1" applyFill="1" applyBorder="1" applyAlignment="1">
      <alignment horizontal="left"/>
    </xf>
    <xf numFmtId="1" fontId="35" fillId="2" borderId="109" xfId="0" applyNumberFormat="1" applyFont="1" applyFill="1" applyBorder="1" applyAlignment="1">
      <alignment horizontal="left"/>
    </xf>
    <xf numFmtId="177" fontId="32" fillId="2" borderId="46" xfId="0" applyNumberFormat="1" applyFont="1" applyFill="1"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177" fontId="32" fillId="2" borderId="6" xfId="0" applyNumberFormat="1" applyFont="1" applyFill="1" applyBorder="1" applyAlignment="1">
      <alignment horizontal="center"/>
    </xf>
    <xf numFmtId="0" fontId="0" fillId="0" borderId="2" xfId="0" applyBorder="1" applyAlignment="1">
      <alignment horizontal="center"/>
    </xf>
    <xf numFmtId="0" fontId="0" fillId="0" borderId="7" xfId="0" applyBorder="1" applyAlignment="1">
      <alignment horizontal="center"/>
    </xf>
    <xf numFmtId="177" fontId="35" fillId="2" borderId="25" xfId="0" applyNumberFormat="1" applyFont="1" applyFill="1" applyBorder="1" applyAlignment="1">
      <alignment horizontal="center" wrapText="1"/>
    </xf>
    <xf numFmtId="0" fontId="0" fillId="0" borderId="26" xfId="0" applyBorder="1" applyAlignment="1">
      <alignment horizontal="center"/>
    </xf>
    <xf numFmtId="0" fontId="0" fillId="0" borderId="27" xfId="0" applyBorder="1" applyAlignment="1">
      <alignment horizontal="center"/>
    </xf>
    <xf numFmtId="0" fontId="34" fillId="3" borderId="0" xfId="0" applyFont="1" applyFill="1" applyBorder="1" applyAlignment="1">
      <alignment vertical="top" wrapText="1"/>
    </xf>
    <xf numFmtId="0" fontId="0" fillId="3" borderId="0" xfId="0" applyFill="1" applyBorder="1" applyAlignment="1">
      <alignment vertical="top" wrapText="1"/>
    </xf>
    <xf numFmtId="0" fontId="0" fillId="0" borderId="27" xfId="0" applyBorder="1" applyAlignment="1">
      <alignment horizontal="center" wrapText="1"/>
    </xf>
    <xf numFmtId="177" fontId="6" fillId="0" borderId="70" xfId="0" applyNumberFormat="1" applyFont="1" applyBorder="1" applyAlignment="1">
      <alignment horizontal="center"/>
    </xf>
    <xf numFmtId="177" fontId="6" fillId="0" borderId="71" xfId="0" applyNumberFormat="1" applyFont="1" applyBorder="1" applyAlignment="1">
      <alignment horizontal="center"/>
    </xf>
    <xf numFmtId="177" fontId="6" fillId="0" borderId="72" xfId="0" applyNumberFormat="1" applyFont="1" applyBorder="1" applyAlignment="1">
      <alignment horizontal="center"/>
    </xf>
    <xf numFmtId="177" fontId="13" fillId="2" borderId="15" xfId="0" applyNumberFormat="1" applyFont="1" applyFill="1" applyBorder="1" applyAlignment="1">
      <alignment horizontal="center"/>
    </xf>
    <xf numFmtId="177" fontId="13" fillId="2" borderId="17" xfId="0" applyNumberFormat="1" applyFont="1" applyFill="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Rsrcs_X_ DOJ Goal  Obj"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16</xdr:row>
      <xdr:rowOff>19050</xdr:rowOff>
    </xdr:from>
    <xdr:to>
      <xdr:col>3</xdr:col>
      <xdr:colOff>200025</xdr:colOff>
      <xdr:row>18</xdr:row>
      <xdr:rowOff>76200</xdr:rowOff>
    </xdr:to>
    <xdr:sp>
      <xdr:nvSpPr>
        <xdr:cNvPr id="1" name="AutoShape 2"/>
        <xdr:cNvSpPr>
          <a:spLocks/>
        </xdr:cNvSpPr>
      </xdr:nvSpPr>
      <xdr:spPr>
        <a:xfrm>
          <a:off x="2286000" y="3162300"/>
          <a:ext cx="200025" cy="438150"/>
        </a:xfrm>
        <a:prstGeom prst="rect">
          <a:avLst/>
        </a:prstGeom>
        <a:solidFill>
          <a:srgbClr val="FFFFFF"/>
        </a:solidFill>
        <a:ln w="12700" cmpd="sng">
          <a:noFill/>
        </a:ln>
      </xdr:spPr>
      <xdr:txBody>
        <a:bodyPr vertOverflow="clip" wrap="square" lIns="101882" tIns="50941" rIns="101882" bIns="50941"/>
        <a:p>
          <a:pPr algn="l">
            <a:defRPr/>
          </a:pPr>
          <a:r>
            <a:rPr lang="en-US" cap="none" u="none" baseline="0">
              <a:latin typeface="Arial"/>
              <a:ea typeface="Arial"/>
              <a:cs typeface="Arial"/>
            </a:rPr>
            <a:t/>
          </a:r>
        </a:p>
      </xdr:txBody>
    </xdr:sp>
    <xdr:clientData/>
  </xdr:twoCellAnchor>
  <xdr:twoCellAnchor>
    <xdr:from>
      <xdr:col>0</xdr:col>
      <xdr:colOff>647700</xdr:colOff>
      <xdr:row>16</xdr:row>
      <xdr:rowOff>19050</xdr:rowOff>
    </xdr:from>
    <xdr:to>
      <xdr:col>1</xdr:col>
      <xdr:colOff>85725</xdr:colOff>
      <xdr:row>18</xdr:row>
      <xdr:rowOff>76200</xdr:rowOff>
    </xdr:to>
    <xdr:sp>
      <xdr:nvSpPr>
        <xdr:cNvPr id="2" name="AutoShape 3"/>
        <xdr:cNvSpPr>
          <a:spLocks/>
        </xdr:cNvSpPr>
      </xdr:nvSpPr>
      <xdr:spPr>
        <a:xfrm>
          <a:off x="647700" y="3162300"/>
          <a:ext cx="200025" cy="438150"/>
        </a:xfrm>
        <a:prstGeom prst="rect">
          <a:avLst/>
        </a:prstGeom>
        <a:solidFill>
          <a:srgbClr val="FFFFFF"/>
        </a:solidFill>
        <a:ln w="12700" cmpd="sng">
          <a:noFill/>
        </a:ln>
      </xdr:spPr>
      <xdr:txBody>
        <a:bodyPr vertOverflow="clip" wrap="square" lIns="101882" tIns="50941" rIns="101882" bIns="50941"/>
        <a:p>
          <a:pPr algn="l">
            <a:defRPr/>
          </a:pPr>
          <a:r>
            <a:rPr lang="en-US" cap="none" u="none" baseline="0">
              <a:latin typeface="Arial"/>
              <a:ea typeface="Arial"/>
              <a:cs typeface="Arial"/>
            </a:rPr>
            <a:t/>
          </a:r>
        </a:p>
      </xdr:txBody>
    </xdr:sp>
    <xdr:clientData/>
  </xdr:twoCellAnchor>
  <xdr:twoCellAnchor>
    <xdr:from>
      <xdr:col>9</xdr:col>
      <xdr:colOff>438150</xdr:colOff>
      <xdr:row>12</xdr:row>
      <xdr:rowOff>133350</xdr:rowOff>
    </xdr:from>
    <xdr:to>
      <xdr:col>9</xdr:col>
      <xdr:colOff>647700</xdr:colOff>
      <xdr:row>15</xdr:row>
      <xdr:rowOff>0</xdr:rowOff>
    </xdr:to>
    <xdr:sp>
      <xdr:nvSpPr>
        <xdr:cNvPr id="3" name="AutoShape 41"/>
        <xdr:cNvSpPr>
          <a:spLocks/>
        </xdr:cNvSpPr>
      </xdr:nvSpPr>
      <xdr:spPr>
        <a:xfrm>
          <a:off x="7296150" y="2514600"/>
          <a:ext cx="209550" cy="438150"/>
        </a:xfrm>
        <a:prstGeom prst="rect">
          <a:avLst/>
        </a:prstGeom>
        <a:solidFill>
          <a:srgbClr val="FFFFFF"/>
        </a:solidFill>
        <a:ln w="12700" cmpd="sng">
          <a:noFill/>
        </a:ln>
      </xdr:spPr>
      <xdr:txBody>
        <a:bodyPr vertOverflow="clip" wrap="square" lIns="101882" tIns="50941" rIns="101882" bIns="50941"/>
        <a:p>
          <a:pPr algn="l">
            <a:defRPr/>
          </a:pPr>
          <a:r>
            <a:rPr lang="en-US" cap="none" u="none" baseline="0">
              <a:latin typeface="Arial"/>
              <a:ea typeface="Arial"/>
              <a:cs typeface="Arial"/>
            </a:rPr>
            <a:t/>
          </a:r>
        </a:p>
      </xdr:txBody>
    </xdr:sp>
    <xdr:clientData/>
  </xdr:twoCellAnchor>
  <xdr:twoCellAnchor>
    <xdr:from>
      <xdr:col>7</xdr:col>
      <xdr:colOff>285750</xdr:colOff>
      <xdr:row>16</xdr:row>
      <xdr:rowOff>19050</xdr:rowOff>
    </xdr:from>
    <xdr:to>
      <xdr:col>7</xdr:col>
      <xdr:colOff>485775</xdr:colOff>
      <xdr:row>18</xdr:row>
      <xdr:rowOff>76200</xdr:rowOff>
    </xdr:to>
    <xdr:sp>
      <xdr:nvSpPr>
        <xdr:cNvPr id="4" name="AutoShape 42"/>
        <xdr:cNvSpPr>
          <a:spLocks/>
        </xdr:cNvSpPr>
      </xdr:nvSpPr>
      <xdr:spPr>
        <a:xfrm>
          <a:off x="5619750" y="3162300"/>
          <a:ext cx="200025" cy="438150"/>
        </a:xfrm>
        <a:prstGeom prst="rect">
          <a:avLst/>
        </a:prstGeom>
        <a:solidFill>
          <a:srgbClr val="FFFFFF"/>
        </a:solidFill>
        <a:ln w="12700" cmpd="sng">
          <a:noFill/>
        </a:ln>
      </xdr:spPr>
      <xdr:txBody>
        <a:bodyPr vertOverflow="clip" wrap="square" lIns="101882" tIns="50941" rIns="101882" bIns="50941"/>
        <a:p>
          <a:pPr algn="l">
            <a:defRPr/>
          </a:pPr>
          <a:r>
            <a:rPr lang="en-US" cap="none" u="none" baseline="0">
              <a:latin typeface="Arial"/>
              <a:ea typeface="Arial"/>
              <a:cs typeface="Arial"/>
            </a:rPr>
            <a:t/>
          </a:r>
        </a:p>
      </xdr:txBody>
    </xdr:sp>
    <xdr:clientData/>
  </xdr:twoCellAnchor>
  <xdr:twoCellAnchor>
    <xdr:from>
      <xdr:col>5</xdr:col>
      <xdr:colOff>161925</xdr:colOff>
      <xdr:row>16</xdr:row>
      <xdr:rowOff>19050</xdr:rowOff>
    </xdr:from>
    <xdr:to>
      <xdr:col>5</xdr:col>
      <xdr:colOff>361950</xdr:colOff>
      <xdr:row>18</xdr:row>
      <xdr:rowOff>76200</xdr:rowOff>
    </xdr:to>
    <xdr:sp>
      <xdr:nvSpPr>
        <xdr:cNvPr id="5" name="AutoShape 43"/>
        <xdr:cNvSpPr>
          <a:spLocks/>
        </xdr:cNvSpPr>
      </xdr:nvSpPr>
      <xdr:spPr>
        <a:xfrm>
          <a:off x="3971925" y="3162300"/>
          <a:ext cx="200025" cy="438150"/>
        </a:xfrm>
        <a:prstGeom prst="rect">
          <a:avLst/>
        </a:prstGeom>
        <a:solidFill>
          <a:srgbClr val="FFFFFF"/>
        </a:solidFill>
        <a:ln w="12700" cmpd="sng">
          <a:noFill/>
        </a:ln>
      </xdr:spPr>
      <xdr:txBody>
        <a:bodyPr vertOverflow="clip" wrap="square" lIns="101882" tIns="50941" rIns="101882" bIns="50941"/>
        <a:p>
          <a:pPr algn="l">
            <a:defRPr/>
          </a:pPr>
          <a:r>
            <a:rPr lang="en-US" cap="none" u="none" baseline="0">
              <a:latin typeface="Arial"/>
              <a:ea typeface="Arial"/>
              <a:cs typeface="Arial"/>
            </a:rPr>
            <a:t/>
          </a:r>
        </a:p>
      </xdr:txBody>
    </xdr:sp>
    <xdr:clientData/>
  </xdr:twoCellAnchor>
  <xdr:twoCellAnchor editAs="oneCell">
    <xdr:from>
      <xdr:col>0</xdr:col>
      <xdr:colOff>561975</xdr:colOff>
      <xdr:row>4</xdr:row>
      <xdr:rowOff>95250</xdr:rowOff>
    </xdr:from>
    <xdr:to>
      <xdr:col>12</xdr:col>
      <xdr:colOff>161925</xdr:colOff>
      <xdr:row>20</xdr:row>
      <xdr:rowOff>104775</xdr:rowOff>
    </xdr:to>
    <xdr:pic>
      <xdr:nvPicPr>
        <xdr:cNvPr id="6" name="Picture 162"/>
        <xdr:cNvPicPr preferRelativeResize="1">
          <a:picLocks noChangeAspect="1"/>
        </xdr:cNvPicPr>
      </xdr:nvPicPr>
      <xdr:blipFill>
        <a:blip r:embed="rId1"/>
        <a:stretch>
          <a:fillRect/>
        </a:stretch>
      </xdr:blipFill>
      <xdr:spPr>
        <a:xfrm>
          <a:off x="561975" y="952500"/>
          <a:ext cx="8743950" cy="3057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udget_Staff\2006%20Congressional%20Submission\Instructions\excel%20templat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Budget_Staff\napostolides\FY06%20Formulation\05%20OMB%20Budget%20-%20chart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WINNT\Profiles\debjones\Temporary%20Internet%20Files\OLKD\2006%20Perf%20Budget%20Cong%20Submission%20Exhibits%20Template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WLEC%20FY08%20Perf%20Budget%20OMB%20Submission%20Exhibits%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05 XWalk"/>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Req"/>
      <sheetName val="ATB Narr"/>
      <sheetName val="2003 XWalk"/>
      <sheetName val="2004 XWalk"/>
      <sheetName val="Perm Positions"/>
      <sheetName val="Positions by Category"/>
      <sheetName val="Sum by Grade"/>
      <sheetName val="Sum by OC"/>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sheetName val="Org Chart"/>
      <sheetName val="Approp Lang"/>
      <sheetName val="Sum of Req"/>
      <sheetName val="Increases Offsets"/>
      <sheetName val="Strat Goal &amp; Obj"/>
      <sheetName val="ATB Justification"/>
      <sheetName val="2004 XWalk"/>
      <sheetName val="2005 XWalk"/>
      <sheetName val="Reimb Resources"/>
      <sheetName val="Perm Positions"/>
      <sheetName val="Summ Atty Agt"/>
      <sheetName val="Financial Analysis"/>
      <sheetName val="Sum by Grade"/>
      <sheetName val="Sum by OC"/>
      <sheetName val="Cong Reports"/>
      <sheetName val="PART"/>
    </sheetNames>
    <sheetDataSet>
      <sheetData sheetId="3">
        <row r="6">
          <cell r="A6" t="str">
            <v>Salaries and Expenses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 Org Chart"/>
      <sheetName val="(B) Sum of Req "/>
      <sheetName val="(C) Increases Offsets"/>
      <sheetName val="(D) Strat Goal &amp; Obj"/>
      <sheetName val="(E) ATB Justification "/>
      <sheetName val="(F) 2006 XWalk"/>
      <sheetName val="(H) Reimb Resources"/>
      <sheetName val="(I) Perm Positions"/>
      <sheetName val="(J) Financial Analysis"/>
      <sheetName val="(K) Modular Costs"/>
      <sheetName val="(L) Sum by Grade"/>
      <sheetName val="(M) Sum by OC"/>
      <sheetName val="(N-1) Outyrs"/>
      <sheetName val="(N-2) Outlays"/>
    </sheetNames>
    <sheetDataSet>
      <sheetData sheetId="1">
        <row r="6">
          <cell r="A6" t="str">
            <v>Salaries and Expenses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
  <sheetViews>
    <sheetView tabSelected="1" workbookViewId="0" topLeftCell="A1">
      <selection activeCell="D27" sqref="D27"/>
    </sheetView>
  </sheetViews>
  <sheetFormatPr defaultColWidth="8.88671875" defaultRowHeight="15"/>
  <sheetData>
    <row r="1" ht="18.75">
      <c r="A1" s="258" t="s">
        <v>23</v>
      </c>
    </row>
    <row r="2" ht="18.75">
      <c r="A2" s="258"/>
    </row>
    <row r="3" spans="1:9" ht="15">
      <c r="A3" s="551"/>
      <c r="B3" s="552"/>
      <c r="C3" s="552"/>
      <c r="D3" s="552"/>
      <c r="E3" s="552"/>
      <c r="F3" s="552"/>
      <c r="G3" s="552"/>
      <c r="H3" s="552"/>
      <c r="I3" s="553"/>
    </row>
    <row r="4" spans="1:9" ht="15">
      <c r="A4" s="554"/>
      <c r="B4" s="555"/>
      <c r="C4" s="555"/>
      <c r="D4" s="555"/>
      <c r="E4" s="555"/>
      <c r="F4" s="555"/>
      <c r="G4" s="555"/>
      <c r="H4" s="555"/>
      <c r="I4" s="556"/>
    </row>
  </sheetData>
  <printOptions horizontalCentered="1"/>
  <pageMargins left="0.75" right="0.75" top="1" bottom="1" header="0.5" footer="0.5"/>
  <pageSetup fitToHeight="1" fitToWidth="1" horizontalDpi="600" verticalDpi="600" orientation="landscape" scale="81" r:id="rId2"/>
  <headerFooter alignWithMargins="0">
    <oddFooter>&amp;C&amp;"Times New Roman,Regular"Exhibit A - Organizational Chart</oddFooter>
  </headerFooter>
  <drawing r:id="rId1"/>
</worksheet>
</file>

<file path=xl/worksheets/sheet10.xml><?xml version="1.0" encoding="utf-8"?>
<worksheet xmlns="http://schemas.openxmlformats.org/spreadsheetml/2006/main" xmlns:r="http://schemas.openxmlformats.org/officeDocument/2006/relationships">
  <dimension ref="A1:T89"/>
  <sheetViews>
    <sheetView zoomScale="85" zoomScaleNormal="85" workbookViewId="0" topLeftCell="A1">
      <pane xSplit="4" ySplit="9" topLeftCell="E10" activePane="bottomRight" state="frozen"/>
      <selection pane="topLeft" activeCell="D27" sqref="D27"/>
      <selection pane="topRight" activeCell="D27" sqref="D27"/>
      <selection pane="bottomLeft" activeCell="D27" sqref="D27"/>
      <selection pane="bottomRight" activeCell="D27" sqref="D27"/>
    </sheetView>
  </sheetViews>
  <sheetFormatPr defaultColWidth="8.88671875" defaultRowHeight="15"/>
  <cols>
    <col min="1" max="1" width="1.88671875" style="3" customWidth="1"/>
    <col min="2" max="2" width="27.10546875" style="3" customWidth="1"/>
    <col min="3" max="3" width="12.5546875" style="3" customWidth="1"/>
    <col min="4" max="4" width="8.99609375" style="3" customWidth="1"/>
    <col min="5" max="5" width="8.88671875" style="3" customWidth="1"/>
    <col min="6" max="6" width="9.4453125" style="3" bestFit="1" customWidth="1"/>
    <col min="7" max="7" width="2.3359375" style="3" customWidth="1"/>
    <col min="8" max="9" width="8.88671875" style="3" customWidth="1"/>
    <col min="10" max="10" width="1.88671875" style="3" customWidth="1"/>
    <col min="11" max="12" width="8.88671875" style="3" customWidth="1"/>
    <col min="13" max="13" width="2.3359375" style="3" customWidth="1"/>
    <col min="14" max="15" width="8.88671875" style="3" customWidth="1"/>
    <col min="16" max="18" width="0" style="3" hidden="1" customWidth="1"/>
    <col min="19" max="19" width="9.6640625" style="3" bestFit="1" customWidth="1"/>
    <col min="20" max="16384" width="8.88671875" style="3" customWidth="1"/>
  </cols>
  <sheetData>
    <row r="1" spans="1:12" ht="18.75" customHeight="1">
      <c r="A1" s="47" t="s">
        <v>49</v>
      </c>
      <c r="K1" s="542"/>
      <c r="L1" s="542"/>
    </row>
    <row r="2" spans="1:15" ht="18.75" customHeight="1">
      <c r="A2" s="47"/>
      <c r="O2" s="542"/>
    </row>
    <row r="3" spans="2:15" ht="18.75">
      <c r="B3" s="15" t="s">
        <v>230</v>
      </c>
      <c r="C3" s="4"/>
      <c r="D3" s="4"/>
      <c r="E3" s="4"/>
      <c r="F3" s="4"/>
      <c r="G3" s="4"/>
      <c r="H3" s="4"/>
      <c r="I3" s="4"/>
      <c r="J3" s="4"/>
      <c r="K3" s="4"/>
      <c r="L3" s="4"/>
      <c r="M3" s="4"/>
      <c r="N3" s="4"/>
      <c r="O3" s="4"/>
    </row>
    <row r="4" spans="2:15" ht="16.5">
      <c r="B4" s="18" t="str">
        <f>+'(B) Sum of Req '!A4</f>
        <v>Law Enforcement Wireless Communications (LEWC)</v>
      </c>
      <c r="C4" s="4"/>
      <c r="D4" s="4"/>
      <c r="E4" s="4"/>
      <c r="F4" s="4"/>
      <c r="G4" s="4"/>
      <c r="H4" s="4"/>
      <c r="I4" s="4"/>
      <c r="J4" s="4"/>
      <c r="K4" s="4"/>
      <c r="L4" s="4"/>
      <c r="M4" s="4"/>
      <c r="N4" s="4"/>
      <c r="O4" s="4"/>
    </row>
    <row r="5" spans="2:15" ht="16.5">
      <c r="B5" s="18" t="str">
        <f>+'(B) Sum of Req '!A5</f>
        <v>Salaries and Expenses</v>
      </c>
      <c r="C5" s="4"/>
      <c r="D5" s="4"/>
      <c r="E5" s="4"/>
      <c r="F5" s="4"/>
      <c r="G5" s="4"/>
      <c r="H5" s="4"/>
      <c r="I5" s="4"/>
      <c r="J5" s="4"/>
      <c r="K5" s="4"/>
      <c r="L5" s="4"/>
      <c r="M5" s="4"/>
      <c r="N5" s="42"/>
      <c r="O5" s="42"/>
    </row>
    <row r="6" spans="2:15" ht="15.75">
      <c r="B6" s="84" t="s">
        <v>21</v>
      </c>
      <c r="C6" s="4"/>
      <c r="D6" s="4"/>
      <c r="E6" s="4"/>
      <c r="F6" s="4"/>
      <c r="G6" s="4"/>
      <c r="H6" s="4"/>
      <c r="I6" s="4"/>
      <c r="J6" s="4"/>
      <c r="K6" s="4"/>
      <c r="L6" s="4"/>
      <c r="M6" s="4"/>
      <c r="N6" s="7"/>
      <c r="O6" s="7"/>
    </row>
    <row r="7" spans="1:15" ht="11.25" customHeight="1">
      <c r="A7" s="50"/>
      <c r="B7" s="18"/>
      <c r="C7" s="42"/>
      <c r="D7" s="42"/>
      <c r="E7" s="42"/>
      <c r="F7" s="42"/>
      <c r="G7" s="42"/>
      <c r="H7" s="42"/>
      <c r="I7" s="42"/>
      <c r="J7" s="42"/>
      <c r="K7" s="42"/>
      <c r="L7" s="42"/>
      <c r="M7" s="42"/>
      <c r="N7" s="6"/>
      <c r="O7" s="6"/>
    </row>
    <row r="8" spans="1:16" ht="44.25" customHeight="1">
      <c r="A8" s="185"/>
      <c r="B8" s="186"/>
      <c r="C8" s="186"/>
      <c r="D8" s="189"/>
      <c r="E8" s="646" t="s">
        <v>276</v>
      </c>
      <c r="F8" s="651"/>
      <c r="G8" s="646" t="s">
        <v>92</v>
      </c>
      <c r="H8" s="647"/>
      <c r="I8" s="647"/>
      <c r="J8" s="648"/>
      <c r="K8" s="191" t="s">
        <v>19</v>
      </c>
      <c r="L8" s="192"/>
      <c r="M8" s="193"/>
      <c r="N8" s="191" t="s">
        <v>180</v>
      </c>
      <c r="O8" s="194"/>
      <c r="P8" s="14"/>
    </row>
    <row r="9" spans="1:16" ht="25.5" customHeight="1" thickBot="1">
      <c r="A9" s="162"/>
      <c r="B9" s="187" t="s">
        <v>218</v>
      </c>
      <c r="C9" s="187"/>
      <c r="D9" s="190"/>
      <c r="E9" s="195" t="s">
        <v>185</v>
      </c>
      <c r="F9" s="196" t="s">
        <v>56</v>
      </c>
      <c r="G9" s="197"/>
      <c r="H9" s="196" t="s">
        <v>185</v>
      </c>
      <c r="I9" s="196" t="s">
        <v>56</v>
      </c>
      <c r="J9" s="198"/>
      <c r="K9" s="195" t="s">
        <v>185</v>
      </c>
      <c r="L9" s="196" t="s">
        <v>56</v>
      </c>
      <c r="M9" s="198"/>
      <c r="N9" s="195" t="s">
        <v>185</v>
      </c>
      <c r="O9" s="199" t="s">
        <v>56</v>
      </c>
      <c r="P9" s="14"/>
    </row>
    <row r="10" spans="1:16" ht="15.75">
      <c r="A10" s="156"/>
      <c r="B10" s="200" t="s">
        <v>144</v>
      </c>
      <c r="C10" s="106"/>
      <c r="D10" s="108" t="s">
        <v>55</v>
      </c>
      <c r="E10" s="201">
        <v>18</v>
      </c>
      <c r="F10" s="108">
        <v>1933</v>
      </c>
      <c r="G10" s="201"/>
      <c r="H10" s="106">
        <v>18</v>
      </c>
      <c r="I10" s="106">
        <f>F10*1.027</f>
        <v>1985.1909999999998</v>
      </c>
      <c r="J10" s="106"/>
      <c r="K10" s="201">
        <v>18</v>
      </c>
      <c r="L10" s="106">
        <f>I10*1.03</f>
        <v>2044.7467299999998</v>
      </c>
      <c r="M10" s="106"/>
      <c r="N10" s="201">
        <f aca="true" t="shared" si="0" ref="N10:O12">K10-H10</f>
        <v>0</v>
      </c>
      <c r="O10" s="108">
        <f t="shared" si="0"/>
        <v>59.55573000000004</v>
      </c>
      <c r="P10" s="14"/>
    </row>
    <row r="11" spans="1:17" ht="15.75">
      <c r="A11" s="156"/>
      <c r="B11" s="200" t="s">
        <v>213</v>
      </c>
      <c r="C11" s="106"/>
      <c r="D11" s="108" t="s">
        <v>55</v>
      </c>
      <c r="E11" s="201">
        <v>1</v>
      </c>
      <c r="F11" s="108">
        <v>45</v>
      </c>
      <c r="G11" s="201"/>
      <c r="H11" s="106">
        <v>1</v>
      </c>
      <c r="I11" s="106">
        <f>F11*1.027</f>
        <v>46.214999999999996</v>
      </c>
      <c r="J11" s="106"/>
      <c r="K11" s="201">
        <v>1</v>
      </c>
      <c r="L11" s="106">
        <f>I11*1.03</f>
        <v>47.60145</v>
      </c>
      <c r="M11" s="106"/>
      <c r="N11" s="201">
        <f t="shared" si="0"/>
        <v>0</v>
      </c>
      <c r="O11" s="108">
        <f t="shared" si="0"/>
        <v>1.3864500000000035</v>
      </c>
      <c r="P11" s="45" t="s">
        <v>183</v>
      </c>
      <c r="Q11" s="3" t="s">
        <v>184</v>
      </c>
    </row>
    <row r="12" spans="1:16" ht="15.75">
      <c r="A12" s="151"/>
      <c r="B12" s="182" t="s">
        <v>198</v>
      </c>
      <c r="C12" s="183"/>
      <c r="D12" s="184" t="s">
        <v>55</v>
      </c>
      <c r="E12" s="188">
        <v>0</v>
      </c>
      <c r="F12" s="35">
        <v>2</v>
      </c>
      <c r="G12" s="188"/>
      <c r="H12" s="35">
        <v>0</v>
      </c>
      <c r="I12" s="35">
        <v>0</v>
      </c>
      <c r="J12" s="35"/>
      <c r="K12" s="188">
        <v>0</v>
      </c>
      <c r="L12" s="35">
        <v>0</v>
      </c>
      <c r="M12" s="35"/>
      <c r="N12" s="188">
        <f t="shared" si="0"/>
        <v>0</v>
      </c>
      <c r="O12" s="36">
        <f t="shared" si="0"/>
        <v>0</v>
      </c>
      <c r="P12" s="14"/>
    </row>
    <row r="13" spans="1:19" ht="15.75">
      <c r="A13" s="156"/>
      <c r="B13" s="200" t="s">
        <v>145</v>
      </c>
      <c r="C13" s="106"/>
      <c r="D13" s="106" t="s">
        <v>55</v>
      </c>
      <c r="E13" s="435">
        <f>SUM(E10:E12)</f>
        <v>19</v>
      </c>
      <c r="F13" s="436">
        <f>SUM(F10:F12)</f>
        <v>1980</v>
      </c>
      <c r="G13" s="435"/>
      <c r="H13" s="437">
        <f>SUM(H10:H12)</f>
        <v>19</v>
      </c>
      <c r="I13" s="437">
        <f>SUM(I10:I12)</f>
        <v>2031.4059999999997</v>
      </c>
      <c r="J13" s="437"/>
      <c r="K13" s="435">
        <f>SUM(K10:K12)</f>
        <v>19</v>
      </c>
      <c r="L13" s="437">
        <f>SUM(L10:L12)</f>
        <v>2092.34818</v>
      </c>
      <c r="M13" s="437"/>
      <c r="N13" s="435">
        <f>SUM(N10:N12)</f>
        <v>0</v>
      </c>
      <c r="O13" s="436">
        <f>SUM(O10:O12)</f>
        <v>60.94218000000004</v>
      </c>
      <c r="P13" s="51">
        <f>697+630+957+2333</f>
        <v>4617</v>
      </c>
      <c r="Q13" s="3">
        <f>2451-93</f>
        <v>2358</v>
      </c>
      <c r="R13" s="3">
        <f>+I13-L13</f>
        <v>-60.942180000000235</v>
      </c>
      <c r="S13" s="542"/>
    </row>
    <row r="14" spans="1:16" ht="8.25" customHeight="1">
      <c r="A14" s="459"/>
      <c r="B14" s="460"/>
      <c r="C14" s="461"/>
      <c r="D14" s="462"/>
      <c r="E14" s="188"/>
      <c r="F14" s="35"/>
      <c r="G14" s="188"/>
      <c r="H14" s="35"/>
      <c r="I14" s="35"/>
      <c r="J14" s="35"/>
      <c r="K14" s="188"/>
      <c r="L14" s="35"/>
      <c r="M14" s="35"/>
      <c r="N14" s="188"/>
      <c r="O14" s="36"/>
      <c r="P14" s="6"/>
    </row>
    <row r="15" spans="1:16" ht="16.5" customHeight="1">
      <c r="A15" s="156"/>
      <c r="B15" s="200" t="s">
        <v>37</v>
      </c>
      <c r="C15" s="106"/>
      <c r="D15" s="165"/>
      <c r="E15" s="201"/>
      <c r="F15" s="106"/>
      <c r="G15" s="201"/>
      <c r="H15" s="106"/>
      <c r="I15" s="106"/>
      <c r="J15" s="106"/>
      <c r="K15" s="201"/>
      <c r="L15" s="106"/>
      <c r="M15" s="106"/>
      <c r="N15" s="201"/>
      <c r="O15" s="108"/>
      <c r="P15" s="14"/>
    </row>
    <row r="16" spans="1:16" ht="15.75">
      <c r="A16" s="156"/>
      <c r="B16" s="200" t="s">
        <v>199</v>
      </c>
      <c r="C16" s="106"/>
      <c r="D16" s="165"/>
      <c r="E16" s="202"/>
      <c r="F16" s="106"/>
      <c r="G16" s="201"/>
      <c r="H16" s="203"/>
      <c r="I16" s="106"/>
      <c r="J16" s="106"/>
      <c r="K16" s="202"/>
      <c r="L16" s="106"/>
      <c r="M16" s="106"/>
      <c r="N16" s="202"/>
      <c r="O16" s="108"/>
      <c r="P16" s="14"/>
    </row>
    <row r="17" spans="1:16" ht="9.75" customHeight="1">
      <c r="A17" s="652"/>
      <c r="B17" s="653"/>
      <c r="C17" s="653"/>
      <c r="D17" s="654"/>
      <c r="E17" s="188"/>
      <c r="F17" s="35"/>
      <c r="G17" s="188"/>
      <c r="H17" s="35"/>
      <c r="I17" s="35"/>
      <c r="J17" s="35"/>
      <c r="K17" s="188"/>
      <c r="L17" s="35"/>
      <c r="M17" s="35"/>
      <c r="N17" s="188"/>
      <c r="O17" s="36"/>
      <c r="P17" s="14"/>
    </row>
    <row r="18" spans="1:16" ht="15" customHeight="1">
      <c r="A18" s="156"/>
      <c r="B18" s="200" t="s">
        <v>219</v>
      </c>
      <c r="C18" s="655"/>
      <c r="D18" s="656"/>
      <c r="E18" s="201"/>
      <c r="F18" s="106"/>
      <c r="G18" s="201"/>
      <c r="H18" s="106"/>
      <c r="I18" s="106"/>
      <c r="J18" s="106"/>
      <c r="K18" s="201"/>
      <c r="L18" s="106"/>
      <c r="M18" s="106"/>
      <c r="N18" s="201"/>
      <c r="O18" s="108"/>
      <c r="P18" s="14"/>
    </row>
    <row r="19" spans="1:19" ht="15.75">
      <c r="A19" s="156"/>
      <c r="B19" s="200" t="s">
        <v>200</v>
      </c>
      <c r="C19" s="106"/>
      <c r="D19" s="165"/>
      <c r="E19" s="201"/>
      <c r="F19" s="108">
        <v>554</v>
      </c>
      <c r="G19" s="201"/>
      <c r="H19" s="204"/>
      <c r="I19" s="106">
        <v>658</v>
      </c>
      <c r="J19" s="106"/>
      <c r="K19" s="201"/>
      <c r="L19" s="106">
        <v>677.74</v>
      </c>
      <c r="M19" s="106"/>
      <c r="N19" s="201"/>
      <c r="O19" s="108">
        <f aca="true" t="shared" si="1" ref="O19:O27">L19-I19</f>
        <v>19.74000000000001</v>
      </c>
      <c r="P19" s="14">
        <v>359</v>
      </c>
      <c r="Q19" s="3">
        <f>1171+93</f>
        <v>1264</v>
      </c>
      <c r="R19" s="3">
        <f>+I19-L19</f>
        <v>-19.74000000000001</v>
      </c>
      <c r="S19" s="542"/>
    </row>
    <row r="20" spans="1:20" ht="15.75">
      <c r="A20" s="156"/>
      <c r="B20" s="200" t="s">
        <v>201</v>
      </c>
      <c r="C20" s="106"/>
      <c r="D20" s="165"/>
      <c r="E20" s="201"/>
      <c r="F20" s="108">
        <v>200</v>
      </c>
      <c r="G20" s="201"/>
      <c r="H20" s="106"/>
      <c r="I20" s="106">
        <v>215</v>
      </c>
      <c r="J20" s="106"/>
      <c r="K20" s="201"/>
      <c r="L20" s="106">
        <v>200</v>
      </c>
      <c r="M20" s="106"/>
      <c r="N20" s="201"/>
      <c r="O20" s="108">
        <f t="shared" si="1"/>
        <v>-15</v>
      </c>
      <c r="P20" s="14"/>
      <c r="Q20" s="3">
        <v>110</v>
      </c>
      <c r="R20" s="3">
        <f aca="true" t="shared" si="2" ref="R20:R33">+I20-L20</f>
        <v>15</v>
      </c>
      <c r="T20" s="541"/>
    </row>
    <row r="21" spans="1:18" ht="15.75">
      <c r="A21" s="156"/>
      <c r="B21" s="200" t="s">
        <v>202</v>
      </c>
      <c r="C21" s="106"/>
      <c r="D21" s="165"/>
      <c r="E21" s="201"/>
      <c r="F21" s="108">
        <v>5</v>
      </c>
      <c r="G21" s="201"/>
      <c r="H21" s="106"/>
      <c r="I21" s="106">
        <v>7</v>
      </c>
      <c r="J21" s="106"/>
      <c r="K21" s="201"/>
      <c r="L21" s="106">
        <v>7</v>
      </c>
      <c r="M21" s="106"/>
      <c r="N21" s="201"/>
      <c r="O21" s="108">
        <f t="shared" si="1"/>
        <v>0</v>
      </c>
      <c r="P21" s="14"/>
      <c r="Q21" s="3">
        <v>0</v>
      </c>
      <c r="R21" s="3">
        <f t="shared" si="2"/>
        <v>0</v>
      </c>
    </row>
    <row r="22" spans="1:18" ht="15.75">
      <c r="A22" s="156"/>
      <c r="B22" s="200" t="s">
        <v>135</v>
      </c>
      <c r="C22" s="106"/>
      <c r="D22" s="165"/>
      <c r="E22" s="201"/>
      <c r="F22" s="108">
        <v>1</v>
      </c>
      <c r="G22" s="201"/>
      <c r="H22" s="106"/>
      <c r="I22" s="106">
        <v>1</v>
      </c>
      <c r="J22" s="106"/>
      <c r="K22" s="201"/>
      <c r="L22" s="106">
        <v>1</v>
      </c>
      <c r="M22" s="106"/>
      <c r="N22" s="201"/>
      <c r="O22" s="108">
        <f t="shared" si="1"/>
        <v>0</v>
      </c>
      <c r="P22" s="14">
        <f>4220-576</f>
        <v>3644</v>
      </c>
      <c r="R22" s="3">
        <f t="shared" si="2"/>
        <v>0</v>
      </c>
    </row>
    <row r="23" spans="1:18" ht="15.75">
      <c r="A23" s="156"/>
      <c r="B23" s="200" t="s">
        <v>203</v>
      </c>
      <c r="C23" s="106"/>
      <c r="D23" s="165"/>
      <c r="E23" s="201"/>
      <c r="F23" s="108">
        <v>700</v>
      </c>
      <c r="G23" s="201"/>
      <c r="H23" s="106"/>
      <c r="I23" s="106">
        <v>800</v>
      </c>
      <c r="J23" s="106"/>
      <c r="K23" s="201"/>
      <c r="L23" s="106">
        <v>824</v>
      </c>
      <c r="M23" s="106"/>
      <c r="N23" s="201"/>
      <c r="O23" s="108">
        <f t="shared" si="1"/>
        <v>24</v>
      </c>
      <c r="P23" s="14">
        <v>332</v>
      </c>
      <c r="Q23" s="3">
        <v>175</v>
      </c>
      <c r="R23" s="3">
        <f t="shared" si="2"/>
        <v>-24</v>
      </c>
    </row>
    <row r="24" spans="1:18" ht="15.75">
      <c r="A24" s="156"/>
      <c r="B24" s="200" t="s">
        <v>204</v>
      </c>
      <c r="C24" s="106"/>
      <c r="D24" s="165"/>
      <c r="E24" s="201"/>
      <c r="F24" s="108"/>
      <c r="G24" s="201"/>
      <c r="H24" s="106"/>
      <c r="I24" s="106"/>
      <c r="J24" s="106"/>
      <c r="K24" s="201"/>
      <c r="L24" s="106">
        <v>0</v>
      </c>
      <c r="M24" s="106"/>
      <c r="N24" s="201"/>
      <c r="O24" s="108">
        <f t="shared" si="1"/>
        <v>0</v>
      </c>
      <c r="P24" s="14"/>
      <c r="R24" s="3">
        <f t="shared" si="2"/>
        <v>0</v>
      </c>
    </row>
    <row r="25" spans="1:18" ht="15.75">
      <c r="A25" s="156"/>
      <c r="B25" s="200" t="s">
        <v>205</v>
      </c>
      <c r="C25" s="106"/>
      <c r="D25" s="165"/>
      <c r="E25" s="201"/>
      <c r="F25" s="108">
        <v>3511</v>
      </c>
      <c r="G25" s="201"/>
      <c r="H25" s="106"/>
      <c r="I25" s="106">
        <v>3821</v>
      </c>
      <c r="J25" s="106"/>
      <c r="K25" s="201"/>
      <c r="L25" s="106">
        <v>3500</v>
      </c>
      <c r="M25" s="106"/>
      <c r="N25" s="201"/>
      <c r="O25" s="108">
        <f t="shared" si="1"/>
        <v>-321</v>
      </c>
      <c r="P25" s="14"/>
      <c r="Q25" s="3">
        <v>14918</v>
      </c>
      <c r="R25" s="3">
        <f t="shared" si="2"/>
        <v>321</v>
      </c>
    </row>
    <row r="26" spans="1:18" ht="15.75">
      <c r="A26" s="156"/>
      <c r="B26" s="200" t="s">
        <v>265</v>
      </c>
      <c r="C26" s="106"/>
      <c r="D26" s="165"/>
      <c r="E26" s="201"/>
      <c r="F26" s="108">
        <v>8239</v>
      </c>
      <c r="G26" s="201"/>
      <c r="H26" s="106"/>
      <c r="I26" s="106">
        <v>8239</v>
      </c>
      <c r="J26" s="106"/>
      <c r="K26" s="201"/>
      <c r="L26" s="106">
        <v>4229</v>
      </c>
      <c r="M26" s="106"/>
      <c r="N26" s="201"/>
      <c r="O26" s="108">
        <f t="shared" si="1"/>
        <v>-4010</v>
      </c>
      <c r="P26" s="14">
        <v>276</v>
      </c>
      <c r="Q26" s="3">
        <v>14853</v>
      </c>
      <c r="R26" s="3">
        <f t="shared" si="2"/>
        <v>4010</v>
      </c>
    </row>
    <row r="27" spans="1:18" ht="15.75">
      <c r="A27" s="156"/>
      <c r="B27" s="200" t="s">
        <v>266</v>
      </c>
      <c r="C27" s="106"/>
      <c r="D27" s="165"/>
      <c r="E27" s="201"/>
      <c r="F27" s="108">
        <v>57000</v>
      </c>
      <c r="G27" s="201"/>
      <c r="H27" s="106"/>
      <c r="I27" s="106">
        <v>60000</v>
      </c>
      <c r="J27" s="106"/>
      <c r="K27" s="201"/>
      <c r="L27" s="106">
        <v>60000</v>
      </c>
      <c r="M27" s="106"/>
      <c r="N27" s="201"/>
      <c r="O27" s="108">
        <f t="shared" si="1"/>
        <v>0</v>
      </c>
      <c r="P27" s="14"/>
      <c r="Q27" s="3">
        <v>135</v>
      </c>
      <c r="R27" s="3">
        <f t="shared" si="2"/>
        <v>0</v>
      </c>
    </row>
    <row r="28" spans="1:16" ht="15.75">
      <c r="A28" s="156"/>
      <c r="B28" s="200" t="s">
        <v>136</v>
      </c>
      <c r="C28" s="106"/>
      <c r="D28" s="165"/>
      <c r="E28" s="201"/>
      <c r="F28" s="108">
        <v>0</v>
      </c>
      <c r="G28" s="201"/>
      <c r="H28" s="106"/>
      <c r="I28" s="106">
        <v>0</v>
      </c>
      <c r="J28" s="106"/>
      <c r="K28" s="201"/>
      <c r="L28" s="106">
        <v>0</v>
      </c>
      <c r="M28" s="106"/>
      <c r="N28" s="201"/>
      <c r="O28" s="108">
        <f>L28-I28</f>
        <v>0</v>
      </c>
      <c r="P28" s="14"/>
    </row>
    <row r="29" spans="1:18" ht="15.75">
      <c r="A29" s="156"/>
      <c r="B29" s="200" t="s">
        <v>267</v>
      </c>
      <c r="C29" s="106"/>
      <c r="D29" s="165"/>
      <c r="E29" s="201"/>
      <c r="F29" s="108">
        <v>0</v>
      </c>
      <c r="G29" s="201"/>
      <c r="H29" s="106"/>
      <c r="I29" s="106">
        <v>0</v>
      </c>
      <c r="J29" s="106"/>
      <c r="K29" s="201"/>
      <c r="L29" s="106">
        <v>0</v>
      </c>
      <c r="M29" s="106"/>
      <c r="N29" s="201"/>
      <c r="O29" s="108">
        <f>L29-I29</f>
        <v>0</v>
      </c>
      <c r="P29" s="14"/>
      <c r="R29" s="3">
        <f t="shared" si="2"/>
        <v>0</v>
      </c>
    </row>
    <row r="30" spans="1:18" ht="15.75">
      <c r="A30" s="156"/>
      <c r="B30" s="200" t="s">
        <v>268</v>
      </c>
      <c r="C30" s="106"/>
      <c r="D30" s="165"/>
      <c r="E30" s="201"/>
      <c r="F30" s="108">
        <v>0</v>
      </c>
      <c r="G30" s="201"/>
      <c r="H30" s="106"/>
      <c r="I30" s="106">
        <v>40</v>
      </c>
      <c r="J30" s="106"/>
      <c r="K30" s="201"/>
      <c r="L30" s="106">
        <v>1500</v>
      </c>
      <c r="M30" s="106"/>
      <c r="N30" s="201"/>
      <c r="O30" s="108">
        <f>L30-I30</f>
        <v>1460</v>
      </c>
      <c r="P30" s="14"/>
      <c r="Q30" s="3">
        <v>10</v>
      </c>
      <c r="R30" s="3">
        <f t="shared" si="2"/>
        <v>-1460</v>
      </c>
    </row>
    <row r="31" spans="1:18" ht="15.75">
      <c r="A31" s="156"/>
      <c r="B31" s="200" t="s">
        <v>206</v>
      </c>
      <c r="C31" s="106"/>
      <c r="D31" s="165"/>
      <c r="E31" s="201"/>
      <c r="F31" s="108"/>
      <c r="G31" s="201"/>
      <c r="H31" s="106"/>
      <c r="I31" s="106"/>
      <c r="J31" s="106"/>
      <c r="K31" s="201"/>
      <c r="L31" s="106">
        <v>0</v>
      </c>
      <c r="M31" s="106"/>
      <c r="N31" s="201"/>
      <c r="O31" s="108">
        <f>L31-I31</f>
        <v>0</v>
      </c>
      <c r="P31" s="14"/>
      <c r="Q31" s="3">
        <v>85</v>
      </c>
      <c r="R31" s="3">
        <f t="shared" si="2"/>
        <v>0</v>
      </c>
    </row>
    <row r="32" spans="1:18" ht="15.75">
      <c r="A32" s="156"/>
      <c r="B32" s="200" t="s">
        <v>207</v>
      </c>
      <c r="C32" s="106"/>
      <c r="D32" s="165"/>
      <c r="E32" s="201"/>
      <c r="F32" s="539">
        <f>154353-72190</f>
        <v>82163</v>
      </c>
      <c r="G32" s="201"/>
      <c r="H32" s="106"/>
      <c r="I32" s="106">
        <f>(81180+9640)-75821</f>
        <v>14999</v>
      </c>
      <c r="J32" s="106"/>
      <c r="K32" s="201"/>
      <c r="L32" s="106">
        <v>8322</v>
      </c>
      <c r="M32" s="106"/>
      <c r="N32" s="201"/>
      <c r="O32" s="108">
        <f>L32-I32</f>
        <v>-6677</v>
      </c>
      <c r="P32" s="14"/>
      <c r="Q32" s="3">
        <v>37758</v>
      </c>
      <c r="R32" s="3">
        <f t="shared" si="2"/>
        <v>6677</v>
      </c>
    </row>
    <row r="33" spans="1:18" ht="15.75">
      <c r="A33" s="156"/>
      <c r="B33" s="265" t="s">
        <v>208</v>
      </c>
      <c r="C33" s="106"/>
      <c r="D33" s="165"/>
      <c r="E33" s="266"/>
      <c r="F33" s="269">
        <f>SUM(F13:F32)</f>
        <v>154353</v>
      </c>
      <c r="G33" s="266"/>
      <c r="H33" s="267"/>
      <c r="I33" s="269">
        <f>SUM(I13:I32)</f>
        <v>90811.406</v>
      </c>
      <c r="J33" s="267"/>
      <c r="K33" s="266"/>
      <c r="L33" s="269">
        <f>SUM(L13:L32)</f>
        <v>81353.08817999999</v>
      </c>
      <c r="M33" s="267"/>
      <c r="N33" s="266"/>
      <c r="O33" s="268">
        <f>SUM(O13:O32)</f>
        <v>-9458.31782</v>
      </c>
      <c r="P33" s="14">
        <f>SUM(P12:P32)</f>
        <v>9228</v>
      </c>
      <c r="Q33" s="3">
        <f>SUM(Q13:Q32)</f>
        <v>71666</v>
      </c>
      <c r="R33" s="3">
        <f t="shared" si="2"/>
        <v>9458.317820000011</v>
      </c>
    </row>
    <row r="34" spans="1:16" ht="16.5" customHeight="1">
      <c r="A34" s="259"/>
      <c r="B34" s="260"/>
      <c r="C34" s="261"/>
      <c r="D34" s="262"/>
      <c r="E34" s="263"/>
      <c r="F34" s="261"/>
      <c r="G34" s="263"/>
      <c r="H34" s="261"/>
      <c r="I34" s="261"/>
      <c r="J34" s="261"/>
      <c r="K34" s="263"/>
      <c r="L34" s="261"/>
      <c r="M34" s="261"/>
      <c r="N34" s="263"/>
      <c r="O34" s="264"/>
      <c r="P34" s="14"/>
    </row>
    <row r="35" spans="1:16" ht="16.5" customHeight="1">
      <c r="A35" s="156"/>
      <c r="B35" s="376" t="s">
        <v>164</v>
      </c>
      <c r="C35" s="377"/>
      <c r="D35" s="378"/>
      <c r="E35" s="379"/>
      <c r="F35" s="377">
        <v>-49734</v>
      </c>
      <c r="G35" s="379"/>
      <c r="H35" s="377"/>
      <c r="I35" s="377">
        <f>-F36</f>
        <v>-9640</v>
      </c>
      <c r="J35" s="377"/>
      <c r="K35" s="379"/>
      <c r="L35" s="377">
        <f>-I36</f>
        <v>0</v>
      </c>
      <c r="M35" s="377"/>
      <c r="N35" s="379"/>
      <c r="O35" s="380"/>
      <c r="P35" s="14"/>
    </row>
    <row r="36" spans="1:16" ht="15.75">
      <c r="A36" s="156"/>
      <c r="B36" s="376" t="s">
        <v>165</v>
      </c>
      <c r="C36" s="377"/>
      <c r="D36" s="378"/>
      <c r="E36" s="379"/>
      <c r="F36" s="377">
        <v>9640</v>
      </c>
      <c r="G36" s="379"/>
      <c r="H36" s="377"/>
      <c r="I36" s="377"/>
      <c r="J36" s="377"/>
      <c r="K36" s="379"/>
      <c r="L36" s="377"/>
      <c r="M36" s="377"/>
      <c r="N36" s="379"/>
      <c r="O36" s="380"/>
      <c r="P36" s="14"/>
    </row>
    <row r="37" spans="1:16" ht="15.75">
      <c r="A37" s="156"/>
      <c r="B37" s="376" t="s">
        <v>166</v>
      </c>
      <c r="C37" s="377"/>
      <c r="D37" s="378"/>
      <c r="E37" s="379"/>
      <c r="F37" s="377">
        <v>0</v>
      </c>
      <c r="G37" s="379"/>
      <c r="H37" s="377"/>
      <c r="I37" s="377">
        <v>0</v>
      </c>
      <c r="J37" s="377"/>
      <c r="K37" s="379"/>
      <c r="L37" s="377">
        <v>0</v>
      </c>
      <c r="M37" s="377"/>
      <c r="N37" s="379"/>
      <c r="O37" s="380"/>
      <c r="P37" s="14"/>
    </row>
    <row r="38" spans="1:16" ht="15.75">
      <c r="A38" s="156"/>
      <c r="B38" s="376" t="s">
        <v>209</v>
      </c>
      <c r="C38" s="377"/>
      <c r="D38" s="378"/>
      <c r="E38" s="379"/>
      <c r="F38" s="377">
        <f>SUM(F33:F37)</f>
        <v>114259</v>
      </c>
      <c r="G38" s="379"/>
      <c r="H38" s="377"/>
      <c r="I38" s="377">
        <f>SUM(I33:I37)</f>
        <v>81171.406</v>
      </c>
      <c r="J38" s="377"/>
      <c r="K38" s="379"/>
      <c r="L38" s="377">
        <f>SUM(L33:L37)</f>
        <v>81353.08817999999</v>
      </c>
      <c r="M38" s="377"/>
      <c r="N38" s="379"/>
      <c r="O38" s="380"/>
      <c r="P38" s="14"/>
    </row>
    <row r="39" spans="1:16" ht="18" customHeight="1">
      <c r="A39" s="205"/>
      <c r="B39" s="381"/>
      <c r="C39" s="382"/>
      <c r="D39" s="383"/>
      <c r="E39" s="384"/>
      <c r="F39" s="382"/>
      <c r="G39" s="384"/>
      <c r="H39" s="382"/>
      <c r="I39" s="382"/>
      <c r="J39" s="382"/>
      <c r="K39" s="384"/>
      <c r="L39" s="382"/>
      <c r="M39" s="382"/>
      <c r="N39" s="385"/>
      <c r="O39" s="386"/>
      <c r="P39" s="14"/>
    </row>
    <row r="40" spans="1:16" ht="15.75">
      <c r="A40" s="156"/>
      <c r="B40" s="376" t="s">
        <v>223</v>
      </c>
      <c r="C40" s="377"/>
      <c r="D40" s="378"/>
      <c r="E40" s="379"/>
      <c r="F40" s="377"/>
      <c r="G40" s="379"/>
      <c r="H40" s="377"/>
      <c r="I40" s="377"/>
      <c r="J40" s="377"/>
      <c r="K40" s="379"/>
      <c r="L40" s="377"/>
      <c r="M40" s="377"/>
      <c r="N40" s="387"/>
      <c r="O40" s="388"/>
      <c r="P40" s="14"/>
    </row>
    <row r="41" spans="1:16" ht="15.75">
      <c r="A41" s="156"/>
      <c r="B41" s="376" t="s">
        <v>210</v>
      </c>
      <c r="C41" s="377"/>
      <c r="D41" s="378"/>
      <c r="E41" s="379"/>
      <c r="F41" s="377">
        <f>F33</f>
        <v>154353</v>
      </c>
      <c r="G41" s="379"/>
      <c r="H41" s="377"/>
      <c r="I41" s="377">
        <f>I33</f>
        <v>90811.406</v>
      </c>
      <c r="J41" s="377"/>
      <c r="K41" s="379"/>
      <c r="L41" s="377">
        <f>L33</f>
        <v>81353.08817999999</v>
      </c>
      <c r="M41" s="377"/>
      <c r="N41" s="387"/>
      <c r="O41" s="388"/>
      <c r="P41" s="14"/>
    </row>
    <row r="42" spans="1:16" ht="15.75">
      <c r="A42" s="156"/>
      <c r="B42" s="376" t="s">
        <v>167</v>
      </c>
      <c r="C42" s="377"/>
      <c r="D42" s="378"/>
      <c r="E42" s="379"/>
      <c r="F42" s="377">
        <v>0</v>
      </c>
      <c r="G42" s="379"/>
      <c r="H42" s="377"/>
      <c r="I42" s="377">
        <f>-F43</f>
        <v>0</v>
      </c>
      <c r="J42" s="377"/>
      <c r="K42" s="379"/>
      <c r="L42" s="377">
        <f>-I43</f>
        <v>0</v>
      </c>
      <c r="M42" s="377"/>
      <c r="N42" s="387"/>
      <c r="O42" s="388"/>
      <c r="P42" s="14"/>
    </row>
    <row r="43" spans="1:16" ht="15.75">
      <c r="A43" s="156"/>
      <c r="B43" s="376" t="s">
        <v>168</v>
      </c>
      <c r="C43" s="377"/>
      <c r="D43" s="378"/>
      <c r="E43" s="379" t="s">
        <v>55</v>
      </c>
      <c r="F43" s="377"/>
      <c r="G43" s="379"/>
      <c r="H43" s="377"/>
      <c r="I43" s="377"/>
      <c r="J43" s="377"/>
      <c r="K43" s="379"/>
      <c r="L43" s="377"/>
      <c r="M43" s="377"/>
      <c r="N43" s="379"/>
      <c r="O43" s="380"/>
      <c r="P43" s="14"/>
    </row>
    <row r="44" spans="1:16" ht="15.75">
      <c r="A44" s="156"/>
      <c r="B44" s="376" t="s">
        <v>211</v>
      </c>
      <c r="C44" s="377"/>
      <c r="D44" s="378"/>
      <c r="E44" s="379"/>
      <c r="F44" s="377">
        <v>0</v>
      </c>
      <c r="G44" s="379"/>
      <c r="H44" s="377"/>
      <c r="I44" s="377">
        <v>0</v>
      </c>
      <c r="J44" s="377"/>
      <c r="K44" s="379"/>
      <c r="L44" s="377">
        <v>0</v>
      </c>
      <c r="M44" s="377"/>
      <c r="N44" s="389"/>
      <c r="O44" s="390"/>
      <c r="P44" s="14"/>
    </row>
    <row r="45" spans="1:16" ht="15.75">
      <c r="A45" s="151"/>
      <c r="B45" s="391" t="s">
        <v>212</v>
      </c>
      <c r="C45" s="392"/>
      <c r="D45" s="393"/>
      <c r="E45" s="394"/>
      <c r="F45" s="392"/>
      <c r="G45" s="394"/>
      <c r="H45" s="392"/>
      <c r="I45" s="392"/>
      <c r="J45" s="392"/>
      <c r="K45" s="394"/>
      <c r="L45" s="392"/>
      <c r="M45" s="392"/>
      <c r="N45" s="394"/>
      <c r="O45" s="395"/>
      <c r="P45" s="14"/>
    </row>
    <row r="46" spans="1:16" ht="15.75">
      <c r="A46" s="14"/>
      <c r="B46" s="41"/>
      <c r="C46" s="13"/>
      <c r="D46" s="13" t="s">
        <v>55</v>
      </c>
      <c r="E46" s="13"/>
      <c r="F46" s="13"/>
      <c r="G46" s="13"/>
      <c r="H46" s="13"/>
      <c r="I46" s="13"/>
      <c r="J46" s="13"/>
      <c r="K46" s="13"/>
      <c r="L46" s="13"/>
      <c r="M46" s="13"/>
      <c r="N46" s="35"/>
      <c r="O46" s="35"/>
      <c r="P46" s="14"/>
    </row>
    <row r="47" spans="1:16" ht="12.75" customHeight="1">
      <c r="A47" s="13"/>
      <c r="B47" s="13"/>
      <c r="C47" s="13"/>
      <c r="D47" s="13" t="s">
        <v>55</v>
      </c>
      <c r="E47" s="13"/>
      <c r="F47" s="13"/>
      <c r="G47" s="13"/>
      <c r="H47" s="13"/>
      <c r="I47" s="13"/>
      <c r="J47" s="13"/>
      <c r="K47" s="13"/>
      <c r="L47" s="13"/>
      <c r="M47" s="13"/>
      <c r="N47" s="35"/>
      <c r="O47" s="35"/>
      <c r="P47" s="14"/>
    </row>
    <row r="48" spans="1:16" ht="15.75">
      <c r="A48" s="13"/>
      <c r="B48" s="37"/>
      <c r="C48" s="13"/>
      <c r="D48" s="13"/>
      <c r="E48" s="13"/>
      <c r="F48" s="13"/>
      <c r="G48" s="13"/>
      <c r="H48" s="13"/>
      <c r="I48" s="13"/>
      <c r="J48" s="13"/>
      <c r="K48" s="13"/>
      <c r="L48" s="13"/>
      <c r="M48" s="13"/>
      <c r="N48" s="43"/>
      <c r="O48" s="43"/>
      <c r="P48" s="14"/>
    </row>
    <row r="49" spans="13:16" ht="15.75">
      <c r="M49" s="5"/>
      <c r="N49" s="43"/>
      <c r="O49" s="43"/>
      <c r="P49" s="14"/>
    </row>
    <row r="50" spans="1:16" ht="22.5" customHeight="1" hidden="1">
      <c r="A50" s="248"/>
      <c r="B50" s="649" t="s">
        <v>221</v>
      </c>
      <c r="C50" s="650"/>
      <c r="D50" s="650"/>
      <c r="E50" s="650"/>
      <c r="F50" s="650"/>
      <c r="G50" s="650"/>
      <c r="H50" s="650"/>
      <c r="I50" s="650"/>
      <c r="J50" s="650"/>
      <c r="K50" s="650"/>
      <c r="L50" s="650"/>
      <c r="M50" s="650"/>
      <c r="N50" s="650"/>
      <c r="O50" s="650"/>
      <c r="P50" s="14"/>
    </row>
    <row r="51" spans="1:16" ht="15.75" hidden="1">
      <c r="A51" s="248"/>
      <c r="B51" s="248"/>
      <c r="C51" s="248"/>
      <c r="D51" s="248"/>
      <c r="E51" s="248"/>
      <c r="F51" s="248"/>
      <c r="G51" s="248"/>
      <c r="H51" s="248"/>
      <c r="I51" s="248"/>
      <c r="J51" s="248"/>
      <c r="K51" s="248"/>
      <c r="L51" s="248"/>
      <c r="M51" s="248"/>
      <c r="N51" s="249"/>
      <c r="O51" s="250"/>
      <c r="P51" s="14"/>
    </row>
    <row r="52" spans="1:16" ht="18.75" hidden="1">
      <c r="A52" s="248"/>
      <c r="B52" s="245" t="s">
        <v>220</v>
      </c>
      <c r="C52" s="248"/>
      <c r="D52" s="248"/>
      <c r="E52" s="248"/>
      <c r="F52" s="248"/>
      <c r="G52" s="248"/>
      <c r="H52" s="248"/>
      <c r="I52" s="248"/>
      <c r="J52" s="248"/>
      <c r="K52" s="248"/>
      <c r="L52" s="248"/>
      <c r="M52" s="248"/>
      <c r="N52" s="250"/>
      <c r="O52" s="250"/>
      <c r="P52" s="14"/>
    </row>
    <row r="53" spans="1:16" ht="15.75" hidden="1">
      <c r="A53" s="248"/>
      <c r="B53" s="248"/>
      <c r="C53" s="248"/>
      <c r="D53" s="248"/>
      <c r="E53" s="248"/>
      <c r="F53" s="248"/>
      <c r="G53" s="248"/>
      <c r="H53" s="248"/>
      <c r="I53" s="248"/>
      <c r="J53" s="248"/>
      <c r="K53" s="248"/>
      <c r="L53" s="248"/>
      <c r="M53" s="248"/>
      <c r="N53" s="250"/>
      <c r="O53" s="250"/>
      <c r="P53" s="14"/>
    </row>
    <row r="54" spans="1:16" ht="65.25" customHeight="1" hidden="1">
      <c r="A54" s="248"/>
      <c r="B54" s="649" t="s">
        <v>222</v>
      </c>
      <c r="C54" s="650"/>
      <c r="D54" s="650"/>
      <c r="E54" s="650"/>
      <c r="F54" s="650"/>
      <c r="G54" s="650"/>
      <c r="H54" s="650"/>
      <c r="I54" s="650"/>
      <c r="J54" s="650"/>
      <c r="K54" s="650"/>
      <c r="L54" s="650"/>
      <c r="M54" s="650"/>
      <c r="N54" s="650"/>
      <c r="O54" s="650"/>
      <c r="P54" s="14"/>
    </row>
    <row r="55" spans="2:16" ht="15.75">
      <c r="B55" s="102"/>
      <c r="N55" s="34"/>
      <c r="O55" s="34"/>
      <c r="P55" s="14"/>
    </row>
    <row r="56" spans="14:16" ht="15.75">
      <c r="N56" s="34"/>
      <c r="O56" s="34"/>
      <c r="P56" s="14"/>
    </row>
    <row r="57" spans="14:16" ht="15.75">
      <c r="N57" s="34"/>
      <c r="O57" s="34"/>
      <c r="P57" s="14"/>
    </row>
    <row r="58" spans="14:16" ht="15.75">
      <c r="N58" s="34"/>
      <c r="O58" s="34"/>
      <c r="P58" s="14"/>
    </row>
    <row r="59" spans="14:16" ht="15.75">
      <c r="N59" s="34"/>
      <c r="O59" s="34"/>
      <c r="P59" s="14"/>
    </row>
    <row r="60" spans="14:16" ht="15.75">
      <c r="N60" s="34"/>
      <c r="O60" s="34"/>
      <c r="P60" s="14"/>
    </row>
    <row r="61" spans="14:16" ht="15.75">
      <c r="N61" s="34"/>
      <c r="O61" s="34"/>
      <c r="P61" s="14"/>
    </row>
    <row r="62" spans="14:16" ht="15.75">
      <c r="N62" s="34"/>
      <c r="O62" s="34"/>
      <c r="P62" s="14"/>
    </row>
    <row r="63" spans="14:16" ht="15.75">
      <c r="N63" s="34"/>
      <c r="O63" s="34"/>
      <c r="P63" s="14"/>
    </row>
    <row r="64" spans="14:16" ht="15.75">
      <c r="N64" s="34"/>
      <c r="O64" s="34"/>
      <c r="P64" s="14"/>
    </row>
    <row r="65" spans="14:16" ht="15.75">
      <c r="N65" s="34"/>
      <c r="O65" s="34"/>
      <c r="P65" s="14"/>
    </row>
    <row r="66" spans="14:16" ht="15.75">
      <c r="N66" s="34"/>
      <c r="O66" s="34"/>
      <c r="P66" s="14"/>
    </row>
    <row r="67" spans="14:16" ht="15.75">
      <c r="N67" s="34"/>
      <c r="O67" s="35"/>
      <c r="P67" s="14"/>
    </row>
    <row r="68" spans="14:16" ht="15.75">
      <c r="N68" s="34"/>
      <c r="O68" s="35"/>
      <c r="P68" s="14"/>
    </row>
    <row r="69" spans="14:16" ht="15.75">
      <c r="N69" s="34"/>
      <c r="O69" s="34"/>
      <c r="P69" s="14"/>
    </row>
    <row r="70" spans="14:16" ht="15.75">
      <c r="N70" s="34"/>
      <c r="O70" s="34"/>
      <c r="P70" s="14"/>
    </row>
    <row r="71" spans="14:16" ht="15.75">
      <c r="N71" s="34"/>
      <c r="O71" s="34"/>
      <c r="P71" s="14"/>
    </row>
    <row r="72" spans="14:16" ht="15.75">
      <c r="N72" s="34"/>
      <c r="O72" s="34"/>
      <c r="P72" s="14"/>
    </row>
    <row r="73" spans="14:16" ht="15.75">
      <c r="N73" s="34"/>
      <c r="O73" s="34"/>
      <c r="P73" s="14"/>
    </row>
    <row r="74" spans="14:16" ht="15.75">
      <c r="N74" s="34"/>
      <c r="O74" s="34"/>
      <c r="P74" s="14"/>
    </row>
    <row r="75" spans="14:16" ht="15.75">
      <c r="N75" s="34"/>
      <c r="O75" s="34"/>
      <c r="P75" s="14"/>
    </row>
    <row r="76" spans="14:16" ht="15.75">
      <c r="N76" s="34"/>
      <c r="O76" s="34"/>
      <c r="P76" s="14"/>
    </row>
    <row r="77" spans="14:16" ht="15.75">
      <c r="N77" s="34"/>
      <c r="O77" s="34"/>
      <c r="P77" s="14"/>
    </row>
    <row r="78" spans="14:16" ht="15.75">
      <c r="N78" s="34"/>
      <c r="O78" s="34"/>
      <c r="P78" s="14"/>
    </row>
    <row r="79" spans="14:16" ht="15.75">
      <c r="N79" s="34"/>
      <c r="O79" s="34"/>
      <c r="P79" s="14"/>
    </row>
    <row r="80" spans="14:16" ht="15.75">
      <c r="N80" s="34"/>
      <c r="O80" s="34"/>
      <c r="P80" s="14"/>
    </row>
    <row r="81" spans="14:16" ht="15.75">
      <c r="N81" s="34"/>
      <c r="O81" s="34"/>
      <c r="P81" s="14"/>
    </row>
    <row r="82" spans="14:16" ht="15.75">
      <c r="N82" s="44"/>
      <c r="O82" s="34"/>
      <c r="P82" s="14"/>
    </row>
    <row r="83" spans="14:16" ht="15.75">
      <c r="N83" s="14"/>
      <c r="O83" s="14"/>
      <c r="P83" s="14"/>
    </row>
    <row r="84" spans="14:16" ht="15.75">
      <c r="N84" s="13"/>
      <c r="O84" s="13"/>
      <c r="P84" s="14"/>
    </row>
    <row r="85" spans="14:16" ht="15.75">
      <c r="N85" s="13"/>
      <c r="O85" s="13"/>
      <c r="P85" s="14"/>
    </row>
    <row r="86" spans="14:16" ht="15.75">
      <c r="N86" s="13"/>
      <c r="O86" s="13"/>
      <c r="P86" s="14"/>
    </row>
    <row r="87" spans="14:16" ht="15.75">
      <c r="N87" s="13"/>
      <c r="O87" s="13"/>
      <c r="P87" s="14"/>
    </row>
    <row r="88" ht="15.75">
      <c r="P88" s="14"/>
    </row>
    <row r="89" ht="15.75">
      <c r="P89" s="14"/>
    </row>
  </sheetData>
  <mergeCells count="6">
    <mergeCell ref="G8:J8"/>
    <mergeCell ref="B50:O50"/>
    <mergeCell ref="B54:O54"/>
    <mergeCell ref="E8:F8"/>
    <mergeCell ref="A17:D17"/>
    <mergeCell ref="C18:D18"/>
  </mergeCells>
  <printOptions horizontalCentered="1"/>
  <pageMargins left="0.5" right="0.5" top="0.5" bottom="0.25" header="0.5" footer="0.5"/>
  <pageSetup horizontalDpi="600" verticalDpi="600" orientation="landscape" scale="70" r:id="rId1"/>
  <headerFooter alignWithMargins="0">
    <oddFooter>&amp;C&amp;"Times New Roman,Regular"Exhibit L - Summary of Requirements by Object Class</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Y119"/>
  <sheetViews>
    <sheetView showGridLines="0" showOutlineSymbols="0" zoomScale="75" zoomScaleNormal="75" zoomScaleSheetLayoutView="50" workbookViewId="0" topLeftCell="A17">
      <selection activeCell="AH64" sqref="AH64:AH66"/>
    </sheetView>
  </sheetViews>
  <sheetFormatPr defaultColWidth="8.88671875" defaultRowHeight="15"/>
  <cols>
    <col min="1" max="1" width="71.99609375" style="8" customWidth="1"/>
    <col min="2" max="2" width="2.5546875" style="8" hidden="1" customWidth="1"/>
    <col min="3" max="3" width="38.4453125" style="8" customWidth="1"/>
    <col min="4" max="4" width="6.6640625" style="8" customWidth="1"/>
    <col min="5" max="5" width="1.66796875" style="8" customWidth="1"/>
    <col min="6" max="6" width="1.99609375" style="8" customWidth="1"/>
    <col min="7" max="7" width="1.77734375" style="8" customWidth="1"/>
    <col min="8" max="8" width="6.88671875" style="14" customWidth="1"/>
    <col min="9" max="9" width="6.21484375" style="14" customWidth="1"/>
    <col min="10" max="10" width="10.21484375" style="14" customWidth="1"/>
    <col min="11" max="11" width="1.66796875" style="14" customWidth="1"/>
    <col min="12" max="12" width="5.6640625" style="14" hidden="1" customWidth="1"/>
    <col min="13" max="13" width="6.21484375" style="14" hidden="1" customWidth="1"/>
    <col min="14" max="14" width="9.77734375" style="14" hidden="1" customWidth="1"/>
    <col min="15" max="15" width="1.66796875" style="14" hidden="1" customWidth="1"/>
    <col min="16" max="17" width="5.6640625" style="14" hidden="1" customWidth="1"/>
    <col min="18" max="18" width="7.6640625" style="14" hidden="1" customWidth="1"/>
    <col min="19" max="19" width="1.66796875" style="14" hidden="1" customWidth="1"/>
    <col min="20" max="20" width="5.6640625" style="14" customWidth="1"/>
    <col min="21" max="21" width="6.10546875" style="14" customWidth="1"/>
    <col min="22" max="22" width="9.4453125" style="14" customWidth="1"/>
    <col min="23" max="23" width="2.4453125" style="14" customWidth="1"/>
    <col min="24" max="24" width="5.6640625" style="14" customWidth="1"/>
    <col min="25" max="25" width="5.6640625" style="14" hidden="1" customWidth="1"/>
    <col min="26" max="26" width="8.5546875" style="14" hidden="1" customWidth="1"/>
    <col min="27" max="27" width="1.66796875" style="14" hidden="1" customWidth="1"/>
    <col min="28" max="28" width="6.10546875" style="14" hidden="1" customWidth="1"/>
    <col min="29" max="29" width="5.6640625" style="14" hidden="1" customWidth="1"/>
    <col min="30" max="30" width="4.77734375" style="14" hidden="1" customWidth="1"/>
    <col min="31" max="31" width="2.3359375" style="14" customWidth="1"/>
    <col min="32" max="32" width="9.5546875" style="14" customWidth="1"/>
    <col min="33" max="33" width="6.21484375" style="14" customWidth="1"/>
    <col min="34" max="34" width="10.5546875" style="14" customWidth="1"/>
    <col min="35" max="35" width="3.3359375" style="14" hidden="1" customWidth="1"/>
    <col min="36" max="36" width="0.23046875" style="14" hidden="1" customWidth="1"/>
    <col min="37" max="37" width="8.4453125" style="14" hidden="1" customWidth="1"/>
    <col min="38" max="38" width="7.99609375" style="14" hidden="1" customWidth="1"/>
    <col min="39" max="40" width="5.6640625" style="8" customWidth="1"/>
    <col min="41" max="41" width="7.6640625" style="8" customWidth="1"/>
    <col min="42" max="16384" width="9.6640625" style="8" customWidth="1"/>
  </cols>
  <sheetData>
    <row r="1" ht="22.5">
      <c r="A1" s="181" t="s">
        <v>158</v>
      </c>
    </row>
    <row r="3" spans="1:39" ht="22.5">
      <c r="A3" s="173" t="s">
        <v>33</v>
      </c>
      <c r="B3" s="10"/>
      <c r="C3" s="10"/>
      <c r="D3" s="10"/>
      <c r="E3" s="10"/>
      <c r="F3" s="10"/>
      <c r="G3" s="10"/>
      <c r="H3" s="16"/>
      <c r="I3" s="16"/>
      <c r="J3" s="16"/>
      <c r="K3" s="16"/>
      <c r="L3" s="16"/>
      <c r="M3" s="16"/>
      <c r="N3" s="16"/>
      <c r="O3" s="16"/>
      <c r="P3" s="16"/>
      <c r="Q3" s="17"/>
      <c r="R3" s="16"/>
      <c r="S3" s="16"/>
      <c r="T3" s="16"/>
      <c r="U3" s="16"/>
      <c r="V3" s="16"/>
      <c r="W3" s="16"/>
      <c r="X3" s="16"/>
      <c r="Y3" s="16"/>
      <c r="Z3" s="16"/>
      <c r="AA3" s="16"/>
      <c r="AB3" s="16"/>
      <c r="AC3" s="16"/>
      <c r="AD3" s="16"/>
      <c r="AE3" s="16"/>
      <c r="AF3" s="16"/>
      <c r="AG3" s="16"/>
      <c r="AH3" s="16"/>
      <c r="AI3" s="16"/>
      <c r="AJ3" s="16"/>
      <c r="AK3" s="16"/>
      <c r="AL3" s="16"/>
      <c r="AM3" s="9"/>
    </row>
    <row r="4" spans="1:39" ht="23.25">
      <c r="A4" s="174" t="s">
        <v>261</v>
      </c>
      <c r="B4" s="10"/>
      <c r="C4" s="10"/>
      <c r="D4" s="10"/>
      <c r="E4" s="10"/>
      <c r="F4" s="10"/>
      <c r="G4" s="10"/>
      <c r="H4" s="16"/>
      <c r="I4" s="16"/>
      <c r="J4" s="16"/>
      <c r="K4" s="16"/>
      <c r="L4" s="16"/>
      <c r="M4" s="16"/>
      <c r="N4" s="16"/>
      <c r="O4" s="16"/>
      <c r="P4" s="16"/>
      <c r="Q4" s="17"/>
      <c r="R4" s="16"/>
      <c r="S4" s="16"/>
      <c r="T4" s="16"/>
      <c r="U4" s="16"/>
      <c r="V4" s="16"/>
      <c r="W4" s="16"/>
      <c r="X4" s="16"/>
      <c r="Y4" s="16"/>
      <c r="Z4" s="16"/>
      <c r="AA4" s="16"/>
      <c r="AB4" s="16"/>
      <c r="AC4" s="16"/>
      <c r="AD4" s="16"/>
      <c r="AE4" s="16"/>
      <c r="AF4" s="16"/>
      <c r="AG4" s="16"/>
      <c r="AH4" s="16"/>
      <c r="AI4" s="16"/>
      <c r="AJ4" s="16"/>
      <c r="AK4" s="16"/>
      <c r="AL4" s="16"/>
      <c r="AM4" s="9"/>
    </row>
    <row r="5" spans="1:232" ht="23.25">
      <c r="A5" s="174" t="s">
        <v>22</v>
      </c>
      <c r="B5" s="10"/>
      <c r="C5" s="10"/>
      <c r="D5" s="10"/>
      <c r="E5" s="10"/>
      <c r="F5" s="10"/>
      <c r="G5" s="10"/>
      <c r="H5" s="16"/>
      <c r="I5" s="16"/>
      <c r="J5" s="16"/>
      <c r="K5" s="16"/>
      <c r="L5" s="16"/>
      <c r="M5" s="16"/>
      <c r="N5" s="16"/>
      <c r="O5" s="16"/>
      <c r="P5" s="16"/>
      <c r="Q5" s="17"/>
      <c r="R5" s="16"/>
      <c r="S5" s="16"/>
      <c r="T5" s="16"/>
      <c r="U5" s="16"/>
      <c r="V5" s="16"/>
      <c r="W5" s="16"/>
      <c r="X5" s="16"/>
      <c r="Y5" s="16"/>
      <c r="Z5" s="16"/>
      <c r="AA5" s="16"/>
      <c r="AB5" s="16"/>
      <c r="AC5" s="16"/>
      <c r="AD5" s="16"/>
      <c r="AE5" s="16"/>
      <c r="AF5" s="16"/>
      <c r="AG5" s="16"/>
      <c r="AH5" s="16"/>
      <c r="AI5" s="16"/>
      <c r="AJ5" s="16"/>
      <c r="AK5" s="16"/>
      <c r="AL5" s="16"/>
      <c r="AM5" s="9"/>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row>
    <row r="6" spans="1:232" ht="23.25">
      <c r="A6" s="174" t="s">
        <v>21</v>
      </c>
      <c r="B6" s="10"/>
      <c r="C6" s="10"/>
      <c r="D6" s="10"/>
      <c r="E6" s="10"/>
      <c r="F6" s="10"/>
      <c r="G6" s="10"/>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9"/>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row>
    <row r="7" spans="1:232" ht="23.25">
      <c r="A7" s="174"/>
      <c r="B7" s="10"/>
      <c r="C7" s="10"/>
      <c r="D7" s="10"/>
      <c r="E7" s="10"/>
      <c r="F7" s="10"/>
      <c r="G7" s="10"/>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9"/>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row>
    <row r="8" spans="1:232" ht="23.25">
      <c r="A8" s="174"/>
      <c r="B8" s="10"/>
      <c r="C8" s="10"/>
      <c r="D8" s="10"/>
      <c r="E8" s="10"/>
      <c r="F8" s="10"/>
      <c r="G8" s="10"/>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9"/>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row>
    <row r="9" spans="1:232" ht="15.75">
      <c r="A9" s="101"/>
      <c r="B9" s="10"/>
      <c r="C9" s="10"/>
      <c r="D9" s="10"/>
      <c r="E9" s="10"/>
      <c r="F9" s="10"/>
      <c r="G9" s="10"/>
      <c r="H9" s="16"/>
      <c r="I9" s="16"/>
      <c r="J9" s="16"/>
      <c r="K9" s="16"/>
      <c r="L9" s="16"/>
      <c r="M9" s="16"/>
      <c r="N9" s="16"/>
      <c r="O9" s="16"/>
      <c r="P9" s="16"/>
      <c r="Q9" s="16"/>
      <c r="R9" s="16"/>
      <c r="S9" s="16"/>
      <c r="T9" s="16"/>
      <c r="U9" s="16"/>
      <c r="V9" s="16"/>
      <c r="W9" s="16"/>
      <c r="X9" s="16"/>
      <c r="Y9" s="16"/>
      <c r="Z9" s="16"/>
      <c r="AA9" s="16"/>
      <c r="AB9" s="16"/>
      <c r="AC9" s="16"/>
      <c r="AD9" s="16"/>
      <c r="AE9" s="16"/>
      <c r="AF9" s="595" t="s">
        <v>71</v>
      </c>
      <c r="AG9" s="596"/>
      <c r="AH9" s="597"/>
      <c r="AI9" s="365"/>
      <c r="AJ9" s="595" t="s">
        <v>34</v>
      </c>
      <c r="AK9" s="596"/>
      <c r="AL9" s="597"/>
      <c r="AM9" s="9"/>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row>
    <row r="10" spans="1:232" ht="15.75">
      <c r="A10" s="101"/>
      <c r="B10" s="10"/>
      <c r="C10" s="10"/>
      <c r="D10" s="10"/>
      <c r="E10" s="10"/>
      <c r="F10" s="10"/>
      <c r="G10" s="10"/>
      <c r="H10" s="16"/>
      <c r="I10" s="16"/>
      <c r="J10" s="16"/>
      <c r="K10" s="16"/>
      <c r="L10" s="16"/>
      <c r="M10" s="16"/>
      <c r="N10" s="16"/>
      <c r="O10" s="16"/>
      <c r="P10" s="16"/>
      <c r="Q10" s="16"/>
      <c r="R10" s="16"/>
      <c r="S10" s="16"/>
      <c r="T10" s="16"/>
      <c r="U10" s="16"/>
      <c r="V10" s="16"/>
      <c r="W10" s="16"/>
      <c r="X10" s="16"/>
      <c r="Y10" s="16"/>
      <c r="Z10" s="16"/>
      <c r="AA10" s="16"/>
      <c r="AB10" s="16"/>
      <c r="AC10" s="16"/>
      <c r="AD10" s="16"/>
      <c r="AE10" s="16"/>
      <c r="AF10" s="369"/>
      <c r="AG10" s="370"/>
      <c r="AH10" s="371"/>
      <c r="AI10" s="372"/>
      <c r="AJ10" s="369"/>
      <c r="AK10" s="370"/>
      <c r="AL10" s="371"/>
      <c r="AM10" s="9"/>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row>
    <row r="11" spans="1:232" ht="15.75">
      <c r="A11" s="12"/>
      <c r="B11" s="12"/>
      <c r="C11" s="12"/>
      <c r="D11" s="12"/>
      <c r="E11" s="12"/>
      <c r="F11" s="12"/>
      <c r="G11" s="12"/>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167" t="s">
        <v>57</v>
      </c>
      <c r="AG11" s="172"/>
      <c r="AH11" s="172"/>
      <c r="AI11" s="148"/>
      <c r="AJ11" s="167" t="s">
        <v>57</v>
      </c>
      <c r="AK11" s="172"/>
      <c r="AL11" s="163"/>
      <c r="AM11" s="9"/>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row>
    <row r="12" spans="1:232" ht="16.5" thickBot="1">
      <c r="A12" s="440"/>
      <c r="B12" s="159"/>
      <c r="C12" s="159"/>
      <c r="D12" s="159"/>
      <c r="E12" s="159"/>
      <c r="F12" s="159"/>
      <c r="G12" s="159"/>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0"/>
      <c r="AF12" s="168" t="s">
        <v>54</v>
      </c>
      <c r="AG12" s="168" t="s">
        <v>185</v>
      </c>
      <c r="AH12" s="366" t="s">
        <v>56</v>
      </c>
      <c r="AI12" s="161"/>
      <c r="AJ12" s="168" t="s">
        <v>54</v>
      </c>
      <c r="AK12" s="168" t="s">
        <v>185</v>
      </c>
      <c r="AL12" s="164" t="s">
        <v>56</v>
      </c>
      <c r="AM12" s="9"/>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row>
    <row r="13" spans="1:232" ht="9" customHeight="1">
      <c r="A13" s="419"/>
      <c r="B13" s="420"/>
      <c r="C13" s="420"/>
      <c r="D13" s="420"/>
      <c r="E13" s="420"/>
      <c r="F13" s="420"/>
      <c r="G13" s="420"/>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2"/>
      <c r="AG13" s="422"/>
      <c r="AH13" s="526"/>
      <c r="AJ13" s="169"/>
      <c r="AK13" s="169"/>
      <c r="AL13" s="147"/>
      <c r="AM13" s="9"/>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row>
    <row r="14" spans="1:232" ht="15.75">
      <c r="A14" s="561" t="s">
        <v>169</v>
      </c>
      <c r="B14" s="562"/>
      <c r="C14" s="563"/>
      <c r="D14" s="563"/>
      <c r="E14" s="563"/>
      <c r="F14" s="563"/>
      <c r="G14" s="563"/>
      <c r="H14" s="564"/>
      <c r="I14" s="564"/>
      <c r="J14" s="564"/>
      <c r="K14" s="564"/>
      <c r="L14" s="564"/>
      <c r="M14" s="564"/>
      <c r="N14" s="564"/>
      <c r="O14" s="564"/>
      <c r="P14" s="564"/>
      <c r="Q14" s="564"/>
      <c r="R14" s="564"/>
      <c r="S14" s="564"/>
      <c r="T14" s="564"/>
      <c r="U14" s="564"/>
      <c r="V14" s="564"/>
      <c r="W14" s="564"/>
      <c r="X14" s="564"/>
      <c r="Y14" s="564"/>
      <c r="Z14" s="564"/>
      <c r="AA14" s="564"/>
      <c r="AB14" s="564"/>
      <c r="AC14" s="564"/>
      <c r="AD14" s="564"/>
      <c r="AE14" s="564"/>
      <c r="AF14" s="169">
        <v>19</v>
      </c>
      <c r="AG14" s="169">
        <v>16</v>
      </c>
      <c r="AH14" s="565">
        <v>88851</v>
      </c>
      <c r="AI14" s="564"/>
      <c r="AJ14" s="566"/>
      <c r="AK14" s="566"/>
      <c r="AL14" s="567">
        <v>0</v>
      </c>
      <c r="AM14" s="49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row>
    <row r="15" spans="1:39" s="12" customFormat="1" ht="18.75" customHeight="1">
      <c r="A15" s="150" t="s">
        <v>148</v>
      </c>
      <c r="B15" s="562"/>
      <c r="C15" s="563"/>
      <c r="D15" s="563"/>
      <c r="E15" s="563"/>
      <c r="F15" s="563"/>
      <c r="G15" s="563"/>
      <c r="H15" s="564"/>
      <c r="I15" s="564"/>
      <c r="J15" s="564"/>
      <c r="K15" s="564"/>
      <c r="L15" s="564"/>
      <c r="M15" s="564"/>
      <c r="N15" s="564"/>
      <c r="O15" s="564"/>
      <c r="P15" s="564"/>
      <c r="Q15" s="564"/>
      <c r="R15" s="564"/>
      <c r="S15" s="564"/>
      <c r="T15" s="564"/>
      <c r="U15" s="564"/>
      <c r="V15" s="564"/>
      <c r="W15" s="564"/>
      <c r="X15" s="564"/>
      <c r="Y15" s="564"/>
      <c r="Z15" s="564"/>
      <c r="AA15" s="564"/>
      <c r="AB15" s="564"/>
      <c r="AC15" s="564"/>
      <c r="AD15" s="564"/>
      <c r="AE15" s="564"/>
      <c r="AF15" s="522"/>
      <c r="AG15" s="522"/>
      <c r="AH15" s="565"/>
      <c r="AI15" s="564"/>
      <c r="AJ15" s="568"/>
      <c r="AK15" s="568"/>
      <c r="AL15" s="569"/>
      <c r="AM15" s="494"/>
    </row>
    <row r="16" spans="1:39" s="12" customFormat="1" ht="15.75">
      <c r="A16" s="152" t="s">
        <v>146</v>
      </c>
      <c r="B16" s="487"/>
      <c r="C16" s="488"/>
      <c r="D16" s="488"/>
      <c r="E16" s="488"/>
      <c r="F16" s="488"/>
      <c r="G16" s="488"/>
      <c r="H16" s="489"/>
      <c r="I16" s="489"/>
      <c r="J16" s="489"/>
      <c r="K16" s="489"/>
      <c r="L16" s="489"/>
      <c r="M16" s="489"/>
      <c r="N16" s="489"/>
      <c r="O16" s="489"/>
      <c r="P16" s="489"/>
      <c r="Q16" s="489"/>
      <c r="R16" s="489"/>
      <c r="S16" s="489"/>
      <c r="T16" s="489"/>
      <c r="U16" s="489"/>
      <c r="V16" s="489"/>
      <c r="W16" s="489"/>
      <c r="X16" s="489"/>
      <c r="Y16" s="489"/>
      <c r="Z16" s="489"/>
      <c r="AA16" s="489"/>
      <c r="AB16" s="489"/>
      <c r="AC16" s="489"/>
      <c r="AD16" s="489"/>
      <c r="AE16" s="489"/>
      <c r="AF16" s="170">
        <f>SUM(AF14:AF15)</f>
        <v>19</v>
      </c>
      <c r="AG16" s="170">
        <f>SUM(AG14:AG15)</f>
        <v>16</v>
      </c>
      <c r="AH16" s="528">
        <f>SUM(AH14:AH15)</f>
        <v>88851</v>
      </c>
      <c r="AI16" s="489"/>
      <c r="AJ16" s="490"/>
      <c r="AK16" s="490"/>
      <c r="AL16" s="491"/>
      <c r="AM16" s="492"/>
    </row>
    <row r="17" spans="1:39" s="12" customFormat="1" ht="15.75">
      <c r="A17" s="152"/>
      <c r="B17" s="487"/>
      <c r="C17" s="488"/>
      <c r="D17" s="488"/>
      <c r="E17" s="488"/>
      <c r="F17" s="488"/>
      <c r="G17" s="488"/>
      <c r="H17" s="489"/>
      <c r="I17" s="489"/>
      <c r="J17" s="489"/>
      <c r="K17" s="489"/>
      <c r="L17" s="489"/>
      <c r="M17" s="489"/>
      <c r="N17" s="489"/>
      <c r="O17" s="489"/>
      <c r="P17" s="489"/>
      <c r="Q17" s="489"/>
      <c r="R17" s="489"/>
      <c r="S17" s="489"/>
      <c r="T17" s="489"/>
      <c r="U17" s="489"/>
      <c r="V17" s="489"/>
      <c r="W17" s="489"/>
      <c r="X17" s="489"/>
      <c r="Y17" s="489"/>
      <c r="Z17" s="489"/>
      <c r="AA17" s="489"/>
      <c r="AB17" s="489"/>
      <c r="AC17" s="489"/>
      <c r="AD17" s="489"/>
      <c r="AE17" s="489"/>
      <c r="AF17" s="170"/>
      <c r="AG17" s="170"/>
      <c r="AH17" s="528"/>
      <c r="AI17" s="489"/>
      <c r="AJ17" s="490"/>
      <c r="AK17" s="490"/>
      <c r="AL17" s="491"/>
      <c r="AM17" s="492"/>
    </row>
    <row r="18" spans="1:39" s="12" customFormat="1" ht="15.75">
      <c r="A18" s="152" t="s">
        <v>129</v>
      </c>
      <c r="B18" s="487"/>
      <c r="C18" s="488"/>
      <c r="D18" s="488"/>
      <c r="E18" s="488"/>
      <c r="F18" s="488"/>
      <c r="G18" s="488"/>
      <c r="H18" s="489"/>
      <c r="I18" s="489"/>
      <c r="J18" s="489"/>
      <c r="K18" s="489"/>
      <c r="L18" s="489"/>
      <c r="M18" s="489"/>
      <c r="N18" s="489"/>
      <c r="O18" s="489"/>
      <c r="P18" s="489"/>
      <c r="Q18" s="489"/>
      <c r="R18" s="489"/>
      <c r="S18" s="489"/>
      <c r="T18" s="489"/>
      <c r="U18" s="489"/>
      <c r="V18" s="489"/>
      <c r="W18" s="489"/>
      <c r="X18" s="489"/>
      <c r="Y18" s="489"/>
      <c r="Z18" s="489"/>
      <c r="AA18" s="489"/>
      <c r="AB18" s="489"/>
      <c r="AC18" s="489"/>
      <c r="AD18" s="489"/>
      <c r="AE18" s="489"/>
      <c r="AF18" s="170">
        <v>19</v>
      </c>
      <c r="AG18" s="170">
        <v>19</v>
      </c>
      <c r="AH18" s="528">
        <v>89217</v>
      </c>
      <c r="AI18" s="489"/>
      <c r="AJ18" s="490"/>
      <c r="AK18" s="490"/>
      <c r="AL18" s="491"/>
      <c r="AM18" s="492"/>
    </row>
    <row r="19" spans="1:39" s="12" customFormat="1" ht="15.75">
      <c r="A19" s="540" t="s">
        <v>130</v>
      </c>
      <c r="B19" s="487"/>
      <c r="C19" s="488"/>
      <c r="D19" s="488"/>
      <c r="E19" s="488"/>
      <c r="F19" s="488"/>
      <c r="G19" s="488"/>
      <c r="H19" s="489"/>
      <c r="I19" s="489"/>
      <c r="J19" s="489"/>
      <c r="K19" s="489"/>
      <c r="L19" s="489"/>
      <c r="M19" s="489"/>
      <c r="N19" s="489"/>
      <c r="O19" s="489"/>
      <c r="P19" s="489"/>
      <c r="Q19" s="489"/>
      <c r="R19" s="489"/>
      <c r="S19" s="489"/>
      <c r="T19" s="489"/>
      <c r="U19" s="489"/>
      <c r="V19" s="489"/>
      <c r="W19" s="489"/>
      <c r="X19" s="489"/>
      <c r="Y19" s="489"/>
      <c r="Z19" s="489"/>
      <c r="AA19" s="489"/>
      <c r="AB19" s="489"/>
      <c r="AC19" s="489"/>
      <c r="AD19" s="489"/>
      <c r="AE19" s="489"/>
      <c r="AF19" s="170">
        <v>19</v>
      </c>
      <c r="AG19" s="170">
        <v>19</v>
      </c>
      <c r="AH19" s="528">
        <v>100000</v>
      </c>
      <c r="AI19" s="489"/>
      <c r="AJ19" s="490"/>
      <c r="AK19" s="490"/>
      <c r="AL19" s="491"/>
      <c r="AM19" s="492"/>
    </row>
    <row r="20" spans="1:39" s="12" customFormat="1" ht="15.75">
      <c r="A20" s="152"/>
      <c r="B20" s="487"/>
      <c r="C20" s="488"/>
      <c r="D20" s="488"/>
      <c r="E20" s="488"/>
      <c r="F20" s="488"/>
      <c r="G20" s="488"/>
      <c r="H20" s="489"/>
      <c r="I20" s="489"/>
      <c r="J20" s="489"/>
      <c r="K20" s="489"/>
      <c r="L20" s="489"/>
      <c r="M20" s="489"/>
      <c r="N20" s="489"/>
      <c r="O20" s="489"/>
      <c r="P20" s="489"/>
      <c r="Q20" s="489"/>
      <c r="R20" s="489"/>
      <c r="S20" s="489"/>
      <c r="T20" s="489"/>
      <c r="U20" s="489"/>
      <c r="V20" s="489"/>
      <c r="W20" s="489"/>
      <c r="X20" s="489"/>
      <c r="Y20" s="489"/>
      <c r="Z20" s="489"/>
      <c r="AA20" s="489"/>
      <c r="AB20" s="489"/>
      <c r="AC20" s="489"/>
      <c r="AD20" s="489"/>
      <c r="AE20" s="489"/>
      <c r="AF20" s="170"/>
      <c r="AG20" s="170"/>
      <c r="AH20" s="527"/>
      <c r="AI20" s="489"/>
      <c r="AJ20" s="490"/>
      <c r="AK20" s="490"/>
      <c r="AL20" s="491"/>
      <c r="AM20" s="492"/>
    </row>
    <row r="21" spans="1:232" ht="18.75" customHeight="1">
      <c r="A21" s="561" t="s">
        <v>87</v>
      </c>
      <c r="B21" s="12"/>
      <c r="C21" s="417"/>
      <c r="D21" s="417"/>
      <c r="E21" s="417"/>
      <c r="F21" s="417"/>
      <c r="G21" s="417"/>
      <c r="H21" s="418"/>
      <c r="I21" s="418"/>
      <c r="J21" s="418"/>
      <c r="K21" s="418"/>
      <c r="L21" s="418"/>
      <c r="M21" s="418"/>
      <c r="N21" s="418"/>
      <c r="O21" s="418"/>
      <c r="P21" s="418"/>
      <c r="Q21" s="418"/>
      <c r="R21" s="418"/>
      <c r="S21" s="418"/>
      <c r="T21" s="418"/>
      <c r="U21" s="418"/>
      <c r="V21" s="418"/>
      <c r="W21" s="418"/>
      <c r="X21" s="418"/>
      <c r="Y21" s="418"/>
      <c r="Z21" s="418"/>
      <c r="AA21" s="418"/>
      <c r="AB21" s="418"/>
      <c r="AC21" s="418"/>
      <c r="AD21" s="418"/>
      <c r="AE21" s="418"/>
      <c r="AF21" s="169">
        <v>19</v>
      </c>
      <c r="AG21" s="169">
        <v>19</v>
      </c>
      <c r="AH21" s="530">
        <v>81180</v>
      </c>
      <c r="AI21" s="418"/>
      <c r="AJ21" s="169"/>
      <c r="AK21" s="169"/>
      <c r="AL21" s="147"/>
      <c r="AM21" s="492"/>
      <c r="AN21" s="12"/>
      <c r="AO21" s="12"/>
      <c r="AP21" s="12"/>
      <c r="AQ21" s="12"/>
      <c r="AR21" s="12"/>
      <c r="AS21" s="12"/>
      <c r="AT21" s="12"/>
      <c r="AU21" s="12"/>
      <c r="AV21" s="12"/>
      <c r="AW21" s="12"/>
      <c r="AX21" s="12"/>
      <c r="AY21" s="12"/>
      <c r="AZ21" s="12"/>
      <c r="BA21" s="12"/>
      <c r="BB21" s="12"/>
      <c r="BC21" s="12"/>
      <c r="BD21" s="12"/>
      <c r="BE21" s="12"/>
      <c r="BF21" s="12"/>
      <c r="BG21" s="12"/>
      <c r="BH21" s="12"/>
      <c r="BI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row>
    <row r="22" spans="1:39" s="12" customFormat="1" ht="20.25" customHeight="1">
      <c r="A22" s="150" t="s">
        <v>131</v>
      </c>
      <c r="C22" s="417"/>
      <c r="D22" s="417"/>
      <c r="E22" s="417"/>
      <c r="F22" s="417"/>
      <c r="G22" s="417"/>
      <c r="H22" s="418"/>
      <c r="I22" s="418"/>
      <c r="J22" s="418"/>
      <c r="K22" s="418"/>
      <c r="L22" s="418"/>
      <c r="M22" s="418"/>
      <c r="N22" s="418"/>
      <c r="O22" s="418"/>
      <c r="P22" s="418"/>
      <c r="Q22" s="418"/>
      <c r="R22" s="418"/>
      <c r="S22" s="418"/>
      <c r="T22" s="418"/>
      <c r="U22" s="418"/>
      <c r="V22" s="418"/>
      <c r="W22" s="418"/>
      <c r="X22" s="418"/>
      <c r="Y22" s="418"/>
      <c r="Z22" s="418"/>
      <c r="AA22" s="418"/>
      <c r="AB22" s="418"/>
      <c r="AC22" s="418"/>
      <c r="AD22" s="418"/>
      <c r="AE22" s="418"/>
      <c r="AF22" s="522"/>
      <c r="AG22" s="522"/>
      <c r="AH22" s="530"/>
      <c r="AI22" s="418"/>
      <c r="AJ22" s="423"/>
      <c r="AK22" s="423"/>
      <c r="AL22" s="423"/>
      <c r="AM22" s="494"/>
    </row>
    <row r="23" spans="1:39" s="12" customFormat="1" ht="20.25" customHeight="1">
      <c r="A23" s="152" t="s">
        <v>88</v>
      </c>
      <c r="B23" s="487"/>
      <c r="C23" s="488"/>
      <c r="D23" s="488"/>
      <c r="E23" s="488"/>
      <c r="F23" s="488"/>
      <c r="G23" s="488"/>
      <c r="H23" s="489"/>
      <c r="I23" s="489"/>
      <c r="J23" s="489"/>
      <c r="K23" s="489"/>
      <c r="L23" s="489"/>
      <c r="M23" s="489"/>
      <c r="N23" s="489"/>
      <c r="O23" s="489"/>
      <c r="P23" s="489"/>
      <c r="Q23" s="489"/>
      <c r="R23" s="489"/>
      <c r="S23" s="489"/>
      <c r="T23" s="489"/>
      <c r="U23" s="489"/>
      <c r="V23" s="489"/>
      <c r="W23" s="489"/>
      <c r="X23" s="489"/>
      <c r="Y23" s="489"/>
      <c r="Z23" s="489"/>
      <c r="AA23" s="489"/>
      <c r="AB23" s="489"/>
      <c r="AC23" s="489"/>
      <c r="AD23" s="489"/>
      <c r="AE23" s="489"/>
      <c r="AF23" s="170">
        <f>SUM(AF21:AF22)</f>
        <v>19</v>
      </c>
      <c r="AG23" s="170">
        <f>SUM(AG21:AG22)</f>
        <v>19</v>
      </c>
      <c r="AH23" s="528">
        <f>SUM(AH21:AH22)</f>
        <v>81180</v>
      </c>
      <c r="AI23" s="489"/>
      <c r="AJ23" s="490"/>
      <c r="AK23" s="490"/>
      <c r="AL23" s="491"/>
      <c r="AM23" s="492"/>
    </row>
    <row r="24" spans="1:39" s="12" customFormat="1" ht="15.75" hidden="1">
      <c r="A24" s="152"/>
      <c r="B24" s="487"/>
      <c r="C24" s="488"/>
      <c r="D24" s="488"/>
      <c r="E24" s="488"/>
      <c r="F24" s="488"/>
      <c r="G24" s="488"/>
      <c r="H24" s="489"/>
      <c r="I24" s="489"/>
      <c r="J24" s="489"/>
      <c r="K24" s="489"/>
      <c r="L24" s="489"/>
      <c r="M24" s="489"/>
      <c r="N24" s="489"/>
      <c r="O24" s="489"/>
      <c r="P24" s="489"/>
      <c r="Q24" s="489"/>
      <c r="R24" s="489"/>
      <c r="S24" s="489"/>
      <c r="T24" s="489"/>
      <c r="U24" s="489"/>
      <c r="V24" s="489"/>
      <c r="W24" s="489"/>
      <c r="X24" s="489"/>
      <c r="Y24" s="489"/>
      <c r="Z24" s="489"/>
      <c r="AA24" s="489"/>
      <c r="AB24" s="489"/>
      <c r="AC24" s="489"/>
      <c r="AD24" s="489"/>
      <c r="AE24" s="489"/>
      <c r="AF24" s="170"/>
      <c r="AG24" s="170"/>
      <c r="AH24" s="527"/>
      <c r="AI24" s="489"/>
      <c r="AJ24" s="490"/>
      <c r="AK24" s="490"/>
      <c r="AL24" s="491"/>
      <c r="AM24" s="492"/>
    </row>
    <row r="25" spans="1:232" ht="15.75" hidden="1">
      <c r="A25" s="152" t="s">
        <v>232</v>
      </c>
      <c r="B25" s="153"/>
      <c r="C25" s="154"/>
      <c r="D25" s="154"/>
      <c r="E25" s="154"/>
      <c r="F25" s="154"/>
      <c r="G25" s="154"/>
      <c r="H25" s="155"/>
      <c r="I25" s="155"/>
      <c r="J25" s="155"/>
      <c r="K25" s="155"/>
      <c r="L25" s="155"/>
      <c r="M25" s="155"/>
      <c r="N25" s="155"/>
      <c r="O25" s="155"/>
      <c r="P25" s="155"/>
      <c r="Q25" s="155"/>
      <c r="R25" s="155"/>
      <c r="S25" s="155"/>
      <c r="T25" s="155"/>
      <c r="U25" s="155"/>
      <c r="V25" s="155"/>
      <c r="W25" s="155"/>
      <c r="X25" s="155"/>
      <c r="Y25" s="155"/>
      <c r="Z25" s="155"/>
      <c r="AA25" s="155"/>
      <c r="AB25" s="155"/>
      <c r="AC25" s="155"/>
      <c r="AD25" s="155"/>
      <c r="AE25" s="155"/>
      <c r="AF25" s="170"/>
      <c r="AG25" s="170"/>
      <c r="AH25" s="528"/>
      <c r="AI25" s="155"/>
      <c r="AJ25" s="170"/>
      <c r="AK25" s="170"/>
      <c r="AL25" s="158"/>
      <c r="AM25" s="492"/>
      <c r="AN25" s="12"/>
      <c r="AO25" s="12"/>
      <c r="AP25" s="12"/>
      <c r="AQ25" s="12"/>
      <c r="AR25" s="12"/>
      <c r="AS25" s="12"/>
      <c r="AT25" s="12"/>
      <c r="AU25" s="12"/>
      <c r="AV25" s="12"/>
      <c r="AW25" s="12"/>
      <c r="AX25" s="12"/>
      <c r="AY25" s="12"/>
      <c r="AZ25" s="12"/>
      <c r="BA25" s="12"/>
      <c r="BB25" s="12"/>
      <c r="BC25" s="12"/>
      <c r="BD25" s="12"/>
      <c r="BE25" s="12"/>
      <c r="BF25" s="12"/>
      <c r="BG25" s="12"/>
      <c r="BH25" s="12"/>
      <c r="BI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row>
    <row r="26" spans="1:232" ht="15.75" hidden="1">
      <c r="A26" s="152"/>
      <c r="B26" s="153"/>
      <c r="C26" s="175" t="s">
        <v>75</v>
      </c>
      <c r="D26" s="154"/>
      <c r="E26" s="154"/>
      <c r="F26" s="154"/>
      <c r="G26" s="154"/>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c r="AF26" s="170"/>
      <c r="AG26" s="170"/>
      <c r="AH26" s="528"/>
      <c r="AI26" s="155"/>
      <c r="AJ26" s="170"/>
      <c r="AK26" s="170"/>
      <c r="AL26" s="158"/>
      <c r="AM26" s="492"/>
      <c r="AN26" s="12"/>
      <c r="AO26" s="12"/>
      <c r="AP26" s="12"/>
      <c r="AQ26" s="12"/>
      <c r="AR26" s="12"/>
      <c r="AS26" s="12"/>
      <c r="AT26" s="12"/>
      <c r="AU26" s="12"/>
      <c r="AV26" s="12"/>
      <c r="AW26" s="12"/>
      <c r="AX26" s="12"/>
      <c r="AY26" s="12"/>
      <c r="AZ26" s="12"/>
      <c r="BA26" s="12"/>
      <c r="BB26" s="12"/>
      <c r="BC26" s="12"/>
      <c r="BD26" s="12"/>
      <c r="BE26" s="12"/>
      <c r="BF26" s="12"/>
      <c r="BG26" s="12"/>
      <c r="BH26" s="12"/>
      <c r="BI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row>
    <row r="27" spans="1:232" ht="15.75" hidden="1">
      <c r="A27" s="152" t="s">
        <v>5</v>
      </c>
      <c r="B27" s="153"/>
      <c r="C27" s="493"/>
      <c r="D27" s="154"/>
      <c r="E27" s="154"/>
      <c r="F27" s="154"/>
      <c r="G27" s="154"/>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70">
        <f>SUM(AF25:AF26)</f>
        <v>0</v>
      </c>
      <c r="AG27" s="170">
        <f>SUM(AG25:AG26)</f>
        <v>0</v>
      </c>
      <c r="AH27" s="528">
        <f>SUM(AH25:AH26)</f>
        <v>0</v>
      </c>
      <c r="AI27" s="155"/>
      <c r="AJ27" s="170"/>
      <c r="AK27" s="170"/>
      <c r="AL27" s="158"/>
      <c r="AM27" s="494"/>
      <c r="AN27" s="12"/>
      <c r="AO27" s="12"/>
      <c r="AP27" s="12"/>
      <c r="AQ27" s="12"/>
      <c r="AR27" s="12"/>
      <c r="AS27" s="12"/>
      <c r="AT27" s="12"/>
      <c r="AU27" s="12"/>
      <c r="AV27" s="12"/>
      <c r="AW27" s="12"/>
      <c r="AX27" s="12"/>
      <c r="AY27" s="12"/>
      <c r="AZ27" s="12"/>
      <c r="BA27" s="12"/>
      <c r="BB27" s="12"/>
      <c r="BC27" s="12"/>
      <c r="BD27" s="12"/>
      <c r="BE27" s="12"/>
      <c r="BF27" s="12"/>
      <c r="BG27" s="12"/>
      <c r="BH27" s="12"/>
      <c r="BI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row>
    <row r="28" spans="1:232" ht="15.75">
      <c r="A28" s="152"/>
      <c r="B28" s="153"/>
      <c r="C28" s="154"/>
      <c r="D28" s="154"/>
      <c r="E28" s="154"/>
      <c r="F28" s="154"/>
      <c r="G28" s="154"/>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70"/>
      <c r="AG28" s="170"/>
      <c r="AH28" s="528"/>
      <c r="AI28" s="155"/>
      <c r="AJ28" s="170"/>
      <c r="AK28" s="170"/>
      <c r="AL28" s="158"/>
      <c r="AM28" s="9"/>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row>
    <row r="29" spans="1:232" ht="15.75">
      <c r="A29" s="152" t="s">
        <v>101</v>
      </c>
      <c r="B29" s="153"/>
      <c r="C29" s="154"/>
      <c r="D29" s="154"/>
      <c r="E29" s="154"/>
      <c r="F29" s="154"/>
      <c r="G29" s="154"/>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70"/>
      <c r="AG29" s="156"/>
      <c r="AH29" s="529"/>
      <c r="AI29" s="155"/>
      <c r="AJ29" s="170"/>
      <c r="AK29" s="170"/>
      <c r="AL29" s="158"/>
      <c r="AM29" s="9"/>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row>
    <row r="30" spans="1:232" ht="15.75">
      <c r="A30" s="152"/>
      <c r="B30" s="153" t="s">
        <v>178</v>
      </c>
      <c r="C30" s="154"/>
      <c r="D30" s="154"/>
      <c r="E30" s="154"/>
      <c r="F30" s="154"/>
      <c r="G30" s="154"/>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70"/>
      <c r="AG30" s="156"/>
      <c r="AH30" s="528"/>
      <c r="AI30" s="155"/>
      <c r="AJ30" s="170"/>
      <c r="AK30" s="170"/>
      <c r="AL30" s="158"/>
      <c r="AM30" s="9"/>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row>
    <row r="31" spans="1:232" ht="15.75">
      <c r="A31" s="152"/>
      <c r="B31" s="153"/>
      <c r="C31" s="166" t="s">
        <v>76</v>
      </c>
      <c r="D31" s="154"/>
      <c r="E31" s="154"/>
      <c r="F31" s="154"/>
      <c r="G31" s="154"/>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70"/>
      <c r="AG31" s="156"/>
      <c r="AH31" s="528">
        <v>57</v>
      </c>
      <c r="AI31" s="155"/>
      <c r="AJ31" s="170"/>
      <c r="AK31" s="170"/>
      <c r="AL31" s="158"/>
      <c r="AM31" s="9"/>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row>
    <row r="32" spans="1:232" ht="15.75" hidden="1">
      <c r="A32" s="150"/>
      <c r="B32" s="12"/>
      <c r="C32" s="8" t="s">
        <v>100</v>
      </c>
      <c r="D32" s="11"/>
      <c r="E32" s="11"/>
      <c r="F32" s="11"/>
      <c r="G32" s="11"/>
      <c r="H32" s="20"/>
      <c r="I32" s="20"/>
      <c r="J32" s="20"/>
      <c r="K32" s="20"/>
      <c r="L32" s="20"/>
      <c r="M32" s="20"/>
      <c r="N32" s="20"/>
      <c r="O32" s="20"/>
      <c r="P32" s="20"/>
      <c r="Q32" s="20"/>
      <c r="R32" s="20"/>
      <c r="S32" s="20"/>
      <c r="T32" s="20"/>
      <c r="U32" s="20"/>
      <c r="V32" s="20"/>
      <c r="W32" s="20"/>
      <c r="X32" s="20"/>
      <c r="Y32" s="20"/>
      <c r="Z32" s="20"/>
      <c r="AA32" s="20"/>
      <c r="AB32" s="20"/>
      <c r="AC32" s="20"/>
      <c r="AD32" s="20"/>
      <c r="AE32" s="20"/>
      <c r="AF32" s="169"/>
      <c r="AG32" s="522"/>
      <c r="AH32" s="530"/>
      <c r="AI32" s="20"/>
      <c r="AJ32" s="169"/>
      <c r="AK32" s="169"/>
      <c r="AL32" s="147"/>
      <c r="AM32" s="9"/>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row>
    <row r="33" spans="1:232" ht="15.75" hidden="1">
      <c r="A33" s="150"/>
      <c r="B33" s="12"/>
      <c r="C33" s="8" t="s">
        <v>72</v>
      </c>
      <c r="D33" s="11"/>
      <c r="E33" s="11"/>
      <c r="F33" s="11"/>
      <c r="G33" s="11"/>
      <c r="H33" s="20"/>
      <c r="I33" s="20"/>
      <c r="J33" s="20"/>
      <c r="K33" s="20"/>
      <c r="L33" s="20"/>
      <c r="M33" s="20"/>
      <c r="N33" s="20"/>
      <c r="O33" s="20"/>
      <c r="P33" s="20"/>
      <c r="Q33" s="20"/>
      <c r="R33" s="20"/>
      <c r="S33" s="20"/>
      <c r="T33" s="20"/>
      <c r="U33" s="20"/>
      <c r="V33" s="20"/>
      <c r="W33" s="20"/>
      <c r="X33" s="20"/>
      <c r="Y33" s="20"/>
      <c r="Z33" s="20"/>
      <c r="AA33" s="20"/>
      <c r="AB33" s="20"/>
      <c r="AC33" s="20"/>
      <c r="AD33" s="20"/>
      <c r="AE33" s="20"/>
      <c r="AF33" s="169"/>
      <c r="AG33" s="522"/>
      <c r="AH33" s="530"/>
      <c r="AI33" s="20"/>
      <c r="AJ33" s="169"/>
      <c r="AK33" s="169"/>
      <c r="AL33" s="147"/>
      <c r="AM33" s="9"/>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row>
    <row r="34" spans="1:232" ht="15.75">
      <c r="A34" s="152"/>
      <c r="B34" s="153"/>
      <c r="C34" s="153" t="s">
        <v>277</v>
      </c>
      <c r="D34" s="154"/>
      <c r="E34" s="154"/>
      <c r="F34" s="154"/>
      <c r="G34" s="154"/>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70"/>
      <c r="AG34" s="156"/>
      <c r="AH34" s="528">
        <v>24</v>
      </c>
      <c r="AI34" s="155"/>
      <c r="AJ34" s="170"/>
      <c r="AK34" s="170"/>
      <c r="AL34" s="158"/>
      <c r="AM34" s="9"/>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row>
    <row r="35" spans="1:232" ht="15.75">
      <c r="A35" s="152"/>
      <c r="B35" s="153"/>
      <c r="C35" s="153" t="s">
        <v>73</v>
      </c>
      <c r="D35" s="154"/>
      <c r="E35" s="154"/>
      <c r="F35" s="154"/>
      <c r="G35" s="154"/>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70"/>
      <c r="AG35" s="156"/>
      <c r="AH35" s="528">
        <v>44</v>
      </c>
      <c r="AI35" s="155"/>
      <c r="AJ35" s="170"/>
      <c r="AK35" s="170"/>
      <c r="AL35" s="158"/>
      <c r="AM35" s="9"/>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row>
    <row r="36" spans="1:232" ht="15.75">
      <c r="A36" s="152"/>
      <c r="B36" s="153"/>
      <c r="C36" s="153" t="s">
        <v>74</v>
      </c>
      <c r="D36" s="154"/>
      <c r="E36" s="154"/>
      <c r="F36" s="154"/>
      <c r="G36" s="154"/>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70"/>
      <c r="AG36" s="156"/>
      <c r="AH36" s="528"/>
      <c r="AI36" s="155"/>
      <c r="AJ36" s="170"/>
      <c r="AK36" s="170"/>
      <c r="AL36" s="158"/>
      <c r="AM36" s="9"/>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row>
    <row r="37" spans="1:233" s="153" customFormat="1" ht="15.75">
      <c r="A37" s="516"/>
      <c r="C37" s="153" t="s">
        <v>77</v>
      </c>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515"/>
      <c r="AG37" s="205"/>
      <c r="AH37" s="529">
        <v>14</v>
      </c>
      <c r="AI37" s="157"/>
      <c r="AJ37" s="157"/>
      <c r="AK37" s="157"/>
      <c r="AL37" s="157"/>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row>
    <row r="38" spans="1:38" s="12" customFormat="1" ht="15.75">
      <c r="A38" s="150"/>
      <c r="C38" s="12" t="s">
        <v>269</v>
      </c>
      <c r="H38" s="423"/>
      <c r="I38" s="423"/>
      <c r="J38" s="423"/>
      <c r="K38" s="423"/>
      <c r="L38" s="423"/>
      <c r="M38" s="423"/>
      <c r="N38" s="423"/>
      <c r="O38" s="423"/>
      <c r="P38" s="423"/>
      <c r="Q38" s="423"/>
      <c r="R38" s="423"/>
      <c r="S38" s="423"/>
      <c r="T38" s="423"/>
      <c r="U38" s="423"/>
      <c r="V38" s="423"/>
      <c r="W38" s="423"/>
      <c r="X38" s="423"/>
      <c r="Y38" s="423"/>
      <c r="Z38" s="423"/>
      <c r="AA38" s="423"/>
      <c r="AB38" s="423"/>
      <c r="AC38" s="423"/>
      <c r="AD38" s="423"/>
      <c r="AE38" s="423"/>
      <c r="AF38" s="170"/>
      <c r="AG38" s="156"/>
      <c r="AH38" s="528">
        <v>20</v>
      </c>
      <c r="AI38" s="423"/>
      <c r="AJ38" s="423"/>
      <c r="AK38" s="423"/>
      <c r="AL38" s="423"/>
    </row>
    <row r="39" spans="1:38" s="12" customFormat="1" ht="15.75">
      <c r="A39" s="150"/>
      <c r="C39" s="12" t="s">
        <v>270</v>
      </c>
      <c r="H39" s="423"/>
      <c r="I39" s="423"/>
      <c r="J39" s="423"/>
      <c r="K39" s="423"/>
      <c r="L39" s="423"/>
      <c r="M39" s="423"/>
      <c r="N39" s="423"/>
      <c r="O39" s="423"/>
      <c r="P39" s="423"/>
      <c r="Q39" s="423"/>
      <c r="R39" s="423"/>
      <c r="S39" s="423"/>
      <c r="T39" s="423"/>
      <c r="U39" s="423"/>
      <c r="V39" s="423"/>
      <c r="W39" s="423"/>
      <c r="X39" s="423"/>
      <c r="Y39" s="423"/>
      <c r="Z39" s="423"/>
      <c r="AA39" s="423"/>
      <c r="AB39" s="423"/>
      <c r="AC39" s="423"/>
      <c r="AD39" s="423"/>
      <c r="AE39" s="423"/>
      <c r="AF39" s="170"/>
      <c r="AG39" s="156"/>
      <c r="AH39" s="528">
        <v>12</v>
      </c>
      <c r="AI39" s="423"/>
      <c r="AJ39" s="423"/>
      <c r="AK39" s="423"/>
      <c r="AL39" s="423"/>
    </row>
    <row r="40" spans="1:38" s="12" customFormat="1" ht="15.75">
      <c r="A40" s="150"/>
      <c r="C40" s="12" t="s">
        <v>271</v>
      </c>
      <c r="H40" s="423"/>
      <c r="I40" s="423"/>
      <c r="J40" s="423"/>
      <c r="K40" s="423"/>
      <c r="L40" s="423"/>
      <c r="M40" s="423"/>
      <c r="N40" s="423"/>
      <c r="O40" s="423"/>
      <c r="P40" s="423"/>
      <c r="Q40" s="423"/>
      <c r="R40" s="423"/>
      <c r="S40" s="423"/>
      <c r="T40" s="423"/>
      <c r="U40" s="423"/>
      <c r="V40" s="423"/>
      <c r="W40" s="423"/>
      <c r="X40" s="423"/>
      <c r="Y40" s="423"/>
      <c r="Z40" s="423"/>
      <c r="AA40" s="423"/>
      <c r="AB40" s="423"/>
      <c r="AC40" s="423"/>
      <c r="AD40" s="423"/>
      <c r="AE40" s="423"/>
      <c r="AF40" s="170"/>
      <c r="AG40" s="156"/>
      <c r="AH40" s="528">
        <v>2</v>
      </c>
      <c r="AI40" s="423"/>
      <c r="AJ40" s="423"/>
      <c r="AK40" s="423"/>
      <c r="AL40" s="423"/>
    </row>
    <row r="41" spans="1:232" ht="15.75">
      <c r="A41" s="150"/>
      <c r="C41" s="8" t="s">
        <v>234</v>
      </c>
      <c r="AF41" s="170"/>
      <c r="AG41" s="156"/>
      <c r="AH41" s="528"/>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c r="FF41" s="12"/>
      <c r="FG41" s="12"/>
      <c r="FH41" s="12"/>
      <c r="FI41" s="12"/>
      <c r="FJ41" s="12"/>
      <c r="FK41" s="12"/>
      <c r="FL41" s="12"/>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row>
    <row r="42" spans="1:138" ht="0.75" customHeight="1">
      <c r="A42" s="152"/>
      <c r="B42" s="153"/>
      <c r="C42" s="153"/>
      <c r="D42" s="154"/>
      <c r="E42" s="154"/>
      <c r="F42" s="154"/>
      <c r="G42" s="154"/>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514"/>
      <c r="AG42" s="523"/>
      <c r="AH42" s="528"/>
      <c r="AI42" s="155"/>
      <c r="AJ42" s="170"/>
      <c r="AK42" s="170"/>
      <c r="AL42" s="157"/>
      <c r="AM42" s="494"/>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row>
    <row r="43" spans="1:138" ht="15.75">
      <c r="A43" s="152"/>
      <c r="B43" s="153"/>
      <c r="C43" s="153" t="s">
        <v>41</v>
      </c>
      <c r="D43" s="154"/>
      <c r="E43" s="154"/>
      <c r="F43" s="154"/>
      <c r="G43" s="154"/>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515">
        <f>SUM(AF31:AF42)</f>
        <v>0</v>
      </c>
      <c r="AG43" s="205">
        <f>SUM(AG31:AG42)</f>
        <v>0</v>
      </c>
      <c r="AH43" s="529">
        <f>SUM(AH31:AH42)</f>
        <v>173</v>
      </c>
      <c r="AI43" s="155"/>
      <c r="AJ43" s="170">
        <f>SUM(AJ31:AJ36)</f>
        <v>0</v>
      </c>
      <c r="AK43" s="170">
        <f>SUM(AK31:AK36)</f>
        <v>0</v>
      </c>
      <c r="AL43" s="157">
        <f>SUM(AL31:AL36)</f>
        <v>0</v>
      </c>
      <c r="AM43" s="494"/>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row>
    <row r="44" spans="1:138" ht="15.75">
      <c r="A44" s="152"/>
      <c r="B44" s="153" t="s">
        <v>179</v>
      </c>
      <c r="C44" s="154"/>
      <c r="D44" s="154"/>
      <c r="E44" s="154"/>
      <c r="F44" s="154"/>
      <c r="G44" s="154"/>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70"/>
      <c r="AG44" s="156"/>
      <c r="AH44" s="528"/>
      <c r="AI44" s="155"/>
      <c r="AJ44" s="170"/>
      <c r="AK44" s="170"/>
      <c r="AL44" s="157"/>
      <c r="AM44" s="494"/>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row>
    <row r="45" spans="1:138" ht="15.75" hidden="1">
      <c r="A45" s="152"/>
      <c r="B45" s="153"/>
      <c r="C45" s="175" t="s">
        <v>78</v>
      </c>
      <c r="D45" s="154"/>
      <c r="E45" s="154"/>
      <c r="F45" s="154"/>
      <c r="G45" s="154"/>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495"/>
      <c r="AG45" s="152"/>
      <c r="AH45" s="531"/>
      <c r="AI45" s="155"/>
      <c r="AJ45" s="170"/>
      <c r="AK45" s="170"/>
      <c r="AL45" s="157"/>
      <c r="AM45" s="494"/>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row>
    <row r="46" spans="1:138" ht="15.75">
      <c r="A46" s="152"/>
      <c r="B46" s="153"/>
      <c r="C46" s="166" t="s">
        <v>160</v>
      </c>
      <c r="D46" s="154"/>
      <c r="E46" s="154"/>
      <c r="F46" s="154"/>
      <c r="G46" s="154"/>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495"/>
      <c r="AG46" s="152"/>
      <c r="AH46" s="531"/>
      <c r="AI46" s="155"/>
      <c r="AJ46" s="170">
        <v>0</v>
      </c>
      <c r="AK46" s="170">
        <v>0</v>
      </c>
      <c r="AL46" s="157"/>
      <c r="AM46" s="494"/>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row>
    <row r="47" spans="1:138" ht="15.75">
      <c r="A47" s="152"/>
      <c r="B47" s="153"/>
      <c r="C47" s="153" t="s">
        <v>42</v>
      </c>
      <c r="D47" s="154"/>
      <c r="E47" s="154"/>
      <c r="F47" s="154"/>
      <c r="G47" s="154"/>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70">
        <f>+AF45+AF46</f>
        <v>0</v>
      </c>
      <c r="AG47" s="156">
        <f>+AG45+AG46</f>
        <v>0</v>
      </c>
      <c r="AH47" s="549">
        <f>+AH45+AH46</f>
        <v>0</v>
      </c>
      <c r="AI47" s="155"/>
      <c r="AJ47" s="170">
        <f>AJ46</f>
        <v>0</v>
      </c>
      <c r="AK47" s="170">
        <f>AK46</f>
        <v>0</v>
      </c>
      <c r="AL47" s="157">
        <f>AL46</f>
        <v>0</v>
      </c>
      <c r="AM47" s="494"/>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row>
    <row r="48" spans="1:138" ht="15.75">
      <c r="A48" s="152"/>
      <c r="B48" s="176" t="s">
        <v>177</v>
      </c>
      <c r="C48" s="548" t="s">
        <v>272</v>
      </c>
      <c r="D48" s="154"/>
      <c r="E48" s="154"/>
      <c r="F48" s="154"/>
      <c r="G48" s="154"/>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70">
        <f>+AF43+AF47</f>
        <v>0</v>
      </c>
      <c r="AG48" s="156">
        <f>+AG43+AG47</f>
        <v>0</v>
      </c>
      <c r="AH48" s="528">
        <f>SUM(AH43)</f>
        <v>173</v>
      </c>
      <c r="AI48" s="155"/>
      <c r="AJ48" s="170" t="e">
        <f>AJ47+AJ43+#REF!</f>
        <v>#REF!</v>
      </c>
      <c r="AK48" s="170" t="e">
        <f>AK47+AK43+#REF!</f>
        <v>#REF!</v>
      </c>
      <c r="AL48" s="157" t="e">
        <f>AL47+AL43+#REF!</f>
        <v>#REF!</v>
      </c>
      <c r="AM48" s="494"/>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row>
    <row r="49" spans="1:138" ht="15.75" hidden="1">
      <c r="A49" s="152"/>
      <c r="B49" s="176" t="s">
        <v>175</v>
      </c>
      <c r="C49" s="154"/>
      <c r="D49" s="154"/>
      <c r="E49" s="154"/>
      <c r="F49" s="154"/>
      <c r="G49" s="154"/>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70">
        <f>AF48+AF27</f>
        <v>0</v>
      </c>
      <c r="AG49" s="156">
        <f>AG48+AG27</f>
        <v>0</v>
      </c>
      <c r="AH49" s="528">
        <f>AH48+AH27</f>
        <v>173</v>
      </c>
      <c r="AI49" s="155"/>
      <c r="AJ49" s="170"/>
      <c r="AK49" s="170"/>
      <c r="AL49" s="157"/>
      <c r="AM49" s="494"/>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row>
    <row r="50" spans="1:138" ht="15.75">
      <c r="A50" s="150"/>
      <c r="B50" s="416"/>
      <c r="C50" s="417"/>
      <c r="D50" s="417"/>
      <c r="E50" s="417"/>
      <c r="F50" s="417"/>
      <c r="G50" s="417"/>
      <c r="H50" s="418"/>
      <c r="I50" s="418"/>
      <c r="J50" s="418"/>
      <c r="K50" s="418"/>
      <c r="L50" s="418"/>
      <c r="M50" s="418"/>
      <c r="N50" s="418"/>
      <c r="O50" s="418"/>
      <c r="P50" s="418"/>
      <c r="Q50" s="418"/>
      <c r="R50" s="418"/>
      <c r="S50" s="418"/>
      <c r="T50" s="418"/>
      <c r="U50" s="418"/>
      <c r="V50" s="418"/>
      <c r="W50" s="418"/>
      <c r="X50" s="418"/>
      <c r="Y50" s="418"/>
      <c r="Z50" s="418"/>
      <c r="AA50" s="418"/>
      <c r="AB50" s="418"/>
      <c r="AC50" s="418"/>
      <c r="AD50" s="418"/>
      <c r="AE50" s="418"/>
      <c r="AF50" s="169"/>
      <c r="AG50" s="169"/>
      <c r="AH50" s="530"/>
      <c r="AI50" s="418"/>
      <c r="AJ50" s="169"/>
      <c r="AK50" s="169"/>
      <c r="AL50" s="423"/>
      <c r="AM50" s="494"/>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row>
    <row r="51" spans="1:138" ht="15.75">
      <c r="A51" s="180" t="s">
        <v>83</v>
      </c>
      <c r="B51" s="177"/>
      <c r="C51" s="177"/>
      <c r="D51" s="177"/>
      <c r="E51" s="177"/>
      <c r="F51" s="177"/>
      <c r="G51" s="177"/>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9">
        <f>AF49+AF23</f>
        <v>19</v>
      </c>
      <c r="AG51" s="179">
        <f>AG49+AG23</f>
        <v>19</v>
      </c>
      <c r="AH51" s="532">
        <f>AH49+AH23</f>
        <v>81353</v>
      </c>
      <c r="AI51" s="178"/>
      <c r="AJ51" s="179" t="e">
        <f>AJ48+#REF!</f>
        <v>#REF!</v>
      </c>
      <c r="AK51" s="179" t="e">
        <f>AK48+#REF!</f>
        <v>#REF!</v>
      </c>
      <c r="AL51" s="560" t="e">
        <f>AL48+#REF!</f>
        <v>#REF!</v>
      </c>
      <c r="AM51" s="494"/>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row>
    <row r="52" spans="1:138" ht="15.75">
      <c r="A52" s="152"/>
      <c r="B52" s="154"/>
      <c r="C52" s="601"/>
      <c r="D52" s="601"/>
      <c r="E52" s="154"/>
      <c r="F52" s="154"/>
      <c r="G52" s="154"/>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70"/>
      <c r="AG52" s="170"/>
      <c r="AH52" s="547"/>
      <c r="AI52" s="155"/>
      <c r="AJ52" s="170"/>
      <c r="AK52" s="170"/>
      <c r="AL52" s="157"/>
      <c r="AM52" s="494"/>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row>
    <row r="53" spans="1:138" ht="15.75">
      <c r="A53" s="152" t="s">
        <v>233</v>
      </c>
      <c r="B53" s="154"/>
      <c r="C53" s="602"/>
      <c r="D53" s="602"/>
      <c r="E53" s="154"/>
      <c r="F53" s="154"/>
      <c r="G53" s="154"/>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70"/>
      <c r="AG53" s="170"/>
      <c r="AH53" s="549">
        <v>0</v>
      </c>
      <c r="AI53" s="155"/>
      <c r="AJ53" s="170"/>
      <c r="AK53" s="170"/>
      <c r="AL53" s="157"/>
      <c r="AM53" s="494"/>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row>
    <row r="54" spans="1:138" ht="15.75" hidden="1">
      <c r="A54" s="152"/>
      <c r="B54" s="153" t="s">
        <v>234</v>
      </c>
      <c r="C54" s="153"/>
      <c r="D54" s="153"/>
      <c r="E54" s="153"/>
      <c r="F54" s="153"/>
      <c r="G54" s="153"/>
      <c r="H54" s="157"/>
      <c r="I54" s="157"/>
      <c r="J54" s="157"/>
      <c r="K54" s="157"/>
      <c r="L54" s="155"/>
      <c r="M54" s="155"/>
      <c r="N54" s="155"/>
      <c r="O54" s="155"/>
      <c r="P54" s="155"/>
      <c r="Q54" s="155"/>
      <c r="R54" s="155"/>
      <c r="S54" s="155"/>
      <c r="T54" s="155"/>
      <c r="U54" s="155"/>
      <c r="V54" s="155"/>
      <c r="W54" s="155"/>
      <c r="X54" s="155"/>
      <c r="Y54" s="155"/>
      <c r="Z54" s="155"/>
      <c r="AA54" s="155"/>
      <c r="AB54" s="155"/>
      <c r="AC54" s="155"/>
      <c r="AD54" s="155"/>
      <c r="AE54" s="155"/>
      <c r="AF54" s="170" t="s">
        <v>55</v>
      </c>
      <c r="AG54" s="170"/>
      <c r="AH54" s="528"/>
      <c r="AI54" s="155" t="s">
        <v>55</v>
      </c>
      <c r="AJ54" s="170" t="s">
        <v>55</v>
      </c>
      <c r="AK54" s="170"/>
      <c r="AL54" s="157"/>
      <c r="AM54" s="494"/>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row>
    <row r="55" spans="1:138" ht="15.75" hidden="1">
      <c r="A55" s="152"/>
      <c r="B55" s="153"/>
      <c r="C55" s="153" t="s">
        <v>43</v>
      </c>
      <c r="D55" s="153"/>
      <c r="E55" s="153"/>
      <c r="F55" s="153"/>
      <c r="G55" s="153"/>
      <c r="H55" s="157"/>
      <c r="I55" s="157"/>
      <c r="J55" s="157"/>
      <c r="K55" s="157"/>
      <c r="L55" s="155"/>
      <c r="M55" s="155"/>
      <c r="N55" s="155"/>
      <c r="O55" s="155"/>
      <c r="P55" s="155"/>
      <c r="Q55" s="155"/>
      <c r="R55" s="155"/>
      <c r="S55" s="155"/>
      <c r="T55" s="155"/>
      <c r="U55" s="155"/>
      <c r="V55" s="155"/>
      <c r="W55" s="155"/>
      <c r="X55" s="155"/>
      <c r="Y55" s="155"/>
      <c r="Z55" s="155"/>
      <c r="AA55" s="155"/>
      <c r="AB55" s="155"/>
      <c r="AC55" s="155"/>
      <c r="AD55" s="155"/>
      <c r="AE55" s="155"/>
      <c r="AF55" s="170"/>
      <c r="AG55" s="170"/>
      <c r="AH55" s="528"/>
      <c r="AI55" s="155"/>
      <c r="AJ55" s="170"/>
      <c r="AK55" s="170"/>
      <c r="AL55" s="157"/>
      <c r="AM55" s="494"/>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row>
    <row r="56" spans="1:138" ht="15.75" hidden="1">
      <c r="A56" s="152" t="s">
        <v>6</v>
      </c>
      <c r="B56" s="153"/>
      <c r="C56" s="153"/>
      <c r="D56" s="153"/>
      <c r="E56" s="153"/>
      <c r="F56" s="153"/>
      <c r="G56" s="153"/>
      <c r="H56" s="157"/>
      <c r="I56" s="157"/>
      <c r="J56" s="157"/>
      <c r="K56" s="157"/>
      <c r="L56" s="155"/>
      <c r="M56" s="155"/>
      <c r="N56" s="155"/>
      <c r="O56" s="155"/>
      <c r="P56" s="155"/>
      <c r="Q56" s="155"/>
      <c r="R56" s="155"/>
      <c r="S56" s="155"/>
      <c r="T56" s="155"/>
      <c r="U56" s="155"/>
      <c r="V56" s="155"/>
      <c r="W56" s="155"/>
      <c r="X56" s="155"/>
      <c r="Y56" s="155"/>
      <c r="Z56" s="155"/>
      <c r="AA56" s="155"/>
      <c r="AB56" s="155"/>
      <c r="AC56" s="155"/>
      <c r="AD56" s="155"/>
      <c r="AE56" s="155"/>
      <c r="AF56" s="170"/>
      <c r="AG56" s="170"/>
      <c r="AH56" s="528"/>
      <c r="AI56" s="155"/>
      <c r="AJ56" s="170"/>
      <c r="AK56" s="170"/>
      <c r="AL56" s="157"/>
      <c r="AM56" s="494"/>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row>
    <row r="57" spans="1:138" ht="15.75" hidden="1">
      <c r="A57" s="152" t="s">
        <v>7</v>
      </c>
      <c r="B57" s="153"/>
      <c r="C57" s="153"/>
      <c r="D57" s="153"/>
      <c r="E57" s="153"/>
      <c r="F57" s="153"/>
      <c r="G57" s="153"/>
      <c r="H57" s="157"/>
      <c r="I57" s="157"/>
      <c r="J57" s="157"/>
      <c r="K57" s="157"/>
      <c r="L57" s="155"/>
      <c r="M57" s="155"/>
      <c r="N57" s="155"/>
      <c r="O57" s="155"/>
      <c r="P57" s="155"/>
      <c r="Q57" s="155"/>
      <c r="R57" s="155"/>
      <c r="S57" s="155"/>
      <c r="T57" s="155"/>
      <c r="U57" s="155"/>
      <c r="V57" s="155"/>
      <c r="W57" s="155"/>
      <c r="X57" s="155"/>
      <c r="Y57" s="155"/>
      <c r="Z57" s="155"/>
      <c r="AA57" s="155"/>
      <c r="AB57" s="155"/>
      <c r="AC57" s="155"/>
      <c r="AD57" s="155"/>
      <c r="AE57" s="155"/>
      <c r="AF57" s="170">
        <f>SUM(AF55:AF56)</f>
        <v>0</v>
      </c>
      <c r="AG57" s="170">
        <f>SUM(AG55:AG56)</f>
        <v>0</v>
      </c>
      <c r="AH57" s="528">
        <f>SUM(AH55:AH56)</f>
        <v>0</v>
      </c>
      <c r="AI57" s="155"/>
      <c r="AJ57" s="170"/>
      <c r="AK57" s="170"/>
      <c r="AL57" s="157"/>
      <c r="AM57" s="494"/>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row>
    <row r="58" spans="1:138" ht="15.75" hidden="1">
      <c r="A58" s="152"/>
      <c r="B58" s="153" t="s">
        <v>147</v>
      </c>
      <c r="C58" s="153"/>
      <c r="D58" s="153"/>
      <c r="E58" s="153"/>
      <c r="F58" s="153"/>
      <c r="G58" s="153"/>
      <c r="H58" s="157"/>
      <c r="I58" s="157"/>
      <c r="J58" s="157"/>
      <c r="K58" s="157"/>
      <c r="L58" s="155"/>
      <c r="M58" s="155"/>
      <c r="N58" s="155"/>
      <c r="O58" s="155"/>
      <c r="P58" s="155"/>
      <c r="Q58" s="155"/>
      <c r="R58" s="155"/>
      <c r="S58" s="155"/>
      <c r="T58" s="155"/>
      <c r="U58" s="155"/>
      <c r="V58" s="155"/>
      <c r="W58" s="155"/>
      <c r="X58" s="155"/>
      <c r="Y58" s="155"/>
      <c r="Z58" s="155"/>
      <c r="AA58" s="155"/>
      <c r="AB58" s="155"/>
      <c r="AC58" s="155"/>
      <c r="AD58" s="155"/>
      <c r="AE58" s="155"/>
      <c r="AF58" s="170"/>
      <c r="AG58" s="170"/>
      <c r="AH58" s="528"/>
      <c r="AI58" s="155"/>
      <c r="AJ58" s="170"/>
      <c r="AK58" s="170"/>
      <c r="AL58" s="157"/>
      <c r="AM58" s="494"/>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row>
    <row r="59" spans="1:138" ht="15.75" hidden="1">
      <c r="A59" s="152"/>
      <c r="B59" s="153"/>
      <c r="C59" s="153" t="s">
        <v>94</v>
      </c>
      <c r="D59" s="153"/>
      <c r="E59" s="153"/>
      <c r="F59" s="153"/>
      <c r="G59" s="153"/>
      <c r="H59" s="157"/>
      <c r="I59" s="157"/>
      <c r="J59" s="157"/>
      <c r="K59" s="157"/>
      <c r="L59" s="155"/>
      <c r="M59" s="155"/>
      <c r="N59" s="155"/>
      <c r="O59" s="155"/>
      <c r="P59" s="155"/>
      <c r="Q59" s="155"/>
      <c r="R59" s="155"/>
      <c r="S59" s="155"/>
      <c r="T59" s="155"/>
      <c r="U59" s="155"/>
      <c r="V59" s="155"/>
      <c r="W59" s="155"/>
      <c r="X59" s="155"/>
      <c r="Y59" s="155"/>
      <c r="Z59" s="155"/>
      <c r="AA59" s="155"/>
      <c r="AB59" s="155"/>
      <c r="AC59" s="155"/>
      <c r="AD59" s="155"/>
      <c r="AE59" s="155"/>
      <c r="AF59" s="170"/>
      <c r="AG59" s="170"/>
      <c r="AH59" s="528"/>
      <c r="AI59" s="155"/>
      <c r="AJ59" s="170"/>
      <c r="AK59" s="170"/>
      <c r="AL59" s="157"/>
      <c r="AM59" s="494"/>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row>
    <row r="60" spans="1:138" ht="15.75" hidden="1">
      <c r="A60" s="152"/>
      <c r="B60" s="153"/>
      <c r="C60" s="153" t="s">
        <v>95</v>
      </c>
      <c r="D60" s="153"/>
      <c r="E60" s="153"/>
      <c r="F60" s="153"/>
      <c r="G60" s="153"/>
      <c r="H60" s="157"/>
      <c r="I60" s="157"/>
      <c r="J60" s="157"/>
      <c r="K60" s="157"/>
      <c r="L60" s="155"/>
      <c r="M60" s="155"/>
      <c r="N60" s="155"/>
      <c r="O60" s="155"/>
      <c r="P60" s="155"/>
      <c r="Q60" s="155"/>
      <c r="R60" s="155"/>
      <c r="S60" s="155"/>
      <c r="T60" s="155"/>
      <c r="U60" s="155"/>
      <c r="V60" s="155"/>
      <c r="W60" s="155"/>
      <c r="X60" s="155"/>
      <c r="Y60" s="155"/>
      <c r="Z60" s="155"/>
      <c r="AA60" s="155"/>
      <c r="AB60" s="155"/>
      <c r="AC60" s="155"/>
      <c r="AD60" s="155"/>
      <c r="AE60" s="155"/>
      <c r="AF60" s="170"/>
      <c r="AG60" s="170"/>
      <c r="AH60" s="528"/>
      <c r="AI60" s="155"/>
      <c r="AJ60" s="170"/>
      <c r="AK60" s="170"/>
      <c r="AL60" s="157"/>
      <c r="AM60" s="494"/>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row>
    <row r="61" spans="1:138" ht="15.75" hidden="1">
      <c r="A61" s="152"/>
      <c r="B61" s="153"/>
      <c r="C61" s="153" t="s">
        <v>236</v>
      </c>
      <c r="D61" s="153"/>
      <c r="E61" s="153"/>
      <c r="F61" s="153"/>
      <c r="G61" s="153"/>
      <c r="H61" s="157"/>
      <c r="I61" s="157"/>
      <c r="J61" s="157"/>
      <c r="K61" s="157"/>
      <c r="L61" s="155"/>
      <c r="M61" s="155"/>
      <c r="N61" s="155"/>
      <c r="O61" s="155"/>
      <c r="P61" s="155"/>
      <c r="Q61" s="155"/>
      <c r="R61" s="155"/>
      <c r="S61" s="155"/>
      <c r="T61" s="155"/>
      <c r="U61" s="155"/>
      <c r="V61" s="155"/>
      <c r="W61" s="155"/>
      <c r="X61" s="155"/>
      <c r="Y61" s="155"/>
      <c r="Z61" s="155"/>
      <c r="AA61" s="155"/>
      <c r="AB61" s="155"/>
      <c r="AC61" s="155"/>
      <c r="AD61" s="155"/>
      <c r="AE61" s="155"/>
      <c r="AF61" s="170">
        <f>SUM(AF59:AF60)</f>
        <v>0</v>
      </c>
      <c r="AG61" s="170">
        <f>SUM(AG59:AG60)</f>
        <v>0</v>
      </c>
      <c r="AH61" s="528">
        <f>SUM(AH59:AH60)</f>
        <v>0</v>
      </c>
      <c r="AI61" s="155"/>
      <c r="AJ61" s="170"/>
      <c r="AK61" s="170"/>
      <c r="AL61" s="157"/>
      <c r="AM61" s="494"/>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row>
    <row r="62" spans="1:138" ht="15.75" hidden="1">
      <c r="A62" s="152"/>
      <c r="B62" s="153" t="s">
        <v>235</v>
      </c>
      <c r="C62" s="153"/>
      <c r="D62" s="153"/>
      <c r="E62" s="153"/>
      <c r="F62" s="153"/>
      <c r="G62" s="153"/>
      <c r="H62" s="157"/>
      <c r="I62" s="157"/>
      <c r="J62" s="157"/>
      <c r="K62" s="157"/>
      <c r="L62" s="155"/>
      <c r="M62" s="155"/>
      <c r="N62" s="155"/>
      <c r="O62" s="155"/>
      <c r="P62" s="155"/>
      <c r="Q62" s="155"/>
      <c r="R62" s="155"/>
      <c r="S62" s="155"/>
      <c r="T62" s="155"/>
      <c r="U62" s="155"/>
      <c r="V62" s="155"/>
      <c r="W62" s="155"/>
      <c r="X62" s="155"/>
      <c r="Y62" s="155"/>
      <c r="Z62" s="155"/>
      <c r="AA62" s="155"/>
      <c r="AB62" s="155"/>
      <c r="AC62" s="155"/>
      <c r="AD62" s="155"/>
      <c r="AE62" s="155"/>
      <c r="AF62" s="169">
        <f>SUM(AF57+AF61)</f>
        <v>0</v>
      </c>
      <c r="AG62" s="169">
        <f>SUM(AG57+AG61)</f>
        <v>0</v>
      </c>
      <c r="AH62" s="530">
        <f>SUM(AH57+AH61)</f>
        <v>0</v>
      </c>
      <c r="AI62" s="155"/>
      <c r="AJ62" s="170">
        <f>SUM(AJ58+AJ60)</f>
        <v>0</v>
      </c>
      <c r="AK62" s="170">
        <f>SUM(AK58+AK60)</f>
        <v>0</v>
      </c>
      <c r="AL62" s="156">
        <f>SUM(AL58+AL60)</f>
        <v>0</v>
      </c>
      <c r="AM62" s="494"/>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row>
    <row r="63" spans="1:138" ht="15.75">
      <c r="A63" s="558"/>
      <c r="B63" s="559"/>
      <c r="C63" s="559"/>
      <c r="D63" s="563"/>
      <c r="E63" s="563"/>
      <c r="F63" s="563"/>
      <c r="G63" s="563"/>
      <c r="H63" s="564"/>
      <c r="I63" s="564"/>
      <c r="J63" s="564"/>
      <c r="K63" s="564"/>
      <c r="L63" s="564"/>
      <c r="M63" s="564"/>
      <c r="N63" s="564"/>
      <c r="O63" s="564"/>
      <c r="P63" s="564"/>
      <c r="Q63" s="564"/>
      <c r="R63" s="564"/>
      <c r="S63" s="564"/>
      <c r="T63" s="564"/>
      <c r="U63" s="564"/>
      <c r="V63" s="564"/>
      <c r="W63" s="564"/>
      <c r="X63" s="564"/>
      <c r="Y63" s="564"/>
      <c r="Z63" s="564"/>
      <c r="AA63" s="564"/>
      <c r="AB63" s="564"/>
      <c r="AC63" s="564"/>
      <c r="AD63" s="564"/>
      <c r="AE63" s="564"/>
      <c r="AF63" s="577"/>
      <c r="AG63" s="577"/>
      <c r="AH63" s="578"/>
      <c r="AI63" s="564"/>
      <c r="AJ63" s="566" t="e">
        <f>#REF!+AJ51+AJ62</f>
        <v>#REF!</v>
      </c>
      <c r="AK63" s="566" t="e">
        <f>#REF!+AK51+AK62</f>
        <v>#REF!</v>
      </c>
      <c r="AL63" s="579" t="e">
        <f>#REF!+AL51+AL62</f>
        <v>#REF!</v>
      </c>
      <c r="AM63" s="494"/>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row>
    <row r="64" spans="1:39" s="571" customFormat="1" ht="15.75">
      <c r="A64" s="581" t="s">
        <v>84</v>
      </c>
      <c r="B64" s="585"/>
      <c r="C64" s="585"/>
      <c r="D64" s="582"/>
      <c r="E64" s="582"/>
      <c r="F64" s="582"/>
      <c r="G64" s="582"/>
      <c r="H64" s="582"/>
      <c r="I64" s="582"/>
      <c r="J64" s="582"/>
      <c r="K64" s="582"/>
      <c r="L64" s="582"/>
      <c r="M64" s="582"/>
      <c r="N64" s="582"/>
      <c r="O64" s="582"/>
      <c r="P64" s="582"/>
      <c r="Q64" s="582"/>
      <c r="R64" s="582"/>
      <c r="S64" s="582"/>
      <c r="T64" s="582"/>
      <c r="U64" s="582"/>
      <c r="V64" s="582"/>
      <c r="W64" s="582"/>
      <c r="X64" s="582"/>
      <c r="Y64" s="582"/>
      <c r="Z64" s="582"/>
      <c r="AA64" s="582"/>
      <c r="AB64" s="582"/>
      <c r="AC64" s="582"/>
      <c r="AD64" s="582"/>
      <c r="AE64" s="583"/>
      <c r="AF64" s="570">
        <f>AF51+AF62</f>
        <v>19</v>
      </c>
      <c r="AG64" s="570">
        <f>AG51+AG62</f>
        <v>19</v>
      </c>
      <c r="AH64" s="590">
        <f>AH51+AH62</f>
        <v>81353</v>
      </c>
      <c r="AI64" s="586"/>
      <c r="AJ64" s="570"/>
      <c r="AK64" s="570"/>
      <c r="AL64" s="570"/>
      <c r="AM64" s="580"/>
    </row>
    <row r="65" spans="1:39" s="571" customFormat="1" ht="15.75">
      <c r="A65" s="598" t="s">
        <v>85</v>
      </c>
      <c r="B65" s="599"/>
      <c r="C65" s="600"/>
      <c r="D65" s="593"/>
      <c r="E65" s="593"/>
      <c r="F65" s="593"/>
      <c r="G65" s="593"/>
      <c r="H65" s="593"/>
      <c r="I65" s="593"/>
      <c r="J65" s="593"/>
      <c r="K65" s="593"/>
      <c r="L65" s="593"/>
      <c r="M65" s="593"/>
      <c r="N65" s="593"/>
      <c r="O65" s="593"/>
      <c r="P65" s="593"/>
      <c r="Q65" s="593"/>
      <c r="R65" s="593"/>
      <c r="S65" s="593"/>
      <c r="T65" s="593"/>
      <c r="U65" s="593"/>
      <c r="V65" s="593"/>
      <c r="W65" s="593"/>
      <c r="X65" s="593"/>
      <c r="Y65" s="593"/>
      <c r="Z65" s="593"/>
      <c r="AA65" s="593"/>
      <c r="AB65" s="593"/>
      <c r="AC65" s="593"/>
      <c r="AD65" s="593"/>
      <c r="AE65" s="594"/>
      <c r="AF65" s="434">
        <f>AF64-AF23</f>
        <v>0</v>
      </c>
      <c r="AG65" s="434">
        <f>AG64-AF23</f>
        <v>0</v>
      </c>
      <c r="AH65" s="533">
        <f>AH64-AH23</f>
        <v>173</v>
      </c>
      <c r="AI65" s="587"/>
      <c r="AJ65" s="434" t="e">
        <f>AJ63-#REF!</f>
        <v>#REF!</v>
      </c>
      <c r="AK65" s="434" t="e">
        <f>AK63-#REF!</f>
        <v>#REF!</v>
      </c>
      <c r="AL65" s="434" t="e">
        <f>AL63-#REF!</f>
        <v>#REF!</v>
      </c>
      <c r="AM65" s="580"/>
    </row>
    <row r="66" spans="1:39" s="571" customFormat="1" ht="15.75">
      <c r="A66" s="591"/>
      <c r="B66" s="591"/>
      <c r="C66" s="592"/>
      <c r="D66" s="593"/>
      <c r="E66" s="593"/>
      <c r="F66" s="593"/>
      <c r="G66" s="593"/>
      <c r="H66" s="593"/>
      <c r="I66" s="593"/>
      <c r="J66" s="593"/>
      <c r="K66" s="593"/>
      <c r="L66" s="593"/>
      <c r="M66" s="593"/>
      <c r="N66" s="593"/>
      <c r="O66" s="593"/>
      <c r="P66" s="593"/>
      <c r="Q66" s="593"/>
      <c r="R66" s="593"/>
      <c r="S66" s="593"/>
      <c r="T66" s="593"/>
      <c r="U66" s="593"/>
      <c r="V66" s="593"/>
      <c r="W66" s="593"/>
      <c r="X66" s="593"/>
      <c r="Y66" s="593"/>
      <c r="Z66" s="593"/>
      <c r="AA66" s="593"/>
      <c r="AB66" s="593"/>
      <c r="AC66" s="593"/>
      <c r="AD66" s="593"/>
      <c r="AE66" s="594"/>
      <c r="AF66" s="434"/>
      <c r="AG66" s="434"/>
      <c r="AH66" s="533"/>
      <c r="AI66" s="587"/>
      <c r="AJ66" s="434"/>
      <c r="AK66" s="434"/>
      <c r="AL66" s="434"/>
      <c r="AM66" s="580"/>
    </row>
    <row r="67" spans="1:138" ht="15.75">
      <c r="A67" s="609" t="s">
        <v>79</v>
      </c>
      <c r="B67" s="610"/>
      <c r="C67" s="610"/>
      <c r="D67" s="52"/>
      <c r="E67" s="52"/>
      <c r="F67" s="52"/>
      <c r="G67" s="52"/>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71"/>
      <c r="AG67" s="171"/>
      <c r="AH67" s="534"/>
      <c r="AI67" s="418"/>
      <c r="AJ67" s="423"/>
      <c r="AK67" s="423"/>
      <c r="AL67" s="423"/>
      <c r="AM67" s="494"/>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row>
    <row r="68" spans="1:138" ht="14.25" customHeight="1" hidden="1">
      <c r="A68" s="12"/>
      <c r="B68" s="497"/>
      <c r="C68" s="497"/>
      <c r="D68" s="417"/>
      <c r="E68" s="417"/>
      <c r="F68" s="417"/>
      <c r="G68" s="417"/>
      <c r="H68" s="418"/>
      <c r="I68" s="418"/>
      <c r="J68" s="418"/>
      <c r="K68" s="418"/>
      <c r="L68" s="418"/>
      <c r="M68" s="418"/>
      <c r="N68" s="418"/>
      <c r="O68" s="418"/>
      <c r="P68" s="418"/>
      <c r="Q68" s="418"/>
      <c r="R68" s="418"/>
      <c r="S68" s="418"/>
      <c r="T68" s="418"/>
      <c r="U68" s="418"/>
      <c r="V68" s="418"/>
      <c r="W68" s="418"/>
      <c r="X68" s="418"/>
      <c r="Y68" s="418"/>
      <c r="Z68" s="418"/>
      <c r="AA68" s="418"/>
      <c r="AB68" s="418"/>
      <c r="AC68" s="418"/>
      <c r="AD68" s="418"/>
      <c r="AE68" s="418"/>
      <c r="AF68" s="423"/>
      <c r="AG68" s="423"/>
      <c r="AH68" s="423"/>
      <c r="AI68" s="418"/>
      <c r="AJ68" s="423"/>
      <c r="AK68" s="423"/>
      <c r="AL68" s="423"/>
      <c r="AM68" s="494"/>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row>
    <row r="69" spans="1:39" s="12" customFormat="1" ht="15.75">
      <c r="A69" s="613" t="s">
        <v>273</v>
      </c>
      <c r="B69" s="614"/>
      <c r="C69" s="614"/>
      <c r="D69" s="614"/>
      <c r="E69" s="614"/>
      <c r="F69" s="614"/>
      <c r="G69" s="614"/>
      <c r="H69" s="614"/>
      <c r="I69" s="614"/>
      <c r="J69" s="614"/>
      <c r="K69" s="614"/>
      <c r="L69" s="614"/>
      <c r="M69" s="614"/>
      <c r="N69" s="614"/>
      <c r="O69" s="614"/>
      <c r="P69" s="614"/>
      <c r="Q69" s="614"/>
      <c r="R69" s="614"/>
      <c r="S69" s="614"/>
      <c r="T69" s="614"/>
      <c r="U69" s="614"/>
      <c r="V69" s="614"/>
      <c r="W69" s="614"/>
      <c r="X69" s="614"/>
      <c r="Y69" s="614"/>
      <c r="Z69" s="614"/>
      <c r="AA69" s="614"/>
      <c r="AB69" s="614"/>
      <c r="AC69" s="614"/>
      <c r="AD69" s="614"/>
      <c r="AE69" s="614"/>
      <c r="AF69" s="614"/>
      <c r="AG69" s="614"/>
      <c r="AH69" s="614"/>
      <c r="AI69" s="423"/>
      <c r="AJ69" s="423"/>
      <c r="AK69" s="423"/>
      <c r="AL69" s="423"/>
      <c r="AM69" s="494"/>
    </row>
    <row r="70" spans="1:39" s="12" customFormat="1" ht="15.75">
      <c r="A70" s="614"/>
      <c r="B70" s="614"/>
      <c r="C70" s="614"/>
      <c r="D70" s="614"/>
      <c r="E70" s="614"/>
      <c r="F70" s="614"/>
      <c r="G70" s="614"/>
      <c r="H70" s="614"/>
      <c r="I70" s="614"/>
      <c r="J70" s="614"/>
      <c r="K70" s="614"/>
      <c r="L70" s="614"/>
      <c r="M70" s="614"/>
      <c r="N70" s="614"/>
      <c r="O70" s="614"/>
      <c r="P70" s="614"/>
      <c r="Q70" s="614"/>
      <c r="R70" s="614"/>
      <c r="S70" s="614"/>
      <c r="T70" s="614"/>
      <c r="U70" s="614"/>
      <c r="V70" s="614"/>
      <c r="W70" s="614"/>
      <c r="X70" s="614"/>
      <c r="Y70" s="614"/>
      <c r="Z70" s="614"/>
      <c r="AA70" s="614"/>
      <c r="AB70" s="614"/>
      <c r="AC70" s="614"/>
      <c r="AD70" s="614"/>
      <c r="AE70" s="614"/>
      <c r="AF70" s="614"/>
      <c r="AG70" s="614"/>
      <c r="AH70" s="614"/>
      <c r="AI70" s="423"/>
      <c r="AJ70" s="423"/>
      <c r="AK70" s="423"/>
      <c r="AL70" s="423"/>
      <c r="AM70" s="494"/>
    </row>
    <row r="71" spans="39:138" ht="15.75">
      <c r="AM71" s="494"/>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row>
    <row r="72" spans="1:138" ht="22.5">
      <c r="A72" s="173" t="s">
        <v>33</v>
      </c>
      <c r="B72" s="10"/>
      <c r="C72" s="10"/>
      <c r="D72" s="10"/>
      <c r="E72" s="10"/>
      <c r="F72" s="10"/>
      <c r="G72" s="10"/>
      <c r="H72" s="16"/>
      <c r="I72" s="16"/>
      <c r="J72" s="16"/>
      <c r="K72" s="16"/>
      <c r="L72" s="16"/>
      <c r="M72" s="16"/>
      <c r="N72" s="16"/>
      <c r="O72" s="16"/>
      <c r="P72" s="16"/>
      <c r="Q72" s="17"/>
      <c r="R72" s="16"/>
      <c r="S72" s="16"/>
      <c r="T72" s="16"/>
      <c r="U72" s="16"/>
      <c r="V72" s="16"/>
      <c r="W72" s="16"/>
      <c r="X72" s="16"/>
      <c r="Y72" s="16"/>
      <c r="Z72" s="16"/>
      <c r="AA72" s="16"/>
      <c r="AB72" s="16"/>
      <c r="AC72" s="16"/>
      <c r="AD72" s="16"/>
      <c r="AE72" s="16"/>
      <c r="AF72" s="16"/>
      <c r="AG72" s="16"/>
      <c r="AH72" s="16"/>
      <c r="AI72" s="16"/>
      <c r="AJ72" s="16"/>
      <c r="AK72" s="16"/>
      <c r="AL72" s="16"/>
      <c r="AM72" s="494"/>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12"/>
      <c r="DS72" s="12"/>
      <c r="DT72" s="12"/>
      <c r="DU72" s="12"/>
      <c r="DV72" s="12"/>
      <c r="DW72" s="12"/>
      <c r="DX72" s="12"/>
      <c r="DY72" s="12"/>
      <c r="DZ72" s="12"/>
      <c r="EA72" s="12"/>
      <c r="EB72" s="12"/>
      <c r="EC72" s="12"/>
      <c r="ED72" s="12"/>
      <c r="EE72" s="12"/>
      <c r="EF72" s="12"/>
      <c r="EG72" s="12"/>
      <c r="EH72" s="12"/>
    </row>
    <row r="73" spans="1:138" ht="23.25">
      <c r="A73" s="174" t="str">
        <f>A4</f>
        <v>Law Enforcement Wireless Communications (LEWC)</v>
      </c>
      <c r="B73" s="10"/>
      <c r="C73" s="10"/>
      <c r="D73" s="10"/>
      <c r="E73" s="10"/>
      <c r="F73" s="10"/>
      <c r="G73" s="10"/>
      <c r="H73" s="16"/>
      <c r="I73" s="16"/>
      <c r="J73" s="16"/>
      <c r="K73" s="16"/>
      <c r="L73" s="16"/>
      <c r="M73" s="16"/>
      <c r="N73" s="16"/>
      <c r="O73" s="16"/>
      <c r="P73" s="16"/>
      <c r="Q73" s="17"/>
      <c r="R73" s="16"/>
      <c r="S73" s="16"/>
      <c r="T73" s="16"/>
      <c r="U73" s="16"/>
      <c r="V73" s="16"/>
      <c r="W73" s="16"/>
      <c r="X73" s="16"/>
      <c r="Y73" s="16"/>
      <c r="Z73" s="16"/>
      <c r="AA73" s="16"/>
      <c r="AB73" s="16"/>
      <c r="AC73" s="16"/>
      <c r="AD73" s="16"/>
      <c r="AE73" s="16"/>
      <c r="AF73" s="16"/>
      <c r="AG73" s="16"/>
      <c r="AH73" s="16"/>
      <c r="AI73" s="16"/>
      <c r="AJ73" s="16"/>
      <c r="AK73" s="16"/>
      <c r="AL73" s="16"/>
      <c r="AM73" s="494"/>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c r="DQ73" s="12"/>
      <c r="DR73" s="12"/>
      <c r="DS73" s="12"/>
      <c r="DT73" s="12"/>
      <c r="DU73" s="12"/>
      <c r="DV73" s="12"/>
      <c r="DW73" s="12"/>
      <c r="DX73" s="12"/>
      <c r="DY73" s="12"/>
      <c r="DZ73" s="12"/>
      <c r="EA73" s="12"/>
      <c r="EB73" s="12"/>
      <c r="EC73" s="12"/>
      <c r="ED73" s="12"/>
      <c r="EE73" s="12"/>
      <c r="EF73" s="12"/>
      <c r="EG73" s="12"/>
      <c r="EH73" s="12"/>
    </row>
    <row r="74" spans="1:138" ht="23.25">
      <c r="A74" s="174" t="s">
        <v>22</v>
      </c>
      <c r="B74" s="10"/>
      <c r="C74" s="10"/>
      <c r="D74" s="10"/>
      <c r="E74" s="10"/>
      <c r="F74" s="10"/>
      <c r="G74" s="10"/>
      <c r="H74" s="16"/>
      <c r="I74" s="16"/>
      <c r="J74" s="16"/>
      <c r="K74" s="16"/>
      <c r="L74" s="16"/>
      <c r="M74" s="16"/>
      <c r="N74" s="16"/>
      <c r="O74" s="16"/>
      <c r="P74" s="16"/>
      <c r="Q74" s="17"/>
      <c r="R74" s="16"/>
      <c r="S74" s="16"/>
      <c r="T74" s="16"/>
      <c r="U74" s="16"/>
      <c r="V74" s="16"/>
      <c r="W74" s="16"/>
      <c r="X74" s="16"/>
      <c r="Y74" s="16"/>
      <c r="Z74" s="16"/>
      <c r="AA74" s="16"/>
      <c r="AB74" s="16"/>
      <c r="AC74" s="16"/>
      <c r="AD74" s="16"/>
      <c r="AE74" s="16"/>
      <c r="AF74" s="16"/>
      <c r="AG74" s="16"/>
      <c r="AH74" s="16"/>
      <c r="AI74" s="16"/>
      <c r="AJ74" s="16"/>
      <c r="AK74" s="16"/>
      <c r="AL74" s="16"/>
      <c r="AM74" s="494"/>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row>
    <row r="75" spans="1:138" ht="23.25">
      <c r="A75" s="174" t="s">
        <v>21</v>
      </c>
      <c r="B75" s="10"/>
      <c r="C75" s="10"/>
      <c r="D75" s="10"/>
      <c r="E75" s="10"/>
      <c r="F75" s="10"/>
      <c r="G75" s="10"/>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494"/>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12"/>
      <c r="DS75" s="12"/>
      <c r="DT75" s="12"/>
      <c r="DU75" s="12"/>
      <c r="DV75" s="12"/>
      <c r="DW75" s="12"/>
      <c r="DX75" s="12"/>
      <c r="DY75" s="12"/>
      <c r="DZ75" s="12"/>
      <c r="EA75" s="12"/>
      <c r="EB75" s="12"/>
      <c r="EC75" s="12"/>
      <c r="ED75" s="12"/>
      <c r="EE75" s="12"/>
      <c r="EF75" s="12"/>
      <c r="EG75" s="12"/>
      <c r="EH75" s="12"/>
    </row>
    <row r="76" spans="39:138" ht="15.75">
      <c r="AM76" s="494"/>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c r="DL76" s="12"/>
      <c r="DM76" s="12"/>
      <c r="DN76" s="12"/>
      <c r="DO76" s="12"/>
      <c r="DP76" s="12"/>
      <c r="DQ76" s="12"/>
      <c r="DR76" s="12"/>
      <c r="DS76" s="12"/>
      <c r="DT76" s="12"/>
      <c r="DU76" s="12"/>
      <c r="DV76" s="12"/>
      <c r="DW76" s="12"/>
      <c r="DX76" s="12"/>
      <c r="DY76" s="12"/>
      <c r="DZ76" s="12"/>
      <c r="EA76" s="12"/>
      <c r="EB76" s="12"/>
      <c r="EC76" s="12"/>
      <c r="ED76" s="12"/>
      <c r="EE76" s="12"/>
      <c r="EF76" s="12"/>
      <c r="EG76" s="12"/>
      <c r="EH76" s="12"/>
    </row>
    <row r="77" spans="39:138" ht="15.75">
      <c r="AM77" s="494"/>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c r="DH77" s="12"/>
      <c r="DI77" s="12"/>
      <c r="DJ77" s="12"/>
      <c r="DK77" s="12"/>
      <c r="DL77" s="12"/>
      <c r="DM77" s="12"/>
      <c r="DN77" s="12"/>
      <c r="DO77" s="12"/>
      <c r="DP77" s="12"/>
      <c r="DQ77" s="12"/>
      <c r="DR77" s="12"/>
      <c r="DS77" s="12"/>
      <c r="DT77" s="12"/>
      <c r="DU77" s="12"/>
      <c r="DV77" s="12"/>
      <c r="DW77" s="12"/>
      <c r="DX77" s="12"/>
      <c r="DY77" s="12"/>
      <c r="DZ77" s="12"/>
      <c r="EA77" s="12"/>
      <c r="EB77" s="12"/>
      <c r="EC77" s="12"/>
      <c r="ED77" s="12"/>
      <c r="EE77" s="12"/>
      <c r="EF77" s="12"/>
      <c r="EG77" s="12"/>
      <c r="EH77" s="12"/>
    </row>
    <row r="78" spans="39:138" ht="15.75">
      <c r="AM78" s="494"/>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c r="DL78" s="12"/>
      <c r="DM78" s="12"/>
      <c r="DN78" s="12"/>
      <c r="DO78" s="12"/>
      <c r="DP78" s="12"/>
      <c r="DQ78" s="12"/>
      <c r="DR78" s="12"/>
      <c r="DS78" s="12"/>
      <c r="DT78" s="12"/>
      <c r="DU78" s="12"/>
      <c r="DV78" s="12"/>
      <c r="DW78" s="12"/>
      <c r="DX78" s="12"/>
      <c r="DY78" s="12"/>
      <c r="DZ78" s="12"/>
      <c r="EA78" s="12"/>
      <c r="EB78" s="12"/>
      <c r="EC78" s="12"/>
      <c r="ED78" s="12"/>
      <c r="EE78" s="12"/>
      <c r="EF78" s="12"/>
      <c r="EG78" s="12"/>
      <c r="EH78" s="12"/>
    </row>
    <row r="79" spans="39:138" ht="18" customHeight="1">
      <c r="AM79" s="494"/>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12"/>
      <c r="DJ79" s="12"/>
      <c r="DK79" s="12"/>
      <c r="DL79" s="12"/>
      <c r="DM79" s="12"/>
      <c r="DN79" s="12"/>
      <c r="DO79" s="12"/>
      <c r="DP79" s="12"/>
      <c r="DQ79" s="12"/>
      <c r="DR79" s="12"/>
      <c r="DS79" s="12"/>
      <c r="DT79" s="12"/>
      <c r="DU79" s="12"/>
      <c r="DV79" s="12"/>
      <c r="DW79" s="12"/>
      <c r="DX79" s="12"/>
      <c r="DY79" s="12"/>
      <c r="DZ79" s="12"/>
      <c r="EA79" s="12"/>
      <c r="EB79" s="12"/>
      <c r="EC79" s="12"/>
      <c r="ED79" s="12"/>
      <c r="EE79" s="12"/>
      <c r="EF79" s="12"/>
      <c r="EG79" s="12"/>
      <c r="EH79" s="12"/>
    </row>
    <row r="80" spans="1:138" ht="18" customHeight="1">
      <c r="A80" s="367"/>
      <c r="B80" s="367"/>
      <c r="C80" s="367"/>
      <c r="D80" s="367"/>
      <c r="E80" s="367"/>
      <c r="F80" s="367"/>
      <c r="G80" s="367"/>
      <c r="H80" s="368"/>
      <c r="I80" s="368"/>
      <c r="J80" s="368"/>
      <c r="K80" s="368"/>
      <c r="L80" s="368"/>
      <c r="M80" s="368"/>
      <c r="N80" s="368"/>
      <c r="O80" s="368"/>
      <c r="P80" s="368"/>
      <c r="Q80" s="368"/>
      <c r="R80" s="368"/>
      <c r="S80" s="368"/>
      <c r="T80" s="368"/>
      <c r="U80" s="368"/>
      <c r="V80" s="368"/>
      <c r="W80" s="368"/>
      <c r="X80" s="368"/>
      <c r="Y80" s="368"/>
      <c r="Z80" s="368"/>
      <c r="AA80" s="368"/>
      <c r="AB80" s="368"/>
      <c r="AC80" s="368"/>
      <c r="AD80" s="368"/>
      <c r="AE80" s="368"/>
      <c r="AF80" s="368"/>
      <c r="AG80" s="368"/>
      <c r="AH80" s="368"/>
      <c r="AI80" s="368"/>
      <c r="AJ80" s="368"/>
      <c r="AK80" s="368"/>
      <c r="AL80" s="368"/>
      <c r="AM80" s="494"/>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2"/>
      <c r="CF80" s="12"/>
      <c r="CG80" s="12"/>
      <c r="CH80" s="12"/>
      <c r="CI80" s="12"/>
      <c r="CJ80" s="12"/>
      <c r="CK80" s="12"/>
      <c r="CL80" s="12"/>
      <c r="CM80" s="12"/>
      <c r="CN80" s="12"/>
      <c r="CO80" s="12"/>
      <c r="CP80" s="12"/>
      <c r="CQ80" s="12"/>
      <c r="CR80" s="12"/>
      <c r="CS80" s="12"/>
      <c r="CT80" s="12"/>
      <c r="CU80" s="12"/>
      <c r="CV80" s="12"/>
      <c r="CW80" s="12"/>
      <c r="CX80" s="12"/>
      <c r="CY80" s="12"/>
      <c r="CZ80" s="12"/>
      <c r="DA80" s="12"/>
      <c r="DB80" s="12"/>
      <c r="DC80" s="12"/>
      <c r="DD80" s="12"/>
      <c r="DE80" s="12"/>
      <c r="DF80" s="12"/>
      <c r="DG80" s="12"/>
      <c r="DH80" s="12"/>
      <c r="DI80" s="12"/>
      <c r="DJ80" s="12"/>
      <c r="DK80" s="12"/>
      <c r="DL80" s="12"/>
      <c r="DM80" s="12"/>
      <c r="DN80" s="12"/>
      <c r="DO80" s="12"/>
      <c r="DP80" s="12"/>
      <c r="DQ80" s="12"/>
      <c r="DR80" s="12"/>
      <c r="DS80" s="12"/>
      <c r="DT80" s="12"/>
      <c r="DU80" s="12"/>
      <c r="DV80" s="12"/>
      <c r="DW80" s="12"/>
      <c r="DX80" s="12"/>
      <c r="DY80" s="12"/>
      <c r="DZ80" s="12"/>
      <c r="EA80" s="12"/>
      <c r="EB80" s="12"/>
      <c r="EC80" s="12"/>
      <c r="ED80" s="12"/>
      <c r="EE80" s="12"/>
      <c r="EF80" s="12"/>
      <c r="EG80" s="12"/>
      <c r="EH80" s="12"/>
    </row>
    <row r="81" spans="1:138" ht="18" customHeight="1">
      <c r="A81" s="285"/>
      <c r="B81" s="286"/>
      <c r="C81" s="286"/>
      <c r="D81" s="286"/>
      <c r="E81" s="286"/>
      <c r="F81" s="286"/>
      <c r="G81" s="286"/>
      <c r="H81" s="287" t="s">
        <v>149</v>
      </c>
      <c r="I81" s="288"/>
      <c r="J81" s="288"/>
      <c r="K81" s="289"/>
      <c r="L81" s="287">
        <v>2007</v>
      </c>
      <c r="M81" s="288"/>
      <c r="N81" s="498"/>
      <c r="O81" s="438"/>
      <c r="P81" s="290">
        <v>2008</v>
      </c>
      <c r="Q81" s="291"/>
      <c r="R81" s="291"/>
      <c r="S81" s="289"/>
      <c r="T81" s="290">
        <v>2008</v>
      </c>
      <c r="U81" s="291"/>
      <c r="V81" s="291"/>
      <c r="W81" s="289"/>
      <c r="X81" s="588">
        <v>2008</v>
      </c>
      <c r="Y81" s="291"/>
      <c r="Z81" s="291"/>
      <c r="AA81" s="289"/>
      <c r="AB81" s="290">
        <v>2008</v>
      </c>
      <c r="AC81" s="291"/>
      <c r="AD81" s="291"/>
      <c r="AE81" s="289"/>
      <c r="AF81" s="290">
        <v>2008</v>
      </c>
      <c r="AG81" s="291"/>
      <c r="AH81" s="441"/>
      <c r="AI81" s="289"/>
      <c r="AJ81" s="287" t="s">
        <v>3</v>
      </c>
      <c r="AK81" s="288"/>
      <c r="AL81" s="288"/>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c r="DE81" s="12"/>
      <c r="DF81" s="12"/>
      <c r="DG81" s="12"/>
      <c r="DH81" s="12"/>
      <c r="DI81" s="12"/>
      <c r="DJ81" s="12"/>
      <c r="DK81" s="12"/>
      <c r="DL81" s="12"/>
      <c r="DM81" s="12"/>
      <c r="DN81" s="12"/>
      <c r="DO81" s="12"/>
      <c r="DP81" s="12"/>
      <c r="DQ81" s="12"/>
      <c r="DR81" s="12"/>
      <c r="DS81" s="12"/>
      <c r="DT81" s="12"/>
      <c r="DU81" s="12"/>
      <c r="DV81" s="12"/>
      <c r="DW81" s="12"/>
      <c r="DX81" s="12"/>
      <c r="DY81" s="12"/>
      <c r="DZ81" s="12"/>
      <c r="EA81" s="12"/>
      <c r="EB81" s="12"/>
      <c r="EC81" s="12"/>
      <c r="ED81" s="12"/>
      <c r="EE81" s="12"/>
      <c r="EF81" s="12"/>
      <c r="EG81" s="12"/>
      <c r="EH81" s="12"/>
    </row>
    <row r="82" spans="1:138" ht="28.5" customHeight="1">
      <c r="A82" s="293"/>
      <c r="B82" s="294"/>
      <c r="C82" s="295"/>
      <c r="D82" s="295"/>
      <c r="E82" s="296"/>
      <c r="F82" s="294"/>
      <c r="G82" s="296"/>
      <c r="H82" s="415" t="s">
        <v>106</v>
      </c>
      <c r="I82" s="298"/>
      <c r="J82" s="298"/>
      <c r="K82" s="299"/>
      <c r="L82" s="415" t="s">
        <v>89</v>
      </c>
      <c r="M82" s="298"/>
      <c r="N82" s="298"/>
      <c r="O82" s="299"/>
      <c r="P82" s="412" t="s">
        <v>176</v>
      </c>
      <c r="Q82" s="413"/>
      <c r="R82" s="413"/>
      <c r="S82" s="414"/>
      <c r="T82" s="415" t="s">
        <v>61</v>
      </c>
      <c r="U82" s="298"/>
      <c r="V82" s="298"/>
      <c r="W82" s="321"/>
      <c r="X82" s="589" t="s">
        <v>280</v>
      </c>
      <c r="Y82" s="300"/>
      <c r="Z82" s="300"/>
      <c r="AA82" s="299"/>
      <c r="AB82" s="415" t="s">
        <v>68</v>
      </c>
      <c r="AC82" s="300"/>
      <c r="AD82" s="300"/>
      <c r="AE82" s="299"/>
      <c r="AF82" s="415" t="s">
        <v>52</v>
      </c>
      <c r="AG82" s="298"/>
      <c r="AH82" s="301"/>
      <c r="AI82" s="299"/>
      <c r="AJ82" s="297" t="s">
        <v>58</v>
      </c>
      <c r="AK82" s="298"/>
      <c r="AL82" s="298"/>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c r="DD82" s="12"/>
      <c r="DE82" s="12"/>
      <c r="DF82" s="12"/>
      <c r="DG82" s="12"/>
      <c r="DH82" s="12"/>
      <c r="DI82" s="12"/>
      <c r="DJ82" s="12"/>
      <c r="DK82" s="12"/>
      <c r="DL82" s="12"/>
      <c r="DM82" s="12"/>
      <c r="DN82" s="12"/>
      <c r="DO82" s="12"/>
      <c r="DP82" s="12"/>
      <c r="DQ82" s="12"/>
      <c r="DR82" s="12"/>
      <c r="DS82" s="12"/>
      <c r="DT82" s="12"/>
      <c r="DU82" s="12"/>
      <c r="DV82" s="12"/>
      <c r="DW82" s="12"/>
      <c r="DX82" s="12"/>
      <c r="DY82" s="12"/>
      <c r="DZ82" s="12"/>
      <c r="EA82" s="12"/>
      <c r="EB82" s="12"/>
      <c r="EC82" s="12"/>
      <c r="ED82" s="12"/>
      <c r="EE82" s="12"/>
      <c r="EF82" s="12"/>
      <c r="EG82" s="12"/>
      <c r="EH82" s="12"/>
    </row>
    <row r="83" spans="1:38" ht="18" customHeight="1" thickBot="1">
      <c r="A83" s="302" t="s">
        <v>53</v>
      </c>
      <c r="B83" s="303"/>
      <c r="C83" s="303"/>
      <c r="D83" s="303"/>
      <c r="E83" s="303"/>
      <c r="F83" s="303"/>
      <c r="G83" s="303"/>
      <c r="H83" s="304" t="s">
        <v>54</v>
      </c>
      <c r="I83" s="305" t="s">
        <v>185</v>
      </c>
      <c r="J83" s="306" t="s">
        <v>56</v>
      </c>
      <c r="K83" s="307"/>
      <c r="L83" s="304" t="s">
        <v>54</v>
      </c>
      <c r="M83" s="305" t="s">
        <v>185</v>
      </c>
      <c r="N83" s="306" t="s">
        <v>56</v>
      </c>
      <c r="O83" s="307"/>
      <c r="P83" s="304" t="s">
        <v>54</v>
      </c>
      <c r="Q83" s="305" t="s">
        <v>185</v>
      </c>
      <c r="R83" s="306" t="s">
        <v>56</v>
      </c>
      <c r="S83" s="307"/>
      <c r="T83" s="304" t="s">
        <v>54</v>
      </c>
      <c r="U83" s="305" t="s">
        <v>185</v>
      </c>
      <c r="V83" s="306" t="s">
        <v>56</v>
      </c>
      <c r="W83" s="307"/>
      <c r="X83" s="304" t="s">
        <v>54</v>
      </c>
      <c r="Y83" s="305" t="s">
        <v>185</v>
      </c>
      <c r="Z83" s="306" t="s">
        <v>56</v>
      </c>
      <c r="AA83" s="307"/>
      <c r="AB83" s="304" t="s">
        <v>54</v>
      </c>
      <c r="AC83" s="305" t="s">
        <v>185</v>
      </c>
      <c r="AD83" s="306" t="s">
        <v>56</v>
      </c>
      <c r="AE83" s="307"/>
      <c r="AF83" s="304" t="s">
        <v>54</v>
      </c>
      <c r="AG83" s="305" t="s">
        <v>185</v>
      </c>
      <c r="AH83" s="308" t="s">
        <v>56</v>
      </c>
      <c r="AI83" s="307"/>
      <c r="AJ83" s="304" t="s">
        <v>54</v>
      </c>
      <c r="AK83" s="305" t="s">
        <v>185</v>
      </c>
      <c r="AL83" s="308" t="s">
        <v>56</v>
      </c>
    </row>
    <row r="84" spans="1:38" ht="18" customHeight="1">
      <c r="A84" s="309"/>
      <c r="B84" s="605" t="s">
        <v>116</v>
      </c>
      <c r="C84" s="611"/>
      <c r="D84" s="611"/>
      <c r="E84" s="611"/>
      <c r="F84" s="611"/>
      <c r="G84" s="612"/>
      <c r="H84" s="312">
        <v>19</v>
      </c>
      <c r="I84" s="313">
        <v>16</v>
      </c>
      <c r="J84" s="314">
        <v>88851</v>
      </c>
      <c r="K84" s="313"/>
      <c r="L84" s="312">
        <v>19</v>
      </c>
      <c r="M84" s="313"/>
      <c r="N84" s="314">
        <v>81180</v>
      </c>
      <c r="O84" s="313"/>
      <c r="P84" s="312"/>
      <c r="Q84" s="313"/>
      <c r="R84" s="314">
        <v>173</v>
      </c>
      <c r="S84" s="313"/>
      <c r="T84" s="312">
        <f>P84+L84</f>
        <v>19</v>
      </c>
      <c r="U84" s="313">
        <f>Q84+M84</f>
        <v>0</v>
      </c>
      <c r="V84" s="313">
        <f>R84+N84</f>
        <v>81353</v>
      </c>
      <c r="W84" s="313"/>
      <c r="X84" s="312">
        <v>0</v>
      </c>
      <c r="Y84" s="313">
        <v>0</v>
      </c>
      <c r="Z84" s="314">
        <v>0</v>
      </c>
      <c r="AA84" s="313"/>
      <c r="AB84" s="312">
        <v>0</v>
      </c>
      <c r="AC84" s="313">
        <v>0</v>
      </c>
      <c r="AD84" s="314">
        <v>0</v>
      </c>
      <c r="AE84" s="313"/>
      <c r="AF84" s="312">
        <f>X84+T84</f>
        <v>19</v>
      </c>
      <c r="AG84" s="313">
        <f>Y84+U84</f>
        <v>0</v>
      </c>
      <c r="AH84" s="315">
        <f>Z84+V84</f>
        <v>81353</v>
      </c>
      <c r="AI84" s="313"/>
      <c r="AJ84" s="312">
        <f>AF84-L84</f>
        <v>0</v>
      </c>
      <c r="AK84" s="313">
        <f>AG84-M84</f>
        <v>0</v>
      </c>
      <c r="AL84" s="315">
        <f>AH84-N84</f>
        <v>173</v>
      </c>
    </row>
    <row r="85" spans="1:39" ht="18" customHeight="1">
      <c r="A85" s="322"/>
      <c r="B85" s="323"/>
      <c r="C85" s="323" t="s">
        <v>186</v>
      </c>
      <c r="D85" s="324"/>
      <c r="E85" s="324"/>
      <c r="F85" s="324"/>
      <c r="G85" s="323"/>
      <c r="H85" s="325">
        <f>SUM(H84:H84)</f>
        <v>19</v>
      </c>
      <c r="I85" s="326">
        <f>SUM(I84:I84)</f>
        <v>16</v>
      </c>
      <c r="J85" s="326">
        <f>SUM(J84:J84)</f>
        <v>88851</v>
      </c>
      <c r="K85" s="326"/>
      <c r="L85" s="325">
        <f>SUM(L84:L84)</f>
        <v>19</v>
      </c>
      <c r="M85" s="326">
        <f>SUM(M84:M84)</f>
        <v>0</v>
      </c>
      <c r="N85" s="326">
        <f>SUM(N84:N84)</f>
        <v>81180</v>
      </c>
      <c r="O85" s="326"/>
      <c r="P85" s="325">
        <f>SUM(P84:P84)</f>
        <v>0</v>
      </c>
      <c r="Q85" s="326">
        <f>SUM(Q84:Q84)</f>
        <v>0</v>
      </c>
      <c r="R85" s="326">
        <f>SUM(R84:R84)</f>
        <v>173</v>
      </c>
      <c r="S85" s="326"/>
      <c r="T85" s="325">
        <f>SUM(T84:T84)</f>
        <v>19</v>
      </c>
      <c r="U85" s="326">
        <f>SUM(U84:U84)</f>
        <v>0</v>
      </c>
      <c r="V85" s="326">
        <f>SUM(V84:V84)</f>
        <v>81353</v>
      </c>
      <c r="W85" s="326"/>
      <c r="X85" s="325">
        <f>SUM(X84:X84)</f>
        <v>0</v>
      </c>
      <c r="Y85" s="326">
        <f>SUM(Y84:Y84)</f>
        <v>0</v>
      </c>
      <c r="Z85" s="326">
        <f>SUM(Z84:Z84)</f>
        <v>0</v>
      </c>
      <c r="AA85" s="326"/>
      <c r="AB85" s="325">
        <f>SUM(AB84:AB84)</f>
        <v>0</v>
      </c>
      <c r="AC85" s="326">
        <f>SUM(AC84:AC84)</f>
        <v>0</v>
      </c>
      <c r="AD85" s="326">
        <f>SUM(AD84:AD84)</f>
        <v>0</v>
      </c>
      <c r="AE85" s="326"/>
      <c r="AF85" s="325">
        <f>SUM(AF84:AF84)</f>
        <v>19</v>
      </c>
      <c r="AG85" s="326">
        <f>SUM(AG84:AG84)</f>
        <v>0</v>
      </c>
      <c r="AH85" s="327">
        <f>SUM(AH84:AH84)</f>
        <v>81353</v>
      </c>
      <c r="AI85" s="326"/>
      <c r="AJ85" s="325">
        <f>SUM(AJ84:AJ84)</f>
        <v>0</v>
      </c>
      <c r="AK85" s="326">
        <f>SUM(AK84:AK84)</f>
        <v>0</v>
      </c>
      <c r="AL85" s="327">
        <f>SUM(AL84:AL84)</f>
        <v>173</v>
      </c>
      <c r="AM85" s="12"/>
    </row>
    <row r="86" spans="1:38" ht="18" customHeight="1">
      <c r="A86" s="293"/>
      <c r="B86" s="296"/>
      <c r="C86" s="296"/>
      <c r="D86" s="296"/>
      <c r="E86" s="296"/>
      <c r="F86" s="296"/>
      <c r="G86" s="296"/>
      <c r="H86" s="328"/>
      <c r="I86" s="329"/>
      <c r="J86" s="329"/>
      <c r="K86" s="329"/>
      <c r="L86" s="328"/>
      <c r="M86" s="329"/>
      <c r="N86" s="329"/>
      <c r="O86" s="329"/>
      <c r="P86" s="328"/>
      <c r="Q86" s="329"/>
      <c r="R86" s="329"/>
      <c r="S86" s="329"/>
      <c r="T86" s="328"/>
      <c r="U86" s="329"/>
      <c r="V86" s="329"/>
      <c r="W86" s="329"/>
      <c r="X86" s="328"/>
      <c r="Y86" s="329"/>
      <c r="Z86" s="329"/>
      <c r="AA86" s="329"/>
      <c r="AB86" s="328"/>
      <c r="AC86" s="329"/>
      <c r="AD86" s="329"/>
      <c r="AE86" s="329"/>
      <c r="AF86" s="328"/>
      <c r="AG86" s="442"/>
      <c r="AH86" s="330"/>
      <c r="AI86" s="329"/>
      <c r="AJ86" s="328"/>
      <c r="AK86" s="329"/>
      <c r="AL86" s="330"/>
    </row>
    <row r="87" spans="1:38" ht="18" customHeight="1">
      <c r="A87" s="322" t="s">
        <v>25</v>
      </c>
      <c r="B87" s="318"/>
      <c r="C87" s="319"/>
      <c r="D87" s="319"/>
      <c r="E87" s="319"/>
      <c r="F87" s="319"/>
      <c r="G87" s="318"/>
      <c r="H87" s="320"/>
      <c r="I87" s="299"/>
      <c r="J87" s="299"/>
      <c r="K87" s="299"/>
      <c r="L87" s="320"/>
      <c r="M87" s="299"/>
      <c r="N87" s="299"/>
      <c r="O87" s="299"/>
      <c r="P87" s="320"/>
      <c r="Q87" s="299"/>
      <c r="R87" s="299"/>
      <c r="S87" s="299"/>
      <c r="T87" s="320"/>
      <c r="U87" s="299">
        <f>+M87+Q87</f>
        <v>0</v>
      </c>
      <c r="V87" s="299"/>
      <c r="W87" s="299"/>
      <c r="X87" s="320"/>
      <c r="Y87" s="299"/>
      <c r="Z87" s="299"/>
      <c r="AA87" s="299"/>
      <c r="AB87" s="320"/>
      <c r="AC87" s="299"/>
      <c r="AD87" s="299"/>
      <c r="AE87" s="299"/>
      <c r="AF87" s="320"/>
      <c r="AG87" s="299">
        <f>Y87+U87</f>
        <v>0</v>
      </c>
      <c r="AH87" s="321"/>
      <c r="AI87" s="299"/>
      <c r="AJ87" s="320"/>
      <c r="AK87" s="299">
        <f>AG87-M87</f>
        <v>0</v>
      </c>
      <c r="AL87" s="321"/>
    </row>
    <row r="88" spans="1:38" ht="18" customHeight="1">
      <c r="A88" s="309"/>
      <c r="B88" s="310" t="s">
        <v>28</v>
      </c>
      <c r="C88" s="311"/>
      <c r="D88" s="311"/>
      <c r="E88" s="311"/>
      <c r="F88" s="311"/>
      <c r="G88" s="310"/>
      <c r="H88" s="312"/>
      <c r="I88" s="313">
        <f>+I85+I87</f>
        <v>16</v>
      </c>
      <c r="J88" s="313"/>
      <c r="K88" s="313"/>
      <c r="L88" s="312"/>
      <c r="M88" s="313">
        <f>+M85+M87</f>
        <v>0</v>
      </c>
      <c r="N88" s="313"/>
      <c r="O88" s="313"/>
      <c r="P88" s="312"/>
      <c r="Q88" s="313">
        <f>+Q85+Q87</f>
        <v>0</v>
      </c>
      <c r="R88" s="313"/>
      <c r="S88" s="313"/>
      <c r="T88" s="312"/>
      <c r="U88" s="313">
        <f>+U85+U87</f>
        <v>0</v>
      </c>
      <c r="V88" s="313"/>
      <c r="W88" s="313"/>
      <c r="X88" s="312"/>
      <c r="Y88" s="313">
        <f>+Y85+Y87</f>
        <v>0</v>
      </c>
      <c r="Z88" s="313"/>
      <c r="AA88" s="313"/>
      <c r="AB88" s="312"/>
      <c r="AC88" s="313">
        <f>+AC85+AC87</f>
        <v>0</v>
      </c>
      <c r="AD88" s="313"/>
      <c r="AE88" s="313"/>
      <c r="AF88" s="312"/>
      <c r="AG88" s="313">
        <f>+AG85+AG87</f>
        <v>0</v>
      </c>
      <c r="AH88" s="316"/>
      <c r="AI88" s="313"/>
      <c r="AJ88" s="312"/>
      <c r="AK88" s="313">
        <f>+AK85+AK87</f>
        <v>0</v>
      </c>
      <c r="AL88" s="316"/>
    </row>
    <row r="89" spans="1:38" ht="18" customHeight="1">
      <c r="A89" s="293"/>
      <c r="B89" s="296"/>
      <c r="C89" s="296"/>
      <c r="D89" s="296"/>
      <c r="E89" s="296"/>
      <c r="F89" s="296"/>
      <c r="G89" s="296"/>
      <c r="H89" s="328"/>
      <c r="I89" s="329"/>
      <c r="J89" s="329"/>
      <c r="K89" s="329"/>
      <c r="L89" s="328"/>
      <c r="M89" s="329"/>
      <c r="N89" s="329"/>
      <c r="O89" s="329"/>
      <c r="P89" s="328"/>
      <c r="Q89" s="329"/>
      <c r="R89" s="329"/>
      <c r="S89" s="329"/>
      <c r="T89" s="328"/>
      <c r="U89" s="329"/>
      <c r="V89" s="329"/>
      <c r="W89" s="329"/>
      <c r="X89" s="328"/>
      <c r="Y89" s="329"/>
      <c r="Z89" s="329"/>
      <c r="AA89" s="329"/>
      <c r="AB89" s="328"/>
      <c r="AC89" s="329"/>
      <c r="AD89" s="329"/>
      <c r="AE89" s="329"/>
      <c r="AF89" s="328"/>
      <c r="AG89" s="442"/>
      <c r="AH89" s="330"/>
      <c r="AI89" s="329"/>
      <c r="AJ89" s="328"/>
      <c r="AK89" s="329"/>
      <c r="AL89" s="330"/>
    </row>
    <row r="90" spans="1:38" ht="18" customHeight="1" hidden="1">
      <c r="A90" s="309"/>
      <c r="B90" s="310" t="s">
        <v>26</v>
      </c>
      <c r="C90" s="310"/>
      <c r="D90" s="310"/>
      <c r="E90" s="310"/>
      <c r="F90" s="310"/>
      <c r="G90" s="310"/>
      <c r="H90" s="312"/>
      <c r="I90" s="313"/>
      <c r="J90" s="313"/>
      <c r="K90" s="313"/>
      <c r="L90" s="312"/>
      <c r="M90" s="313"/>
      <c r="N90" s="313"/>
      <c r="O90" s="496" t="s">
        <v>150</v>
      </c>
      <c r="P90" s="313"/>
      <c r="Q90" s="313"/>
      <c r="R90" s="313"/>
      <c r="S90" s="313"/>
      <c r="T90" s="312"/>
      <c r="U90" s="313"/>
      <c r="V90" s="313"/>
      <c r="W90" s="313"/>
      <c r="X90" s="312"/>
      <c r="Y90" s="313"/>
      <c r="Z90" s="313"/>
      <c r="AA90" s="313"/>
      <c r="AB90" s="312"/>
      <c r="AC90" s="313"/>
      <c r="AD90" s="313"/>
      <c r="AE90" s="313"/>
      <c r="AF90" s="312"/>
      <c r="AG90" s="313"/>
      <c r="AH90" s="316"/>
      <c r="AI90" s="313"/>
      <c r="AJ90" s="312"/>
      <c r="AK90" s="313"/>
      <c r="AL90" s="316"/>
    </row>
    <row r="91" spans="1:38" ht="18" customHeight="1" hidden="1">
      <c r="A91" s="309"/>
      <c r="B91" s="311"/>
      <c r="C91" s="310" t="s">
        <v>197</v>
      </c>
      <c r="D91" s="311"/>
      <c r="E91" s="311"/>
      <c r="F91" s="311"/>
      <c r="G91" s="310"/>
      <c r="H91" s="312"/>
      <c r="I91" s="313"/>
      <c r="J91" s="313"/>
      <c r="K91" s="313"/>
      <c r="L91" s="312"/>
      <c r="M91" s="313"/>
      <c r="N91" s="313"/>
      <c r="O91" s="313"/>
      <c r="P91" s="312"/>
      <c r="Q91" s="313">
        <v>0</v>
      </c>
      <c r="R91" s="313"/>
      <c r="S91" s="313"/>
      <c r="T91" s="312"/>
      <c r="U91" s="313"/>
      <c r="V91" s="313"/>
      <c r="W91" s="313"/>
      <c r="X91" s="312"/>
      <c r="Y91" s="313">
        <v>0</v>
      </c>
      <c r="Z91" s="313"/>
      <c r="AA91" s="313"/>
      <c r="AB91" s="312"/>
      <c r="AC91" s="313">
        <v>0</v>
      </c>
      <c r="AD91" s="313"/>
      <c r="AE91" s="313"/>
      <c r="AF91" s="312"/>
      <c r="AG91" s="313"/>
      <c r="AH91" s="316"/>
      <c r="AI91" s="313"/>
      <c r="AJ91" s="312"/>
      <c r="AK91" s="313">
        <f>AG91-M91</f>
        <v>0</v>
      </c>
      <c r="AL91" s="316"/>
    </row>
    <row r="92" spans="1:38" ht="18" customHeight="1" hidden="1">
      <c r="A92" s="322"/>
      <c r="B92" s="319"/>
      <c r="C92" s="318" t="s">
        <v>231</v>
      </c>
      <c r="D92" s="319"/>
      <c r="E92" s="319"/>
      <c r="F92" s="319"/>
      <c r="G92" s="318"/>
      <c r="H92" s="320"/>
      <c r="I92" s="299"/>
      <c r="J92" s="299"/>
      <c r="K92" s="299"/>
      <c r="L92" s="320"/>
      <c r="M92" s="299"/>
      <c r="N92" s="299"/>
      <c r="O92" s="299"/>
      <c r="P92" s="320"/>
      <c r="Q92" s="299">
        <v>0</v>
      </c>
      <c r="R92" s="299"/>
      <c r="S92" s="299"/>
      <c r="T92" s="320"/>
      <c r="U92" s="299"/>
      <c r="V92" s="299"/>
      <c r="W92" s="299"/>
      <c r="X92" s="320"/>
      <c r="Y92" s="299">
        <v>0</v>
      </c>
      <c r="Z92" s="299"/>
      <c r="AA92" s="299"/>
      <c r="AB92" s="320"/>
      <c r="AC92" s="299">
        <v>0</v>
      </c>
      <c r="AD92" s="299"/>
      <c r="AE92" s="299"/>
      <c r="AF92" s="320"/>
      <c r="AG92" s="299"/>
      <c r="AH92" s="321"/>
      <c r="AI92" s="299"/>
      <c r="AJ92" s="320"/>
      <c r="AK92" s="299">
        <f>AG92-M92</f>
        <v>0</v>
      </c>
      <c r="AL92" s="321"/>
    </row>
    <row r="93" spans="1:38" ht="18" customHeight="1">
      <c r="A93" s="322"/>
      <c r="B93" s="318" t="s">
        <v>27</v>
      </c>
      <c r="C93" s="319"/>
      <c r="D93" s="319"/>
      <c r="E93" s="319"/>
      <c r="F93" s="319"/>
      <c r="G93" s="318"/>
      <c r="H93" s="320"/>
      <c r="I93" s="299">
        <f>I92+I91+I88</f>
        <v>16</v>
      </c>
      <c r="J93" s="299"/>
      <c r="K93" s="299"/>
      <c r="L93" s="320"/>
      <c r="M93" s="299">
        <f>M92+M91+M88</f>
        <v>0</v>
      </c>
      <c r="N93" s="299"/>
      <c r="O93" s="299"/>
      <c r="P93" s="320"/>
      <c r="Q93" s="299">
        <f>Q92+Q91+Q88</f>
        <v>0</v>
      </c>
      <c r="R93" s="299"/>
      <c r="S93" s="299"/>
      <c r="T93" s="320"/>
      <c r="U93" s="299">
        <f>U92+U91+U88</f>
        <v>0</v>
      </c>
      <c r="V93" s="299"/>
      <c r="W93" s="299"/>
      <c r="X93" s="320"/>
      <c r="Y93" s="299">
        <f>Y92+Y91+Y88</f>
        <v>0</v>
      </c>
      <c r="Z93" s="299"/>
      <c r="AA93" s="299"/>
      <c r="AB93" s="320"/>
      <c r="AC93" s="299">
        <f>AC92+AC91+AC88</f>
        <v>0</v>
      </c>
      <c r="AD93" s="299"/>
      <c r="AE93" s="299"/>
      <c r="AF93" s="320"/>
      <c r="AG93" s="299">
        <f>AG92+AG91+AG88</f>
        <v>0</v>
      </c>
      <c r="AH93" s="321"/>
      <c r="AI93" s="299"/>
      <c r="AJ93" s="320"/>
      <c r="AK93" s="299">
        <f>AK92+AK91+AK88</f>
        <v>0</v>
      </c>
      <c r="AL93" s="321"/>
    </row>
    <row r="94" ht="15.75">
      <c r="AM94" s="9"/>
    </row>
    <row r="95" ht="18" customHeight="1">
      <c r="AM95" s="9"/>
    </row>
    <row r="96" spans="1:39" ht="18" customHeight="1" hidden="1">
      <c r="A96" s="367" t="s">
        <v>35</v>
      </c>
      <c r="B96" s="367"/>
      <c r="C96" s="367"/>
      <c r="D96" s="367"/>
      <c r="E96" s="367"/>
      <c r="F96" s="367"/>
      <c r="G96" s="367"/>
      <c r="H96" s="368"/>
      <c r="I96" s="368"/>
      <c r="J96" s="368"/>
      <c r="K96" s="368"/>
      <c r="L96" s="368"/>
      <c r="M96" s="368"/>
      <c r="N96" s="368"/>
      <c r="O96" s="368"/>
      <c r="P96" s="368"/>
      <c r="Q96" s="368"/>
      <c r="R96" s="368"/>
      <c r="S96" s="368"/>
      <c r="T96" s="368"/>
      <c r="U96" s="368"/>
      <c r="V96" s="368"/>
      <c r="W96" s="368"/>
      <c r="X96" s="368"/>
      <c r="Y96" s="368"/>
      <c r="Z96" s="368"/>
      <c r="AA96" s="368"/>
      <c r="AB96" s="368"/>
      <c r="AC96" s="368"/>
      <c r="AD96" s="368"/>
      <c r="AE96" s="368"/>
      <c r="AF96" s="368"/>
      <c r="AG96" s="368"/>
      <c r="AH96" s="368"/>
      <c r="AI96" s="368"/>
      <c r="AJ96" s="368"/>
      <c r="AK96" s="368"/>
      <c r="AL96" s="368"/>
      <c r="AM96" s="9"/>
    </row>
    <row r="97" spans="1:38" ht="18" customHeight="1" hidden="1">
      <c r="A97" s="285"/>
      <c r="B97" s="286"/>
      <c r="C97" s="286"/>
      <c r="D97" s="286"/>
      <c r="E97" s="286"/>
      <c r="F97" s="286"/>
      <c r="G97" s="286"/>
      <c r="H97" s="287" t="s">
        <v>1</v>
      </c>
      <c r="I97" s="288"/>
      <c r="J97" s="288"/>
      <c r="K97" s="289"/>
      <c r="L97" s="287" t="s">
        <v>2</v>
      </c>
      <c r="M97" s="288"/>
      <c r="N97" s="288"/>
      <c r="O97" s="289"/>
      <c r="P97" s="290">
        <v>2007</v>
      </c>
      <c r="Q97" s="291"/>
      <c r="R97" s="291"/>
      <c r="S97" s="289"/>
      <c r="T97" s="290">
        <v>2007</v>
      </c>
      <c r="U97" s="291"/>
      <c r="V97" s="291"/>
      <c r="W97" s="289"/>
      <c r="X97" s="290">
        <v>2007</v>
      </c>
      <c r="Y97" s="291"/>
      <c r="Z97" s="291"/>
      <c r="AA97" s="289"/>
      <c r="AB97" s="290">
        <v>2007</v>
      </c>
      <c r="AC97" s="291"/>
      <c r="AD97" s="291"/>
      <c r="AE97" s="289"/>
      <c r="AF97" s="290">
        <v>2007</v>
      </c>
      <c r="AG97" s="291"/>
      <c r="AH97" s="291"/>
      <c r="AI97" s="289"/>
      <c r="AJ97" s="287" t="s">
        <v>3</v>
      </c>
      <c r="AK97" s="288"/>
      <c r="AL97" s="292"/>
    </row>
    <row r="98" spans="1:38" ht="18" customHeight="1" hidden="1">
      <c r="A98" s="293"/>
      <c r="B98" s="294"/>
      <c r="C98" s="295"/>
      <c r="D98" s="295"/>
      <c r="E98" s="296"/>
      <c r="F98" s="294"/>
      <c r="G98" s="296"/>
      <c r="H98" s="297" t="s">
        <v>38</v>
      </c>
      <c r="I98" s="298"/>
      <c r="J98" s="298"/>
      <c r="K98" s="299"/>
      <c r="L98" s="297" t="s">
        <v>36</v>
      </c>
      <c r="M98" s="298"/>
      <c r="N98" s="298"/>
      <c r="O98" s="299"/>
      <c r="P98" s="297" t="s">
        <v>101</v>
      </c>
      <c r="Q98" s="300"/>
      <c r="R98" s="300"/>
      <c r="S98" s="299"/>
      <c r="T98" s="297" t="s">
        <v>61</v>
      </c>
      <c r="U98" s="298"/>
      <c r="V98" s="298"/>
      <c r="W98" s="299"/>
      <c r="X98" s="297" t="s">
        <v>62</v>
      </c>
      <c r="Y98" s="300"/>
      <c r="Z98" s="300"/>
      <c r="AA98" s="299"/>
      <c r="AB98" s="297" t="s">
        <v>68</v>
      </c>
      <c r="AC98" s="300"/>
      <c r="AD98" s="300"/>
      <c r="AE98" s="299"/>
      <c r="AF98" s="297" t="s">
        <v>52</v>
      </c>
      <c r="AG98" s="298"/>
      <c r="AH98" s="298"/>
      <c r="AI98" s="299"/>
      <c r="AJ98" s="297" t="s">
        <v>58</v>
      </c>
      <c r="AK98" s="298"/>
      <c r="AL98" s="301"/>
    </row>
    <row r="99" spans="1:38" ht="18" customHeight="1" hidden="1" thickBot="1">
      <c r="A99" s="302" t="s">
        <v>53</v>
      </c>
      <c r="B99" s="303"/>
      <c r="C99" s="303"/>
      <c r="D99" s="303"/>
      <c r="E99" s="303"/>
      <c r="F99" s="303"/>
      <c r="G99" s="303"/>
      <c r="H99" s="304" t="s">
        <v>54</v>
      </c>
      <c r="I99" s="305" t="s">
        <v>185</v>
      </c>
      <c r="J99" s="306" t="s">
        <v>56</v>
      </c>
      <c r="K99" s="307"/>
      <c r="L99" s="304" t="s">
        <v>54</v>
      </c>
      <c r="M99" s="305" t="s">
        <v>185</v>
      </c>
      <c r="N99" s="306" t="s">
        <v>56</v>
      </c>
      <c r="O99" s="307"/>
      <c r="P99" s="304" t="s">
        <v>54</v>
      </c>
      <c r="Q99" s="305" t="s">
        <v>185</v>
      </c>
      <c r="R99" s="306" t="s">
        <v>56</v>
      </c>
      <c r="S99" s="307"/>
      <c r="T99" s="304" t="s">
        <v>54</v>
      </c>
      <c r="U99" s="305" t="s">
        <v>185</v>
      </c>
      <c r="V99" s="306" t="s">
        <v>56</v>
      </c>
      <c r="W99" s="307"/>
      <c r="X99" s="304" t="s">
        <v>54</v>
      </c>
      <c r="Y99" s="305" t="s">
        <v>185</v>
      </c>
      <c r="Z99" s="306" t="s">
        <v>56</v>
      </c>
      <c r="AA99" s="307"/>
      <c r="AB99" s="304" t="s">
        <v>54</v>
      </c>
      <c r="AC99" s="305" t="s">
        <v>185</v>
      </c>
      <c r="AD99" s="306" t="s">
        <v>56</v>
      </c>
      <c r="AE99" s="307"/>
      <c r="AF99" s="304" t="s">
        <v>54</v>
      </c>
      <c r="AG99" s="305" t="s">
        <v>185</v>
      </c>
      <c r="AH99" s="306" t="s">
        <v>56</v>
      </c>
      <c r="AI99" s="307"/>
      <c r="AJ99" s="304" t="s">
        <v>54</v>
      </c>
      <c r="AK99" s="305" t="s">
        <v>185</v>
      </c>
      <c r="AL99" s="308" t="s">
        <v>56</v>
      </c>
    </row>
    <row r="100" spans="1:38" ht="18" customHeight="1" hidden="1">
      <c r="A100" s="309"/>
      <c r="B100" s="605" t="s">
        <v>226</v>
      </c>
      <c r="C100" s="605"/>
      <c r="D100" s="605"/>
      <c r="E100" s="605"/>
      <c r="F100" s="605"/>
      <c r="G100" s="606"/>
      <c r="H100" s="312"/>
      <c r="I100" s="313"/>
      <c r="J100" s="314">
        <v>0</v>
      </c>
      <c r="K100" s="313"/>
      <c r="L100" s="312"/>
      <c r="M100" s="313"/>
      <c r="N100" s="314">
        <v>0</v>
      </c>
      <c r="O100" s="313"/>
      <c r="P100" s="312"/>
      <c r="Q100" s="313"/>
      <c r="R100" s="314">
        <v>0</v>
      </c>
      <c r="S100" s="313"/>
      <c r="T100" s="312">
        <f aca="true" t="shared" si="0" ref="T100:V103">P100+L100</f>
        <v>0</v>
      </c>
      <c r="U100" s="313">
        <f t="shared" si="0"/>
        <v>0</v>
      </c>
      <c r="V100" s="313">
        <f t="shared" si="0"/>
        <v>0</v>
      </c>
      <c r="W100" s="313"/>
      <c r="X100" s="312">
        <v>0</v>
      </c>
      <c r="Y100" s="313">
        <v>0</v>
      </c>
      <c r="Z100" s="314">
        <v>0</v>
      </c>
      <c r="AA100" s="313"/>
      <c r="AB100" s="312">
        <v>0</v>
      </c>
      <c r="AC100" s="313">
        <v>0</v>
      </c>
      <c r="AD100" s="314">
        <v>0</v>
      </c>
      <c r="AE100" s="313"/>
      <c r="AF100" s="312">
        <f aca="true" t="shared" si="1" ref="AF100:AH103">X100+T100</f>
        <v>0</v>
      </c>
      <c r="AG100" s="313">
        <f t="shared" si="1"/>
        <v>0</v>
      </c>
      <c r="AH100" s="314">
        <f t="shared" si="1"/>
        <v>0</v>
      </c>
      <c r="AI100" s="313"/>
      <c r="AJ100" s="312">
        <f aca="true" t="shared" si="2" ref="AJ100:AL103">AF100-L100</f>
        <v>0</v>
      </c>
      <c r="AK100" s="313">
        <f t="shared" si="2"/>
        <v>0</v>
      </c>
      <c r="AL100" s="315">
        <f t="shared" si="2"/>
        <v>0</v>
      </c>
    </row>
    <row r="101" spans="1:38" ht="18" customHeight="1" hidden="1">
      <c r="A101" s="309"/>
      <c r="B101" s="607" t="s">
        <v>227</v>
      </c>
      <c r="C101" s="607"/>
      <c r="D101" s="607"/>
      <c r="E101" s="607"/>
      <c r="F101" s="607"/>
      <c r="G101" s="608"/>
      <c r="H101" s="312"/>
      <c r="I101" s="313"/>
      <c r="J101" s="313"/>
      <c r="K101" s="313"/>
      <c r="L101" s="312"/>
      <c r="M101" s="313"/>
      <c r="N101" s="313"/>
      <c r="O101" s="313"/>
      <c r="P101" s="312"/>
      <c r="Q101" s="313"/>
      <c r="R101" s="313"/>
      <c r="S101" s="313"/>
      <c r="T101" s="312">
        <f t="shared" si="0"/>
        <v>0</v>
      </c>
      <c r="U101" s="313">
        <f t="shared" si="0"/>
        <v>0</v>
      </c>
      <c r="V101" s="313">
        <f t="shared" si="0"/>
        <v>0</v>
      </c>
      <c r="W101" s="313"/>
      <c r="X101" s="312"/>
      <c r="Y101" s="313"/>
      <c r="Z101" s="313"/>
      <c r="AA101" s="313"/>
      <c r="AB101" s="312"/>
      <c r="AC101" s="313"/>
      <c r="AD101" s="313"/>
      <c r="AE101" s="313"/>
      <c r="AF101" s="312">
        <f t="shared" si="1"/>
        <v>0</v>
      </c>
      <c r="AG101" s="313">
        <f t="shared" si="1"/>
        <v>0</v>
      </c>
      <c r="AH101" s="313">
        <f t="shared" si="1"/>
        <v>0</v>
      </c>
      <c r="AI101" s="313"/>
      <c r="AJ101" s="312">
        <f t="shared" si="2"/>
        <v>0</v>
      </c>
      <c r="AK101" s="313">
        <f t="shared" si="2"/>
        <v>0</v>
      </c>
      <c r="AL101" s="316">
        <f t="shared" si="2"/>
        <v>0</v>
      </c>
    </row>
    <row r="102" spans="1:38" ht="18" customHeight="1" hidden="1">
      <c r="A102" s="309"/>
      <c r="B102" s="607" t="s">
        <v>228</v>
      </c>
      <c r="C102" s="607"/>
      <c r="D102" s="607"/>
      <c r="E102" s="607"/>
      <c r="F102" s="607"/>
      <c r="G102" s="608"/>
      <c r="H102" s="312"/>
      <c r="I102" s="313"/>
      <c r="J102" s="313"/>
      <c r="K102" s="313"/>
      <c r="L102" s="312"/>
      <c r="M102" s="313"/>
      <c r="N102" s="313"/>
      <c r="O102" s="313"/>
      <c r="P102" s="312"/>
      <c r="Q102" s="313"/>
      <c r="R102" s="313"/>
      <c r="S102" s="313"/>
      <c r="T102" s="312">
        <f t="shared" si="0"/>
        <v>0</v>
      </c>
      <c r="U102" s="313">
        <f t="shared" si="0"/>
        <v>0</v>
      </c>
      <c r="V102" s="313">
        <f t="shared" si="0"/>
        <v>0</v>
      </c>
      <c r="W102" s="313"/>
      <c r="X102" s="312"/>
      <c r="Y102" s="313"/>
      <c r="Z102" s="313"/>
      <c r="AA102" s="313"/>
      <c r="AB102" s="312"/>
      <c r="AC102" s="313"/>
      <c r="AD102" s="313"/>
      <c r="AE102" s="313"/>
      <c r="AF102" s="312">
        <f t="shared" si="1"/>
        <v>0</v>
      </c>
      <c r="AG102" s="313">
        <f t="shared" si="1"/>
        <v>0</v>
      </c>
      <c r="AH102" s="313">
        <f t="shared" si="1"/>
        <v>0</v>
      </c>
      <c r="AI102" s="313"/>
      <c r="AJ102" s="312">
        <f t="shared" si="2"/>
        <v>0</v>
      </c>
      <c r="AK102" s="313">
        <f t="shared" si="2"/>
        <v>0</v>
      </c>
      <c r="AL102" s="316">
        <f t="shared" si="2"/>
        <v>0</v>
      </c>
    </row>
    <row r="103" spans="1:38" ht="18" customHeight="1" hidden="1">
      <c r="A103" s="317"/>
      <c r="B103" s="603" t="s">
        <v>229</v>
      </c>
      <c r="C103" s="603"/>
      <c r="D103" s="603"/>
      <c r="E103" s="603"/>
      <c r="F103" s="603"/>
      <c r="G103" s="604"/>
      <c r="H103" s="320"/>
      <c r="I103" s="299"/>
      <c r="J103" s="299"/>
      <c r="K103" s="299"/>
      <c r="L103" s="320"/>
      <c r="M103" s="299"/>
      <c r="N103" s="299"/>
      <c r="O103" s="299"/>
      <c r="P103" s="320"/>
      <c r="Q103" s="299"/>
      <c r="R103" s="299"/>
      <c r="S103" s="299"/>
      <c r="T103" s="320">
        <f t="shared" si="0"/>
        <v>0</v>
      </c>
      <c r="U103" s="299">
        <f t="shared" si="0"/>
        <v>0</v>
      </c>
      <c r="V103" s="299">
        <f t="shared" si="0"/>
        <v>0</v>
      </c>
      <c r="W103" s="299"/>
      <c r="X103" s="320"/>
      <c r="Y103" s="299"/>
      <c r="Z103" s="299"/>
      <c r="AA103" s="299"/>
      <c r="AB103" s="320"/>
      <c r="AC103" s="299"/>
      <c r="AD103" s="299"/>
      <c r="AE103" s="299"/>
      <c r="AF103" s="320">
        <f t="shared" si="1"/>
        <v>0</v>
      </c>
      <c r="AG103" s="299">
        <f t="shared" si="1"/>
        <v>0</v>
      </c>
      <c r="AH103" s="299">
        <f t="shared" si="1"/>
        <v>0</v>
      </c>
      <c r="AI103" s="299"/>
      <c r="AJ103" s="320">
        <f t="shared" si="2"/>
        <v>0</v>
      </c>
      <c r="AK103" s="299">
        <f t="shared" si="2"/>
        <v>0</v>
      </c>
      <c r="AL103" s="321">
        <f t="shared" si="2"/>
        <v>0</v>
      </c>
    </row>
    <row r="104" spans="1:39" ht="18" customHeight="1" hidden="1">
      <c r="A104" s="322"/>
      <c r="B104" s="323"/>
      <c r="C104" s="323" t="s">
        <v>186</v>
      </c>
      <c r="D104" s="324"/>
      <c r="E104" s="324"/>
      <c r="F104" s="324"/>
      <c r="G104" s="323"/>
      <c r="H104" s="325">
        <f>SUM(H100:H103)</f>
        <v>0</v>
      </c>
      <c r="I104" s="326">
        <f>SUM(I100:I103)</f>
        <v>0</v>
      </c>
      <c r="J104" s="326">
        <f>SUM(J100:J103)</f>
        <v>0</v>
      </c>
      <c r="K104" s="326"/>
      <c r="L104" s="325">
        <f>SUM(L100:L103)</f>
        <v>0</v>
      </c>
      <c r="M104" s="326">
        <f>SUM(M100:M103)</f>
        <v>0</v>
      </c>
      <c r="N104" s="326">
        <f>SUM(N100:N103)</f>
        <v>0</v>
      </c>
      <c r="O104" s="326"/>
      <c r="P104" s="325">
        <f>SUM(P100:P103)</f>
        <v>0</v>
      </c>
      <c r="Q104" s="326">
        <f>SUM(Q100:Q103)</f>
        <v>0</v>
      </c>
      <c r="R104" s="326">
        <f>SUM(R100:R103)</f>
        <v>0</v>
      </c>
      <c r="S104" s="326"/>
      <c r="T104" s="325">
        <f>SUM(T100:T103)</f>
        <v>0</v>
      </c>
      <c r="U104" s="326">
        <f>SUM(U100:U103)</f>
        <v>0</v>
      </c>
      <c r="V104" s="326">
        <f>SUM(V100:V103)</f>
        <v>0</v>
      </c>
      <c r="W104" s="326"/>
      <c r="X104" s="325">
        <f>SUM(X100:X103)</f>
        <v>0</v>
      </c>
      <c r="Y104" s="326">
        <f>SUM(Y100:Y103)</f>
        <v>0</v>
      </c>
      <c r="Z104" s="326">
        <f>SUM(Z100:Z103)</f>
        <v>0</v>
      </c>
      <c r="AA104" s="326"/>
      <c r="AB104" s="325">
        <f>SUM(AB100:AB103)</f>
        <v>0</v>
      </c>
      <c r="AC104" s="326">
        <f>SUM(AC100:AC103)</f>
        <v>0</v>
      </c>
      <c r="AD104" s="326">
        <f>SUM(AD100:AD103)</f>
        <v>0</v>
      </c>
      <c r="AE104" s="326"/>
      <c r="AF104" s="325">
        <f>SUM(AF100:AF103)</f>
        <v>0</v>
      </c>
      <c r="AG104" s="326">
        <f>SUM(AG100:AG103)</f>
        <v>0</v>
      </c>
      <c r="AH104" s="326">
        <f>SUM(AH100:AH103)</f>
        <v>0</v>
      </c>
      <c r="AI104" s="326"/>
      <c r="AJ104" s="325">
        <f>SUM(AJ100:AJ103)</f>
        <v>0</v>
      </c>
      <c r="AK104" s="326">
        <f>SUM(AK100:AK103)</f>
        <v>0</v>
      </c>
      <c r="AL104" s="327">
        <f>SUM(AL100:AL103)</f>
        <v>0</v>
      </c>
      <c r="AM104" s="12"/>
    </row>
    <row r="105" spans="1:38" ht="18" customHeight="1" hidden="1">
      <c r="A105" s="293"/>
      <c r="B105" s="296"/>
      <c r="C105" s="296"/>
      <c r="D105" s="296"/>
      <c r="E105" s="296"/>
      <c r="F105" s="296"/>
      <c r="G105" s="296"/>
      <c r="H105" s="328"/>
      <c r="I105" s="329"/>
      <c r="J105" s="329"/>
      <c r="K105" s="329"/>
      <c r="L105" s="328"/>
      <c r="M105" s="329"/>
      <c r="N105" s="329"/>
      <c r="O105" s="329"/>
      <c r="P105" s="328"/>
      <c r="Q105" s="329"/>
      <c r="R105" s="329"/>
      <c r="S105" s="329"/>
      <c r="T105" s="328"/>
      <c r="U105" s="329"/>
      <c r="V105" s="329"/>
      <c r="W105" s="329"/>
      <c r="X105" s="328"/>
      <c r="Y105" s="329"/>
      <c r="Z105" s="329"/>
      <c r="AA105" s="329"/>
      <c r="AB105" s="328"/>
      <c r="AC105" s="329"/>
      <c r="AD105" s="329"/>
      <c r="AE105" s="329"/>
      <c r="AF105" s="328"/>
      <c r="AG105" s="329"/>
      <c r="AH105" s="329"/>
      <c r="AI105" s="329"/>
      <c r="AJ105" s="328"/>
      <c r="AK105" s="329"/>
      <c r="AL105" s="330"/>
    </row>
    <row r="106" spans="1:38" ht="18" customHeight="1" hidden="1">
      <c r="A106" s="322" t="s">
        <v>25</v>
      </c>
      <c r="B106" s="318"/>
      <c r="C106" s="319"/>
      <c r="D106" s="319"/>
      <c r="E106" s="319"/>
      <c r="F106" s="319"/>
      <c r="G106" s="318"/>
      <c r="H106" s="320"/>
      <c r="I106" s="299"/>
      <c r="J106" s="299"/>
      <c r="K106" s="299"/>
      <c r="L106" s="320"/>
      <c r="M106" s="299"/>
      <c r="N106" s="299"/>
      <c r="O106" s="299"/>
      <c r="P106" s="320"/>
      <c r="Q106" s="299"/>
      <c r="R106" s="299"/>
      <c r="S106" s="299"/>
      <c r="T106" s="320"/>
      <c r="U106" s="299">
        <f>+M106+Q106</f>
        <v>0</v>
      </c>
      <c r="V106" s="299"/>
      <c r="W106" s="299"/>
      <c r="X106" s="320"/>
      <c r="Y106" s="299"/>
      <c r="Z106" s="299"/>
      <c r="AA106" s="299"/>
      <c r="AB106" s="320"/>
      <c r="AC106" s="299"/>
      <c r="AD106" s="299"/>
      <c r="AE106" s="299"/>
      <c r="AF106" s="320"/>
      <c r="AG106" s="299">
        <f>Y106+U106</f>
        <v>0</v>
      </c>
      <c r="AH106" s="299"/>
      <c r="AI106" s="299"/>
      <c r="AJ106" s="320"/>
      <c r="AK106" s="299">
        <f>AG106-M106</f>
        <v>0</v>
      </c>
      <c r="AL106" s="321"/>
    </row>
    <row r="107" spans="1:38" ht="18" customHeight="1" hidden="1">
      <c r="A107" s="309"/>
      <c r="B107" s="310" t="s">
        <v>28</v>
      </c>
      <c r="C107" s="311"/>
      <c r="D107" s="311"/>
      <c r="E107" s="311"/>
      <c r="F107" s="311"/>
      <c r="G107" s="310"/>
      <c r="H107" s="312"/>
      <c r="I107" s="313">
        <f>+I104+I106</f>
        <v>0</v>
      </c>
      <c r="J107" s="313"/>
      <c r="K107" s="313"/>
      <c r="L107" s="312"/>
      <c r="M107" s="313">
        <f>+M104+M106</f>
        <v>0</v>
      </c>
      <c r="N107" s="313"/>
      <c r="O107" s="313"/>
      <c r="P107" s="312"/>
      <c r="Q107" s="313">
        <f>+Q104+Q106</f>
        <v>0</v>
      </c>
      <c r="R107" s="313"/>
      <c r="S107" s="313"/>
      <c r="T107" s="312"/>
      <c r="U107" s="313">
        <f>+U104+U106</f>
        <v>0</v>
      </c>
      <c r="V107" s="313"/>
      <c r="W107" s="313"/>
      <c r="X107" s="312"/>
      <c r="Y107" s="313">
        <f>+Y104+Y106</f>
        <v>0</v>
      </c>
      <c r="Z107" s="313"/>
      <c r="AA107" s="313"/>
      <c r="AB107" s="312"/>
      <c r="AC107" s="313">
        <f>+AC104+AC106</f>
        <v>0</v>
      </c>
      <c r="AD107" s="313"/>
      <c r="AE107" s="313"/>
      <c r="AF107" s="312"/>
      <c r="AG107" s="313">
        <f>+AG104+AG106</f>
        <v>0</v>
      </c>
      <c r="AH107" s="313"/>
      <c r="AI107" s="313"/>
      <c r="AJ107" s="312"/>
      <c r="AK107" s="313">
        <f>+AK104+AK106</f>
        <v>0</v>
      </c>
      <c r="AL107" s="316"/>
    </row>
    <row r="108" spans="1:38" ht="18" customHeight="1" hidden="1">
      <c r="A108" s="293"/>
      <c r="B108" s="296"/>
      <c r="C108" s="296"/>
      <c r="D108" s="296"/>
      <c r="E108" s="296"/>
      <c r="F108" s="296"/>
      <c r="G108" s="296"/>
      <c r="H108" s="328"/>
      <c r="I108" s="329"/>
      <c r="J108" s="329"/>
      <c r="K108" s="329"/>
      <c r="L108" s="328"/>
      <c r="M108" s="329"/>
      <c r="N108" s="329"/>
      <c r="O108" s="329"/>
      <c r="P108" s="328"/>
      <c r="Q108" s="329"/>
      <c r="R108" s="329"/>
      <c r="S108" s="329"/>
      <c r="T108" s="328"/>
      <c r="U108" s="329"/>
      <c r="V108" s="329"/>
      <c r="W108" s="329"/>
      <c r="X108" s="328"/>
      <c r="Y108" s="329"/>
      <c r="Z108" s="329"/>
      <c r="AA108" s="329"/>
      <c r="AB108" s="328"/>
      <c r="AC108" s="329"/>
      <c r="AD108" s="329"/>
      <c r="AE108" s="329"/>
      <c r="AF108" s="328"/>
      <c r="AG108" s="329"/>
      <c r="AH108" s="329"/>
      <c r="AI108" s="329"/>
      <c r="AJ108" s="328"/>
      <c r="AK108" s="329"/>
      <c r="AL108" s="330"/>
    </row>
    <row r="109" spans="1:38" ht="18" customHeight="1" hidden="1">
      <c r="A109" s="309"/>
      <c r="B109" s="310" t="s">
        <v>26</v>
      </c>
      <c r="C109" s="310"/>
      <c r="D109" s="310"/>
      <c r="E109" s="310"/>
      <c r="F109" s="310"/>
      <c r="G109" s="310"/>
      <c r="H109" s="312"/>
      <c r="I109" s="313"/>
      <c r="J109" s="313"/>
      <c r="K109" s="313"/>
      <c r="L109" s="312"/>
      <c r="M109" s="313"/>
      <c r="N109" s="313"/>
      <c r="O109" s="313"/>
      <c r="P109" s="312"/>
      <c r="Q109" s="313"/>
      <c r="R109" s="313"/>
      <c r="S109" s="313"/>
      <c r="T109" s="312"/>
      <c r="U109" s="313"/>
      <c r="V109" s="313"/>
      <c r="W109" s="313"/>
      <c r="X109" s="312"/>
      <c r="Y109" s="313"/>
      <c r="Z109" s="313"/>
      <c r="AA109" s="313"/>
      <c r="AB109" s="312"/>
      <c r="AC109" s="313"/>
      <c r="AD109" s="313"/>
      <c r="AE109" s="313"/>
      <c r="AF109" s="312"/>
      <c r="AG109" s="313"/>
      <c r="AH109" s="313"/>
      <c r="AI109" s="313"/>
      <c r="AJ109" s="312"/>
      <c r="AK109" s="313"/>
      <c r="AL109" s="316"/>
    </row>
    <row r="110" spans="1:38" ht="18" customHeight="1" hidden="1">
      <c r="A110" s="309"/>
      <c r="B110" s="311"/>
      <c r="C110" s="310" t="s">
        <v>197</v>
      </c>
      <c r="D110" s="311"/>
      <c r="E110" s="311"/>
      <c r="F110" s="311"/>
      <c r="G110" s="310"/>
      <c r="H110" s="312"/>
      <c r="I110" s="313"/>
      <c r="J110" s="313"/>
      <c r="K110" s="313"/>
      <c r="L110" s="312"/>
      <c r="M110" s="313"/>
      <c r="N110" s="313"/>
      <c r="O110" s="313"/>
      <c r="P110" s="312"/>
      <c r="Q110" s="313">
        <v>0</v>
      </c>
      <c r="R110" s="313"/>
      <c r="S110" s="313"/>
      <c r="T110" s="312"/>
      <c r="U110" s="313"/>
      <c r="V110" s="313"/>
      <c r="W110" s="313"/>
      <c r="X110" s="312"/>
      <c r="Y110" s="313">
        <v>0</v>
      </c>
      <c r="Z110" s="313"/>
      <c r="AA110" s="313"/>
      <c r="AB110" s="312"/>
      <c r="AC110" s="313">
        <v>0</v>
      </c>
      <c r="AD110" s="313"/>
      <c r="AE110" s="313"/>
      <c r="AF110" s="312"/>
      <c r="AG110" s="313"/>
      <c r="AH110" s="313"/>
      <c r="AI110" s="313"/>
      <c r="AJ110" s="312"/>
      <c r="AK110" s="313">
        <f>AG110-M110</f>
        <v>0</v>
      </c>
      <c r="AL110" s="316"/>
    </row>
    <row r="111" spans="1:38" ht="18" customHeight="1" hidden="1">
      <c r="A111" s="322"/>
      <c r="B111" s="319"/>
      <c r="C111" s="318" t="s">
        <v>231</v>
      </c>
      <c r="D111" s="319"/>
      <c r="E111" s="319"/>
      <c r="F111" s="319"/>
      <c r="G111" s="318"/>
      <c r="H111" s="320"/>
      <c r="I111" s="299"/>
      <c r="J111" s="299"/>
      <c r="K111" s="299"/>
      <c r="L111" s="320"/>
      <c r="M111" s="299"/>
      <c r="N111" s="299"/>
      <c r="O111" s="299"/>
      <c r="P111" s="320"/>
      <c r="Q111" s="299">
        <v>0</v>
      </c>
      <c r="R111" s="299"/>
      <c r="S111" s="299"/>
      <c r="T111" s="320"/>
      <c r="U111" s="299"/>
      <c r="V111" s="299"/>
      <c r="W111" s="299"/>
      <c r="X111" s="320"/>
      <c r="Y111" s="299">
        <v>0</v>
      </c>
      <c r="Z111" s="299"/>
      <c r="AA111" s="299"/>
      <c r="AB111" s="320"/>
      <c r="AC111" s="299">
        <v>0</v>
      </c>
      <c r="AD111" s="299"/>
      <c r="AE111" s="299"/>
      <c r="AF111" s="320"/>
      <c r="AG111" s="299"/>
      <c r="AH111" s="299"/>
      <c r="AI111" s="299"/>
      <c r="AJ111" s="320"/>
      <c r="AK111" s="299">
        <f>AG111-M111</f>
        <v>0</v>
      </c>
      <c r="AL111" s="321"/>
    </row>
    <row r="112" spans="1:38" ht="18" customHeight="1" hidden="1">
      <c r="A112" s="322"/>
      <c r="B112" s="318" t="s">
        <v>27</v>
      </c>
      <c r="C112" s="319"/>
      <c r="D112" s="319"/>
      <c r="E112" s="319"/>
      <c r="F112" s="319"/>
      <c r="G112" s="318"/>
      <c r="H112" s="320"/>
      <c r="I112" s="299">
        <f>I111+I110+I107</f>
        <v>0</v>
      </c>
      <c r="J112" s="299"/>
      <c r="K112" s="299"/>
      <c r="L112" s="320"/>
      <c r="M112" s="299">
        <f>M111+M110+M107</f>
        <v>0</v>
      </c>
      <c r="N112" s="299"/>
      <c r="O112" s="299"/>
      <c r="P112" s="320"/>
      <c r="Q112" s="299">
        <f>Q111+Q110+Q107</f>
        <v>0</v>
      </c>
      <c r="R112" s="299"/>
      <c r="S112" s="299"/>
      <c r="T112" s="320"/>
      <c r="U112" s="299">
        <f>U111+U110+U107</f>
        <v>0</v>
      </c>
      <c r="V112" s="299"/>
      <c r="W112" s="299"/>
      <c r="X112" s="320"/>
      <c r="Y112" s="299">
        <f>Y111+Y110+Y107</f>
        <v>0</v>
      </c>
      <c r="Z112" s="299"/>
      <c r="AA112" s="299"/>
      <c r="AB112" s="320"/>
      <c r="AC112" s="299">
        <f>AC111+AC110+AC107</f>
        <v>0</v>
      </c>
      <c r="AD112" s="299"/>
      <c r="AE112" s="299"/>
      <c r="AF112" s="320"/>
      <c r="AG112" s="299">
        <f>AG111+AG110+AG107</f>
        <v>0</v>
      </c>
      <c r="AH112" s="299"/>
      <c r="AI112" s="299"/>
      <c r="AJ112" s="320"/>
      <c r="AK112" s="299">
        <f>AK111+AK110+AK107</f>
        <v>0</v>
      </c>
      <c r="AL112" s="321"/>
    </row>
    <row r="113" spans="3:6" ht="18" customHeight="1">
      <c r="C113" s="11"/>
      <c r="D113" s="11"/>
      <c r="E113" s="11"/>
      <c r="F113" s="11"/>
    </row>
    <row r="114" spans="3:6" ht="18" customHeight="1">
      <c r="C114" s="11"/>
      <c r="D114" s="11"/>
      <c r="E114" s="11"/>
      <c r="F114" s="11"/>
    </row>
    <row r="118" spans="1:39" ht="20.25">
      <c r="A118" s="512"/>
      <c r="B118" s="512"/>
      <c r="C118" s="512"/>
      <c r="D118" s="512"/>
      <c r="E118" s="512"/>
      <c r="F118" s="512"/>
      <c r="G118" s="512"/>
      <c r="H118" s="513"/>
      <c r="I118" s="513"/>
      <c r="J118" s="513"/>
      <c r="K118" s="513"/>
      <c r="L118" s="513"/>
      <c r="M118" s="513"/>
      <c r="N118" s="513"/>
      <c r="O118" s="513"/>
      <c r="P118" s="513"/>
      <c r="Q118" s="513"/>
      <c r="R118" s="513"/>
      <c r="S118" s="513"/>
      <c r="T118" s="513"/>
      <c r="U118" s="513"/>
      <c r="V118" s="513"/>
      <c r="W118" s="513"/>
      <c r="X118" s="513"/>
      <c r="Y118" s="513"/>
      <c r="Z118" s="513"/>
      <c r="AA118" s="513"/>
      <c r="AB118" s="513"/>
      <c r="AC118" s="513"/>
      <c r="AD118" s="513"/>
      <c r="AE118" s="513"/>
      <c r="AF118" s="513"/>
      <c r="AG118" s="247"/>
      <c r="AH118" s="247"/>
      <c r="AI118" s="247"/>
      <c r="AJ118" s="247"/>
      <c r="AK118" s="247"/>
      <c r="AL118" s="247"/>
      <c r="AM118" s="246"/>
    </row>
    <row r="119" spans="1:32" ht="20.25">
      <c r="A119" s="512"/>
      <c r="B119" s="512"/>
      <c r="C119" s="512"/>
      <c r="D119" s="512"/>
      <c r="E119" s="512"/>
      <c r="F119" s="512"/>
      <c r="G119" s="512"/>
      <c r="H119" s="513"/>
      <c r="I119" s="513"/>
      <c r="J119" s="513"/>
      <c r="K119" s="513"/>
      <c r="L119" s="513"/>
      <c r="M119" s="513"/>
      <c r="N119" s="513"/>
      <c r="O119" s="513"/>
      <c r="P119" s="513"/>
      <c r="Q119" s="513"/>
      <c r="R119" s="513"/>
      <c r="S119" s="513"/>
      <c r="T119" s="513"/>
      <c r="U119" s="513"/>
      <c r="V119" s="513"/>
      <c r="W119" s="513"/>
      <c r="X119" s="513"/>
      <c r="Y119" s="513"/>
      <c r="Z119" s="513"/>
      <c r="AA119" s="513"/>
      <c r="AB119" s="513"/>
      <c r="AC119" s="513"/>
      <c r="AD119" s="513"/>
      <c r="AE119" s="513"/>
      <c r="AF119" s="513"/>
    </row>
  </sheetData>
  <mergeCells count="15">
    <mergeCell ref="B103:G103"/>
    <mergeCell ref="B100:G100"/>
    <mergeCell ref="B102:G102"/>
    <mergeCell ref="A67:C67"/>
    <mergeCell ref="B84:G84"/>
    <mergeCell ref="A69:AH70"/>
    <mergeCell ref="B101:G101"/>
    <mergeCell ref="A66:C66"/>
    <mergeCell ref="D65:AE65"/>
    <mergeCell ref="D66:AE66"/>
    <mergeCell ref="AJ9:AL9"/>
    <mergeCell ref="AF9:AH9"/>
    <mergeCell ref="A65:C65"/>
    <mergeCell ref="C52:D52"/>
    <mergeCell ref="C53:D53"/>
  </mergeCells>
  <printOptions horizontalCentered="1"/>
  <pageMargins left="0.5" right="0.4" top="0.5" bottom="0.5" header="0" footer="0"/>
  <pageSetup firstPageNumber="8" useFirstPageNumber="1" fitToHeight="0" fitToWidth="1" horizontalDpi="600" verticalDpi="600" orientation="landscape" scale="52" r:id="rId1"/>
  <headerFooter alignWithMargins="0">
    <oddFooter>&amp;C&amp;"Times New Roman,Regular"Exhibit B - Summary of Requirements</oddFooter>
  </headerFooter>
  <rowBreaks count="1" manualBreakCount="1">
    <brk id="70"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S65"/>
  <sheetViews>
    <sheetView workbookViewId="0" topLeftCell="A1">
      <selection activeCell="D60" sqref="D60"/>
    </sheetView>
  </sheetViews>
  <sheetFormatPr defaultColWidth="8.88671875" defaultRowHeight="15"/>
  <cols>
    <col min="1" max="1" width="45.4453125" style="54" customWidth="1"/>
    <col min="2" max="2" width="1.2265625" style="54" customWidth="1"/>
    <col min="3" max="3" width="9.3359375" style="54" customWidth="1"/>
    <col min="4" max="4" width="9.99609375" style="54" customWidth="1"/>
    <col min="5" max="5" width="1.2265625" style="54" customWidth="1"/>
    <col min="6" max="6" width="9.6640625" style="54" customWidth="1"/>
    <col min="7" max="7" width="9.99609375" style="54" customWidth="1"/>
    <col min="8" max="8" width="1.2265625" style="54" customWidth="1"/>
    <col min="9" max="9" width="7.21484375" style="54" customWidth="1"/>
    <col min="10" max="10" width="7.99609375" style="54" customWidth="1"/>
    <col min="11" max="11" width="8.99609375" style="54" customWidth="1"/>
    <col min="12" max="12" width="8.21484375" style="54" customWidth="1"/>
    <col min="13" max="13" width="8.88671875" style="54" customWidth="1"/>
    <col min="14" max="14" width="8.5546875" style="54" customWidth="1"/>
    <col min="15" max="15" width="9.21484375" style="54" customWidth="1"/>
    <col min="16" max="16" width="8.99609375" style="54" customWidth="1"/>
    <col min="17" max="17" width="1.88671875" style="54" customWidth="1"/>
    <col min="18" max="16384" width="7.21484375" style="54" customWidth="1"/>
  </cols>
  <sheetData>
    <row r="1" ht="15.75">
      <c r="A1" s="57" t="s">
        <v>157</v>
      </c>
    </row>
    <row r="2" ht="18.75" customHeight="1">
      <c r="A2" s="57"/>
    </row>
    <row r="3" spans="1:19" ht="15.75">
      <c r="A3" s="58" t="s">
        <v>93</v>
      </c>
      <c r="B3" s="53"/>
      <c r="C3" s="53"/>
      <c r="D3" s="53"/>
      <c r="E3" s="53"/>
      <c r="F3" s="53"/>
      <c r="G3" s="53"/>
      <c r="H3" s="53"/>
      <c r="I3" s="53"/>
      <c r="J3" s="53"/>
      <c r="K3" s="53"/>
      <c r="L3" s="53"/>
      <c r="M3" s="53"/>
      <c r="N3" s="53"/>
      <c r="O3" s="53"/>
      <c r="P3" s="53"/>
      <c r="Q3" s="53"/>
      <c r="R3" s="53"/>
      <c r="S3" s="53"/>
    </row>
    <row r="4" spans="1:19" ht="15.75">
      <c r="A4" s="59" t="str">
        <f>'(B) Sum of Req '!A4</f>
        <v>Law Enforcement Wireless Communications (LEWC)</v>
      </c>
      <c r="B4" s="53"/>
      <c r="C4" s="53"/>
      <c r="D4" s="53"/>
      <c r="E4" s="53"/>
      <c r="F4" s="53"/>
      <c r="G4" s="53"/>
      <c r="H4" s="53"/>
      <c r="I4" s="53"/>
      <c r="J4" s="53"/>
      <c r="K4" s="53"/>
      <c r="L4" s="53"/>
      <c r="M4" s="53"/>
      <c r="N4" s="53"/>
      <c r="O4" s="53"/>
      <c r="P4" s="53"/>
      <c r="Q4" s="53"/>
      <c r="R4" s="53"/>
      <c r="S4" s="53"/>
    </row>
    <row r="5" spans="1:19" ht="12.75">
      <c r="A5" s="60" t="s">
        <v>21</v>
      </c>
      <c r="B5" s="53"/>
      <c r="C5" s="53"/>
      <c r="D5" s="53"/>
      <c r="E5" s="53"/>
      <c r="F5" s="53"/>
      <c r="G5" s="53"/>
      <c r="H5" s="53"/>
      <c r="I5" s="53"/>
      <c r="J5" s="53"/>
      <c r="K5" s="53"/>
      <c r="L5" s="53"/>
      <c r="M5" s="53"/>
      <c r="N5" s="53"/>
      <c r="O5" s="53"/>
      <c r="P5" s="53"/>
      <c r="Q5" s="53"/>
      <c r="R5" s="53"/>
      <c r="S5" s="53"/>
    </row>
    <row r="7" ht="13.5" thickBot="1"/>
    <row r="8" spans="1:19" ht="12.75">
      <c r="A8" s="375"/>
      <c r="B8" s="61"/>
      <c r="C8" s="424" t="str">
        <f>+'(B) Sum of Req '!H81</f>
        <v>2006  Enacted</v>
      </c>
      <c r="D8" s="373"/>
      <c r="E8" s="275"/>
      <c r="F8" s="424">
        <v>2007</v>
      </c>
      <c r="G8" s="373"/>
      <c r="H8" s="275"/>
      <c r="I8" s="374">
        <f>+'(B) Sum of Req '!T81</f>
        <v>2008</v>
      </c>
      <c r="J8" s="373"/>
      <c r="K8" s="407">
        <f>+'(B) Sum of Req '!X81</f>
        <v>2008</v>
      </c>
      <c r="L8" s="408"/>
      <c r="M8" s="409"/>
      <c r="N8" s="410"/>
      <c r="O8" s="374">
        <f>+'(B) Sum of Req '!AF81</f>
        <v>2008</v>
      </c>
      <c r="P8" s="373"/>
      <c r="Q8" s="277"/>
      <c r="R8" s="426"/>
      <c r="S8" s="427"/>
    </row>
    <row r="9" spans="1:19" ht="14.25" customHeight="1">
      <c r="A9" s="61"/>
      <c r="B9" s="61"/>
      <c r="C9" s="425" t="str">
        <f>+'(B) Sum of Req '!H82</f>
        <v>w/Rescissions and Supplementals</v>
      </c>
      <c r="D9" s="279"/>
      <c r="E9" s="275"/>
      <c r="F9" s="425" t="s">
        <v>89</v>
      </c>
      <c r="G9" s="279"/>
      <c r="H9" s="275"/>
      <c r="I9" s="278" t="str">
        <f>+'(B) Sum of Req '!T82</f>
        <v>Current Services</v>
      </c>
      <c r="J9" s="280"/>
      <c r="K9" s="615" t="s">
        <v>62</v>
      </c>
      <c r="L9" s="584"/>
      <c r="M9" s="396" t="s">
        <v>68</v>
      </c>
      <c r="N9" s="280"/>
      <c r="O9" s="278" t="str">
        <f>+'(B) Sum of Req '!AF82</f>
        <v>Request</v>
      </c>
      <c r="P9" s="280"/>
      <c r="Q9" s="277"/>
      <c r="R9" s="427"/>
      <c r="S9" s="427"/>
    </row>
    <row r="10" spans="1:19" ht="2.25" customHeight="1">
      <c r="A10" s="575" t="s">
        <v>4</v>
      </c>
      <c r="B10" s="61"/>
      <c r="C10" s="281"/>
      <c r="D10" s="282"/>
      <c r="E10" s="275"/>
      <c r="F10" s="281"/>
      <c r="G10" s="282"/>
      <c r="H10" s="275"/>
      <c r="I10" s="281"/>
      <c r="J10" s="282"/>
      <c r="K10" s="281"/>
      <c r="L10" s="282"/>
      <c r="M10" s="397"/>
      <c r="N10" s="282"/>
      <c r="O10" s="281"/>
      <c r="P10" s="282"/>
      <c r="Q10" s="277"/>
      <c r="R10" s="397"/>
      <c r="S10" s="397"/>
    </row>
    <row r="11" spans="1:19" ht="39" customHeight="1">
      <c r="A11" s="576"/>
      <c r="B11" s="61"/>
      <c r="C11" s="454" t="s">
        <v>142</v>
      </c>
      <c r="D11" s="455" t="s">
        <v>143</v>
      </c>
      <c r="E11" s="275"/>
      <c r="F11" s="454" t="s">
        <v>142</v>
      </c>
      <c r="G11" s="455" t="s">
        <v>143</v>
      </c>
      <c r="H11" s="275"/>
      <c r="I11" s="454" t="s">
        <v>142</v>
      </c>
      <c r="J11" s="455" t="s">
        <v>143</v>
      </c>
      <c r="K11" s="454" t="s">
        <v>142</v>
      </c>
      <c r="L11" s="455" t="s">
        <v>143</v>
      </c>
      <c r="M11" s="454" t="s">
        <v>142</v>
      </c>
      <c r="N11" s="455" t="s">
        <v>143</v>
      </c>
      <c r="O11" s="454" t="s">
        <v>142</v>
      </c>
      <c r="P11" s="455" t="s">
        <v>143</v>
      </c>
      <c r="Q11" s="277"/>
      <c r="R11" s="428"/>
      <c r="S11" s="428"/>
    </row>
    <row r="12" spans="1:19" ht="12.75">
      <c r="A12" s="62"/>
      <c r="B12" s="61"/>
      <c r="C12" s="63"/>
      <c r="D12" s="64"/>
      <c r="E12" s="61"/>
      <c r="F12" s="63"/>
      <c r="G12" s="64"/>
      <c r="H12" s="61"/>
      <c r="I12" s="63"/>
      <c r="J12" s="64"/>
      <c r="K12" s="63"/>
      <c r="L12" s="399"/>
      <c r="M12" s="411"/>
      <c r="N12" s="64"/>
      <c r="O12" s="63"/>
      <c r="P12" s="64"/>
      <c r="R12" s="399"/>
      <c r="S12" s="399"/>
    </row>
    <row r="13" spans="1:19" ht="12.75">
      <c r="A13" s="65" t="s">
        <v>117</v>
      </c>
      <c r="B13" s="61"/>
      <c r="C13" s="535"/>
      <c r="D13" s="536"/>
      <c r="E13" s="61"/>
      <c r="F13" s="449"/>
      <c r="G13" s="450"/>
      <c r="H13" s="61"/>
      <c r="I13" s="449"/>
      <c r="J13" s="450"/>
      <c r="K13" s="449"/>
      <c r="L13" s="451"/>
      <c r="M13" s="449"/>
      <c r="N13" s="450"/>
      <c r="O13" s="449"/>
      <c r="P13" s="450"/>
      <c r="R13" s="400"/>
      <c r="S13" s="429"/>
    </row>
    <row r="14" spans="1:19" ht="12.75">
      <c r="A14" s="543" t="s">
        <v>118</v>
      </c>
      <c r="B14" s="61"/>
      <c r="C14" s="63">
        <v>16</v>
      </c>
      <c r="D14" s="557">
        <v>88851</v>
      </c>
      <c r="E14" s="61"/>
      <c r="F14" s="449">
        <v>19</v>
      </c>
      <c r="G14" s="450">
        <v>81180</v>
      </c>
      <c r="H14" s="61"/>
      <c r="I14" s="449">
        <v>19</v>
      </c>
      <c r="J14" s="450">
        <v>81353</v>
      </c>
      <c r="K14" s="449"/>
      <c r="L14" s="451"/>
      <c r="M14" s="449"/>
      <c r="N14" s="450"/>
      <c r="O14" s="449">
        <v>19</v>
      </c>
      <c r="P14" s="450">
        <v>81353</v>
      </c>
      <c r="R14" s="400"/>
      <c r="S14" s="429"/>
    </row>
    <row r="15" spans="1:19" ht="12.75" hidden="1">
      <c r="A15" s="68" t="s">
        <v>96</v>
      </c>
      <c r="B15" s="61"/>
      <c r="C15" s="72"/>
      <c r="D15" s="73"/>
      <c r="E15" s="71"/>
      <c r="F15" s="72"/>
      <c r="G15" s="73"/>
      <c r="H15" s="71"/>
      <c r="I15" s="72"/>
      <c r="J15" s="73"/>
      <c r="K15" s="72"/>
      <c r="L15" s="402"/>
      <c r="M15" s="72"/>
      <c r="N15" s="73"/>
      <c r="O15" s="72"/>
      <c r="P15" s="73"/>
      <c r="R15" s="402"/>
      <c r="S15" s="402"/>
    </row>
    <row r="16" spans="1:19" s="55" customFormat="1" ht="12.75">
      <c r="A16" s="76" t="s">
        <v>105</v>
      </c>
      <c r="B16" s="65"/>
      <c r="C16" s="77">
        <f>SUM(C14:C15)</f>
        <v>16</v>
      </c>
      <c r="D16" s="78">
        <f>SUM(D14:D15)</f>
        <v>88851</v>
      </c>
      <c r="E16" s="439"/>
      <c r="F16" s="77">
        <f>SUM(F14:F15)</f>
        <v>19</v>
      </c>
      <c r="G16" s="78">
        <f>SUM(G14:G15)</f>
        <v>81180</v>
      </c>
      <c r="H16" s="240"/>
      <c r="I16" s="77">
        <f aca="true" t="shared" si="0" ref="I16:P16">SUM(I14:I15)</f>
        <v>19</v>
      </c>
      <c r="J16" s="78">
        <f t="shared" si="0"/>
        <v>81353</v>
      </c>
      <c r="K16" s="77">
        <f t="shared" si="0"/>
        <v>0</v>
      </c>
      <c r="L16" s="78">
        <f t="shared" si="0"/>
        <v>0</v>
      </c>
      <c r="M16" s="77">
        <f t="shared" si="0"/>
        <v>0</v>
      </c>
      <c r="N16" s="78">
        <f t="shared" si="0"/>
        <v>0</v>
      </c>
      <c r="O16" s="77">
        <f t="shared" si="0"/>
        <v>19</v>
      </c>
      <c r="P16" s="78">
        <f t="shared" si="0"/>
        <v>81353</v>
      </c>
      <c r="R16" s="430"/>
      <c r="S16" s="430"/>
    </row>
    <row r="17" spans="1:19" ht="13.5" thickBot="1">
      <c r="A17" s="61"/>
      <c r="B17" s="61"/>
      <c r="C17" s="61"/>
      <c r="D17" s="61"/>
      <c r="E17" s="61"/>
      <c r="F17" s="61"/>
      <c r="G17" s="61"/>
      <c r="H17" s="61"/>
      <c r="I17" s="61"/>
      <c r="J17" s="61"/>
      <c r="K17" s="61"/>
      <c r="L17" s="61"/>
      <c r="M17" s="452"/>
      <c r="N17" s="61"/>
      <c r="O17" s="61"/>
      <c r="P17" s="61"/>
      <c r="R17" s="399"/>
      <c r="S17" s="399"/>
    </row>
    <row r="18" spans="1:19" s="56" customFormat="1" ht="13.5" thickBot="1">
      <c r="A18" s="243" t="s">
        <v>141</v>
      </c>
      <c r="B18" s="244"/>
      <c r="C18" s="242">
        <f>C16</f>
        <v>16</v>
      </c>
      <c r="D18" s="79">
        <f>D16</f>
        <v>88851</v>
      </c>
      <c r="E18" s="244"/>
      <c r="F18" s="242">
        <f>F16</f>
        <v>19</v>
      </c>
      <c r="G18" s="79">
        <f>G16</f>
        <v>81180</v>
      </c>
      <c r="H18" s="244"/>
      <c r="I18" s="242">
        <f aca="true" t="shared" si="1" ref="I18:P18">I16</f>
        <v>19</v>
      </c>
      <c r="J18" s="79">
        <f t="shared" si="1"/>
        <v>81353</v>
      </c>
      <c r="K18" s="242">
        <f t="shared" si="1"/>
        <v>0</v>
      </c>
      <c r="L18" s="79">
        <f t="shared" si="1"/>
        <v>0</v>
      </c>
      <c r="M18" s="242">
        <f t="shared" si="1"/>
        <v>0</v>
      </c>
      <c r="N18" s="79">
        <f t="shared" si="1"/>
        <v>0</v>
      </c>
      <c r="O18" s="242">
        <f t="shared" si="1"/>
        <v>19</v>
      </c>
      <c r="P18" s="79">
        <f t="shared" si="1"/>
        <v>81353</v>
      </c>
      <c r="R18" s="81"/>
      <c r="S18" s="82"/>
    </row>
    <row r="19" spans="1:19" s="56" customFormat="1" ht="12.75">
      <c r="A19" s="80"/>
      <c r="B19" s="80"/>
      <c r="C19" s="81"/>
      <c r="D19" s="82"/>
      <c r="E19" s="80"/>
      <c r="F19" s="81"/>
      <c r="G19" s="82"/>
      <c r="H19" s="80"/>
      <c r="I19" s="81"/>
      <c r="J19" s="82"/>
      <c r="R19" s="431"/>
      <c r="S19" s="431"/>
    </row>
    <row r="20" spans="1:19" s="56" customFormat="1" ht="15.75" hidden="1">
      <c r="A20" s="58" t="s">
        <v>93</v>
      </c>
      <c r="B20" s="53"/>
      <c r="C20" s="53"/>
      <c r="D20" s="53"/>
      <c r="E20" s="53"/>
      <c r="F20" s="53"/>
      <c r="G20" s="53"/>
      <c r="H20" s="53"/>
      <c r="I20" s="53"/>
      <c r="J20" s="53"/>
      <c r="K20" s="53"/>
      <c r="L20" s="53"/>
      <c r="M20" s="53"/>
      <c r="N20" s="53"/>
      <c r="O20" s="53"/>
      <c r="P20" s="53"/>
      <c r="Q20" s="53"/>
      <c r="R20" s="432"/>
      <c r="S20" s="432"/>
    </row>
    <row r="21" spans="1:19" s="56" customFormat="1" ht="15.75" hidden="1">
      <c r="A21" s="59" t="e">
        <f>+#REF!</f>
        <v>#REF!</v>
      </c>
      <c r="B21" s="53"/>
      <c r="C21" s="53"/>
      <c r="D21" s="53"/>
      <c r="E21" s="53"/>
      <c r="F21" s="53"/>
      <c r="G21" s="53"/>
      <c r="H21" s="53"/>
      <c r="I21" s="53"/>
      <c r="J21" s="53"/>
      <c r="K21" s="53"/>
      <c r="L21" s="53"/>
      <c r="M21" s="53"/>
      <c r="N21" s="53"/>
      <c r="O21" s="53"/>
      <c r="P21" s="53"/>
      <c r="Q21" s="53"/>
      <c r="R21" s="432"/>
      <c r="S21" s="432"/>
    </row>
    <row r="22" spans="1:19" s="56" customFormat="1" ht="12.75" hidden="1">
      <c r="A22" s="60" t="s">
        <v>21</v>
      </c>
      <c r="B22" s="53"/>
      <c r="C22" s="53"/>
      <c r="D22" s="53"/>
      <c r="E22" s="53"/>
      <c r="F22" s="53"/>
      <c r="G22" s="53"/>
      <c r="H22" s="53"/>
      <c r="I22" s="53"/>
      <c r="J22" s="53"/>
      <c r="K22" s="53"/>
      <c r="L22" s="53"/>
      <c r="M22" s="53"/>
      <c r="N22" s="53"/>
      <c r="O22" s="53"/>
      <c r="P22" s="53"/>
      <c r="Q22" s="53"/>
      <c r="R22" s="432"/>
      <c r="S22" s="432"/>
    </row>
    <row r="23" spans="1:19" s="56" customFormat="1" ht="12.75" hidden="1">
      <c r="A23" s="54"/>
      <c r="B23" s="54"/>
      <c r="C23" s="54"/>
      <c r="D23" s="54"/>
      <c r="E23" s="54"/>
      <c r="F23" s="54"/>
      <c r="G23" s="54"/>
      <c r="H23" s="54"/>
      <c r="I23" s="54"/>
      <c r="J23" s="54"/>
      <c r="K23" s="54"/>
      <c r="L23" s="54"/>
      <c r="M23" s="54"/>
      <c r="N23" s="54"/>
      <c r="O23" s="54"/>
      <c r="P23" s="54"/>
      <c r="Q23" s="54"/>
      <c r="R23" s="433"/>
      <c r="S23" s="433"/>
    </row>
    <row r="24" spans="18:19" ht="12.75" hidden="1">
      <c r="R24" s="433"/>
      <c r="S24" s="433"/>
    </row>
    <row r="25" spans="1:19" ht="12.75" hidden="1">
      <c r="A25" s="375" t="s">
        <v>34</v>
      </c>
      <c r="B25" s="61"/>
      <c r="C25" s="273" t="e">
        <f>+#REF!</f>
        <v>#REF!</v>
      </c>
      <c r="D25" s="274"/>
      <c r="E25" s="275"/>
      <c r="F25" s="273" t="e">
        <f>+#REF!</f>
        <v>#REF!</v>
      </c>
      <c r="G25" s="274"/>
      <c r="H25" s="275"/>
      <c r="I25" s="276" t="e">
        <f>+#REF!</f>
        <v>#REF!</v>
      </c>
      <c r="J25" s="274"/>
      <c r="K25" s="276" t="e">
        <f>+#REF!</f>
        <v>#REF!</v>
      </c>
      <c r="L25" s="406"/>
      <c r="M25" s="406"/>
      <c r="N25" s="274"/>
      <c r="O25" s="276" t="e">
        <f>+#REF!</f>
        <v>#REF!</v>
      </c>
      <c r="P25" s="274"/>
      <c r="Q25" s="277"/>
      <c r="R25" s="426"/>
      <c r="S25" s="427"/>
    </row>
    <row r="26" spans="2:19" ht="12.75" hidden="1">
      <c r="B26" s="61"/>
      <c r="C26" s="278" t="e">
        <f>+#REF!</f>
        <v>#REF!</v>
      </c>
      <c r="D26" s="279"/>
      <c r="E26" s="275"/>
      <c r="F26" s="278" t="e">
        <f>+#REF!</f>
        <v>#REF!</v>
      </c>
      <c r="G26" s="280"/>
      <c r="H26" s="275"/>
      <c r="I26" s="278" t="e">
        <f>+#REF!</f>
        <v>#REF!</v>
      </c>
      <c r="J26" s="280"/>
      <c r="K26" s="278" t="s">
        <v>24</v>
      </c>
      <c r="L26" s="396"/>
      <c r="M26" s="396"/>
      <c r="N26" s="280"/>
      <c r="O26" s="278" t="e">
        <f>+#REF!</f>
        <v>#REF!</v>
      </c>
      <c r="P26" s="280"/>
      <c r="Q26" s="277"/>
      <c r="R26" s="427"/>
      <c r="S26" s="427"/>
    </row>
    <row r="27" spans="1:19" ht="12.75" hidden="1">
      <c r="A27" s="575" t="s">
        <v>102</v>
      </c>
      <c r="B27" s="61"/>
      <c r="C27" s="281"/>
      <c r="D27" s="282" t="s">
        <v>56</v>
      </c>
      <c r="E27" s="275"/>
      <c r="F27" s="281"/>
      <c r="G27" s="282" t="s">
        <v>56</v>
      </c>
      <c r="H27" s="275"/>
      <c r="I27" s="281"/>
      <c r="J27" s="282" t="s">
        <v>56</v>
      </c>
      <c r="K27" s="281"/>
      <c r="L27" s="397"/>
      <c r="M27" s="397"/>
      <c r="N27" s="282" t="s">
        <v>56</v>
      </c>
      <c r="O27" s="281"/>
      <c r="P27" s="282" t="s">
        <v>56</v>
      </c>
      <c r="Q27" s="277"/>
      <c r="R27" s="397"/>
      <c r="S27" s="397"/>
    </row>
    <row r="28" spans="1:19" ht="12.75" hidden="1">
      <c r="A28" s="576"/>
      <c r="B28" s="61"/>
      <c r="C28" s="283" t="s">
        <v>185</v>
      </c>
      <c r="D28" s="284" t="s">
        <v>103</v>
      </c>
      <c r="E28" s="275"/>
      <c r="F28" s="283" t="s">
        <v>185</v>
      </c>
      <c r="G28" s="284" t="s">
        <v>103</v>
      </c>
      <c r="H28" s="275"/>
      <c r="I28" s="283" t="s">
        <v>185</v>
      </c>
      <c r="J28" s="284" t="s">
        <v>103</v>
      </c>
      <c r="K28" s="283" t="s">
        <v>185</v>
      </c>
      <c r="L28" s="398"/>
      <c r="M28" s="398"/>
      <c r="N28" s="284" t="s">
        <v>103</v>
      </c>
      <c r="O28" s="283" t="s">
        <v>185</v>
      </c>
      <c r="P28" s="284" t="s">
        <v>103</v>
      </c>
      <c r="Q28" s="277"/>
      <c r="R28" s="428"/>
      <c r="S28" s="428"/>
    </row>
    <row r="29" spans="1:19" ht="12.75" hidden="1">
      <c r="A29" s="62"/>
      <c r="B29" s="61"/>
      <c r="C29" s="63"/>
      <c r="D29" s="64"/>
      <c r="E29" s="61"/>
      <c r="F29" s="63"/>
      <c r="G29" s="64"/>
      <c r="H29" s="61"/>
      <c r="I29" s="63"/>
      <c r="J29" s="64"/>
      <c r="K29" s="63"/>
      <c r="L29" s="399"/>
      <c r="M29" s="399"/>
      <c r="N29" s="64"/>
      <c r="O29" s="63"/>
      <c r="P29" s="64"/>
      <c r="R29" s="399"/>
      <c r="S29" s="399"/>
    </row>
    <row r="30" spans="1:19" ht="12.75" hidden="1">
      <c r="A30" s="65" t="s">
        <v>104</v>
      </c>
      <c r="B30" s="61"/>
      <c r="C30" s="66"/>
      <c r="D30" s="67"/>
      <c r="E30" s="61"/>
      <c r="F30" s="66"/>
      <c r="G30" s="67"/>
      <c r="H30" s="61"/>
      <c r="I30" s="66"/>
      <c r="J30" s="67"/>
      <c r="K30" s="66"/>
      <c r="L30" s="400"/>
      <c r="M30" s="400"/>
      <c r="N30" s="67"/>
      <c r="O30" s="66"/>
      <c r="P30" s="67"/>
      <c r="R30" s="400"/>
      <c r="S30" s="429"/>
    </row>
    <row r="31" spans="1:19" ht="12.75" hidden="1">
      <c r="A31" s="237" t="s">
        <v>97</v>
      </c>
      <c r="B31" s="62"/>
      <c r="C31" s="238"/>
      <c r="D31" s="239"/>
      <c r="E31" s="241"/>
      <c r="F31" s="238"/>
      <c r="G31" s="239"/>
      <c r="H31" s="241"/>
      <c r="I31" s="238"/>
      <c r="J31" s="239"/>
      <c r="K31" s="238"/>
      <c r="L31" s="401"/>
      <c r="M31" s="401"/>
      <c r="N31" s="239"/>
      <c r="O31" s="238">
        <f>K31+I31</f>
        <v>0</v>
      </c>
      <c r="P31" s="239">
        <f>N31+J31</f>
        <v>0</v>
      </c>
      <c r="R31" s="404"/>
      <c r="S31" s="404"/>
    </row>
    <row r="32" spans="1:19" ht="10.5" customHeight="1" hidden="1">
      <c r="A32" s="68" t="s">
        <v>96</v>
      </c>
      <c r="B32" s="61"/>
      <c r="C32" s="72"/>
      <c r="D32" s="73"/>
      <c r="E32" s="71"/>
      <c r="F32" s="72"/>
      <c r="G32" s="73"/>
      <c r="H32" s="71"/>
      <c r="I32" s="72"/>
      <c r="J32" s="73"/>
      <c r="K32" s="72"/>
      <c r="L32" s="402"/>
      <c r="M32" s="402"/>
      <c r="N32" s="73"/>
      <c r="O32" s="72"/>
      <c r="P32" s="73"/>
      <c r="R32" s="402"/>
      <c r="S32" s="402"/>
    </row>
    <row r="33" spans="1:19" ht="12.75" hidden="1">
      <c r="A33" s="76" t="s">
        <v>105</v>
      </c>
      <c r="B33" s="65"/>
      <c r="C33" s="77">
        <f>SUM(C31:C32)</f>
        <v>0</v>
      </c>
      <c r="D33" s="78">
        <f>SUM(D31:D32)</f>
        <v>0</v>
      </c>
      <c r="E33" s="240"/>
      <c r="F33" s="77">
        <f>SUM(F31:F32)</f>
        <v>0</v>
      </c>
      <c r="G33" s="78">
        <f>SUM(G31:G32)</f>
        <v>0</v>
      </c>
      <c r="H33" s="240"/>
      <c r="I33" s="77">
        <f aca="true" t="shared" si="2" ref="I33:P33">SUM(I31:I32)</f>
        <v>0</v>
      </c>
      <c r="J33" s="78">
        <f t="shared" si="2"/>
        <v>0</v>
      </c>
      <c r="K33" s="77">
        <f t="shared" si="2"/>
        <v>0</v>
      </c>
      <c r="L33" s="403"/>
      <c r="M33" s="403"/>
      <c r="N33" s="78">
        <f t="shared" si="2"/>
        <v>0</v>
      </c>
      <c r="O33" s="77">
        <f t="shared" si="2"/>
        <v>0</v>
      </c>
      <c r="P33" s="78">
        <f t="shared" si="2"/>
        <v>0</v>
      </c>
      <c r="Q33" s="55"/>
      <c r="R33" s="430"/>
      <c r="S33" s="430"/>
    </row>
    <row r="34" spans="1:19" ht="12.75" hidden="1">
      <c r="A34" s="62"/>
      <c r="B34" s="61"/>
      <c r="C34" s="63"/>
      <c r="D34" s="64"/>
      <c r="E34" s="61"/>
      <c r="F34" s="63"/>
      <c r="G34" s="64"/>
      <c r="H34" s="61"/>
      <c r="I34" s="63"/>
      <c r="J34" s="64"/>
      <c r="K34" s="63"/>
      <c r="L34" s="399"/>
      <c r="M34" s="399"/>
      <c r="N34" s="64"/>
      <c r="O34" s="63"/>
      <c r="P34" s="64"/>
      <c r="R34" s="399"/>
      <c r="S34" s="399"/>
    </row>
    <row r="35" spans="1:19" ht="25.5" hidden="1">
      <c r="A35" s="75" t="s">
        <v>109</v>
      </c>
      <c r="B35" s="61"/>
      <c r="C35" s="63"/>
      <c r="D35" s="64"/>
      <c r="E35" s="61"/>
      <c r="F35" s="63"/>
      <c r="G35" s="64"/>
      <c r="H35" s="61"/>
      <c r="I35" s="63"/>
      <c r="J35" s="64"/>
      <c r="K35" s="63"/>
      <c r="L35" s="399"/>
      <c r="M35" s="399"/>
      <c r="N35" s="64"/>
      <c r="O35" s="63"/>
      <c r="P35" s="64"/>
      <c r="R35" s="399"/>
      <c r="S35" s="399"/>
    </row>
    <row r="36" spans="1:19" ht="12.75" hidden="1">
      <c r="A36" s="237">
        <v>2.1</v>
      </c>
      <c r="B36" s="62"/>
      <c r="C36" s="238"/>
      <c r="D36" s="239"/>
      <c r="E36" s="241"/>
      <c r="F36" s="238"/>
      <c r="G36" s="239"/>
      <c r="H36" s="241"/>
      <c r="I36" s="238"/>
      <c r="J36" s="239"/>
      <c r="K36" s="238"/>
      <c r="L36" s="401"/>
      <c r="M36" s="401"/>
      <c r="N36" s="239"/>
      <c r="O36" s="238">
        <f>K36+I36</f>
        <v>0</v>
      </c>
      <c r="P36" s="239">
        <f>N36+J36</f>
        <v>0</v>
      </c>
      <c r="R36" s="404"/>
      <c r="S36" s="404"/>
    </row>
    <row r="37" spans="1:19" ht="12.75" hidden="1">
      <c r="A37" s="68" t="s">
        <v>110</v>
      </c>
      <c r="B37" s="61"/>
      <c r="C37" s="69"/>
      <c r="D37" s="70"/>
      <c r="E37" s="71"/>
      <c r="F37" s="69"/>
      <c r="G37" s="70"/>
      <c r="H37" s="71"/>
      <c r="I37" s="69"/>
      <c r="J37" s="70"/>
      <c r="K37" s="69"/>
      <c r="L37" s="404"/>
      <c r="M37" s="404"/>
      <c r="N37" s="70"/>
      <c r="O37" s="69"/>
      <c r="P37" s="70"/>
      <c r="R37" s="404"/>
      <c r="S37" s="404"/>
    </row>
    <row r="38" spans="1:19" ht="12.75" hidden="1">
      <c r="A38" s="68" t="s">
        <v>111</v>
      </c>
      <c r="B38" s="61"/>
      <c r="C38" s="69"/>
      <c r="D38" s="70"/>
      <c r="E38" s="71"/>
      <c r="F38" s="69"/>
      <c r="G38" s="70"/>
      <c r="H38" s="71"/>
      <c r="I38" s="69"/>
      <c r="J38" s="70"/>
      <c r="K38" s="69"/>
      <c r="L38" s="404"/>
      <c r="M38" s="404"/>
      <c r="N38" s="70"/>
      <c r="O38" s="69"/>
      <c r="P38" s="70"/>
      <c r="R38" s="404"/>
      <c r="S38" s="404"/>
    </row>
    <row r="39" spans="1:19" ht="12.75" hidden="1">
      <c r="A39" s="68" t="s">
        <v>112</v>
      </c>
      <c r="B39" s="61"/>
      <c r="C39" s="69"/>
      <c r="D39" s="70"/>
      <c r="E39" s="71"/>
      <c r="F39" s="69"/>
      <c r="G39" s="70"/>
      <c r="H39" s="71"/>
      <c r="I39" s="69"/>
      <c r="J39" s="70"/>
      <c r="K39" s="69"/>
      <c r="L39" s="404"/>
      <c r="M39" s="404"/>
      <c r="N39" s="70"/>
      <c r="O39" s="69"/>
      <c r="P39" s="70"/>
      <c r="R39" s="404"/>
      <c r="S39" s="404"/>
    </row>
    <row r="40" spans="1:19" ht="12.75" hidden="1">
      <c r="A40" s="68" t="s">
        <v>113</v>
      </c>
      <c r="B40" s="61"/>
      <c r="C40" s="69"/>
      <c r="D40" s="70"/>
      <c r="E40" s="71"/>
      <c r="F40" s="69"/>
      <c r="G40" s="70"/>
      <c r="H40" s="71"/>
      <c r="I40" s="69"/>
      <c r="J40" s="70"/>
      <c r="K40" s="69"/>
      <c r="L40" s="404"/>
      <c r="M40" s="404"/>
      <c r="N40" s="70"/>
      <c r="O40" s="69"/>
      <c r="P40" s="70"/>
      <c r="R40" s="404"/>
      <c r="S40" s="404"/>
    </row>
    <row r="41" spans="1:19" ht="12.75" hidden="1">
      <c r="A41" s="68" t="s">
        <v>114</v>
      </c>
      <c r="B41" s="61"/>
      <c r="C41" s="72"/>
      <c r="D41" s="73"/>
      <c r="E41" s="71"/>
      <c r="F41" s="72"/>
      <c r="G41" s="73"/>
      <c r="H41" s="71"/>
      <c r="I41" s="72"/>
      <c r="J41" s="73"/>
      <c r="K41" s="72"/>
      <c r="L41" s="402"/>
      <c r="M41" s="402"/>
      <c r="N41" s="73"/>
      <c r="O41" s="72"/>
      <c r="P41" s="73"/>
      <c r="R41" s="402"/>
      <c r="S41" s="402"/>
    </row>
    <row r="42" spans="1:19" ht="12.75" hidden="1">
      <c r="A42" s="76" t="s">
        <v>115</v>
      </c>
      <c r="B42" s="65"/>
      <c r="C42" s="77">
        <f>SUM(C36:C41)</f>
        <v>0</v>
      </c>
      <c r="D42" s="78">
        <f>SUM(D36:D41)</f>
        <v>0</v>
      </c>
      <c r="E42" s="240"/>
      <c r="F42" s="77">
        <f>SUM(F36:F41)</f>
        <v>0</v>
      </c>
      <c r="G42" s="78">
        <f>SUM(G36:G41)</f>
        <v>0</v>
      </c>
      <c r="H42" s="240"/>
      <c r="I42" s="77">
        <f aca="true" t="shared" si="3" ref="I42:P42">SUM(I36:I41)</f>
        <v>0</v>
      </c>
      <c r="J42" s="78">
        <f t="shared" si="3"/>
        <v>0</v>
      </c>
      <c r="K42" s="77">
        <f t="shared" si="3"/>
        <v>0</v>
      </c>
      <c r="L42" s="403"/>
      <c r="M42" s="403"/>
      <c r="N42" s="78">
        <f t="shared" si="3"/>
        <v>0</v>
      </c>
      <c r="O42" s="77">
        <f t="shared" si="3"/>
        <v>0</v>
      </c>
      <c r="P42" s="78">
        <f t="shared" si="3"/>
        <v>0</v>
      </c>
      <c r="R42" s="430"/>
      <c r="S42" s="430"/>
    </row>
    <row r="43" spans="1:19" ht="12.75" hidden="1">
      <c r="A43" s="62"/>
      <c r="B43" s="61"/>
      <c r="C43" s="63"/>
      <c r="D43" s="64"/>
      <c r="E43" s="61"/>
      <c r="F43" s="63"/>
      <c r="G43" s="64"/>
      <c r="H43" s="61"/>
      <c r="I43" s="63"/>
      <c r="J43" s="64"/>
      <c r="K43" s="63"/>
      <c r="L43" s="399"/>
      <c r="M43" s="399"/>
      <c r="N43" s="64"/>
      <c r="O43" s="63"/>
      <c r="P43" s="64"/>
      <c r="R43" s="399"/>
      <c r="S43" s="399"/>
    </row>
    <row r="44" spans="1:19" ht="25.5" hidden="1">
      <c r="A44" s="75" t="s">
        <v>122</v>
      </c>
      <c r="B44" s="61"/>
      <c r="C44" s="63"/>
      <c r="D44" s="64"/>
      <c r="E44" s="61"/>
      <c r="F44" s="63"/>
      <c r="G44" s="64"/>
      <c r="H44" s="61"/>
      <c r="I44" s="63"/>
      <c r="J44" s="64"/>
      <c r="K44" s="63"/>
      <c r="L44" s="399"/>
      <c r="M44" s="399"/>
      <c r="N44" s="64"/>
      <c r="O44" s="63"/>
      <c r="P44" s="64"/>
      <c r="R44" s="399"/>
      <c r="S44" s="399"/>
    </row>
    <row r="45" spans="1:19" ht="12.75" hidden="1">
      <c r="A45" s="237" t="s">
        <v>98</v>
      </c>
      <c r="B45" s="62"/>
      <c r="C45" s="238"/>
      <c r="D45" s="239"/>
      <c r="E45" s="241"/>
      <c r="F45" s="238"/>
      <c r="G45" s="239"/>
      <c r="H45" s="241"/>
      <c r="I45" s="238"/>
      <c r="J45" s="239"/>
      <c r="K45" s="238"/>
      <c r="L45" s="401"/>
      <c r="M45" s="401"/>
      <c r="N45" s="239"/>
      <c r="O45" s="238">
        <f>K45+I45</f>
        <v>0</v>
      </c>
      <c r="P45" s="239">
        <f>N45+J45</f>
        <v>0</v>
      </c>
      <c r="R45" s="404"/>
      <c r="S45" s="404"/>
    </row>
    <row r="46" spans="1:19" ht="12.75" hidden="1">
      <c r="A46" s="68" t="s">
        <v>123</v>
      </c>
      <c r="B46" s="61"/>
      <c r="C46" s="69"/>
      <c r="D46" s="70"/>
      <c r="E46" s="71"/>
      <c r="F46" s="69"/>
      <c r="G46" s="70"/>
      <c r="H46" s="71"/>
      <c r="I46" s="69"/>
      <c r="J46" s="70"/>
      <c r="K46" s="69"/>
      <c r="L46" s="404"/>
      <c r="M46" s="404"/>
      <c r="N46" s="70"/>
      <c r="O46" s="69"/>
      <c r="P46" s="70"/>
      <c r="R46" s="404"/>
      <c r="S46" s="404"/>
    </row>
    <row r="47" spans="1:19" ht="12.75" hidden="1">
      <c r="A47" s="68" t="s">
        <v>124</v>
      </c>
      <c r="B47" s="61"/>
      <c r="C47" s="72"/>
      <c r="D47" s="73"/>
      <c r="E47" s="71"/>
      <c r="F47" s="72"/>
      <c r="G47" s="73"/>
      <c r="H47" s="71"/>
      <c r="I47" s="72"/>
      <c r="J47" s="73"/>
      <c r="K47" s="72"/>
      <c r="L47" s="402"/>
      <c r="M47" s="402"/>
      <c r="N47" s="73"/>
      <c r="O47" s="72"/>
      <c r="P47" s="73"/>
      <c r="R47" s="402"/>
      <c r="S47" s="402"/>
    </row>
    <row r="48" spans="1:19" ht="12.75" hidden="1">
      <c r="A48" s="76" t="s">
        <v>125</v>
      </c>
      <c r="B48" s="65"/>
      <c r="C48" s="77">
        <f>SUM(C45:C47)</f>
        <v>0</v>
      </c>
      <c r="D48" s="78">
        <f>SUM(D45:D47)</f>
        <v>0</v>
      </c>
      <c r="E48" s="240"/>
      <c r="F48" s="77">
        <f>SUM(F45:F47)</f>
        <v>0</v>
      </c>
      <c r="G48" s="78">
        <f>SUM(G45:G47)</f>
        <v>0</v>
      </c>
      <c r="H48" s="240"/>
      <c r="I48" s="77">
        <f aca="true" t="shared" si="4" ref="I48:P48">SUM(I45:I47)</f>
        <v>0</v>
      </c>
      <c r="J48" s="78">
        <f t="shared" si="4"/>
        <v>0</v>
      </c>
      <c r="K48" s="77">
        <f t="shared" si="4"/>
        <v>0</v>
      </c>
      <c r="L48" s="403"/>
      <c r="M48" s="403"/>
      <c r="N48" s="78">
        <f t="shared" si="4"/>
        <v>0</v>
      </c>
      <c r="O48" s="77">
        <f t="shared" si="4"/>
        <v>0</v>
      </c>
      <c r="P48" s="78">
        <f t="shared" si="4"/>
        <v>0</v>
      </c>
      <c r="R48" s="430"/>
      <c r="S48" s="430"/>
    </row>
    <row r="49" spans="1:19" ht="12.75" hidden="1">
      <c r="A49" s="62"/>
      <c r="B49" s="61"/>
      <c r="C49" s="63"/>
      <c r="D49" s="64"/>
      <c r="E49" s="61"/>
      <c r="F49" s="63"/>
      <c r="G49" s="64"/>
      <c r="H49" s="61"/>
      <c r="I49" s="63"/>
      <c r="J49" s="64"/>
      <c r="K49" s="63"/>
      <c r="L49" s="399"/>
      <c r="M49" s="399"/>
      <c r="N49" s="64"/>
      <c r="O49" s="63"/>
      <c r="P49" s="64"/>
      <c r="R49" s="399"/>
      <c r="S49" s="399"/>
    </row>
    <row r="50" spans="1:19" ht="25.5" hidden="1">
      <c r="A50" s="75" t="s">
        <v>126</v>
      </c>
      <c r="B50" s="61"/>
      <c r="C50" s="63"/>
      <c r="D50" s="64"/>
      <c r="E50" s="61"/>
      <c r="F50" s="63"/>
      <c r="G50" s="64"/>
      <c r="H50" s="61"/>
      <c r="I50" s="63"/>
      <c r="J50" s="64"/>
      <c r="K50" s="63"/>
      <c r="L50" s="399"/>
      <c r="M50" s="399"/>
      <c r="N50" s="64"/>
      <c r="O50" s="63"/>
      <c r="P50" s="64"/>
      <c r="R50" s="399"/>
      <c r="S50" s="399"/>
    </row>
    <row r="51" spans="1:19" ht="12.75" hidden="1">
      <c r="A51" s="237" t="s">
        <v>99</v>
      </c>
      <c r="B51" s="62"/>
      <c r="C51" s="238">
        <v>0</v>
      </c>
      <c r="D51" s="239">
        <v>0</v>
      </c>
      <c r="E51" s="241"/>
      <c r="F51" s="238">
        <v>0</v>
      </c>
      <c r="G51" s="239">
        <v>0</v>
      </c>
      <c r="H51" s="241"/>
      <c r="I51" s="238">
        <v>0</v>
      </c>
      <c r="J51" s="239">
        <v>0</v>
      </c>
      <c r="K51" s="238">
        <v>0</v>
      </c>
      <c r="L51" s="401"/>
      <c r="M51" s="401"/>
      <c r="N51" s="239">
        <v>0</v>
      </c>
      <c r="O51" s="238">
        <f>K51+I51</f>
        <v>0</v>
      </c>
      <c r="P51" s="239">
        <f>N51+J51</f>
        <v>0</v>
      </c>
      <c r="R51" s="404"/>
      <c r="S51" s="404"/>
    </row>
    <row r="52" spans="1:19" ht="12.75" hidden="1">
      <c r="A52" s="68" t="s">
        <v>127</v>
      </c>
      <c r="B52" s="61"/>
      <c r="C52" s="69">
        <v>0</v>
      </c>
      <c r="D52" s="70">
        <v>0</v>
      </c>
      <c r="E52" s="71"/>
      <c r="F52" s="69">
        <v>0</v>
      </c>
      <c r="G52" s="70">
        <v>0</v>
      </c>
      <c r="H52" s="71"/>
      <c r="I52" s="69">
        <v>0</v>
      </c>
      <c r="J52" s="70">
        <v>0</v>
      </c>
      <c r="K52" s="69">
        <v>0</v>
      </c>
      <c r="L52" s="404"/>
      <c r="M52" s="404"/>
      <c r="N52" s="70">
        <v>0</v>
      </c>
      <c r="O52" s="69">
        <v>0</v>
      </c>
      <c r="P52" s="70">
        <v>0</v>
      </c>
      <c r="R52" s="404"/>
      <c r="S52" s="404"/>
    </row>
    <row r="53" spans="1:19" ht="12.75" hidden="1">
      <c r="A53" s="68" t="s">
        <v>128</v>
      </c>
      <c r="B53" s="61"/>
      <c r="C53" s="69">
        <v>0</v>
      </c>
      <c r="D53" s="70">
        <v>0</v>
      </c>
      <c r="E53" s="71"/>
      <c r="F53" s="69">
        <v>0</v>
      </c>
      <c r="G53" s="70">
        <v>0</v>
      </c>
      <c r="H53" s="71"/>
      <c r="I53" s="69">
        <v>0</v>
      </c>
      <c r="J53" s="70">
        <v>0</v>
      </c>
      <c r="K53" s="69">
        <v>0</v>
      </c>
      <c r="L53" s="404"/>
      <c r="M53" s="404"/>
      <c r="N53" s="70">
        <v>0</v>
      </c>
      <c r="O53" s="69">
        <v>0</v>
      </c>
      <c r="P53" s="70">
        <v>0</v>
      </c>
      <c r="R53" s="404"/>
      <c r="S53" s="404"/>
    </row>
    <row r="54" spans="1:19" ht="12.75" hidden="1">
      <c r="A54" s="68" t="s">
        <v>137</v>
      </c>
      <c r="B54" s="61"/>
      <c r="C54" s="69">
        <v>0</v>
      </c>
      <c r="D54" s="70">
        <v>0</v>
      </c>
      <c r="E54" s="71"/>
      <c r="F54" s="69">
        <v>0</v>
      </c>
      <c r="G54" s="70">
        <v>0</v>
      </c>
      <c r="H54" s="71"/>
      <c r="I54" s="69">
        <v>0</v>
      </c>
      <c r="J54" s="70">
        <v>0</v>
      </c>
      <c r="K54" s="69">
        <v>0</v>
      </c>
      <c r="L54" s="404"/>
      <c r="M54" s="404"/>
      <c r="N54" s="70">
        <v>0</v>
      </c>
      <c r="O54" s="69">
        <v>0</v>
      </c>
      <c r="P54" s="70">
        <v>0</v>
      </c>
      <c r="R54" s="404"/>
      <c r="S54" s="404"/>
    </row>
    <row r="55" spans="1:19" ht="12.75" hidden="1">
      <c r="A55" s="68" t="s">
        <v>138</v>
      </c>
      <c r="B55" s="61"/>
      <c r="C55" s="69">
        <v>0</v>
      </c>
      <c r="D55" s="70">
        <v>0</v>
      </c>
      <c r="E55" s="71"/>
      <c r="F55" s="69">
        <v>0</v>
      </c>
      <c r="G55" s="70">
        <v>0</v>
      </c>
      <c r="H55" s="71"/>
      <c r="I55" s="69">
        <v>0</v>
      </c>
      <c r="J55" s="70">
        <v>0</v>
      </c>
      <c r="K55" s="69">
        <v>0</v>
      </c>
      <c r="L55" s="404"/>
      <c r="M55" s="404"/>
      <c r="N55" s="70">
        <v>0</v>
      </c>
      <c r="O55" s="69">
        <v>0</v>
      </c>
      <c r="P55" s="70">
        <v>0</v>
      </c>
      <c r="R55" s="404"/>
      <c r="S55" s="404"/>
    </row>
    <row r="56" spans="1:19" ht="12.75" hidden="1">
      <c r="A56" s="68" t="s">
        <v>139</v>
      </c>
      <c r="B56" s="61"/>
      <c r="C56" s="72">
        <v>0</v>
      </c>
      <c r="D56" s="73">
        <v>0</v>
      </c>
      <c r="E56" s="71"/>
      <c r="F56" s="72">
        <v>0</v>
      </c>
      <c r="G56" s="73">
        <v>0</v>
      </c>
      <c r="H56" s="71"/>
      <c r="I56" s="72">
        <v>0</v>
      </c>
      <c r="J56" s="73">
        <v>0</v>
      </c>
      <c r="K56" s="72">
        <v>0</v>
      </c>
      <c r="L56" s="402"/>
      <c r="M56" s="402"/>
      <c r="N56" s="73">
        <v>0</v>
      </c>
      <c r="O56" s="72">
        <v>0</v>
      </c>
      <c r="P56" s="73">
        <v>0</v>
      </c>
      <c r="R56" s="402"/>
      <c r="S56" s="402"/>
    </row>
    <row r="57" spans="1:19" ht="12.75" hidden="1">
      <c r="A57" s="76" t="s">
        <v>140</v>
      </c>
      <c r="B57" s="65"/>
      <c r="C57" s="77">
        <f>SUM(C51:C56)</f>
        <v>0</v>
      </c>
      <c r="D57" s="78">
        <f>SUM(D51:D56)</f>
        <v>0</v>
      </c>
      <c r="E57" s="74"/>
      <c r="F57" s="77">
        <f>SUM(F51:F56)</f>
        <v>0</v>
      </c>
      <c r="G57" s="78">
        <f>SUM(G51:G56)</f>
        <v>0</v>
      </c>
      <c r="H57" s="240"/>
      <c r="I57" s="77">
        <f aca="true" t="shared" si="5" ref="I57:P57">SUM(I51:I56)</f>
        <v>0</v>
      </c>
      <c r="J57" s="78">
        <f t="shared" si="5"/>
        <v>0</v>
      </c>
      <c r="K57" s="77">
        <f t="shared" si="5"/>
        <v>0</v>
      </c>
      <c r="L57" s="403"/>
      <c r="M57" s="403"/>
      <c r="N57" s="78">
        <f t="shared" si="5"/>
        <v>0</v>
      </c>
      <c r="O57" s="77">
        <f t="shared" si="5"/>
        <v>0</v>
      </c>
      <c r="P57" s="78">
        <f t="shared" si="5"/>
        <v>0</v>
      </c>
      <c r="R57" s="430"/>
      <c r="S57" s="430"/>
    </row>
    <row r="58" spans="1:19" ht="12.75" hidden="1">
      <c r="A58" s="61"/>
      <c r="B58" s="61"/>
      <c r="C58" s="61"/>
      <c r="D58" s="61"/>
      <c r="E58" s="61"/>
      <c r="F58" s="61"/>
      <c r="G58" s="61"/>
      <c r="H58" s="61"/>
      <c r="I58" s="61"/>
      <c r="J58" s="61"/>
      <c r="K58" s="61"/>
      <c r="L58" s="61"/>
      <c r="M58" s="61"/>
      <c r="N58" s="61"/>
      <c r="O58" s="61"/>
      <c r="P58" s="61"/>
      <c r="R58" s="399"/>
      <c r="S58" s="399"/>
    </row>
    <row r="59" spans="1:19" ht="13.5" hidden="1" thickBot="1">
      <c r="A59" s="243" t="s">
        <v>141</v>
      </c>
      <c r="B59" s="244"/>
      <c r="C59" s="242">
        <f>C33+C42+C48+C57</f>
        <v>0</v>
      </c>
      <c r="D59" s="79">
        <f>D33+D42+D48+D57</f>
        <v>0</v>
      </c>
      <c r="E59" s="244"/>
      <c r="F59" s="242">
        <f>F33+F42+F48+F57</f>
        <v>0</v>
      </c>
      <c r="G59" s="79">
        <f>G33+G42+G48+G57</f>
        <v>0</v>
      </c>
      <c r="H59" s="244"/>
      <c r="I59" s="242">
        <f aca="true" t="shared" si="6" ref="I59:P59">I33+I42+I48+I57</f>
        <v>0</v>
      </c>
      <c r="J59" s="79">
        <f t="shared" si="6"/>
        <v>0</v>
      </c>
      <c r="K59" s="242">
        <f t="shared" si="6"/>
        <v>0</v>
      </c>
      <c r="L59" s="405"/>
      <c r="M59" s="405"/>
      <c r="N59" s="79">
        <f t="shared" si="6"/>
        <v>0</v>
      </c>
      <c r="O59" s="242">
        <f t="shared" si="6"/>
        <v>0</v>
      </c>
      <c r="P59" s="79">
        <f t="shared" si="6"/>
        <v>0</v>
      </c>
      <c r="Q59" s="56"/>
      <c r="R59" s="81"/>
      <c r="S59" s="82"/>
    </row>
    <row r="60" spans="1:19" ht="12.75">
      <c r="A60" s="80"/>
      <c r="B60" s="80"/>
      <c r="C60" s="81"/>
      <c r="D60" s="82"/>
      <c r="E60" s="80"/>
      <c r="F60" s="81"/>
      <c r="G60" s="82"/>
      <c r="H60" s="80"/>
      <c r="I60" s="81"/>
      <c r="J60" s="82"/>
      <c r="K60" s="56"/>
      <c r="L60" s="56"/>
      <c r="M60" s="56"/>
      <c r="N60" s="56"/>
      <c r="O60" s="56"/>
      <c r="P60" s="56"/>
      <c r="Q60" s="56"/>
      <c r="R60" s="431"/>
      <c r="S60" s="431"/>
    </row>
    <row r="61" spans="1:19" ht="12.75">
      <c r="A61" s="80"/>
      <c r="B61" s="80"/>
      <c r="C61" s="81"/>
      <c r="D61" s="82"/>
      <c r="E61" s="80"/>
      <c r="F61" s="81"/>
      <c r="G61" s="82"/>
      <c r="H61" s="80"/>
      <c r="I61" s="81"/>
      <c r="J61" s="82"/>
      <c r="K61" s="56"/>
      <c r="L61" s="56"/>
      <c r="M61" s="56"/>
      <c r="N61" s="56"/>
      <c r="O61" s="56"/>
      <c r="P61" s="56"/>
      <c r="Q61" s="56"/>
      <c r="R61" s="431"/>
      <c r="S61" s="431"/>
    </row>
    <row r="62" spans="1:19" ht="12.75">
      <c r="A62" s="80"/>
      <c r="B62" s="80"/>
      <c r="C62" s="81"/>
      <c r="D62" s="82"/>
      <c r="E62" s="80"/>
      <c r="F62" s="81"/>
      <c r="G62" s="82"/>
      <c r="H62" s="80"/>
      <c r="I62" s="81"/>
      <c r="J62" s="82"/>
      <c r="K62" s="56"/>
      <c r="L62" s="56"/>
      <c r="M62" s="56"/>
      <c r="N62" s="56"/>
      <c r="O62" s="56"/>
      <c r="P62" s="56"/>
      <c r="Q62" s="56"/>
      <c r="R62" s="431"/>
      <c r="S62" s="431"/>
    </row>
    <row r="64" spans="1:19" ht="15">
      <c r="A64" s="572"/>
      <c r="B64" s="573"/>
      <c r="C64" s="573"/>
      <c r="D64" s="573"/>
      <c r="E64" s="573"/>
      <c r="F64" s="573"/>
      <c r="G64" s="573"/>
      <c r="H64" s="573"/>
      <c r="I64" s="573"/>
      <c r="J64" s="574"/>
      <c r="K64" s="574"/>
      <c r="L64" s="574"/>
      <c r="M64" s="574"/>
      <c r="N64" s="574"/>
      <c r="O64" s="574"/>
      <c r="P64" s="574"/>
      <c r="Q64" s="574"/>
      <c r="R64" s="574"/>
      <c r="S64" s="574"/>
    </row>
    <row r="65" spans="1:19" ht="15">
      <c r="A65" s="572"/>
      <c r="B65" s="573"/>
      <c r="C65" s="573"/>
      <c r="D65" s="573"/>
      <c r="E65" s="573"/>
      <c r="F65" s="573"/>
      <c r="G65" s="573"/>
      <c r="H65" s="573"/>
      <c r="I65" s="573"/>
      <c r="J65" s="574"/>
      <c r="K65" s="574"/>
      <c r="L65" s="574"/>
      <c r="M65" s="574"/>
      <c r="N65" s="574"/>
      <c r="O65" s="574"/>
      <c r="P65" s="574"/>
      <c r="Q65" s="574"/>
      <c r="R65" s="574"/>
      <c r="S65" s="574"/>
    </row>
  </sheetData>
  <mergeCells count="5">
    <mergeCell ref="K9:L9"/>
    <mergeCell ref="A65:S65"/>
    <mergeCell ref="A10:A11"/>
    <mergeCell ref="A64:S64"/>
    <mergeCell ref="A27:A28"/>
  </mergeCells>
  <printOptions horizontalCentered="1"/>
  <pageMargins left="0.75" right="0.75" top="1" bottom="1" header="0.5" footer="0.5"/>
  <pageSetup fitToHeight="1" fitToWidth="1" horizontalDpi="600" verticalDpi="600" orientation="landscape" scale="58" r:id="rId1"/>
  <headerFooter alignWithMargins="0">
    <oddFooter>&amp;C&amp;"Times New Roman,Regular"Exhibit D - Resources by DOJ Strategic Goals &amp; Strategic Objectives</oddFooter>
  </headerFooter>
  <rowBreaks count="1" manualBreakCount="1">
    <brk id="19" max="16" man="1"/>
  </rowBreaks>
</worksheet>
</file>

<file path=xl/worksheets/sheet4.xml><?xml version="1.0" encoding="utf-8"?>
<worksheet xmlns="http://schemas.openxmlformats.org/spreadsheetml/2006/main" xmlns:r="http://schemas.openxmlformats.org/officeDocument/2006/relationships">
  <dimension ref="A1:AA31"/>
  <sheetViews>
    <sheetView zoomScaleSheetLayoutView="115" workbookViewId="0" topLeftCell="A1">
      <selection activeCell="N5" sqref="N5"/>
    </sheetView>
  </sheetViews>
  <sheetFormatPr defaultColWidth="8.88671875" defaultRowHeight="15"/>
  <cols>
    <col min="1" max="1" width="9.4453125" style="0" customWidth="1"/>
    <col min="5" max="5" width="9.5546875" style="0" customWidth="1"/>
    <col min="6" max="6" width="0.78125" style="0" customWidth="1"/>
    <col min="7" max="7" width="10.3359375" style="0" customWidth="1"/>
    <col min="8" max="8" width="0.44140625" style="0" customWidth="1"/>
    <col min="9" max="9" width="9.5546875" style="0" customWidth="1"/>
    <col min="10" max="10" width="0.671875" style="0" customWidth="1"/>
    <col min="11" max="11" width="10.4453125" style="0" customWidth="1"/>
    <col min="13" max="13" width="9.3359375" style="0" customWidth="1"/>
  </cols>
  <sheetData>
    <row r="1" ht="15.75">
      <c r="A1" s="57" t="s">
        <v>156</v>
      </c>
    </row>
    <row r="2" ht="15.75">
      <c r="A2" s="453" t="s">
        <v>55</v>
      </c>
    </row>
    <row r="3" spans="1:27" ht="15" customHeight="1">
      <c r="A3" s="621" t="s">
        <v>17</v>
      </c>
      <c r="B3" s="622"/>
      <c r="C3" s="622"/>
      <c r="D3" s="622"/>
      <c r="E3" s="622"/>
      <c r="F3" s="622"/>
      <c r="G3" s="622"/>
      <c r="H3" s="622"/>
      <c r="I3" s="622"/>
      <c r="J3" s="622"/>
      <c r="K3" s="622"/>
      <c r="L3" s="622"/>
      <c r="M3" s="622"/>
      <c r="N3" s="331"/>
      <c r="O3" s="331"/>
      <c r="P3" s="331"/>
      <c r="Q3" s="331"/>
      <c r="R3" s="331"/>
      <c r="S3" s="331"/>
      <c r="T3" s="331"/>
      <c r="U3" s="331"/>
      <c r="V3" s="331"/>
      <c r="W3" s="331"/>
      <c r="X3" s="331"/>
      <c r="Y3" s="331"/>
      <c r="Z3" s="331"/>
      <c r="AA3" s="332"/>
    </row>
    <row r="4" spans="1:27" ht="15.75">
      <c r="A4" s="623" t="str">
        <f>+'(B) Sum of Req '!A4</f>
        <v>Law Enforcement Wireless Communications (LEWC)</v>
      </c>
      <c r="B4" s="622"/>
      <c r="C4" s="622"/>
      <c r="D4" s="622"/>
      <c r="E4" s="622"/>
      <c r="F4" s="622"/>
      <c r="G4" s="622"/>
      <c r="H4" s="622"/>
      <c r="I4" s="622"/>
      <c r="J4" s="622"/>
      <c r="K4" s="622"/>
      <c r="L4" s="622"/>
      <c r="M4" s="624"/>
      <c r="N4" s="343"/>
      <c r="O4" s="343"/>
      <c r="P4" s="331"/>
      <c r="Q4" s="331"/>
      <c r="R4" s="331"/>
      <c r="S4" s="331"/>
      <c r="T4" s="331"/>
      <c r="U4" s="331"/>
      <c r="V4" s="331"/>
      <c r="W4" s="331"/>
      <c r="X4" s="331"/>
      <c r="Y4" s="331"/>
      <c r="Z4" s="331"/>
      <c r="AA4" s="332"/>
    </row>
    <row r="5" spans="1:27" ht="15">
      <c r="A5" s="335"/>
      <c r="B5" s="336"/>
      <c r="C5" s="336"/>
      <c r="D5" s="336"/>
      <c r="E5" s="336"/>
      <c r="F5" s="336"/>
      <c r="G5" s="336"/>
      <c r="H5" s="336"/>
      <c r="I5" s="336"/>
      <c r="J5" s="336"/>
      <c r="K5" s="336"/>
      <c r="L5" s="336"/>
      <c r="M5" s="336"/>
      <c r="N5" s="336"/>
      <c r="O5" s="336"/>
      <c r="P5" s="333"/>
      <c r="Q5" s="333"/>
      <c r="R5" s="333"/>
      <c r="S5" s="333"/>
      <c r="T5" s="333"/>
      <c r="U5" s="333"/>
      <c r="V5" s="333"/>
      <c r="W5" s="333"/>
      <c r="X5" s="333"/>
      <c r="Y5" s="333"/>
      <c r="Z5" s="333"/>
      <c r="AA5" s="334"/>
    </row>
    <row r="6" spans="1:15" ht="15">
      <c r="A6" s="625" t="s">
        <v>62</v>
      </c>
      <c r="B6" s="626"/>
      <c r="C6" s="626"/>
      <c r="D6" s="626"/>
      <c r="E6" s="626"/>
      <c r="F6" s="626"/>
      <c r="G6" s="626"/>
      <c r="H6" s="626"/>
      <c r="I6" s="626"/>
      <c r="J6" s="626"/>
      <c r="K6" s="626"/>
      <c r="L6" s="626"/>
      <c r="M6" s="626"/>
      <c r="N6" s="337"/>
      <c r="O6" s="338"/>
    </row>
    <row r="7" spans="1:15" ht="15">
      <c r="A7" s="102"/>
      <c r="B7" s="102"/>
      <c r="C7" s="102"/>
      <c r="D7" s="102"/>
      <c r="E7" s="102"/>
      <c r="F7" s="102"/>
      <c r="G7" s="102"/>
      <c r="H7" s="102"/>
      <c r="I7" s="102"/>
      <c r="J7" s="102"/>
      <c r="K7" s="102"/>
      <c r="L7" s="102"/>
      <c r="M7" s="102"/>
      <c r="N7" s="102"/>
      <c r="O7" s="102"/>
    </row>
    <row r="8" spans="1:15" ht="36.75" customHeight="1">
      <c r="A8" s="619" t="s">
        <v>262</v>
      </c>
      <c r="B8" s="620"/>
      <c r="C8" s="620"/>
      <c r="D8" s="620"/>
      <c r="E8" s="620"/>
      <c r="F8" s="620"/>
      <c r="G8" s="620"/>
      <c r="H8" s="620"/>
      <c r="I8" s="620"/>
      <c r="J8" s="620"/>
      <c r="K8" s="620"/>
      <c r="L8" s="620"/>
      <c r="M8" s="620"/>
      <c r="N8" s="339"/>
      <c r="O8" s="340"/>
    </row>
    <row r="9" spans="1:15" ht="9.75" customHeight="1">
      <c r="A9" s="102"/>
      <c r="B9" s="102"/>
      <c r="C9" s="102"/>
      <c r="D9" s="102"/>
      <c r="E9" s="102"/>
      <c r="F9" s="102"/>
      <c r="G9" s="102"/>
      <c r="H9" s="102"/>
      <c r="I9" s="102"/>
      <c r="J9" s="102"/>
      <c r="K9" s="102"/>
      <c r="L9" s="102"/>
      <c r="M9" s="102"/>
      <c r="N9" s="102"/>
      <c r="O9" s="102"/>
    </row>
    <row r="10" spans="1:15" ht="35.25" customHeight="1">
      <c r="A10" s="619" t="s">
        <v>278</v>
      </c>
      <c r="B10" s="620"/>
      <c r="C10" s="620"/>
      <c r="D10" s="620"/>
      <c r="E10" s="620"/>
      <c r="F10" s="620"/>
      <c r="G10" s="620"/>
      <c r="H10" s="620"/>
      <c r="I10" s="620"/>
      <c r="J10" s="620"/>
      <c r="K10" s="620"/>
      <c r="L10" s="620"/>
      <c r="M10" s="620"/>
      <c r="N10" s="341"/>
      <c r="O10" s="342"/>
    </row>
    <row r="11" spans="1:15" ht="9.75" customHeight="1">
      <c r="A11" s="344"/>
      <c r="B11" s="341"/>
      <c r="C11" s="341"/>
      <c r="D11" s="341"/>
      <c r="E11" s="341"/>
      <c r="F11" s="341"/>
      <c r="G11" s="341"/>
      <c r="H11" s="341"/>
      <c r="I11" s="341"/>
      <c r="J11" s="341"/>
      <c r="K11" s="341"/>
      <c r="L11" s="341"/>
      <c r="M11" s="341"/>
      <c r="N11" s="341"/>
      <c r="O11" s="342"/>
    </row>
    <row r="12" spans="1:15" ht="37.5" customHeight="1">
      <c r="A12" s="627" t="s">
        <v>279</v>
      </c>
      <c r="B12" s="628"/>
      <c r="C12" s="628"/>
      <c r="D12" s="628"/>
      <c r="E12" s="628"/>
      <c r="F12" s="628"/>
      <c r="G12" s="628"/>
      <c r="H12" s="628"/>
      <c r="I12" s="628"/>
      <c r="J12" s="628"/>
      <c r="K12" s="628"/>
      <c r="L12" s="628"/>
      <c r="M12" s="628"/>
      <c r="N12" s="341"/>
      <c r="O12" s="342"/>
    </row>
    <row r="13" spans="1:15" ht="9.75" customHeight="1">
      <c r="A13" s="344"/>
      <c r="B13" s="341"/>
      <c r="C13" s="341"/>
      <c r="D13" s="341"/>
      <c r="E13" s="341"/>
      <c r="F13" s="341"/>
      <c r="G13" s="341"/>
      <c r="H13" s="341"/>
      <c r="I13" s="341"/>
      <c r="J13" s="341"/>
      <c r="K13" s="341"/>
      <c r="L13" s="341"/>
      <c r="M13" s="341"/>
      <c r="N13" s="341"/>
      <c r="O13" s="342"/>
    </row>
    <row r="14" spans="1:15" ht="27.75" customHeight="1">
      <c r="A14" s="627" t="s">
        <v>44</v>
      </c>
      <c r="B14" s="628"/>
      <c r="C14" s="628"/>
      <c r="D14" s="628"/>
      <c r="E14" s="628"/>
      <c r="F14" s="628"/>
      <c r="G14" s="628"/>
      <c r="H14" s="628"/>
      <c r="I14" s="628"/>
      <c r="J14" s="628"/>
      <c r="K14" s="628"/>
      <c r="L14" s="628"/>
      <c r="M14" s="629"/>
      <c r="N14" s="102"/>
      <c r="O14" s="102"/>
    </row>
    <row r="15" spans="1:15" ht="15">
      <c r="A15" s="102"/>
      <c r="B15" s="102"/>
      <c r="C15" s="102"/>
      <c r="D15" s="102"/>
      <c r="E15" s="102"/>
      <c r="F15" s="102"/>
      <c r="G15" s="102"/>
      <c r="H15" s="102"/>
      <c r="I15" s="102"/>
      <c r="J15" s="102"/>
      <c r="K15" s="102"/>
      <c r="L15" s="102"/>
      <c r="M15" s="102"/>
      <c r="N15" s="102"/>
      <c r="O15" s="102"/>
    </row>
    <row r="16" spans="1:15" ht="39.75" customHeight="1">
      <c r="A16" s="627" t="s">
        <v>45</v>
      </c>
      <c r="B16" s="628"/>
      <c r="C16" s="628"/>
      <c r="D16" s="628"/>
      <c r="E16" s="628"/>
      <c r="F16" s="628"/>
      <c r="G16" s="628"/>
      <c r="H16" s="628"/>
      <c r="I16" s="628"/>
      <c r="J16" s="628"/>
      <c r="K16" s="628"/>
      <c r="L16" s="628"/>
      <c r="M16" s="629"/>
      <c r="N16" s="102"/>
      <c r="O16" s="102"/>
    </row>
    <row r="17" spans="1:15" ht="15">
      <c r="A17" s="102"/>
      <c r="B17" s="102"/>
      <c r="C17" s="102"/>
      <c r="D17" s="102"/>
      <c r="E17" s="102"/>
      <c r="F17" s="102"/>
      <c r="G17" s="102"/>
      <c r="H17" s="102"/>
      <c r="I17" s="102"/>
      <c r="J17" s="102"/>
      <c r="K17" s="102"/>
      <c r="L17" s="102"/>
      <c r="M17" s="102"/>
      <c r="N17" s="102"/>
      <c r="O17" s="102"/>
    </row>
    <row r="18" spans="1:15" ht="28.5" customHeight="1">
      <c r="A18" s="627" t="s">
        <v>46</v>
      </c>
      <c r="B18" s="628"/>
      <c r="C18" s="628"/>
      <c r="D18" s="628"/>
      <c r="E18" s="628"/>
      <c r="F18" s="628"/>
      <c r="G18" s="628"/>
      <c r="H18" s="628"/>
      <c r="I18" s="628"/>
      <c r="J18" s="628"/>
      <c r="K18" s="628"/>
      <c r="L18" s="628"/>
      <c r="M18" s="629"/>
      <c r="N18" s="102"/>
      <c r="O18" s="102"/>
    </row>
    <row r="19" spans="1:15" ht="15">
      <c r="A19" s="102"/>
      <c r="B19" s="102"/>
      <c r="C19" s="102"/>
      <c r="D19" s="102"/>
      <c r="E19" s="102"/>
      <c r="F19" s="102"/>
      <c r="G19" s="102"/>
      <c r="H19" s="102"/>
      <c r="I19" s="102"/>
      <c r="J19" s="102"/>
      <c r="K19" s="102"/>
      <c r="L19" s="102"/>
      <c r="M19" s="102"/>
      <c r="N19" s="102"/>
      <c r="O19" s="102"/>
    </row>
    <row r="20" spans="1:15" ht="48.75" customHeight="1">
      <c r="A20" s="616" t="s">
        <v>47</v>
      </c>
      <c r="B20" s="617"/>
      <c r="C20" s="617"/>
      <c r="D20" s="617"/>
      <c r="E20" s="617"/>
      <c r="F20" s="617"/>
      <c r="G20" s="617"/>
      <c r="H20" s="617"/>
      <c r="I20" s="617"/>
      <c r="J20" s="617"/>
      <c r="K20" s="617"/>
      <c r="L20" s="617"/>
      <c r="M20" s="618"/>
      <c r="N20" s="102"/>
      <c r="O20" s="102"/>
    </row>
    <row r="21" spans="1:15" ht="12.75" customHeight="1">
      <c r="A21" s="102"/>
      <c r="B21" s="102"/>
      <c r="C21" s="102"/>
      <c r="D21" s="102"/>
      <c r="E21" s="102"/>
      <c r="F21" s="102"/>
      <c r="G21" s="102"/>
      <c r="H21" s="102"/>
      <c r="I21" s="102"/>
      <c r="J21" s="102"/>
      <c r="K21" s="102"/>
      <c r="L21" s="102"/>
      <c r="M21" s="102"/>
      <c r="N21" s="102"/>
      <c r="O21" s="102"/>
    </row>
    <row r="22" spans="1:15" ht="14.25" customHeight="1">
      <c r="A22" s="630" t="s">
        <v>274</v>
      </c>
      <c r="B22" s="620"/>
      <c r="C22" s="620"/>
      <c r="D22" s="620"/>
      <c r="E22" s="620"/>
      <c r="F22" s="620"/>
      <c r="G22" s="620"/>
      <c r="H22" s="620"/>
      <c r="I22" s="620"/>
      <c r="J22" s="620"/>
      <c r="K22" s="620"/>
      <c r="L22" s="620"/>
      <c r="M22" s="631"/>
      <c r="N22" s="102"/>
      <c r="O22" s="102"/>
    </row>
    <row r="23" spans="1:15" ht="12" customHeight="1">
      <c r="A23" s="550"/>
      <c r="B23" s="341"/>
      <c r="C23" s="341"/>
      <c r="D23" s="341"/>
      <c r="E23" s="341"/>
      <c r="F23" s="341"/>
      <c r="G23" s="341"/>
      <c r="H23" s="341"/>
      <c r="I23" s="341"/>
      <c r="J23" s="341"/>
      <c r="K23" s="341"/>
      <c r="L23" s="341"/>
      <c r="M23" s="342"/>
      <c r="N23" s="102"/>
      <c r="O23" s="102"/>
    </row>
    <row r="24" spans="1:15" ht="15.75" customHeight="1">
      <c r="A24" s="619"/>
      <c r="B24" s="632"/>
      <c r="C24" s="632"/>
      <c r="D24" s="632"/>
      <c r="E24" s="632"/>
      <c r="F24" s="632"/>
      <c r="G24" s="632"/>
      <c r="H24" s="632"/>
      <c r="I24" s="632"/>
      <c r="J24" s="632"/>
      <c r="K24" s="632"/>
      <c r="L24" s="632"/>
      <c r="M24" s="633"/>
      <c r="N24" s="102"/>
      <c r="O24" s="102"/>
    </row>
    <row r="25" spans="1:15" ht="15.75" customHeight="1">
      <c r="A25" s="344"/>
      <c r="B25" s="341"/>
      <c r="C25" s="341"/>
      <c r="D25" s="341"/>
      <c r="E25" s="341"/>
      <c r="F25" s="341"/>
      <c r="G25" s="341"/>
      <c r="H25" s="341"/>
      <c r="I25" s="341"/>
      <c r="J25" s="341"/>
      <c r="K25" s="341"/>
      <c r="L25" s="341"/>
      <c r="M25" s="342"/>
      <c r="N25" s="102"/>
      <c r="O25" s="102"/>
    </row>
    <row r="26" spans="1:15" ht="15.75" customHeight="1">
      <c r="A26" s="619"/>
      <c r="B26" s="620"/>
      <c r="C26" s="620"/>
      <c r="D26" s="620"/>
      <c r="E26" s="620"/>
      <c r="F26" s="620"/>
      <c r="G26" s="620"/>
      <c r="H26" s="620"/>
      <c r="I26" s="620"/>
      <c r="J26" s="620"/>
      <c r="K26" s="620"/>
      <c r="L26" s="620"/>
      <c r="M26" s="631"/>
      <c r="N26" s="102"/>
      <c r="O26" s="102"/>
    </row>
    <row r="27" spans="1:15" ht="15.75" customHeight="1">
      <c r="A27" s="344"/>
      <c r="B27" s="341"/>
      <c r="C27" s="341"/>
      <c r="D27" s="341"/>
      <c r="E27" s="341"/>
      <c r="F27" s="341"/>
      <c r="G27" s="341"/>
      <c r="H27" s="341"/>
      <c r="I27" s="341"/>
      <c r="J27" s="341"/>
      <c r="K27" s="341"/>
      <c r="L27" s="341"/>
      <c r="M27" s="342"/>
      <c r="N27" s="102"/>
      <c r="O27" s="102"/>
    </row>
    <row r="28" spans="1:15" ht="15.75" customHeight="1">
      <c r="A28" s="619"/>
      <c r="B28" s="620"/>
      <c r="C28" s="620"/>
      <c r="D28" s="620"/>
      <c r="E28" s="620"/>
      <c r="F28" s="620"/>
      <c r="G28" s="620"/>
      <c r="H28" s="620"/>
      <c r="I28" s="620"/>
      <c r="J28" s="620"/>
      <c r="K28" s="620"/>
      <c r="L28" s="620"/>
      <c r="M28" s="631"/>
      <c r="N28" s="102"/>
      <c r="O28" s="102"/>
    </row>
    <row r="31" spans="14:15" ht="30" customHeight="1">
      <c r="N31" s="102"/>
      <c r="O31" s="102"/>
    </row>
  </sheetData>
  <mergeCells count="14">
    <mergeCell ref="A22:M22"/>
    <mergeCell ref="A28:M28"/>
    <mergeCell ref="A24:M24"/>
    <mergeCell ref="A26:M26"/>
    <mergeCell ref="A20:M20"/>
    <mergeCell ref="A10:M10"/>
    <mergeCell ref="A3:M3"/>
    <mergeCell ref="A4:M4"/>
    <mergeCell ref="A6:M6"/>
    <mergeCell ref="A8:M8"/>
    <mergeCell ref="A12:M12"/>
    <mergeCell ref="A14:M14"/>
    <mergeCell ref="A16:M16"/>
    <mergeCell ref="A18:M18"/>
  </mergeCells>
  <printOptions/>
  <pageMargins left="0.75" right="0.75" top="1" bottom="1" header="0.5" footer="0.5"/>
  <pageSetup horizontalDpi="600" verticalDpi="600" orientation="landscape" scale="75" r:id="rId1"/>
  <headerFooter alignWithMargins="0">
    <oddFooter>&amp;C&amp;"Times New Roman,Regular"&amp;11Exhibit E - Justification for Base Adjustments</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M34"/>
  <sheetViews>
    <sheetView showGridLines="0" showOutlineSymbols="0" zoomScale="80" zoomScaleNormal="80" workbookViewId="0" topLeftCell="A1">
      <selection activeCell="D27" sqref="D27"/>
    </sheetView>
  </sheetViews>
  <sheetFormatPr defaultColWidth="8.88671875" defaultRowHeight="15"/>
  <cols>
    <col min="1" max="1" width="3.77734375" style="48" customWidth="1"/>
    <col min="2" max="2" width="23.88671875" style="48" customWidth="1"/>
    <col min="3" max="3" width="5.6640625" style="48" customWidth="1"/>
    <col min="4" max="4" width="6.77734375" style="48" customWidth="1"/>
    <col min="5" max="5" width="7.6640625" style="48" customWidth="1"/>
    <col min="6" max="6" width="1.1171875" style="48" customWidth="1"/>
    <col min="7" max="7" width="5.77734375" style="48" customWidth="1"/>
    <col min="8" max="8" width="5.6640625" style="48" customWidth="1"/>
    <col min="9" max="9" width="7.77734375" style="48" customWidth="1"/>
    <col min="10" max="10" width="0.78125" style="465" customWidth="1"/>
    <col min="11" max="12" width="5.6640625" style="48" customWidth="1"/>
    <col min="13" max="13" width="7.77734375" style="48" customWidth="1"/>
    <col min="14" max="14" width="0.78125" style="48" customWidth="1"/>
    <col min="15" max="15" width="5.5546875" style="48" customWidth="1"/>
    <col min="16" max="16" width="5.6640625" style="48" customWidth="1"/>
    <col min="17" max="17" width="11.10546875" style="48" bestFit="1" customWidth="1"/>
    <col min="18" max="18" width="0.78125" style="48" customWidth="1"/>
    <col min="19" max="19" width="5.21484375" style="48" bestFit="1" customWidth="1"/>
    <col min="20" max="20" width="5.6640625" style="48" customWidth="1"/>
    <col min="21" max="21" width="8.77734375" style="48" customWidth="1"/>
    <col min="22" max="22" width="0.88671875" style="48" customWidth="1"/>
    <col min="23" max="23" width="5.6640625" style="48" customWidth="1"/>
    <col min="24" max="24" width="6.77734375" style="48" customWidth="1"/>
    <col min="25" max="25" width="8.77734375" style="48" bestFit="1" customWidth="1"/>
    <col min="26" max="16384" width="9.6640625" style="48" customWidth="1"/>
  </cols>
  <sheetData>
    <row r="1" spans="1:25" ht="20.25">
      <c r="A1" s="47" t="s">
        <v>155</v>
      </c>
      <c r="B1" s="1"/>
      <c r="C1" s="1"/>
      <c r="D1" s="1"/>
      <c r="E1" s="1"/>
      <c r="F1" s="1"/>
      <c r="G1" s="1"/>
      <c r="H1" s="1"/>
      <c r="I1" s="1"/>
      <c r="J1" s="2"/>
      <c r="K1" s="1"/>
      <c r="L1" s="1"/>
      <c r="M1" s="1"/>
      <c r="N1" s="1"/>
      <c r="O1" s="1"/>
      <c r="P1" s="1"/>
      <c r="Q1" s="1"/>
      <c r="R1" s="1"/>
      <c r="S1" s="1"/>
      <c r="T1" s="1"/>
      <c r="U1" s="1"/>
      <c r="V1" s="1"/>
      <c r="W1" s="1"/>
      <c r="X1" s="1"/>
      <c r="Y1" s="1"/>
    </row>
    <row r="2" spans="1:25" ht="15.75">
      <c r="A2" s="1"/>
      <c r="B2" s="1"/>
      <c r="C2" s="1"/>
      <c r="D2" s="1"/>
      <c r="E2" s="1"/>
      <c r="F2" s="1"/>
      <c r="G2" s="1"/>
      <c r="H2" s="1"/>
      <c r="I2" s="1"/>
      <c r="J2" s="2"/>
      <c r="K2" s="1"/>
      <c r="L2" s="1"/>
      <c r="M2" s="1"/>
      <c r="N2" s="1"/>
      <c r="O2" s="1"/>
      <c r="P2" s="1"/>
      <c r="Q2" s="1"/>
      <c r="R2" s="1"/>
      <c r="S2" s="1"/>
      <c r="T2" s="1"/>
      <c r="U2" s="1"/>
      <c r="V2" s="1"/>
      <c r="W2" s="1"/>
      <c r="X2" s="1"/>
      <c r="Y2" s="1"/>
    </row>
    <row r="3" spans="1:25" ht="18.75">
      <c r="A3" s="21" t="s">
        <v>8</v>
      </c>
      <c r="B3" s="22"/>
      <c r="C3" s="22"/>
      <c r="D3" s="22"/>
      <c r="E3" s="22"/>
      <c r="F3" s="22"/>
      <c r="G3" s="22"/>
      <c r="H3" s="22"/>
      <c r="I3" s="22"/>
      <c r="J3" s="23"/>
      <c r="K3" s="22"/>
      <c r="L3" s="22"/>
      <c r="M3" s="22"/>
      <c r="N3" s="22"/>
      <c r="O3" s="22"/>
      <c r="P3" s="22"/>
      <c r="Q3" s="22"/>
      <c r="R3" s="22"/>
      <c r="S3" s="22"/>
      <c r="T3" s="22"/>
      <c r="U3" s="22"/>
      <c r="V3" s="22"/>
      <c r="W3" s="22"/>
      <c r="X3" s="22"/>
      <c r="Y3" s="22"/>
    </row>
    <row r="4" spans="1:25" ht="16.5">
      <c r="A4" s="24" t="str">
        <f>'(E) ATB Justification'!A4:M4</f>
        <v>Law Enforcement Wireless Communications (LEWC)</v>
      </c>
      <c r="B4" s="22"/>
      <c r="C4" s="22"/>
      <c r="D4" s="22"/>
      <c r="E4" s="22"/>
      <c r="F4" s="22"/>
      <c r="G4" s="22"/>
      <c r="H4" s="22"/>
      <c r="I4" s="22"/>
      <c r="J4" s="23"/>
      <c r="K4" s="22"/>
      <c r="L4" s="22"/>
      <c r="M4" s="22"/>
      <c r="N4" s="22"/>
      <c r="O4" s="22"/>
      <c r="P4" s="22"/>
      <c r="Q4" s="22"/>
      <c r="R4" s="22"/>
      <c r="S4" s="22"/>
      <c r="T4" s="22"/>
      <c r="U4" s="22"/>
      <c r="V4" s="22"/>
      <c r="W4" s="22"/>
      <c r="X4" s="22"/>
      <c r="Y4" s="22"/>
    </row>
    <row r="5" spans="1:25" ht="16.5">
      <c r="A5" s="24" t="str">
        <f>+'[4](B) Sum of Req '!A6</f>
        <v>Salaries and Expenses</v>
      </c>
      <c r="B5" s="22"/>
      <c r="C5" s="22"/>
      <c r="D5" s="22"/>
      <c r="E5" s="22"/>
      <c r="F5" s="22"/>
      <c r="G5" s="22"/>
      <c r="H5" s="22"/>
      <c r="I5" s="22"/>
      <c r="J5" s="23"/>
      <c r="K5" s="22"/>
      <c r="L5" s="22"/>
      <c r="M5" s="22"/>
      <c r="N5" s="22"/>
      <c r="O5" s="22"/>
      <c r="P5" s="22"/>
      <c r="Q5" s="22"/>
      <c r="R5" s="22"/>
      <c r="S5" s="22"/>
      <c r="T5" s="22"/>
      <c r="U5" s="22"/>
      <c r="V5" s="22"/>
      <c r="W5" s="22"/>
      <c r="X5" s="22"/>
      <c r="Y5" s="22"/>
    </row>
    <row r="6" spans="1:25" ht="15.75">
      <c r="A6" s="83" t="s">
        <v>21</v>
      </c>
      <c r="B6" s="22"/>
      <c r="C6" s="22"/>
      <c r="D6" s="22"/>
      <c r="E6" s="22"/>
      <c r="F6" s="22"/>
      <c r="G6" s="22"/>
      <c r="H6" s="22"/>
      <c r="I6" s="22"/>
      <c r="J6" s="23"/>
      <c r="K6" s="22"/>
      <c r="L6" s="22"/>
      <c r="M6" s="22"/>
      <c r="N6" s="22"/>
      <c r="O6" s="22"/>
      <c r="P6" s="22"/>
      <c r="Q6" s="22"/>
      <c r="R6" s="22"/>
      <c r="S6" s="22"/>
      <c r="T6" s="22"/>
      <c r="U6" s="22"/>
      <c r="V6" s="22"/>
      <c r="W6" s="22"/>
      <c r="X6" s="22"/>
      <c r="Y6" s="22"/>
    </row>
    <row r="7" spans="1:25" ht="15.75">
      <c r="A7" s="1"/>
      <c r="B7" s="1"/>
      <c r="C7" s="1"/>
      <c r="D7" s="1"/>
      <c r="E7" s="1"/>
      <c r="F7" s="1"/>
      <c r="G7" s="22"/>
      <c r="H7" s="22"/>
      <c r="I7" s="22"/>
      <c r="J7" s="23"/>
      <c r="K7" s="22"/>
      <c r="L7" s="22"/>
      <c r="M7" s="22"/>
      <c r="N7" s="22"/>
      <c r="O7" s="22"/>
      <c r="P7" s="22"/>
      <c r="Q7" s="22"/>
      <c r="R7" s="1"/>
      <c r="S7" s="1"/>
      <c r="T7" s="1"/>
      <c r="U7" s="1"/>
      <c r="V7" s="1"/>
      <c r="W7" s="1"/>
      <c r="X7" s="1"/>
      <c r="Y7" s="1"/>
    </row>
    <row r="8" spans="1:25" ht="15.75">
      <c r="A8" s="1"/>
      <c r="B8" s="1"/>
      <c r="C8" s="22"/>
      <c r="D8" s="22"/>
      <c r="E8" s="22"/>
      <c r="F8" s="22"/>
      <c r="G8" s="22"/>
      <c r="H8" s="22"/>
      <c r="I8" s="22"/>
      <c r="J8" s="23"/>
      <c r="K8" s="22"/>
      <c r="L8" s="22"/>
      <c r="M8" s="22"/>
      <c r="N8" s="22"/>
      <c r="O8" s="22"/>
      <c r="P8" s="22"/>
      <c r="Q8" s="22"/>
      <c r="R8" s="22" t="s">
        <v>55</v>
      </c>
      <c r="S8" s="1"/>
      <c r="T8" s="1"/>
      <c r="U8" s="1"/>
      <c r="V8" s="1"/>
      <c r="W8" s="25"/>
      <c r="X8" s="22"/>
      <c r="Y8" s="22"/>
    </row>
    <row r="9" spans="1:25" ht="15.75">
      <c r="A9" s="122"/>
      <c r="B9" s="123"/>
      <c r="C9" s="143" t="s">
        <v>15</v>
      </c>
      <c r="D9" s="124"/>
      <c r="E9" s="124"/>
      <c r="F9" s="124" t="s">
        <v>55</v>
      </c>
      <c r="G9" s="143" t="s">
        <v>55</v>
      </c>
      <c r="H9" s="124"/>
      <c r="I9" s="124"/>
      <c r="J9" s="144"/>
      <c r="K9" s="145"/>
      <c r="L9" s="124"/>
      <c r="M9" s="124"/>
      <c r="N9" s="124" t="s">
        <v>55</v>
      </c>
      <c r="O9" s="143" t="s">
        <v>60</v>
      </c>
      <c r="P9" s="124"/>
      <c r="Q9" s="124"/>
      <c r="R9" s="124" t="s">
        <v>55</v>
      </c>
      <c r="S9" s="143" t="s">
        <v>0</v>
      </c>
      <c r="T9" s="124"/>
      <c r="U9" s="124"/>
      <c r="V9" s="257"/>
      <c r="W9" s="143"/>
      <c r="X9" s="124"/>
      <c r="Y9" s="125"/>
    </row>
    <row r="10" spans="1:25" ht="15.75">
      <c r="A10" s="119"/>
      <c r="B10" s="2"/>
      <c r="C10" s="253" t="s">
        <v>107</v>
      </c>
      <c r="D10" s="254"/>
      <c r="E10" s="254"/>
      <c r="F10" s="254" t="s">
        <v>55</v>
      </c>
      <c r="G10" s="253" t="s">
        <v>39</v>
      </c>
      <c r="H10" s="254"/>
      <c r="I10" s="254"/>
      <c r="J10" s="254" t="s">
        <v>55</v>
      </c>
      <c r="K10" s="253" t="s">
        <v>40</v>
      </c>
      <c r="L10" s="254"/>
      <c r="M10" s="254"/>
      <c r="N10" s="254" t="s">
        <v>55</v>
      </c>
      <c r="O10" s="253" t="s">
        <v>192</v>
      </c>
      <c r="P10" s="254"/>
      <c r="Q10" s="254"/>
      <c r="R10" s="254" t="s">
        <v>55</v>
      </c>
      <c r="S10" s="253" t="s">
        <v>59</v>
      </c>
      <c r="T10" s="254"/>
      <c r="U10" s="254"/>
      <c r="V10" s="255" t="s">
        <v>55</v>
      </c>
      <c r="W10" s="253" t="s">
        <v>16</v>
      </c>
      <c r="X10" s="254"/>
      <c r="Y10" s="256"/>
    </row>
    <row r="11" spans="1:25" ht="3" customHeight="1">
      <c r="A11" s="119"/>
      <c r="B11" s="1"/>
      <c r="C11" s="119"/>
      <c r="D11" s="1"/>
      <c r="E11" s="1"/>
      <c r="F11" s="1"/>
      <c r="G11" s="119"/>
      <c r="H11" s="1"/>
      <c r="I11" s="1"/>
      <c r="J11" s="2"/>
      <c r="K11" s="119"/>
      <c r="L11" s="1"/>
      <c r="M11" s="1"/>
      <c r="N11" s="1"/>
      <c r="O11" s="119"/>
      <c r="P11" s="1"/>
      <c r="Q11" s="1"/>
      <c r="R11" s="1"/>
      <c r="S11" s="119"/>
      <c r="T11" s="1"/>
      <c r="U11" s="1"/>
      <c r="V11" s="1"/>
      <c r="W11" s="119"/>
      <c r="X11" s="1"/>
      <c r="Y11" s="112"/>
    </row>
    <row r="12" spans="1:25" ht="16.5" thickBot="1">
      <c r="A12" s="128" t="s">
        <v>181</v>
      </c>
      <c r="B12" s="251"/>
      <c r="C12" s="207" t="s">
        <v>54</v>
      </c>
      <c r="D12" s="127" t="s">
        <v>185</v>
      </c>
      <c r="E12" s="127" t="s">
        <v>56</v>
      </c>
      <c r="F12" s="252"/>
      <c r="G12" s="207" t="s">
        <v>54</v>
      </c>
      <c r="H12" s="127" t="s">
        <v>185</v>
      </c>
      <c r="I12" s="127" t="s">
        <v>56</v>
      </c>
      <c r="J12" s="127"/>
      <c r="K12" s="207" t="s">
        <v>54</v>
      </c>
      <c r="L12" s="127" t="s">
        <v>185</v>
      </c>
      <c r="M12" s="127" t="s">
        <v>56</v>
      </c>
      <c r="N12" s="127"/>
      <c r="O12" s="207" t="s">
        <v>54</v>
      </c>
      <c r="P12" s="127" t="s">
        <v>185</v>
      </c>
      <c r="Q12" s="127" t="s">
        <v>56</v>
      </c>
      <c r="R12" s="127"/>
      <c r="S12" s="207" t="s">
        <v>54</v>
      </c>
      <c r="T12" s="127" t="s">
        <v>185</v>
      </c>
      <c r="U12" s="127" t="s">
        <v>56</v>
      </c>
      <c r="V12" s="127"/>
      <c r="W12" s="207" t="s">
        <v>54</v>
      </c>
      <c r="X12" s="127" t="s">
        <v>185</v>
      </c>
      <c r="Y12" s="208" t="s">
        <v>56</v>
      </c>
    </row>
    <row r="13" spans="1:25" ht="11.25" customHeight="1">
      <c r="A13" s="119"/>
      <c r="B13" s="1"/>
      <c r="C13" s="119"/>
      <c r="D13" s="1"/>
      <c r="E13" s="1"/>
      <c r="F13" s="1"/>
      <c r="G13" s="119"/>
      <c r="H13" s="1"/>
      <c r="I13" s="1"/>
      <c r="J13" s="2"/>
      <c r="K13" s="119"/>
      <c r="L13" s="1"/>
      <c r="M13" s="1"/>
      <c r="N13" s="1"/>
      <c r="O13" s="119"/>
      <c r="P13" s="1"/>
      <c r="Q13" s="1"/>
      <c r="R13" s="1"/>
      <c r="S13" s="119"/>
      <c r="T13" s="1"/>
      <c r="U13" s="1"/>
      <c r="V13" s="1"/>
      <c r="W13" s="119"/>
      <c r="X13" s="1"/>
      <c r="Y13" s="112"/>
    </row>
    <row r="14" spans="1:25" ht="15.75">
      <c r="A14" s="137" t="s">
        <v>116</v>
      </c>
      <c r="B14" s="138"/>
      <c r="C14" s="137">
        <v>19</v>
      </c>
      <c r="D14" s="138">
        <v>16</v>
      </c>
      <c r="E14" s="138">
        <v>90000</v>
      </c>
      <c r="F14" s="138"/>
      <c r="G14" s="137"/>
      <c r="H14" s="138"/>
      <c r="I14" s="138">
        <f>-252-897</f>
        <v>-1149</v>
      </c>
      <c r="J14" s="138"/>
      <c r="K14" s="137"/>
      <c r="L14" s="138"/>
      <c r="M14" s="138"/>
      <c r="N14" s="138"/>
      <c r="O14" s="137"/>
      <c r="P14" s="138"/>
      <c r="Q14" s="538">
        <v>19987</v>
      </c>
      <c r="R14" s="538">
        <v>0</v>
      </c>
      <c r="S14" s="537"/>
      <c r="T14" s="538"/>
      <c r="U14" s="538">
        <v>49734</v>
      </c>
      <c r="V14" s="138"/>
      <c r="W14" s="137">
        <f>C14+G14+K14+O14+S14</f>
        <v>19</v>
      </c>
      <c r="X14" s="138">
        <f>D14+H14+L14+P14+T14</f>
        <v>16</v>
      </c>
      <c r="Y14" s="139">
        <f>E14+I14+M14+Q14+U14</f>
        <v>158572</v>
      </c>
    </row>
    <row r="15" spans="1:25" ht="9" customHeight="1" hidden="1">
      <c r="A15" s="119"/>
      <c r="B15" s="1" t="s">
        <v>55</v>
      </c>
      <c r="C15" s="119"/>
      <c r="D15" s="2"/>
      <c r="E15" s="2"/>
      <c r="F15" s="1"/>
      <c r="G15" s="119"/>
      <c r="H15" s="2"/>
      <c r="I15" s="2"/>
      <c r="J15" s="2"/>
      <c r="K15" s="119"/>
      <c r="L15" s="2"/>
      <c r="M15" s="2"/>
      <c r="N15" s="2"/>
      <c r="O15" s="119"/>
      <c r="P15" s="2"/>
      <c r="Q15" s="2"/>
      <c r="R15" s="1"/>
      <c r="S15" s="119"/>
      <c r="T15" s="2"/>
      <c r="U15" s="2"/>
      <c r="V15" s="1"/>
      <c r="W15" s="119"/>
      <c r="X15" s="2"/>
      <c r="Y15" s="112"/>
    </row>
    <row r="16" spans="1:25" ht="15.75">
      <c r="A16" s="140" t="s">
        <v>86</v>
      </c>
      <c r="B16" s="116" t="s">
        <v>69</v>
      </c>
      <c r="C16" s="146">
        <f>SUM(C14:C14)</f>
        <v>19</v>
      </c>
      <c r="D16" s="116">
        <f>SUM(D14:D14)</f>
        <v>16</v>
      </c>
      <c r="E16" s="117">
        <f>SUM(E14:E14)</f>
        <v>90000</v>
      </c>
      <c r="F16" s="116"/>
      <c r="G16" s="146">
        <f>SUM(G14:G14)</f>
        <v>0</v>
      </c>
      <c r="H16" s="116">
        <f>SUM(H14:H14)</f>
        <v>0</v>
      </c>
      <c r="I16" s="117">
        <f>SUM(I14:I14)</f>
        <v>-1149</v>
      </c>
      <c r="J16" s="116"/>
      <c r="K16" s="146">
        <f>SUM(K14:K14)</f>
        <v>0</v>
      </c>
      <c r="L16" s="116">
        <f>SUM(L14:L14)</f>
        <v>0</v>
      </c>
      <c r="M16" s="117">
        <f>SUM(M14:M14)</f>
        <v>0</v>
      </c>
      <c r="N16" s="116"/>
      <c r="O16" s="146">
        <f>SUM(O14:O14)</f>
        <v>0</v>
      </c>
      <c r="P16" s="116">
        <f>SUM(P14:P14)</f>
        <v>0</v>
      </c>
      <c r="Q16" s="117">
        <f>SUM(Q14:Q14)</f>
        <v>19987</v>
      </c>
      <c r="R16" s="116"/>
      <c r="S16" s="146">
        <f>SUM(S14:S14)</f>
        <v>0</v>
      </c>
      <c r="T16" s="116">
        <f>SUM(T14:T14)</f>
        <v>0</v>
      </c>
      <c r="U16" s="117">
        <f>SUM(U14:U14)</f>
        <v>49734</v>
      </c>
      <c r="V16" s="116"/>
      <c r="W16" s="146">
        <f>SUM(W14:W14)</f>
        <v>19</v>
      </c>
      <c r="X16" s="116">
        <f>SUM(X14:X14)</f>
        <v>16</v>
      </c>
      <c r="Y16" s="118">
        <f>SUM(Y14:Y14)</f>
        <v>158572</v>
      </c>
    </row>
    <row r="17" spans="1:25" ht="9" customHeight="1">
      <c r="A17" s="141"/>
      <c r="B17" s="1"/>
      <c r="C17" s="119"/>
      <c r="D17" s="1"/>
      <c r="E17" s="1"/>
      <c r="F17" s="1"/>
      <c r="G17" s="119"/>
      <c r="H17" s="1"/>
      <c r="I17" s="1"/>
      <c r="J17" s="2"/>
      <c r="K17" s="119"/>
      <c r="L17" s="1"/>
      <c r="M17" s="1"/>
      <c r="N17" s="1"/>
      <c r="O17" s="119"/>
      <c r="P17" s="1"/>
      <c r="Q17" s="1"/>
      <c r="R17" s="1"/>
      <c r="S17" s="119"/>
      <c r="T17" s="1"/>
      <c r="U17" s="1"/>
      <c r="V17" s="1"/>
      <c r="W17" s="119"/>
      <c r="X17" s="1"/>
      <c r="Y17" s="129"/>
    </row>
    <row r="18" spans="1:39" ht="15.75">
      <c r="A18" s="142" t="s">
        <v>29</v>
      </c>
      <c r="B18" s="464"/>
      <c r="C18" s="142"/>
      <c r="D18" s="46"/>
      <c r="E18" s="46"/>
      <c r="F18" s="46"/>
      <c r="G18" s="142"/>
      <c r="H18" s="46"/>
      <c r="I18" s="46"/>
      <c r="J18" s="46"/>
      <c r="K18" s="142"/>
      <c r="L18" s="46"/>
      <c r="M18" s="46"/>
      <c r="N18" s="46"/>
      <c r="O18" s="142"/>
      <c r="P18" s="46"/>
      <c r="Q18" s="46"/>
      <c r="R18" s="46"/>
      <c r="S18" s="142"/>
      <c r="T18" s="46"/>
      <c r="U18" s="46"/>
      <c r="V18" s="46"/>
      <c r="W18" s="142"/>
      <c r="X18" s="46">
        <f>D18+H18+L18+P18+T18</f>
        <v>0</v>
      </c>
      <c r="Y18" s="113"/>
      <c r="Z18" s="465"/>
      <c r="AA18" s="465"/>
      <c r="AB18" s="465"/>
      <c r="AC18" s="465"/>
      <c r="AD18" s="465"/>
      <c r="AE18" s="465"/>
      <c r="AF18" s="465"/>
      <c r="AG18" s="465"/>
      <c r="AH18" s="465"/>
      <c r="AI18" s="465"/>
      <c r="AJ18" s="465"/>
      <c r="AK18" s="465"/>
      <c r="AL18" s="465"/>
      <c r="AM18" s="465"/>
    </row>
    <row r="19" spans="1:25" ht="15.75">
      <c r="A19" s="466"/>
      <c r="B19" s="133" t="s">
        <v>28</v>
      </c>
      <c r="C19" s="132"/>
      <c r="D19" s="133">
        <f>SUM(D16:D18)</f>
        <v>16</v>
      </c>
      <c r="E19" s="133"/>
      <c r="F19" s="133"/>
      <c r="G19" s="132"/>
      <c r="H19" s="133">
        <f>+H16+H18</f>
        <v>0</v>
      </c>
      <c r="I19" s="133"/>
      <c r="J19" s="133"/>
      <c r="K19" s="132"/>
      <c r="L19" s="133">
        <f>+L16+L18</f>
        <v>0</v>
      </c>
      <c r="M19" s="133"/>
      <c r="N19" s="133"/>
      <c r="O19" s="132"/>
      <c r="P19" s="133">
        <f>+P16+P18</f>
        <v>0</v>
      </c>
      <c r="Q19" s="133"/>
      <c r="R19" s="133"/>
      <c r="S19" s="132"/>
      <c r="T19" s="133">
        <f>+T16+T18</f>
        <v>0</v>
      </c>
      <c r="U19" s="133"/>
      <c r="V19" s="133"/>
      <c r="W19" s="132"/>
      <c r="X19" s="133">
        <f>SUM(X16:X18)</f>
        <v>16</v>
      </c>
      <c r="Y19" s="134"/>
    </row>
    <row r="20" spans="1:25" ht="15.75">
      <c r="A20" s="467" t="s">
        <v>30</v>
      </c>
      <c r="B20" s="138"/>
      <c r="C20" s="137"/>
      <c r="D20" s="138"/>
      <c r="E20" s="138"/>
      <c r="F20" s="138"/>
      <c r="G20" s="137"/>
      <c r="H20" s="138"/>
      <c r="I20" s="138"/>
      <c r="J20" s="138"/>
      <c r="K20" s="137"/>
      <c r="L20" s="138"/>
      <c r="M20" s="138"/>
      <c r="N20" s="138"/>
      <c r="O20" s="137"/>
      <c r="P20" s="138"/>
      <c r="Q20" s="138"/>
      <c r="R20" s="138"/>
      <c r="S20" s="137"/>
      <c r="T20" s="138"/>
      <c r="U20" s="138"/>
      <c r="V20" s="138"/>
      <c r="W20" s="137"/>
      <c r="X20" s="138"/>
      <c r="Y20" s="139"/>
    </row>
    <row r="21" spans="1:25" ht="15.75">
      <c r="A21" s="467"/>
      <c r="B21" s="138" t="s">
        <v>197</v>
      </c>
      <c r="C21" s="137"/>
      <c r="D21" s="138"/>
      <c r="E21" s="138"/>
      <c r="F21" s="138"/>
      <c r="G21" s="137"/>
      <c r="H21" s="138"/>
      <c r="I21" s="138"/>
      <c r="J21" s="138"/>
      <c r="K21" s="137"/>
      <c r="L21" s="138"/>
      <c r="M21" s="138"/>
      <c r="N21" s="138"/>
      <c r="O21" s="137"/>
      <c r="P21" s="138"/>
      <c r="Q21" s="138"/>
      <c r="R21" s="138"/>
      <c r="S21" s="137"/>
      <c r="T21" s="138"/>
      <c r="U21" s="138"/>
      <c r="V21" s="138"/>
      <c r="W21" s="137"/>
      <c r="X21" s="138">
        <f>D21+H21+L21+P21+T21</f>
        <v>0</v>
      </c>
      <c r="Y21" s="139"/>
    </row>
    <row r="22" spans="1:25" ht="15.75">
      <c r="A22" s="121"/>
      <c r="B22" s="46" t="s">
        <v>231</v>
      </c>
      <c r="C22" s="142"/>
      <c r="D22" s="46"/>
      <c r="E22" s="46"/>
      <c r="F22" s="46"/>
      <c r="G22" s="142"/>
      <c r="H22" s="46"/>
      <c r="I22" s="46"/>
      <c r="J22" s="46"/>
      <c r="K22" s="142"/>
      <c r="L22" s="46"/>
      <c r="M22" s="46"/>
      <c r="N22" s="46"/>
      <c r="O22" s="142"/>
      <c r="P22" s="46"/>
      <c r="Q22" s="46"/>
      <c r="R22" s="46"/>
      <c r="S22" s="142"/>
      <c r="T22" s="46"/>
      <c r="U22" s="46"/>
      <c r="V22" s="46"/>
      <c r="W22" s="142"/>
      <c r="X22" s="46">
        <f>D22+H22+L22+P22+T22</f>
        <v>0</v>
      </c>
      <c r="Y22" s="113"/>
    </row>
    <row r="23" spans="1:25" ht="15.75">
      <c r="A23" s="121" t="s">
        <v>31</v>
      </c>
      <c r="B23" s="46"/>
      <c r="C23" s="142"/>
      <c r="D23" s="46">
        <f>D22+D21+D19</f>
        <v>16</v>
      </c>
      <c r="E23" s="46"/>
      <c r="F23" s="46"/>
      <c r="G23" s="142"/>
      <c r="H23" s="46">
        <f>H22+H21+H19</f>
        <v>0</v>
      </c>
      <c r="I23" s="46"/>
      <c r="J23" s="46"/>
      <c r="K23" s="142"/>
      <c r="L23" s="46">
        <f>L22+L21+L19</f>
        <v>0</v>
      </c>
      <c r="M23" s="46"/>
      <c r="N23" s="46"/>
      <c r="O23" s="142"/>
      <c r="P23" s="46">
        <f>P22+P21+P19</f>
        <v>0</v>
      </c>
      <c r="Q23" s="46"/>
      <c r="R23" s="46"/>
      <c r="S23" s="142"/>
      <c r="T23" s="46">
        <f>T22+T21+T19</f>
        <v>0</v>
      </c>
      <c r="U23" s="46"/>
      <c r="V23" s="46"/>
      <c r="W23" s="142"/>
      <c r="X23" s="46">
        <f>X22+X21+X19</f>
        <v>16</v>
      </c>
      <c r="Y23" s="113"/>
    </row>
    <row r="24" spans="2:25" ht="15.75">
      <c r="B24" s="1"/>
      <c r="C24" s="1"/>
      <c r="D24" s="1"/>
      <c r="E24" s="1"/>
      <c r="F24" s="1"/>
      <c r="G24" s="1"/>
      <c r="H24" s="1"/>
      <c r="I24" s="1"/>
      <c r="J24" s="2"/>
      <c r="K24" s="1"/>
      <c r="L24" s="1"/>
      <c r="M24" s="1"/>
      <c r="N24" s="1"/>
      <c r="O24" s="1"/>
      <c r="P24" s="1"/>
      <c r="Q24" s="1"/>
      <c r="R24" s="1"/>
      <c r="S24" s="1"/>
      <c r="T24" s="1"/>
      <c r="U24" s="1"/>
      <c r="V24" s="1"/>
      <c r="W24" s="1"/>
      <c r="X24" s="1"/>
      <c r="Y24" s="1"/>
    </row>
    <row r="25" spans="1:25" ht="15.75">
      <c r="A25" s="1"/>
      <c r="B25" s="1"/>
      <c r="C25" s="1"/>
      <c r="D25" s="1"/>
      <c r="E25" s="1"/>
      <c r="F25" s="1"/>
      <c r="G25" s="1"/>
      <c r="H25" s="1"/>
      <c r="I25" s="1"/>
      <c r="J25" s="2"/>
      <c r="K25" s="1"/>
      <c r="L25" s="1"/>
      <c r="M25" s="1"/>
      <c r="N25" s="1"/>
      <c r="O25" s="1"/>
      <c r="P25" s="1"/>
      <c r="Q25" s="1"/>
      <c r="R25" s="1"/>
      <c r="S25" s="1"/>
      <c r="T25" s="1"/>
      <c r="U25" s="1"/>
      <c r="V25" s="1"/>
      <c r="W25" s="1"/>
      <c r="X25" s="1"/>
      <c r="Y25" s="1"/>
    </row>
    <row r="26" spans="1:25" ht="15.75">
      <c r="A26" s="1" t="s">
        <v>108</v>
      </c>
      <c r="C26" s="1"/>
      <c r="D26" s="1"/>
      <c r="E26" s="1"/>
      <c r="F26" s="1"/>
      <c r="G26" s="1"/>
      <c r="H26" s="1"/>
      <c r="I26" s="1"/>
      <c r="J26" s="2"/>
      <c r="K26" s="1"/>
      <c r="L26" s="1"/>
      <c r="M26" s="1"/>
      <c r="N26" s="1"/>
      <c r="O26" s="1"/>
      <c r="P26" s="1"/>
      <c r="Q26" s="1"/>
      <c r="R26" s="1"/>
      <c r="S26" s="1"/>
      <c r="T26" s="1"/>
      <c r="U26" s="1"/>
      <c r="V26" s="1"/>
      <c r="W26" s="1"/>
      <c r="X26" s="1"/>
      <c r="Y26" s="1"/>
    </row>
    <row r="27" spans="1:25" ht="15.75">
      <c r="A27" s="1"/>
      <c r="C27" s="1"/>
      <c r="D27" s="1"/>
      <c r="E27" s="1"/>
      <c r="F27" s="1"/>
      <c r="G27" s="1"/>
      <c r="H27" s="1"/>
      <c r="I27" s="1"/>
      <c r="J27" s="2"/>
      <c r="K27" s="1"/>
      <c r="L27" s="1"/>
      <c r="M27" s="1"/>
      <c r="N27" s="1"/>
      <c r="O27" s="1"/>
      <c r="P27" s="1"/>
      <c r="Q27" s="1"/>
      <c r="R27" s="1"/>
      <c r="S27" s="1"/>
      <c r="T27" s="1"/>
      <c r="U27" s="1"/>
      <c r="V27" s="1"/>
      <c r="W27" s="1"/>
      <c r="X27" s="1"/>
      <c r="Y27" s="1"/>
    </row>
    <row r="28" spans="1:25" ht="15.75">
      <c r="A28" s="1"/>
      <c r="B28" s="1"/>
      <c r="C28" s="1"/>
      <c r="D28" s="1"/>
      <c r="E28" s="1"/>
      <c r="F28" s="1"/>
      <c r="G28" s="1"/>
      <c r="H28" s="1"/>
      <c r="I28" s="1"/>
      <c r="J28" s="2"/>
      <c r="K28" s="1"/>
      <c r="L28" s="1"/>
      <c r="M28" s="1"/>
      <c r="N28" s="1"/>
      <c r="O28" s="1"/>
      <c r="P28" s="1"/>
      <c r="Q28" s="1"/>
      <c r="R28" s="1"/>
      <c r="S28" s="1"/>
      <c r="T28" s="1"/>
      <c r="U28" s="1"/>
      <c r="V28" s="1"/>
      <c r="W28" s="1"/>
      <c r="X28" s="1"/>
      <c r="Y28" s="1"/>
    </row>
    <row r="29" spans="1:25" ht="15.75">
      <c r="A29" s="1"/>
      <c r="B29" s="1"/>
      <c r="C29" s="1"/>
      <c r="D29" s="1"/>
      <c r="E29" s="1"/>
      <c r="F29" s="1"/>
      <c r="G29" s="1"/>
      <c r="H29" s="1"/>
      <c r="I29" s="1"/>
      <c r="J29" s="2"/>
      <c r="K29" s="1"/>
      <c r="L29" s="1"/>
      <c r="M29" s="1"/>
      <c r="N29" s="1"/>
      <c r="O29" s="1"/>
      <c r="P29" s="1"/>
      <c r="Q29" s="1"/>
      <c r="R29" s="1"/>
      <c r="S29" s="1"/>
      <c r="T29" s="1"/>
      <c r="U29" s="1"/>
      <c r="V29" s="1"/>
      <c r="W29" s="1"/>
      <c r="X29" s="1"/>
      <c r="Y29" s="1"/>
    </row>
    <row r="30" spans="1:25" ht="15.75">
      <c r="A30" s="1"/>
      <c r="B30" s="1"/>
      <c r="C30" s="1"/>
      <c r="D30" s="1"/>
      <c r="E30" s="1"/>
      <c r="F30" s="1"/>
      <c r="G30" s="1"/>
      <c r="H30" s="1"/>
      <c r="I30" s="1"/>
      <c r="J30" s="2"/>
      <c r="K30" s="1"/>
      <c r="L30" s="1"/>
      <c r="M30" s="1"/>
      <c r="N30" s="1"/>
      <c r="O30" s="1"/>
      <c r="P30" s="1"/>
      <c r="Q30" s="1"/>
      <c r="R30" s="1"/>
      <c r="S30" s="1"/>
      <c r="T30" s="1"/>
      <c r="U30" s="1"/>
      <c r="V30" s="1"/>
      <c r="W30" s="1"/>
      <c r="X30" s="1"/>
      <c r="Y30" s="1"/>
    </row>
    <row r="31" spans="1:25" ht="15.75">
      <c r="A31" s="1"/>
      <c r="B31" s="1"/>
      <c r="C31" s="1"/>
      <c r="D31" s="1"/>
      <c r="E31" s="1"/>
      <c r="F31" s="1"/>
      <c r="G31" s="1"/>
      <c r="H31" s="1"/>
      <c r="I31" s="1"/>
      <c r="J31" s="2"/>
      <c r="K31" s="1"/>
      <c r="L31" s="1"/>
      <c r="M31" s="1"/>
      <c r="N31" s="1"/>
      <c r="O31" s="1"/>
      <c r="P31" s="1"/>
      <c r="Q31" s="1"/>
      <c r="R31" s="1"/>
      <c r="S31" s="1"/>
      <c r="T31" s="1"/>
      <c r="U31" s="1"/>
      <c r="V31" s="1"/>
      <c r="W31" s="1"/>
      <c r="X31" s="1"/>
      <c r="Y31" s="1"/>
    </row>
    <row r="32" spans="1:25" ht="15.75">
      <c r="A32" s="1"/>
      <c r="B32" s="1"/>
      <c r="C32" s="1"/>
      <c r="D32" s="1"/>
      <c r="E32" s="1"/>
      <c r="F32" s="1"/>
      <c r="G32" s="1"/>
      <c r="H32" s="1"/>
      <c r="I32" s="1"/>
      <c r="J32" s="2"/>
      <c r="K32" s="1"/>
      <c r="L32" s="1"/>
      <c r="M32" s="1"/>
      <c r="N32" s="1"/>
      <c r="O32" s="1"/>
      <c r="P32" s="1"/>
      <c r="Q32" s="1"/>
      <c r="R32" s="1"/>
      <c r="S32" s="1"/>
      <c r="T32" s="1"/>
      <c r="U32" s="1"/>
      <c r="V32" s="1"/>
      <c r="W32" s="1"/>
      <c r="X32" s="1"/>
      <c r="Y32" s="1"/>
    </row>
    <row r="33" spans="1:25" ht="15.75">
      <c r="A33" s="104"/>
      <c r="B33" s="104"/>
      <c r="C33" s="104"/>
      <c r="D33" s="104"/>
      <c r="E33" s="104"/>
      <c r="F33" s="104"/>
      <c r="G33" s="104"/>
      <c r="H33" s="104"/>
      <c r="I33" s="104"/>
      <c r="J33" s="105"/>
      <c r="K33" s="104"/>
      <c r="L33" s="104"/>
      <c r="M33" s="104"/>
      <c r="N33" s="1"/>
      <c r="O33" s="1"/>
      <c r="P33" s="1"/>
      <c r="Q33" s="1"/>
      <c r="R33" s="1"/>
      <c r="S33" s="1"/>
      <c r="T33" s="1"/>
      <c r="U33" s="1"/>
      <c r="V33" s="1"/>
      <c r="W33" s="1"/>
      <c r="X33" s="1"/>
      <c r="Y33" s="1"/>
    </row>
    <row r="34" spans="1:25" ht="15.75">
      <c r="A34" s="104"/>
      <c r="B34" s="104"/>
      <c r="C34" s="104"/>
      <c r="D34" s="104"/>
      <c r="E34" s="104"/>
      <c r="F34" s="104"/>
      <c r="G34" s="104"/>
      <c r="H34" s="104"/>
      <c r="I34" s="104"/>
      <c r="J34" s="105"/>
      <c r="K34" s="104"/>
      <c r="L34" s="104"/>
      <c r="M34" s="104"/>
      <c r="N34" s="1"/>
      <c r="O34" s="1"/>
      <c r="P34" s="1"/>
      <c r="Q34" s="1"/>
      <c r="R34" s="1"/>
      <c r="S34" s="1"/>
      <c r="T34" s="1"/>
      <c r="U34" s="1"/>
      <c r="V34" s="1"/>
      <c r="W34" s="1"/>
      <c r="X34" s="1"/>
      <c r="Y34" s="1"/>
    </row>
  </sheetData>
  <printOptions horizontalCentered="1"/>
  <pageMargins left="0.5" right="0.5" top="0.5" bottom="0.55" header="0" footer="0"/>
  <pageSetup firstPageNumber="2" useFirstPageNumber="1" fitToHeight="1" fitToWidth="1" horizontalDpi="600" verticalDpi="600" orientation="landscape" scale="69" r:id="rId1"/>
  <headerFooter alignWithMargins="0">
    <oddFooter>&amp;C&amp;"Times New Roman,Regular"Exhibit F - Crosswalk of 2006 Availability</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I34"/>
  <sheetViews>
    <sheetView workbookViewId="0" topLeftCell="A1">
      <selection activeCell="A27" sqref="A27:Q27"/>
    </sheetView>
  </sheetViews>
  <sheetFormatPr defaultColWidth="8.88671875" defaultRowHeight="15"/>
  <cols>
    <col min="1" max="1" width="3.77734375" style="48" customWidth="1"/>
    <col min="2" max="2" width="23.88671875" style="48" customWidth="1"/>
    <col min="3" max="3" width="5.6640625" style="48" customWidth="1"/>
    <col min="4" max="4" width="6.77734375" style="48" customWidth="1"/>
    <col min="5" max="5" width="7.6640625" style="48" customWidth="1"/>
    <col min="6" max="6" width="1.1171875" style="48" customWidth="1"/>
    <col min="7" max="7" width="5.77734375" style="48" customWidth="1"/>
    <col min="8" max="8" width="5.6640625" style="48" customWidth="1"/>
    <col min="9" max="9" width="7.77734375" style="48" customWidth="1"/>
    <col min="10" max="10" width="0.78125" style="465" customWidth="1"/>
    <col min="11" max="11" width="5.5546875" style="48" customWidth="1"/>
    <col min="12" max="12" width="5.6640625" style="48" customWidth="1"/>
    <col min="13" max="13" width="7.77734375" style="48" customWidth="1"/>
    <col min="14" max="14" width="0.78125" style="48" customWidth="1"/>
    <col min="15" max="16" width="5.6640625" style="48" customWidth="1"/>
    <col min="17" max="17" width="8.77734375" style="48" customWidth="1"/>
    <col min="18" max="18" width="0.88671875" style="48" customWidth="1"/>
    <col min="19" max="19" width="5.6640625" style="48" customWidth="1"/>
    <col min="20" max="20" width="6.77734375" style="48" customWidth="1"/>
    <col min="21" max="21" width="7.77734375" style="48" customWidth="1"/>
    <col min="22" max="16384" width="9.6640625" style="48" customWidth="1"/>
  </cols>
  <sheetData>
    <row r="1" spans="1:21" ht="20.25">
      <c r="A1" s="47" t="s">
        <v>151</v>
      </c>
      <c r="B1" s="1"/>
      <c r="C1" s="1"/>
      <c r="D1" s="1"/>
      <c r="E1" s="1"/>
      <c r="F1" s="1"/>
      <c r="G1" s="1"/>
      <c r="H1" s="1"/>
      <c r="I1" s="1"/>
      <c r="J1" s="2"/>
      <c r="K1" s="1"/>
      <c r="L1" s="1"/>
      <c r="M1" s="1"/>
      <c r="N1" s="1"/>
      <c r="O1" s="1"/>
      <c r="P1" s="1"/>
      <c r="Q1" s="1"/>
      <c r="R1" s="1"/>
      <c r="S1" s="1"/>
      <c r="T1" s="1"/>
      <c r="U1" s="1"/>
    </row>
    <row r="2" spans="1:21" ht="15.75">
      <c r="A2" s="1"/>
      <c r="B2" s="1"/>
      <c r="C2" s="1"/>
      <c r="D2" s="1"/>
      <c r="E2" s="1"/>
      <c r="F2" s="1"/>
      <c r="G2" s="1"/>
      <c r="H2" s="1"/>
      <c r="I2" s="1"/>
      <c r="J2" s="2"/>
      <c r="K2" s="1"/>
      <c r="L2" s="1"/>
      <c r="M2" s="1"/>
      <c r="N2" s="1"/>
      <c r="O2" s="1"/>
      <c r="P2" s="1"/>
      <c r="Q2" s="1"/>
      <c r="R2" s="1"/>
      <c r="S2" s="1"/>
      <c r="T2" s="1"/>
      <c r="U2" s="1"/>
    </row>
    <row r="3" spans="1:21" ht="18.75">
      <c r="A3" s="21" t="s">
        <v>173</v>
      </c>
      <c r="B3" s="22"/>
      <c r="C3" s="22"/>
      <c r="D3" s="22"/>
      <c r="E3" s="22"/>
      <c r="F3" s="22"/>
      <c r="G3" s="22"/>
      <c r="H3" s="22"/>
      <c r="I3" s="22"/>
      <c r="J3" s="23"/>
      <c r="K3" s="22"/>
      <c r="L3" s="22"/>
      <c r="M3" s="22"/>
      <c r="N3" s="22"/>
      <c r="O3" s="22"/>
      <c r="P3" s="22"/>
      <c r="Q3" s="22"/>
      <c r="R3" s="22"/>
      <c r="S3" s="22"/>
      <c r="T3" s="22"/>
      <c r="U3" s="22"/>
    </row>
    <row r="4" spans="1:21" ht="16.5">
      <c r="A4" s="24" t="str">
        <f>'(F) 2006 XWalk '!A4</f>
        <v>Law Enforcement Wireless Communications (LEWC)</v>
      </c>
      <c r="B4" s="22"/>
      <c r="C4" s="22"/>
      <c r="D4" s="22"/>
      <c r="E4" s="22"/>
      <c r="F4" s="22"/>
      <c r="G4" s="22"/>
      <c r="H4" s="22"/>
      <c r="I4" s="22"/>
      <c r="J4" s="23"/>
      <c r="K4" s="22"/>
      <c r="L4" s="22"/>
      <c r="M4" s="22"/>
      <c r="N4" s="22"/>
      <c r="O4" s="22"/>
      <c r="P4" s="22"/>
      <c r="Q4" s="22"/>
      <c r="R4" s="22"/>
      <c r="S4" s="22"/>
      <c r="T4" s="22"/>
      <c r="U4" s="22"/>
    </row>
    <row r="5" spans="1:21" ht="16.5">
      <c r="A5" s="24" t="str">
        <f>+'[3]Sum of Req'!A6</f>
        <v>Salaries and Expenses</v>
      </c>
      <c r="B5" s="22"/>
      <c r="C5" s="22"/>
      <c r="D5" s="22"/>
      <c r="E5" s="22"/>
      <c r="F5" s="22"/>
      <c r="G5" s="22"/>
      <c r="H5" s="22"/>
      <c r="I5" s="22"/>
      <c r="J5" s="23"/>
      <c r="K5" s="22"/>
      <c r="L5" s="22"/>
      <c r="M5" s="22"/>
      <c r="N5" s="22"/>
      <c r="O5" s="22"/>
      <c r="P5" s="22"/>
      <c r="Q5" s="22"/>
      <c r="R5" s="22"/>
      <c r="S5" s="22"/>
      <c r="T5" s="22"/>
      <c r="U5" s="22"/>
    </row>
    <row r="6" spans="1:21" ht="15.75">
      <c r="A6" s="83" t="s">
        <v>21</v>
      </c>
      <c r="B6" s="22"/>
      <c r="C6" s="22"/>
      <c r="D6" s="22"/>
      <c r="E6" s="22"/>
      <c r="F6" s="22"/>
      <c r="G6" s="22"/>
      <c r="H6" s="22"/>
      <c r="I6" s="22"/>
      <c r="J6" s="23"/>
      <c r="K6" s="22"/>
      <c r="L6" s="22"/>
      <c r="M6" s="22"/>
      <c r="N6" s="22"/>
      <c r="O6" s="22"/>
      <c r="P6" s="22"/>
      <c r="Q6" s="22"/>
      <c r="R6" s="22"/>
      <c r="S6" s="22"/>
      <c r="T6" s="22"/>
      <c r="U6" s="22"/>
    </row>
    <row r="7" spans="1:21" ht="15.75">
      <c r="A7" s="1"/>
      <c r="B7" s="1"/>
      <c r="C7" s="1"/>
      <c r="D7" s="1"/>
      <c r="E7" s="1"/>
      <c r="F7" s="1"/>
      <c r="G7" s="22"/>
      <c r="H7" s="22"/>
      <c r="I7" s="22"/>
      <c r="J7" s="23"/>
      <c r="K7" s="22"/>
      <c r="L7" s="22"/>
      <c r="M7" s="22"/>
      <c r="N7" s="1"/>
      <c r="O7" s="1"/>
      <c r="P7" s="1"/>
      <c r="Q7" s="1"/>
      <c r="R7" s="1"/>
      <c r="S7" s="1"/>
      <c r="T7" s="1"/>
      <c r="U7" s="1"/>
    </row>
    <row r="8" spans="1:21" ht="15.75">
      <c r="A8" s="1"/>
      <c r="B8" s="1"/>
      <c r="C8" s="22"/>
      <c r="D8" s="22"/>
      <c r="E8" s="22"/>
      <c r="F8" s="22"/>
      <c r="G8" s="22"/>
      <c r="H8" s="22"/>
      <c r="I8" s="22"/>
      <c r="J8" s="23"/>
      <c r="K8" s="22"/>
      <c r="L8" s="22"/>
      <c r="M8" s="22"/>
      <c r="N8" s="22" t="s">
        <v>55</v>
      </c>
      <c r="O8" s="1"/>
      <c r="P8" s="1"/>
      <c r="Q8" s="1"/>
      <c r="R8" s="1"/>
      <c r="S8" s="25"/>
      <c r="T8" s="22"/>
      <c r="U8" s="22"/>
    </row>
    <row r="9" spans="1:21" ht="31.5">
      <c r="A9" s="122"/>
      <c r="B9" s="123"/>
      <c r="C9" s="524">
        <v>2007</v>
      </c>
      <c r="D9" s="525"/>
      <c r="E9" s="525"/>
      <c r="F9" s="124" t="s">
        <v>55</v>
      </c>
      <c r="G9" s="143" t="s">
        <v>55</v>
      </c>
      <c r="H9" s="124"/>
      <c r="I9" s="124"/>
      <c r="J9" s="144"/>
      <c r="K9" s="143" t="s">
        <v>60</v>
      </c>
      <c r="L9" s="124"/>
      <c r="M9" s="124"/>
      <c r="N9" s="124" t="s">
        <v>55</v>
      </c>
      <c r="O9" s="463" t="s">
        <v>170</v>
      </c>
      <c r="P9" s="124"/>
      <c r="Q9" s="124"/>
      <c r="R9" s="257"/>
      <c r="S9" s="143"/>
      <c r="T9" s="124"/>
      <c r="U9" s="125"/>
    </row>
    <row r="10" spans="1:21" ht="15.75">
      <c r="A10" s="119"/>
      <c r="B10" s="2"/>
      <c r="C10" s="253" t="s">
        <v>90</v>
      </c>
      <c r="D10" s="254"/>
      <c r="E10" s="254"/>
      <c r="F10" s="254" t="s">
        <v>55</v>
      </c>
      <c r="G10" s="253" t="s">
        <v>39</v>
      </c>
      <c r="H10" s="254"/>
      <c r="I10" s="254"/>
      <c r="J10" s="254" t="s">
        <v>55</v>
      </c>
      <c r="K10" s="253" t="s">
        <v>192</v>
      </c>
      <c r="L10" s="254"/>
      <c r="M10" s="254"/>
      <c r="N10" s="254" t="s">
        <v>55</v>
      </c>
      <c r="O10" s="253" t="s">
        <v>171</v>
      </c>
      <c r="P10" s="254"/>
      <c r="Q10" s="254"/>
      <c r="R10" s="255" t="s">
        <v>55</v>
      </c>
      <c r="S10" s="253" t="s">
        <v>174</v>
      </c>
      <c r="T10" s="254"/>
      <c r="U10" s="256"/>
    </row>
    <row r="11" spans="1:21" ht="3" customHeight="1">
      <c r="A11" s="119"/>
      <c r="B11" s="1"/>
      <c r="C11" s="119"/>
      <c r="D11" s="1"/>
      <c r="E11" s="1"/>
      <c r="F11" s="1"/>
      <c r="G11" s="119"/>
      <c r="H11" s="1"/>
      <c r="I11" s="1"/>
      <c r="J11" s="2"/>
      <c r="K11" s="119"/>
      <c r="L11" s="1"/>
      <c r="M11" s="1"/>
      <c r="N11" s="1"/>
      <c r="O11" s="119"/>
      <c r="P11" s="1"/>
      <c r="Q11" s="1"/>
      <c r="R11" s="1"/>
      <c r="S11" s="119"/>
      <c r="T11" s="1"/>
      <c r="U11" s="112"/>
    </row>
    <row r="12" spans="1:21" ht="16.5" thickBot="1">
      <c r="A12" s="128" t="s">
        <v>181</v>
      </c>
      <c r="B12" s="251"/>
      <c r="C12" s="207" t="s">
        <v>54</v>
      </c>
      <c r="D12" s="127" t="s">
        <v>185</v>
      </c>
      <c r="E12" s="127" t="s">
        <v>56</v>
      </c>
      <c r="F12" s="252"/>
      <c r="G12" s="207" t="s">
        <v>54</v>
      </c>
      <c r="H12" s="127" t="s">
        <v>185</v>
      </c>
      <c r="I12" s="127" t="s">
        <v>56</v>
      </c>
      <c r="J12" s="127"/>
      <c r="K12" s="207" t="s">
        <v>54</v>
      </c>
      <c r="L12" s="127" t="s">
        <v>185</v>
      </c>
      <c r="M12" s="127" t="s">
        <v>56</v>
      </c>
      <c r="N12" s="127"/>
      <c r="O12" s="207" t="s">
        <v>54</v>
      </c>
      <c r="P12" s="127" t="s">
        <v>185</v>
      </c>
      <c r="Q12" s="127" t="s">
        <v>56</v>
      </c>
      <c r="R12" s="127"/>
      <c r="S12" s="207" t="s">
        <v>54</v>
      </c>
      <c r="T12" s="127" t="s">
        <v>185</v>
      </c>
      <c r="U12" s="208" t="s">
        <v>56</v>
      </c>
    </row>
    <row r="13" spans="1:21" ht="11.25" customHeight="1">
      <c r="A13" s="119"/>
      <c r="B13" s="1"/>
      <c r="C13" s="119"/>
      <c r="D13" s="1"/>
      <c r="E13" s="1"/>
      <c r="F13" s="1"/>
      <c r="G13" s="119"/>
      <c r="H13" s="1"/>
      <c r="I13" s="1"/>
      <c r="J13" s="2"/>
      <c r="K13" s="119"/>
      <c r="L13" s="1"/>
      <c r="M13" s="1"/>
      <c r="N13" s="1"/>
      <c r="O13" s="119"/>
      <c r="P13" s="1"/>
      <c r="Q13" s="1"/>
      <c r="R13" s="1"/>
      <c r="S13" s="119"/>
      <c r="T13" s="1"/>
      <c r="U13" s="112"/>
    </row>
    <row r="14" spans="1:21" ht="15.75">
      <c r="A14" s="137" t="s">
        <v>116</v>
      </c>
      <c r="B14" s="138"/>
      <c r="C14" s="137">
        <v>19</v>
      </c>
      <c r="D14" s="138">
        <v>19</v>
      </c>
      <c r="E14" s="138">
        <v>81180</v>
      </c>
      <c r="F14" s="138"/>
      <c r="G14" s="137"/>
      <c r="H14" s="138"/>
      <c r="I14" s="138"/>
      <c r="J14" s="138"/>
      <c r="K14" s="137"/>
      <c r="L14" s="138"/>
      <c r="M14" s="138">
        <v>11000</v>
      </c>
      <c r="N14" s="138">
        <v>0</v>
      </c>
      <c r="O14" s="137"/>
      <c r="P14" s="138"/>
      <c r="Q14" s="138">
        <v>9640</v>
      </c>
      <c r="R14" s="138"/>
      <c r="S14" s="137">
        <f aca="true" t="shared" si="0" ref="S14:U16">C14+G14+K14+O14</f>
        <v>19</v>
      </c>
      <c r="T14" s="138">
        <f t="shared" si="0"/>
        <v>19</v>
      </c>
      <c r="U14" s="139">
        <f t="shared" si="0"/>
        <v>101820</v>
      </c>
    </row>
    <row r="15" spans="1:21" ht="9" customHeight="1" hidden="1">
      <c r="A15" s="119"/>
      <c r="B15" s="1" t="s">
        <v>55</v>
      </c>
      <c r="C15" s="119"/>
      <c r="D15" s="2"/>
      <c r="E15" s="2"/>
      <c r="F15" s="1"/>
      <c r="G15" s="119"/>
      <c r="H15" s="2"/>
      <c r="I15" s="2"/>
      <c r="J15" s="2"/>
      <c r="K15" s="119"/>
      <c r="L15" s="2"/>
      <c r="M15" s="2"/>
      <c r="N15" s="1"/>
      <c r="O15" s="119"/>
      <c r="P15" s="2"/>
      <c r="Q15" s="2"/>
      <c r="R15" s="1"/>
      <c r="S15" s="137">
        <f t="shared" si="0"/>
        <v>0</v>
      </c>
      <c r="T15" s="138">
        <f t="shared" si="0"/>
        <v>0</v>
      </c>
      <c r="U15" s="139">
        <f t="shared" si="0"/>
        <v>0</v>
      </c>
    </row>
    <row r="16" spans="1:21" ht="15.75">
      <c r="A16" s="142" t="s">
        <v>172</v>
      </c>
      <c r="B16" s="46"/>
      <c r="C16" s="136"/>
      <c r="D16" s="135"/>
      <c r="E16" s="135"/>
      <c r="F16" s="135"/>
      <c r="G16" s="136"/>
      <c r="H16" s="135"/>
      <c r="I16" s="135"/>
      <c r="J16" s="135"/>
      <c r="K16" s="136"/>
      <c r="L16" s="135"/>
      <c r="M16" s="135"/>
      <c r="N16" s="135"/>
      <c r="O16" s="136"/>
      <c r="P16" s="135"/>
      <c r="Q16" s="135"/>
      <c r="R16" s="135"/>
      <c r="S16" s="119">
        <f t="shared" si="0"/>
        <v>0</v>
      </c>
      <c r="T16" s="2">
        <f t="shared" si="0"/>
        <v>0</v>
      </c>
      <c r="U16" s="112">
        <f t="shared" si="0"/>
        <v>0</v>
      </c>
    </row>
    <row r="17" spans="1:21" ht="15.75">
      <c r="A17" s="140" t="s">
        <v>86</v>
      </c>
      <c r="B17" s="116" t="s">
        <v>69</v>
      </c>
      <c r="C17" s="146">
        <f>SUM(C14:C14)</f>
        <v>19</v>
      </c>
      <c r="D17" s="116">
        <f>SUM(D14:D14)</f>
        <v>19</v>
      </c>
      <c r="E17" s="116">
        <f>SUM(E14:E14)</f>
        <v>81180</v>
      </c>
      <c r="F17" s="116"/>
      <c r="G17" s="146">
        <f>SUM(G14:G14)</f>
        <v>0</v>
      </c>
      <c r="H17" s="116">
        <f>SUM(H14:H14)</f>
        <v>0</v>
      </c>
      <c r="I17" s="117">
        <f>SUM(I14:I14)</f>
        <v>0</v>
      </c>
      <c r="J17" s="116"/>
      <c r="K17" s="146">
        <f>SUM(K14:K14)</f>
        <v>0</v>
      </c>
      <c r="L17" s="116">
        <f>SUM(L14:L14)</f>
        <v>0</v>
      </c>
      <c r="M17" s="117">
        <f>SUM(M14:M14)</f>
        <v>11000</v>
      </c>
      <c r="N17" s="116"/>
      <c r="O17" s="146">
        <f>SUM(O14:O14)</f>
        <v>0</v>
      </c>
      <c r="P17" s="116">
        <f>SUM(P14:P14)</f>
        <v>0</v>
      </c>
      <c r="Q17" s="117">
        <f>SUM(Q14:Q14)</f>
        <v>9640</v>
      </c>
      <c r="R17" s="116"/>
      <c r="S17" s="544">
        <f>SUM(S14:S16)</f>
        <v>19</v>
      </c>
      <c r="T17" s="545">
        <f>SUM(T14:T16)</f>
        <v>19</v>
      </c>
      <c r="U17" s="546">
        <f>SUM(U14:U16)</f>
        <v>101820</v>
      </c>
    </row>
    <row r="18" spans="1:21" ht="9" customHeight="1">
      <c r="A18" s="141"/>
      <c r="B18" s="1"/>
      <c r="C18" s="119"/>
      <c r="D18" s="1"/>
      <c r="E18" s="1"/>
      <c r="F18" s="1"/>
      <c r="G18" s="119"/>
      <c r="H18" s="1"/>
      <c r="I18" s="1"/>
      <c r="J18" s="2"/>
      <c r="K18" s="119"/>
      <c r="L18" s="1"/>
      <c r="M18" s="1"/>
      <c r="N18" s="1"/>
      <c r="O18" s="119"/>
      <c r="P18" s="1"/>
      <c r="Q18" s="1"/>
      <c r="R18" s="1"/>
      <c r="S18" s="119"/>
      <c r="T18" s="1"/>
      <c r="U18" s="129"/>
    </row>
    <row r="19" spans="1:35" ht="15.75">
      <c r="A19" s="142" t="s">
        <v>29</v>
      </c>
      <c r="B19" s="464"/>
      <c r="C19" s="142"/>
      <c r="D19" s="46"/>
      <c r="E19" s="46"/>
      <c r="F19" s="46"/>
      <c r="G19" s="142"/>
      <c r="H19" s="46"/>
      <c r="I19" s="46"/>
      <c r="J19" s="46"/>
      <c r="K19" s="142"/>
      <c r="L19" s="46"/>
      <c r="M19" s="46"/>
      <c r="N19" s="46"/>
      <c r="O19" s="142"/>
      <c r="P19" s="46"/>
      <c r="Q19" s="46"/>
      <c r="R19" s="46"/>
      <c r="S19" s="142"/>
      <c r="T19" s="46">
        <f>D19+H19++L19+P19</f>
        <v>0</v>
      </c>
      <c r="U19" s="113"/>
      <c r="V19" s="465"/>
      <c r="W19" s="465"/>
      <c r="X19" s="465"/>
      <c r="Y19" s="465"/>
      <c r="Z19" s="465"/>
      <c r="AA19" s="465"/>
      <c r="AB19" s="465"/>
      <c r="AC19" s="465"/>
      <c r="AD19" s="465"/>
      <c r="AE19" s="465"/>
      <c r="AF19" s="465"/>
      <c r="AG19" s="465"/>
      <c r="AH19" s="465"/>
      <c r="AI19" s="465"/>
    </row>
    <row r="20" spans="1:21" ht="15.75">
      <c r="A20" s="466"/>
      <c r="B20" s="133" t="s">
        <v>28</v>
      </c>
      <c r="C20" s="132"/>
      <c r="D20" s="133">
        <f>SUM(D17:D19)</f>
        <v>19</v>
      </c>
      <c r="E20" s="133"/>
      <c r="F20" s="133"/>
      <c r="G20" s="132"/>
      <c r="H20" s="133">
        <f>+H17+H19</f>
        <v>0</v>
      </c>
      <c r="I20" s="133"/>
      <c r="J20" s="133"/>
      <c r="K20" s="132"/>
      <c r="L20" s="133">
        <f>+L17+L19</f>
        <v>0</v>
      </c>
      <c r="M20" s="133"/>
      <c r="N20" s="133"/>
      <c r="O20" s="132"/>
      <c r="P20" s="133">
        <f>+P17+P19</f>
        <v>0</v>
      </c>
      <c r="Q20" s="133"/>
      <c r="R20" s="133"/>
      <c r="S20" s="132"/>
      <c r="T20" s="133">
        <f>SUM(T17:T19)</f>
        <v>19</v>
      </c>
      <c r="U20" s="134"/>
    </row>
    <row r="21" spans="1:21" ht="15.75">
      <c r="A21" s="467" t="s">
        <v>30</v>
      </c>
      <c r="B21" s="138"/>
      <c r="C21" s="137"/>
      <c r="D21" s="138"/>
      <c r="E21" s="138"/>
      <c r="F21" s="138"/>
      <c r="G21" s="137"/>
      <c r="H21" s="138"/>
      <c r="I21" s="138"/>
      <c r="J21" s="138"/>
      <c r="K21" s="137"/>
      <c r="L21" s="138"/>
      <c r="M21" s="138"/>
      <c r="N21" s="138"/>
      <c r="O21" s="137"/>
      <c r="P21" s="138"/>
      <c r="Q21" s="138"/>
      <c r="R21" s="138"/>
      <c r="S21" s="137"/>
      <c r="T21" s="138"/>
      <c r="U21" s="139"/>
    </row>
    <row r="22" spans="1:21" ht="15.75">
      <c r="A22" s="467"/>
      <c r="B22" s="138" t="s">
        <v>197</v>
      </c>
      <c r="C22" s="137"/>
      <c r="D22" s="138"/>
      <c r="E22" s="138"/>
      <c r="F22" s="138"/>
      <c r="G22" s="137"/>
      <c r="H22" s="138"/>
      <c r="I22" s="138"/>
      <c r="J22" s="138"/>
      <c r="K22" s="137"/>
      <c r="L22" s="138"/>
      <c r="M22" s="138"/>
      <c r="N22" s="138"/>
      <c r="O22" s="137"/>
      <c r="P22" s="138"/>
      <c r="Q22" s="138"/>
      <c r="R22" s="138"/>
      <c r="S22" s="137"/>
      <c r="T22" s="138">
        <f>D22+H22+L22+P22</f>
        <v>0</v>
      </c>
      <c r="U22" s="139"/>
    </row>
    <row r="23" spans="1:21" ht="15.75">
      <c r="A23" s="121"/>
      <c r="B23" s="46" t="s">
        <v>231</v>
      </c>
      <c r="C23" s="142"/>
      <c r="D23" s="46"/>
      <c r="E23" s="46"/>
      <c r="F23" s="46"/>
      <c r="G23" s="142"/>
      <c r="H23" s="46"/>
      <c r="I23" s="46"/>
      <c r="J23" s="46"/>
      <c r="K23" s="142"/>
      <c r="L23" s="46"/>
      <c r="M23" s="46"/>
      <c r="N23" s="46"/>
      <c r="O23" s="142"/>
      <c r="P23" s="46"/>
      <c r="Q23" s="46"/>
      <c r="R23" s="46"/>
      <c r="S23" s="142"/>
      <c r="T23" s="46">
        <f>D23+H23++L23+P23</f>
        <v>0</v>
      </c>
      <c r="U23" s="113"/>
    </row>
    <row r="24" spans="1:21" ht="15.75">
      <c r="A24" s="121" t="s">
        <v>31</v>
      </c>
      <c r="B24" s="46"/>
      <c r="C24" s="142"/>
      <c r="D24" s="46">
        <f>D23+D22+D20</f>
        <v>19</v>
      </c>
      <c r="E24" s="46"/>
      <c r="F24" s="46"/>
      <c r="G24" s="142"/>
      <c r="H24" s="46">
        <f>H23+H22+H20</f>
        <v>0</v>
      </c>
      <c r="I24" s="46"/>
      <c r="J24" s="46"/>
      <c r="K24" s="142"/>
      <c r="L24" s="46">
        <f>L23+L22+L20</f>
        <v>0</v>
      </c>
      <c r="M24" s="46"/>
      <c r="N24" s="46"/>
      <c r="O24" s="142"/>
      <c r="P24" s="46">
        <f>P23+P22+P20</f>
        <v>0</v>
      </c>
      <c r="Q24" s="46"/>
      <c r="R24" s="46"/>
      <c r="S24" s="142"/>
      <c r="T24" s="46">
        <f>T23+T22+T20</f>
        <v>19</v>
      </c>
      <c r="U24" s="113"/>
    </row>
    <row r="25" spans="2:21" ht="15.75">
      <c r="B25" s="1"/>
      <c r="C25" s="1"/>
      <c r="D25" s="1"/>
      <c r="E25" s="1"/>
      <c r="F25" s="1"/>
      <c r="G25" s="1"/>
      <c r="H25" s="1"/>
      <c r="I25" s="1"/>
      <c r="J25" s="2"/>
      <c r="K25" s="1"/>
      <c r="L25" s="1"/>
      <c r="M25" s="1"/>
      <c r="N25" s="1"/>
      <c r="O25" s="1"/>
      <c r="P25" s="1"/>
      <c r="Q25" s="1"/>
      <c r="R25" s="1"/>
      <c r="S25" s="1"/>
      <c r="T25" s="1"/>
      <c r="U25" s="1"/>
    </row>
    <row r="26" spans="1:21" ht="15.75">
      <c r="A26" s="1"/>
      <c r="B26" s="1"/>
      <c r="C26" s="1"/>
      <c r="D26" s="1"/>
      <c r="E26" s="1"/>
      <c r="F26" s="1"/>
      <c r="G26" s="1"/>
      <c r="H26" s="1"/>
      <c r="I26" s="1"/>
      <c r="J26" s="2"/>
      <c r="K26" s="1"/>
      <c r="L26" s="1"/>
      <c r="M26" s="1"/>
      <c r="N26" s="1"/>
      <c r="O26" s="1"/>
      <c r="P26" s="1"/>
      <c r="Q26" s="1"/>
      <c r="R26" s="1"/>
      <c r="S26" s="1"/>
      <c r="T26" s="1"/>
      <c r="U26" s="1"/>
    </row>
    <row r="27" spans="1:21" ht="39.75" customHeight="1">
      <c r="A27" s="634" t="s">
        <v>263</v>
      </c>
      <c r="B27" s="635"/>
      <c r="C27" s="635"/>
      <c r="D27" s="635"/>
      <c r="E27" s="635"/>
      <c r="F27" s="635"/>
      <c r="G27" s="635"/>
      <c r="H27" s="635"/>
      <c r="I27" s="635"/>
      <c r="J27" s="635"/>
      <c r="K27" s="635"/>
      <c r="L27" s="635"/>
      <c r="M27" s="635"/>
      <c r="N27" s="635"/>
      <c r="O27" s="635"/>
      <c r="P27" s="635"/>
      <c r="Q27" s="635"/>
      <c r="R27" s="1"/>
      <c r="S27" s="1"/>
      <c r="T27" s="1"/>
      <c r="U27" s="1"/>
    </row>
    <row r="28" spans="1:21" ht="14.25" customHeight="1">
      <c r="A28" s="103"/>
      <c r="B28" s="97"/>
      <c r="C28" s="97"/>
      <c r="D28" s="97"/>
      <c r="E28" s="97"/>
      <c r="F28" s="97"/>
      <c r="G28" s="97"/>
      <c r="H28" s="97"/>
      <c r="I28" s="97"/>
      <c r="J28" s="97"/>
      <c r="K28" s="97"/>
      <c r="L28" s="97"/>
      <c r="M28" s="97"/>
      <c r="N28" s="97"/>
      <c r="O28" s="97"/>
      <c r="P28" s="97"/>
      <c r="Q28" s="97"/>
      <c r="R28" s="1"/>
      <c r="S28" s="1"/>
      <c r="T28" s="1"/>
      <c r="U28" s="1"/>
    </row>
    <row r="29" spans="1:21" ht="0.75" customHeight="1">
      <c r="A29" s="636" t="s">
        <v>264</v>
      </c>
      <c r="B29" s="637"/>
      <c r="C29" s="637"/>
      <c r="D29" s="637"/>
      <c r="E29" s="637"/>
      <c r="F29" s="637"/>
      <c r="G29" s="637"/>
      <c r="H29" s="637"/>
      <c r="I29" s="637"/>
      <c r="J29" s="637"/>
      <c r="K29" s="637"/>
      <c r="L29" s="637"/>
      <c r="M29" s="637"/>
      <c r="N29" s="637"/>
      <c r="O29" s="637"/>
      <c r="P29" s="637"/>
      <c r="Q29" s="637"/>
      <c r="R29" s="637"/>
      <c r="S29" s="637"/>
      <c r="T29" s="637"/>
      <c r="U29" s="637"/>
    </row>
    <row r="30" spans="1:21" ht="32.25" customHeight="1">
      <c r="A30" s="637"/>
      <c r="B30" s="637"/>
      <c r="C30" s="637"/>
      <c r="D30" s="637"/>
      <c r="E30" s="637"/>
      <c r="F30" s="637"/>
      <c r="G30" s="637"/>
      <c r="H30" s="637"/>
      <c r="I30" s="637"/>
      <c r="J30" s="637"/>
      <c r="K30" s="637"/>
      <c r="L30" s="637"/>
      <c r="M30" s="637"/>
      <c r="N30" s="637"/>
      <c r="O30" s="637"/>
      <c r="P30" s="637"/>
      <c r="Q30" s="637"/>
      <c r="R30" s="637"/>
      <c r="S30" s="637"/>
      <c r="T30" s="637"/>
      <c r="U30" s="637"/>
    </row>
    <row r="31" spans="1:21" ht="15.75">
      <c r="A31" s="1"/>
      <c r="B31" s="1"/>
      <c r="C31" s="1"/>
      <c r="D31" s="1"/>
      <c r="E31" s="1"/>
      <c r="F31" s="1"/>
      <c r="G31" s="1"/>
      <c r="H31" s="1"/>
      <c r="I31" s="1"/>
      <c r="J31" s="2"/>
      <c r="K31" s="1"/>
      <c r="L31" s="1"/>
      <c r="M31" s="1"/>
      <c r="N31" s="1"/>
      <c r="O31" s="1"/>
      <c r="P31" s="1"/>
      <c r="Q31" s="1"/>
      <c r="R31" s="1"/>
      <c r="S31" s="1"/>
      <c r="T31" s="1"/>
      <c r="U31" s="1"/>
    </row>
    <row r="32" spans="1:21" ht="15.75">
      <c r="A32" s="1"/>
      <c r="B32" s="1"/>
      <c r="C32" s="1"/>
      <c r="D32" s="1"/>
      <c r="E32" s="1"/>
      <c r="F32" s="1"/>
      <c r="G32" s="1"/>
      <c r="H32" s="1"/>
      <c r="I32" s="1"/>
      <c r="J32" s="2"/>
      <c r="K32" s="1"/>
      <c r="L32" s="1"/>
      <c r="M32" s="1"/>
      <c r="N32" s="1"/>
      <c r="O32" s="1"/>
      <c r="P32" s="1"/>
      <c r="Q32" s="1"/>
      <c r="R32" s="1"/>
      <c r="S32" s="1"/>
      <c r="T32" s="1"/>
      <c r="U32" s="1"/>
    </row>
    <row r="33" spans="1:21" ht="15.75">
      <c r="A33" s="104"/>
      <c r="B33" s="104"/>
      <c r="C33" s="104"/>
      <c r="D33" s="104"/>
      <c r="E33" s="104"/>
      <c r="F33" s="104"/>
      <c r="G33" s="104"/>
      <c r="H33" s="104"/>
      <c r="I33" s="104"/>
      <c r="J33" s="105"/>
      <c r="K33" s="1"/>
      <c r="L33" s="1"/>
      <c r="M33" s="1"/>
      <c r="N33" s="1"/>
      <c r="O33" s="1"/>
      <c r="P33" s="1"/>
      <c r="Q33" s="1"/>
      <c r="R33" s="1"/>
      <c r="S33" s="1"/>
      <c r="T33" s="1"/>
      <c r="U33" s="1"/>
    </row>
    <row r="34" spans="1:21" ht="15.75">
      <c r="A34" s="104"/>
      <c r="B34" s="104"/>
      <c r="C34" s="104"/>
      <c r="D34" s="104"/>
      <c r="E34" s="104"/>
      <c r="F34" s="104"/>
      <c r="G34" s="104"/>
      <c r="H34" s="104"/>
      <c r="I34" s="104"/>
      <c r="J34" s="105"/>
      <c r="K34" s="1"/>
      <c r="L34" s="1"/>
      <c r="M34" s="1"/>
      <c r="N34" s="1"/>
      <c r="O34" s="1"/>
      <c r="P34" s="1"/>
      <c r="Q34" s="1"/>
      <c r="R34" s="1"/>
      <c r="S34" s="1"/>
      <c r="T34" s="1"/>
      <c r="U34" s="1"/>
    </row>
  </sheetData>
  <mergeCells count="2">
    <mergeCell ref="A27:Q27"/>
    <mergeCell ref="A29:U30"/>
  </mergeCells>
  <printOptions/>
  <pageMargins left="0.5" right="0.5" top="0.5" bottom="0.5" header="0.5" footer="0.5"/>
  <pageSetup fitToHeight="1" fitToWidth="1" horizontalDpi="600" verticalDpi="600" orientation="landscape" scale="82" r:id="rId1"/>
  <headerFooter alignWithMargins="0">
    <oddFooter>&amp;C&amp;"Times New Roman,Regular"Exhibit G:  Crosswalk of 2007 Availability</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AJ21"/>
  <sheetViews>
    <sheetView showGridLines="0" showOutlineSymbols="0" zoomScale="75" zoomScaleNormal="75" workbookViewId="0" topLeftCell="A1">
      <selection activeCell="D27" sqref="D27"/>
    </sheetView>
  </sheetViews>
  <sheetFormatPr defaultColWidth="8.88671875" defaultRowHeight="15"/>
  <cols>
    <col min="1" max="1" width="4.4453125" style="48" customWidth="1"/>
    <col min="2" max="2" width="29.21484375" style="48" customWidth="1"/>
    <col min="3" max="3" width="24.21484375" style="48" customWidth="1"/>
    <col min="4" max="5" width="5.6640625" style="48" customWidth="1"/>
    <col min="6" max="6" width="7.6640625" style="48" customWidth="1"/>
    <col min="7" max="7" width="1.4375" style="48" customWidth="1"/>
    <col min="8" max="9" width="5.6640625" style="48" customWidth="1"/>
    <col min="10" max="10" width="7.6640625" style="48" customWidth="1"/>
    <col min="11" max="11" width="1.4375" style="48" customWidth="1"/>
    <col min="12" max="13" width="5.6640625" style="48" customWidth="1"/>
    <col min="14" max="14" width="7.6640625" style="48" customWidth="1"/>
    <col min="15" max="15" width="1.5625" style="48" customWidth="1"/>
    <col min="16" max="17" width="5.6640625" style="48" customWidth="1"/>
    <col min="18" max="18" width="7.6640625" style="48" customWidth="1"/>
    <col min="19" max="19" width="9.6640625" style="48" customWidth="1"/>
    <col min="20" max="20" width="27.5546875" style="48" customWidth="1"/>
    <col min="21" max="24" width="7.6640625" style="48" customWidth="1"/>
    <col min="25" max="25" width="3.6640625" style="48" customWidth="1"/>
    <col min="26" max="28" width="7.6640625" style="48" customWidth="1"/>
    <col min="29" max="29" width="3.6640625" style="48" customWidth="1"/>
    <col min="30" max="32" width="7.6640625" style="48" customWidth="1"/>
    <col min="33" max="33" width="3.6640625" style="48" customWidth="1"/>
    <col min="34" max="36" width="7.6640625" style="48" customWidth="1"/>
    <col min="37" max="16384" width="9.6640625" style="48" customWidth="1"/>
  </cols>
  <sheetData>
    <row r="1" spans="1:25" ht="20.25">
      <c r="A1" s="47" t="s">
        <v>154</v>
      </c>
      <c r="B1" s="1"/>
      <c r="C1" s="1"/>
      <c r="D1" s="1"/>
      <c r="E1" s="1"/>
      <c r="F1" s="1"/>
      <c r="G1" s="1"/>
      <c r="H1" s="1"/>
      <c r="I1" s="1"/>
      <c r="J1" s="1"/>
      <c r="K1" s="1"/>
      <c r="L1" s="1"/>
      <c r="M1" s="1"/>
      <c r="N1" s="1"/>
      <c r="O1" s="1"/>
      <c r="P1" s="1"/>
      <c r="Q1" s="1"/>
      <c r="R1" s="1"/>
      <c r="S1" s="1"/>
      <c r="T1" s="1"/>
      <c r="U1" s="1"/>
      <c r="V1" s="1"/>
      <c r="W1" s="1"/>
      <c r="X1" s="1"/>
      <c r="Y1" s="1"/>
    </row>
    <row r="2" spans="1:25" ht="13.5" customHeight="1">
      <c r="A2" s="47"/>
      <c r="B2" s="1"/>
      <c r="C2" s="1"/>
      <c r="D2" s="1"/>
      <c r="E2" s="1"/>
      <c r="F2" s="1"/>
      <c r="G2" s="1"/>
      <c r="H2" s="1"/>
      <c r="I2" s="1"/>
      <c r="J2" s="1"/>
      <c r="K2" s="1"/>
      <c r="L2" s="1"/>
      <c r="M2" s="1"/>
      <c r="N2" s="1"/>
      <c r="O2" s="1"/>
      <c r="P2" s="1"/>
      <c r="Q2" s="1"/>
      <c r="R2" s="1"/>
      <c r="S2" s="1"/>
      <c r="T2" s="1"/>
      <c r="U2" s="1"/>
      <c r="V2" s="1"/>
      <c r="W2" s="1"/>
      <c r="X2" s="1"/>
      <c r="Y2" s="1"/>
    </row>
    <row r="3" spans="1:25" ht="18.75">
      <c r="A3" s="21" t="s">
        <v>224</v>
      </c>
      <c r="B3" s="22"/>
      <c r="C3" s="22"/>
      <c r="D3" s="22"/>
      <c r="E3" s="22"/>
      <c r="F3" s="22"/>
      <c r="G3" s="22"/>
      <c r="H3" s="22"/>
      <c r="I3" s="22"/>
      <c r="J3" s="22"/>
      <c r="K3" s="22"/>
      <c r="L3" s="22"/>
      <c r="M3" s="22"/>
      <c r="N3" s="22"/>
      <c r="O3" s="22"/>
      <c r="P3" s="22"/>
      <c r="Q3" s="22"/>
      <c r="R3" s="22"/>
      <c r="S3" s="1"/>
      <c r="T3" s="1"/>
      <c r="U3" s="1"/>
      <c r="V3" s="1"/>
      <c r="W3" s="1"/>
      <c r="X3" s="1"/>
      <c r="Y3" s="1"/>
    </row>
    <row r="4" spans="1:25" ht="16.5">
      <c r="A4" s="24" t="str">
        <f>+'(B) Sum of Req '!A4</f>
        <v>Law Enforcement Wireless Communications (LEWC)</v>
      </c>
      <c r="B4" s="22"/>
      <c r="C4" s="22"/>
      <c r="D4" s="22"/>
      <c r="E4" s="22"/>
      <c r="F4" s="22"/>
      <c r="G4" s="22"/>
      <c r="H4" s="22"/>
      <c r="I4" s="22"/>
      <c r="J4" s="22"/>
      <c r="K4" s="22"/>
      <c r="L4" s="22"/>
      <c r="M4" s="22"/>
      <c r="N4" s="22"/>
      <c r="O4" s="22"/>
      <c r="P4" s="22"/>
      <c r="Q4" s="22"/>
      <c r="R4" s="22"/>
      <c r="S4" s="1"/>
      <c r="T4" s="1"/>
      <c r="U4" s="1"/>
      <c r="V4" s="1"/>
      <c r="W4" s="1"/>
      <c r="X4" s="1"/>
      <c r="Y4" s="1"/>
    </row>
    <row r="5" spans="1:25" ht="16.5">
      <c r="A5" s="24" t="str">
        <f>+'(B) Sum of Req '!A5</f>
        <v>Salaries and Expenses</v>
      </c>
      <c r="B5" s="22"/>
      <c r="C5" s="22"/>
      <c r="D5" s="22"/>
      <c r="E5" s="22"/>
      <c r="F5" s="22"/>
      <c r="G5" s="22"/>
      <c r="H5" s="22"/>
      <c r="I5" s="22"/>
      <c r="J5" s="22"/>
      <c r="K5" s="22"/>
      <c r="L5" s="22"/>
      <c r="M5" s="22"/>
      <c r="N5" s="22"/>
      <c r="O5" s="22"/>
      <c r="P5" s="22"/>
      <c r="Q5" s="22"/>
      <c r="R5" s="22"/>
      <c r="S5" s="1"/>
      <c r="T5" s="1"/>
      <c r="U5" s="1"/>
      <c r="V5" s="1"/>
      <c r="W5" s="1"/>
      <c r="X5" s="1"/>
      <c r="Y5" s="1"/>
    </row>
    <row r="6" spans="1:25" ht="15.75">
      <c r="A6" s="84" t="s">
        <v>21</v>
      </c>
      <c r="B6" s="22"/>
      <c r="C6" s="22"/>
      <c r="D6" s="22"/>
      <c r="E6" s="22"/>
      <c r="F6" s="22"/>
      <c r="G6" s="22"/>
      <c r="H6" s="22"/>
      <c r="I6" s="22"/>
      <c r="J6" s="22"/>
      <c r="K6" s="22"/>
      <c r="L6" s="22"/>
      <c r="M6" s="22"/>
      <c r="N6" s="22"/>
      <c r="O6" s="22"/>
      <c r="P6" s="22"/>
      <c r="Q6" s="22"/>
      <c r="R6" s="22"/>
      <c r="S6" s="1"/>
      <c r="T6" s="1"/>
      <c r="U6" s="1"/>
      <c r="V6" s="1"/>
      <c r="W6" s="1"/>
      <c r="X6" s="1"/>
      <c r="Y6" s="1"/>
    </row>
    <row r="7" spans="1:25" ht="15.75">
      <c r="A7" s="1"/>
      <c r="B7" s="1"/>
      <c r="C7" s="1"/>
      <c r="D7" s="1"/>
      <c r="E7" s="1"/>
      <c r="F7" s="1"/>
      <c r="G7" s="1"/>
      <c r="H7" s="22"/>
      <c r="I7" s="22"/>
      <c r="J7" s="22"/>
      <c r="K7" s="1"/>
      <c r="L7" s="1"/>
      <c r="M7" s="1"/>
      <c r="N7" s="1"/>
      <c r="O7" s="1"/>
      <c r="P7" s="1"/>
      <c r="Q7" s="1"/>
      <c r="R7" s="1"/>
      <c r="S7" s="1"/>
      <c r="T7" s="1"/>
      <c r="U7" s="1"/>
      <c r="V7" s="1"/>
      <c r="W7" s="1"/>
      <c r="X7" s="1"/>
      <c r="Y7" s="1"/>
    </row>
    <row r="8" spans="1:25" ht="15.75">
      <c r="A8" s="122"/>
      <c r="B8" s="123"/>
      <c r="C8" s="129"/>
      <c r="D8" s="209" t="s">
        <v>161</v>
      </c>
      <c r="E8" s="210"/>
      <c r="F8" s="210"/>
      <c r="G8" s="210"/>
      <c r="H8" s="209" t="s">
        <v>18</v>
      </c>
      <c r="I8" s="210"/>
      <c r="J8" s="210"/>
      <c r="K8" s="210"/>
      <c r="L8" s="209" t="s">
        <v>19</v>
      </c>
      <c r="M8" s="210"/>
      <c r="N8" s="210"/>
      <c r="O8" s="210"/>
      <c r="P8" s="209" t="s">
        <v>180</v>
      </c>
      <c r="Q8" s="210"/>
      <c r="R8" s="211"/>
      <c r="S8" s="1"/>
      <c r="T8" s="1"/>
      <c r="U8" s="1"/>
      <c r="V8" s="1"/>
      <c r="W8" s="1"/>
      <c r="X8" s="1"/>
      <c r="Y8" s="1"/>
    </row>
    <row r="9" spans="1:25" ht="16.5" thickBot="1">
      <c r="A9" s="128" t="s">
        <v>50</v>
      </c>
      <c r="B9" s="126"/>
      <c r="C9" s="130"/>
      <c r="D9" s="127" t="s">
        <v>54</v>
      </c>
      <c r="E9" s="127" t="s">
        <v>185</v>
      </c>
      <c r="F9" s="127" t="s">
        <v>56</v>
      </c>
      <c r="G9" s="127"/>
      <c r="H9" s="207" t="s">
        <v>54</v>
      </c>
      <c r="I9" s="127" t="s">
        <v>185</v>
      </c>
      <c r="J9" s="127" t="s">
        <v>56</v>
      </c>
      <c r="K9" s="127"/>
      <c r="L9" s="207" t="s">
        <v>54</v>
      </c>
      <c r="M9" s="127" t="s">
        <v>185</v>
      </c>
      <c r="N9" s="127" t="s">
        <v>56</v>
      </c>
      <c r="O9" s="127"/>
      <c r="P9" s="207" t="s">
        <v>54</v>
      </c>
      <c r="Q9" s="127" t="s">
        <v>185</v>
      </c>
      <c r="R9" s="208" t="s">
        <v>56</v>
      </c>
      <c r="S9" s="1"/>
      <c r="T9" s="1"/>
      <c r="U9" s="1"/>
      <c r="V9" s="1"/>
      <c r="W9" s="1"/>
      <c r="X9" s="1"/>
      <c r="Y9" s="1"/>
    </row>
    <row r="10" spans="1:25" ht="6" customHeight="1">
      <c r="A10" s="120"/>
      <c r="B10" s="1"/>
      <c r="C10" s="112"/>
      <c r="D10" s="1"/>
      <c r="E10" s="1"/>
      <c r="F10" s="1"/>
      <c r="G10" s="1"/>
      <c r="H10" s="119"/>
      <c r="I10" s="1"/>
      <c r="J10" s="1"/>
      <c r="K10" s="1"/>
      <c r="L10" s="119"/>
      <c r="M10" s="1"/>
      <c r="N10" s="1"/>
      <c r="O10" s="1"/>
      <c r="P10" s="119"/>
      <c r="Q10" s="1"/>
      <c r="R10" s="112"/>
      <c r="S10" s="1"/>
      <c r="T10" s="1"/>
      <c r="U10" s="1"/>
      <c r="V10" s="1"/>
      <c r="W10" s="1"/>
      <c r="X10" s="1"/>
      <c r="Y10" s="1"/>
    </row>
    <row r="11" spans="1:25" ht="15.75">
      <c r="A11" s="137" t="s">
        <v>120</v>
      </c>
      <c r="B11" s="138"/>
      <c r="C11" s="139"/>
      <c r="D11" s="138">
        <v>0</v>
      </c>
      <c r="E11" s="138">
        <v>0</v>
      </c>
      <c r="F11" s="138">
        <v>700</v>
      </c>
      <c r="G11" s="138"/>
      <c r="H11" s="137">
        <v>0</v>
      </c>
      <c r="I11" s="138">
        <v>0</v>
      </c>
      <c r="J11" s="138">
        <v>0</v>
      </c>
      <c r="K11" s="138"/>
      <c r="L11" s="137">
        <v>0</v>
      </c>
      <c r="M11" s="138">
        <v>0</v>
      </c>
      <c r="N11" s="138">
        <v>0</v>
      </c>
      <c r="O11" s="138"/>
      <c r="P11" s="137">
        <f aca="true" t="shared" si="0" ref="P11:R13">L11-H11</f>
        <v>0</v>
      </c>
      <c r="Q11" s="138">
        <f t="shared" si="0"/>
        <v>0</v>
      </c>
      <c r="R11" s="139">
        <f t="shared" si="0"/>
        <v>0</v>
      </c>
      <c r="S11" s="1"/>
      <c r="T11" s="1"/>
      <c r="U11" s="1"/>
      <c r="V11" s="1"/>
      <c r="W11" s="1"/>
      <c r="X11" s="1"/>
      <c r="Y11" s="1"/>
    </row>
    <row r="12" spans="1:25" ht="15.75">
      <c r="A12" s="137" t="s">
        <v>119</v>
      </c>
      <c r="B12" s="138"/>
      <c r="C12" s="139"/>
      <c r="D12" s="138">
        <v>0</v>
      </c>
      <c r="E12" s="138">
        <v>0</v>
      </c>
      <c r="F12" s="138">
        <v>5000</v>
      </c>
      <c r="G12" s="138"/>
      <c r="H12" s="137">
        <v>0</v>
      </c>
      <c r="I12" s="138">
        <v>0</v>
      </c>
      <c r="J12" s="138">
        <v>4257</v>
      </c>
      <c r="K12" s="138"/>
      <c r="L12" s="137">
        <v>0</v>
      </c>
      <c r="M12" s="138">
        <v>0</v>
      </c>
      <c r="N12" s="138">
        <v>0</v>
      </c>
      <c r="O12" s="138"/>
      <c r="P12" s="137">
        <f t="shared" si="0"/>
        <v>0</v>
      </c>
      <c r="Q12" s="138">
        <f t="shared" si="0"/>
        <v>0</v>
      </c>
      <c r="R12" s="139">
        <f t="shared" si="0"/>
        <v>-4257</v>
      </c>
      <c r="S12" s="1"/>
      <c r="T12" s="1"/>
      <c r="U12" s="1"/>
      <c r="V12" s="1"/>
      <c r="W12" s="1"/>
      <c r="X12" s="1"/>
      <c r="Y12" s="1"/>
    </row>
    <row r="13" spans="1:25" ht="15.75">
      <c r="A13" s="137" t="s">
        <v>121</v>
      </c>
      <c r="B13" s="138"/>
      <c r="C13" s="139"/>
      <c r="D13" s="138">
        <v>0</v>
      </c>
      <c r="E13" s="138">
        <v>0</v>
      </c>
      <c r="F13" s="138">
        <v>100</v>
      </c>
      <c r="G13" s="138"/>
      <c r="H13" s="137">
        <v>0</v>
      </c>
      <c r="I13" s="138">
        <v>0</v>
      </c>
      <c r="J13" s="138">
        <v>0</v>
      </c>
      <c r="K13" s="138"/>
      <c r="L13" s="137">
        <v>0</v>
      </c>
      <c r="M13" s="138">
        <v>0</v>
      </c>
      <c r="N13" s="138">
        <v>0</v>
      </c>
      <c r="O13" s="138"/>
      <c r="P13" s="137">
        <f t="shared" si="0"/>
        <v>0</v>
      </c>
      <c r="Q13" s="138">
        <f t="shared" si="0"/>
        <v>0</v>
      </c>
      <c r="R13" s="139">
        <f t="shared" si="0"/>
        <v>0</v>
      </c>
      <c r="S13" s="1"/>
      <c r="T13" s="1"/>
      <c r="U13" s="1"/>
      <c r="V13" s="1"/>
      <c r="W13" s="1"/>
      <c r="X13" s="1"/>
      <c r="Y13" s="1"/>
    </row>
    <row r="14" spans="1:25" ht="15.75" hidden="1">
      <c r="A14" s="119"/>
      <c r="B14" s="1"/>
      <c r="C14" s="112"/>
      <c r="D14" s="26"/>
      <c r="E14" s="26"/>
      <c r="F14" s="26"/>
      <c r="G14" s="1"/>
      <c r="H14" s="120"/>
      <c r="I14" s="26"/>
      <c r="J14" s="26"/>
      <c r="K14" s="1"/>
      <c r="L14" s="120"/>
      <c r="M14" s="26"/>
      <c r="N14" s="26"/>
      <c r="O14" s="1"/>
      <c r="P14" s="120"/>
      <c r="Q14" s="26"/>
      <c r="R14" s="114"/>
      <c r="S14" s="1"/>
      <c r="T14" s="1"/>
      <c r="U14" s="1"/>
      <c r="V14" s="1"/>
      <c r="W14" s="1"/>
      <c r="X14" s="1"/>
      <c r="Y14" s="1"/>
    </row>
    <row r="15" spans="1:25" ht="15.75">
      <c r="A15" s="121"/>
      <c r="B15" s="115" t="s">
        <v>51</v>
      </c>
      <c r="C15" s="131"/>
      <c r="D15" s="116">
        <f>SUM(D11:D14)</f>
        <v>0</v>
      </c>
      <c r="E15" s="116">
        <f>SUM(E11:E14)</f>
        <v>0</v>
      </c>
      <c r="F15" s="117">
        <f>SUM(F11:F14)</f>
        <v>5800</v>
      </c>
      <c r="G15" s="116"/>
      <c r="H15" s="146">
        <f>SUM(H11:H14)</f>
        <v>0</v>
      </c>
      <c r="I15" s="116">
        <f>SUM(I11:I14)</f>
        <v>0</v>
      </c>
      <c r="J15" s="117">
        <f>SUM(J11:J14)</f>
        <v>4257</v>
      </c>
      <c r="K15" s="116"/>
      <c r="L15" s="146">
        <f>SUM(L11:L14)</f>
        <v>0</v>
      </c>
      <c r="M15" s="116">
        <f>SUM(M11:M14)</f>
        <v>0</v>
      </c>
      <c r="N15" s="117">
        <f>SUM(N11:N14)</f>
        <v>0</v>
      </c>
      <c r="O15" s="116"/>
      <c r="P15" s="146">
        <f>SUM(P11:P14)</f>
        <v>0</v>
      </c>
      <c r="Q15" s="116">
        <f>SUM(Q11:Q14)</f>
        <v>0</v>
      </c>
      <c r="R15" s="118">
        <f>SUM(R11:R14)</f>
        <v>-4257</v>
      </c>
      <c r="S15" s="1"/>
      <c r="T15" s="1"/>
      <c r="U15" s="1"/>
      <c r="V15" s="1"/>
      <c r="W15" s="1"/>
      <c r="X15" s="1"/>
      <c r="Y15" s="1"/>
    </row>
    <row r="16" spans="1:25" ht="15.75" hidden="1">
      <c r="A16" s="1"/>
      <c r="B16" s="1"/>
      <c r="C16" s="1"/>
      <c r="D16" s="1"/>
      <c r="E16" s="1"/>
      <c r="F16" s="1"/>
      <c r="G16" s="1"/>
      <c r="H16" s="1"/>
      <c r="I16" s="1"/>
      <c r="J16" s="1"/>
      <c r="K16" s="1"/>
      <c r="L16" s="1"/>
      <c r="M16" s="1"/>
      <c r="N16" s="1"/>
      <c r="O16" s="1"/>
      <c r="P16" s="1"/>
      <c r="Q16" s="1"/>
      <c r="R16" s="1"/>
      <c r="S16" s="1"/>
      <c r="T16" s="1"/>
      <c r="U16" s="1"/>
      <c r="V16" s="1"/>
      <c r="W16" s="1"/>
      <c r="X16" s="1"/>
      <c r="Y16" s="1"/>
    </row>
    <row r="17" spans="1:25" ht="15.75" hidden="1">
      <c r="A17" s="1" t="s">
        <v>225</v>
      </c>
      <c r="B17" s="1"/>
      <c r="C17" s="1"/>
      <c r="D17" s="1">
        <v>0</v>
      </c>
      <c r="E17" s="1">
        <v>0</v>
      </c>
      <c r="F17" s="1">
        <v>0</v>
      </c>
      <c r="G17" s="1"/>
      <c r="H17" s="1">
        <v>0</v>
      </c>
      <c r="I17" s="1"/>
      <c r="J17" s="1">
        <v>0</v>
      </c>
      <c r="K17" s="1"/>
      <c r="L17" s="1">
        <v>0</v>
      </c>
      <c r="M17" s="1">
        <v>0</v>
      </c>
      <c r="N17" s="1">
        <v>0</v>
      </c>
      <c r="O17" s="1"/>
      <c r="P17" s="1">
        <v>0</v>
      </c>
      <c r="Q17" s="1">
        <v>0</v>
      </c>
      <c r="R17" s="1">
        <v>0</v>
      </c>
      <c r="S17" s="1"/>
      <c r="T17" s="1"/>
      <c r="U17" s="1"/>
      <c r="V17" s="1"/>
      <c r="W17" s="1"/>
      <c r="X17" s="1"/>
      <c r="Y17" s="1"/>
    </row>
    <row r="18" spans="1:25" ht="15.75">
      <c r="A18" s="1"/>
      <c r="B18" s="1"/>
      <c r="C18" s="1"/>
      <c r="D18" s="1"/>
      <c r="E18" s="1"/>
      <c r="F18" s="1"/>
      <c r="G18" s="1"/>
      <c r="H18" s="1"/>
      <c r="I18" s="1"/>
      <c r="J18" s="1"/>
      <c r="K18" s="1"/>
      <c r="L18" s="1"/>
      <c r="M18" s="1"/>
      <c r="N18" s="1"/>
      <c r="O18" s="1"/>
      <c r="P18" s="1"/>
      <c r="Q18" s="1"/>
      <c r="R18" s="1"/>
      <c r="S18" s="1"/>
      <c r="T18" s="1"/>
      <c r="U18" s="1"/>
      <c r="V18" s="1"/>
      <c r="W18" s="1"/>
      <c r="X18" s="1"/>
      <c r="Y18" s="1"/>
    </row>
    <row r="19" spans="1:25" ht="15.75">
      <c r="A19" s="1"/>
      <c r="B19" s="1"/>
      <c r="C19" s="1"/>
      <c r="D19" s="1"/>
      <c r="E19" s="1"/>
      <c r="F19" s="1"/>
      <c r="G19" s="1"/>
      <c r="H19" s="1"/>
      <c r="I19" s="1"/>
      <c r="J19" s="1"/>
      <c r="K19" s="1"/>
      <c r="L19" s="1"/>
      <c r="M19" s="1"/>
      <c r="N19" s="1"/>
      <c r="O19" s="1"/>
      <c r="P19" s="1"/>
      <c r="Q19" s="1"/>
      <c r="R19" s="1"/>
      <c r="S19" s="1"/>
      <c r="T19" s="1"/>
      <c r="U19" s="1"/>
      <c r="V19" s="1"/>
      <c r="W19" s="1"/>
      <c r="X19" s="1"/>
      <c r="Y19" s="1"/>
    </row>
    <row r="20" spans="1:36" ht="15.75">
      <c r="A20" s="1"/>
      <c r="B20" s="1"/>
      <c r="C20" s="2"/>
      <c r="D20" s="2"/>
      <c r="E20" s="2"/>
      <c r="F20" s="2"/>
      <c r="G20" s="2"/>
      <c r="H20" s="2"/>
      <c r="I20" s="2"/>
      <c r="J20" s="2"/>
      <c r="K20" s="2"/>
      <c r="L20" s="2"/>
      <c r="M20" s="2"/>
      <c r="N20" s="2"/>
      <c r="O20" s="2"/>
      <c r="P20" s="2"/>
      <c r="Q20" s="2"/>
      <c r="R20" s="2"/>
      <c r="S20" s="1"/>
      <c r="T20" s="49"/>
      <c r="U20" s="49"/>
      <c r="V20" s="49"/>
      <c r="W20" s="49"/>
      <c r="X20" s="49"/>
      <c r="Y20" s="49"/>
      <c r="Z20" s="49"/>
      <c r="AA20" s="49"/>
      <c r="AB20" s="49"/>
      <c r="AC20" s="49"/>
      <c r="AD20" s="49"/>
      <c r="AE20" s="49"/>
      <c r="AF20" s="49"/>
      <c r="AG20" s="49"/>
      <c r="AH20" s="49"/>
      <c r="AI20" s="49"/>
      <c r="AJ20" s="49"/>
    </row>
    <row r="21" spans="1:36" ht="15.75">
      <c r="A21" s="1"/>
      <c r="B21" s="1"/>
      <c r="C21" s="2"/>
      <c r="D21" s="2"/>
      <c r="E21" s="2"/>
      <c r="F21" s="2"/>
      <c r="G21" s="2"/>
      <c r="H21" s="2"/>
      <c r="I21" s="2"/>
      <c r="J21" s="2"/>
      <c r="K21" s="2"/>
      <c r="L21" s="2"/>
      <c r="M21" s="2"/>
      <c r="N21" s="2"/>
      <c r="O21" s="2"/>
      <c r="P21" s="2"/>
      <c r="Q21" s="2"/>
      <c r="R21" s="2"/>
      <c r="S21" s="1"/>
      <c r="T21" s="49"/>
      <c r="U21" s="49"/>
      <c r="V21" s="49"/>
      <c r="W21" s="49"/>
      <c r="X21" s="49"/>
      <c r="Y21" s="49"/>
      <c r="Z21" s="49"/>
      <c r="AA21" s="49"/>
      <c r="AB21" s="49"/>
      <c r="AC21" s="49"/>
      <c r="AD21" s="49"/>
      <c r="AE21" s="49"/>
      <c r="AF21" s="49"/>
      <c r="AG21" s="49"/>
      <c r="AH21" s="49"/>
      <c r="AI21" s="49"/>
      <c r="AJ21" s="49"/>
    </row>
  </sheetData>
  <printOptions horizontalCentered="1"/>
  <pageMargins left="1" right="1" top="0.5" bottom="0.55" header="0" footer="0"/>
  <pageSetup fitToHeight="1" fitToWidth="1" horizontalDpi="300" verticalDpi="300" orientation="landscape" scale="69" r:id="rId1"/>
  <headerFooter alignWithMargins="0">
    <oddFooter>&amp;C&amp;"Times New Roman,Regular"Exhibit H - Summary of Reimbursable Resources</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P36"/>
  <sheetViews>
    <sheetView zoomScale="75" zoomScaleNormal="75" workbookViewId="0" topLeftCell="A1">
      <pane xSplit="2" ySplit="11" topLeftCell="C12" activePane="bottomRight" state="frozen"/>
      <selection pane="topLeft" activeCell="D27" sqref="D27"/>
      <selection pane="topRight" activeCell="D27" sqref="D27"/>
      <selection pane="bottomLeft" activeCell="D27" sqref="D27"/>
      <selection pane="bottomRight" activeCell="D27" sqref="D27"/>
    </sheetView>
  </sheetViews>
  <sheetFormatPr defaultColWidth="8.88671875" defaultRowHeight="15"/>
  <cols>
    <col min="1" max="1" width="21.6640625" style="28" customWidth="1"/>
    <col min="2" max="2" width="5.99609375" style="28" customWidth="1"/>
    <col min="3" max="3" width="9.88671875" style="28" customWidth="1"/>
    <col min="4" max="4" width="12.5546875" style="28" customWidth="1"/>
    <col min="5" max="5" width="10.88671875" style="28" customWidth="1"/>
    <col min="6" max="6" width="11.77734375" style="28" customWidth="1"/>
    <col min="7" max="8" width="10.77734375" style="28" customWidth="1"/>
    <col min="9" max="9" width="11.3359375" style="28" customWidth="1"/>
    <col min="10" max="10" width="11.99609375" style="28" customWidth="1"/>
    <col min="11" max="11" width="9.77734375" style="28" hidden="1" customWidth="1"/>
    <col min="12" max="14" width="9.77734375" style="28" customWidth="1"/>
    <col min="15" max="15" width="12.21484375" style="28" customWidth="1"/>
    <col min="16" max="16384" width="8.88671875" style="28" customWidth="1"/>
  </cols>
  <sheetData>
    <row r="1" ht="20.25">
      <c r="A1" s="47" t="s">
        <v>153</v>
      </c>
    </row>
    <row r="2" ht="20.25">
      <c r="A2" s="47"/>
    </row>
    <row r="3" ht="12" customHeight="1">
      <c r="A3" s="47"/>
    </row>
    <row r="4" spans="1:15" ht="18.75">
      <c r="A4" s="21" t="s">
        <v>187</v>
      </c>
      <c r="B4" s="27"/>
      <c r="C4" s="27"/>
      <c r="D4" s="27"/>
      <c r="E4" s="27"/>
      <c r="F4" s="27"/>
      <c r="G4" s="27"/>
      <c r="H4" s="27"/>
      <c r="I4" s="27"/>
      <c r="J4" s="27"/>
      <c r="K4" s="27"/>
      <c r="L4" s="27"/>
      <c r="M4" s="27"/>
      <c r="N4" s="27"/>
      <c r="O4" s="27"/>
    </row>
    <row r="5" spans="1:15" ht="16.5">
      <c r="A5" s="24" t="str">
        <f>+'(B) Sum of Req '!A4</f>
        <v>Law Enforcement Wireless Communications (LEWC)</v>
      </c>
      <c r="B5" s="27"/>
      <c r="C5" s="27"/>
      <c r="D5" s="27"/>
      <c r="E5" s="27"/>
      <c r="F5" s="27"/>
      <c r="G5" s="27"/>
      <c r="H5" s="27"/>
      <c r="I5" s="27"/>
      <c r="J5" s="27"/>
      <c r="K5" s="27"/>
      <c r="L5" s="27"/>
      <c r="M5" s="27"/>
      <c r="N5" s="27"/>
      <c r="O5" s="27"/>
    </row>
    <row r="6" spans="1:15" ht="16.5">
      <c r="A6" s="24" t="str">
        <f>+'(B) Sum of Req '!A5</f>
        <v>Salaries and Expenses</v>
      </c>
      <c r="B6" s="27"/>
      <c r="C6" s="27"/>
      <c r="D6" s="27"/>
      <c r="E6" s="27"/>
      <c r="F6" s="27"/>
      <c r="G6" s="27"/>
      <c r="H6" s="27"/>
      <c r="I6" s="27"/>
      <c r="J6" s="27"/>
      <c r="K6" s="27"/>
      <c r="L6" s="27"/>
      <c r="M6" s="27"/>
      <c r="N6" s="27"/>
      <c r="O6" s="27"/>
    </row>
    <row r="8" spans="1:15" ht="15">
      <c r="A8" s="29"/>
      <c r="B8" s="29"/>
      <c r="C8" s="29"/>
      <c r="D8" s="29"/>
      <c r="E8" s="29"/>
      <c r="F8" s="29"/>
      <c r="G8" s="29"/>
      <c r="H8" s="29"/>
      <c r="I8" s="29"/>
      <c r="J8" s="29"/>
      <c r="K8" s="29"/>
      <c r="L8" s="29"/>
      <c r="M8" s="29"/>
      <c r="N8" s="29"/>
      <c r="O8" s="29"/>
    </row>
    <row r="9" spans="1:16" ht="29.25" customHeight="1">
      <c r="A9" s="470"/>
      <c r="B9" s="471"/>
      <c r="C9" s="478" t="s">
        <v>132</v>
      </c>
      <c r="D9" s="479"/>
      <c r="E9" s="478" t="s">
        <v>91</v>
      </c>
      <c r="F9" s="479"/>
      <c r="G9" s="520"/>
      <c r="H9" s="519"/>
      <c r="I9" s="521"/>
      <c r="J9" s="638" t="s">
        <v>82</v>
      </c>
      <c r="K9" s="638"/>
      <c r="L9" s="638"/>
      <c r="M9" s="638"/>
      <c r="N9" s="638"/>
      <c r="O9" s="639"/>
      <c r="P9" s="30"/>
    </row>
    <row r="10" spans="1:16" ht="15">
      <c r="A10" s="87"/>
      <c r="B10" s="472"/>
      <c r="C10" s="89" t="s">
        <v>186</v>
      </c>
      <c r="D10" s="88" t="s">
        <v>186</v>
      </c>
      <c r="E10" s="89" t="s">
        <v>186</v>
      </c>
      <c r="F10" s="88" t="s">
        <v>186</v>
      </c>
      <c r="G10" s="95" t="s">
        <v>133</v>
      </c>
      <c r="H10" s="95" t="s">
        <v>133</v>
      </c>
      <c r="I10" s="95"/>
      <c r="J10" s="91" t="s">
        <v>191</v>
      </c>
      <c r="K10" s="91" t="s">
        <v>191</v>
      </c>
      <c r="L10" s="91" t="s">
        <v>191</v>
      </c>
      <c r="M10" s="91" t="s">
        <v>257</v>
      </c>
      <c r="N10" s="348" t="s">
        <v>186</v>
      </c>
      <c r="O10" s="90" t="s">
        <v>186</v>
      </c>
      <c r="P10" s="30"/>
    </row>
    <row r="11" spans="1:16" ht="15">
      <c r="A11" s="92" t="s">
        <v>188</v>
      </c>
      <c r="B11" s="472"/>
      <c r="C11" s="94" t="s">
        <v>189</v>
      </c>
      <c r="D11" s="93" t="s">
        <v>190</v>
      </c>
      <c r="E11" s="94" t="s">
        <v>189</v>
      </c>
      <c r="F11" s="93" t="s">
        <v>190</v>
      </c>
      <c r="G11" s="518" t="s">
        <v>62</v>
      </c>
      <c r="H11" s="518" t="s">
        <v>80</v>
      </c>
      <c r="I11" s="517" t="s">
        <v>81</v>
      </c>
      <c r="J11" s="96" t="s">
        <v>62</v>
      </c>
      <c r="K11" s="96" t="s">
        <v>68</v>
      </c>
      <c r="L11" s="96" t="s">
        <v>20</v>
      </c>
      <c r="M11" s="96" t="s">
        <v>258</v>
      </c>
      <c r="N11" s="349" t="s">
        <v>189</v>
      </c>
      <c r="O11" s="95" t="s">
        <v>190</v>
      </c>
      <c r="P11" s="30"/>
    </row>
    <row r="12" spans="1:16" ht="15">
      <c r="A12" s="480"/>
      <c r="B12" s="481"/>
      <c r="C12" s="482"/>
      <c r="D12" s="483"/>
      <c r="E12" s="484"/>
      <c r="F12" s="484"/>
      <c r="G12" s="485"/>
      <c r="H12" s="485"/>
      <c r="I12" s="485"/>
      <c r="J12" s="485"/>
      <c r="K12" s="485"/>
      <c r="L12" s="485"/>
      <c r="M12" s="485"/>
      <c r="N12" s="485"/>
      <c r="O12" s="486"/>
      <c r="P12" s="30"/>
    </row>
    <row r="13" spans="1:16" ht="15">
      <c r="A13" s="475" t="s">
        <v>162</v>
      </c>
      <c r="B13" s="476"/>
      <c r="C13" s="468"/>
      <c r="D13" s="443"/>
      <c r="E13" s="443"/>
      <c r="F13" s="443"/>
      <c r="G13" s="443"/>
      <c r="H13" s="443"/>
      <c r="I13" s="443"/>
      <c r="J13" s="443"/>
      <c r="K13" s="443"/>
      <c r="L13" s="443"/>
      <c r="M13" s="443">
        <f>J13+L13</f>
        <v>0</v>
      </c>
      <c r="N13" s="443">
        <f>E13+G13+M13</f>
        <v>0</v>
      </c>
      <c r="O13" s="477"/>
      <c r="P13" s="30"/>
    </row>
    <row r="14" spans="1:16" ht="15">
      <c r="A14" s="456" t="s">
        <v>63</v>
      </c>
      <c r="B14" s="473"/>
      <c r="C14" s="458"/>
      <c r="D14" s="444"/>
      <c r="E14" s="444"/>
      <c r="F14" s="444"/>
      <c r="G14" s="444"/>
      <c r="H14" s="444"/>
      <c r="I14" s="444"/>
      <c r="J14" s="444"/>
      <c r="K14" s="444"/>
      <c r="L14" s="444"/>
      <c r="M14" s="444">
        <f aca="true" t="shared" si="0" ref="M14:M29">J14+L14</f>
        <v>0</v>
      </c>
      <c r="N14" s="444">
        <f aca="true" t="shared" si="1" ref="N14:N29">E14+G14+M14</f>
        <v>0</v>
      </c>
      <c r="O14" s="445"/>
      <c r="P14" s="30"/>
    </row>
    <row r="15" spans="1:16" ht="15">
      <c r="A15" s="456" t="s">
        <v>64</v>
      </c>
      <c r="B15" s="473"/>
      <c r="C15" s="458">
        <v>13</v>
      </c>
      <c r="D15" s="444"/>
      <c r="E15" s="444">
        <v>15</v>
      </c>
      <c r="F15" s="444"/>
      <c r="G15" s="444"/>
      <c r="H15" s="444"/>
      <c r="I15" s="444"/>
      <c r="J15" s="444"/>
      <c r="K15" s="444"/>
      <c r="L15" s="444"/>
      <c r="M15" s="444">
        <f t="shared" si="0"/>
        <v>0</v>
      </c>
      <c r="N15" s="444">
        <f t="shared" si="1"/>
        <v>15</v>
      </c>
      <c r="O15" s="445"/>
      <c r="P15" s="30"/>
    </row>
    <row r="16" spans="1:16" ht="15">
      <c r="A16" s="456" t="s">
        <v>65</v>
      </c>
      <c r="B16" s="473"/>
      <c r="C16" s="458">
        <v>0</v>
      </c>
      <c r="D16" s="444"/>
      <c r="E16" s="444">
        <v>1</v>
      </c>
      <c r="F16" s="444"/>
      <c r="G16" s="444"/>
      <c r="H16" s="444"/>
      <c r="I16" s="444"/>
      <c r="J16" s="444"/>
      <c r="K16" s="444"/>
      <c r="L16" s="444"/>
      <c r="M16" s="444">
        <f t="shared" si="0"/>
        <v>0</v>
      </c>
      <c r="N16" s="444">
        <f t="shared" si="1"/>
        <v>1</v>
      </c>
      <c r="O16" s="445"/>
      <c r="P16" s="30"/>
    </row>
    <row r="17" spans="1:16" ht="15">
      <c r="A17" s="456" t="s">
        <v>237</v>
      </c>
      <c r="B17" s="473"/>
      <c r="C17" s="458">
        <v>1</v>
      </c>
      <c r="D17" s="444"/>
      <c r="E17" s="444">
        <v>1</v>
      </c>
      <c r="F17" s="444"/>
      <c r="G17" s="444"/>
      <c r="H17" s="444"/>
      <c r="I17" s="444"/>
      <c r="J17" s="444"/>
      <c r="K17" s="444"/>
      <c r="L17" s="444"/>
      <c r="M17" s="444">
        <f t="shared" si="0"/>
        <v>0</v>
      </c>
      <c r="N17" s="444">
        <f t="shared" si="1"/>
        <v>1</v>
      </c>
      <c r="O17" s="445"/>
      <c r="P17" s="30"/>
    </row>
    <row r="18" spans="1:16" ht="15">
      <c r="A18" s="457" t="s">
        <v>238</v>
      </c>
      <c r="B18" s="473"/>
      <c r="C18" s="458"/>
      <c r="D18" s="444"/>
      <c r="E18" s="444"/>
      <c r="F18" s="444"/>
      <c r="G18" s="444"/>
      <c r="H18" s="444"/>
      <c r="I18" s="444"/>
      <c r="J18" s="444"/>
      <c r="K18" s="444"/>
      <c r="L18" s="444"/>
      <c r="M18" s="444">
        <f t="shared" si="0"/>
        <v>0</v>
      </c>
      <c r="N18" s="444">
        <f t="shared" si="1"/>
        <v>0</v>
      </c>
      <c r="O18" s="445"/>
      <c r="P18" s="30"/>
    </row>
    <row r="19" spans="1:16" ht="15">
      <c r="A19" s="456" t="s">
        <v>249</v>
      </c>
      <c r="B19" s="473"/>
      <c r="C19" s="458"/>
      <c r="D19" s="444"/>
      <c r="E19" s="444"/>
      <c r="F19" s="444"/>
      <c r="G19" s="444"/>
      <c r="H19" s="444"/>
      <c r="I19" s="444"/>
      <c r="J19" s="444"/>
      <c r="K19" s="444"/>
      <c r="L19" s="444"/>
      <c r="M19" s="444">
        <f t="shared" si="0"/>
        <v>0</v>
      </c>
      <c r="N19" s="444">
        <f t="shared" si="1"/>
        <v>0</v>
      </c>
      <c r="O19" s="445"/>
      <c r="P19" s="30"/>
    </row>
    <row r="20" spans="1:16" ht="15">
      <c r="A20" s="456" t="s">
        <v>250</v>
      </c>
      <c r="B20" s="473"/>
      <c r="C20" s="458"/>
      <c r="D20" s="444"/>
      <c r="E20" s="444"/>
      <c r="F20" s="444"/>
      <c r="G20" s="444"/>
      <c r="H20" s="444"/>
      <c r="I20" s="444"/>
      <c r="J20" s="444"/>
      <c r="K20" s="444"/>
      <c r="L20" s="444"/>
      <c r="M20" s="444">
        <f t="shared" si="0"/>
        <v>0</v>
      </c>
      <c r="N20" s="444">
        <f t="shared" si="1"/>
        <v>0</v>
      </c>
      <c r="O20" s="445"/>
      <c r="P20" s="30"/>
    </row>
    <row r="21" spans="1:16" ht="15">
      <c r="A21" s="456" t="s">
        <v>251</v>
      </c>
      <c r="B21" s="473"/>
      <c r="C21" s="458"/>
      <c r="D21" s="444"/>
      <c r="E21" s="444"/>
      <c r="F21" s="444"/>
      <c r="G21" s="444"/>
      <c r="H21" s="444"/>
      <c r="I21" s="444"/>
      <c r="J21" s="444"/>
      <c r="K21" s="444"/>
      <c r="L21" s="444"/>
      <c r="M21" s="444">
        <f t="shared" si="0"/>
        <v>0</v>
      </c>
      <c r="N21" s="444">
        <f t="shared" si="1"/>
        <v>0</v>
      </c>
      <c r="O21" s="445"/>
      <c r="P21" s="30"/>
    </row>
    <row r="22" spans="1:16" ht="15">
      <c r="A22" s="456" t="s">
        <v>252</v>
      </c>
      <c r="B22" s="473"/>
      <c r="C22" s="458"/>
      <c r="D22" s="444"/>
      <c r="E22" s="444"/>
      <c r="F22" s="444"/>
      <c r="G22" s="444"/>
      <c r="H22" s="444"/>
      <c r="I22" s="444"/>
      <c r="J22" s="444"/>
      <c r="K22" s="444"/>
      <c r="L22" s="444"/>
      <c r="M22" s="444">
        <f t="shared" si="0"/>
        <v>0</v>
      </c>
      <c r="N22" s="444">
        <f t="shared" si="1"/>
        <v>0</v>
      </c>
      <c r="O22" s="445"/>
      <c r="P22" s="30"/>
    </row>
    <row r="23" spans="1:16" ht="15">
      <c r="A23" s="474" t="s">
        <v>159</v>
      </c>
      <c r="B23" s="473"/>
      <c r="C23" s="458"/>
      <c r="D23" s="444"/>
      <c r="E23" s="444"/>
      <c r="F23" s="444"/>
      <c r="G23" s="444"/>
      <c r="H23" s="444"/>
      <c r="I23" s="444"/>
      <c r="J23" s="444"/>
      <c r="K23" s="444"/>
      <c r="L23" s="444"/>
      <c r="M23" s="444">
        <f t="shared" si="0"/>
        <v>0</v>
      </c>
      <c r="N23" s="444">
        <f t="shared" si="1"/>
        <v>0</v>
      </c>
      <c r="O23" s="445"/>
      <c r="P23" s="30"/>
    </row>
    <row r="24" spans="1:16" ht="15">
      <c r="A24" s="456" t="s">
        <v>163</v>
      </c>
      <c r="B24" s="473"/>
      <c r="C24" s="458"/>
      <c r="D24" s="444"/>
      <c r="E24" s="444"/>
      <c r="F24" s="444"/>
      <c r="G24" s="444"/>
      <c r="H24" s="444"/>
      <c r="I24" s="444"/>
      <c r="J24" s="444"/>
      <c r="K24" s="444"/>
      <c r="L24" s="444"/>
      <c r="M24" s="444">
        <f t="shared" si="0"/>
        <v>0</v>
      </c>
      <c r="N24" s="444">
        <f t="shared" si="1"/>
        <v>0</v>
      </c>
      <c r="O24" s="445"/>
      <c r="P24" s="30"/>
    </row>
    <row r="25" spans="1:16" ht="15">
      <c r="A25" s="456" t="s">
        <v>253</v>
      </c>
      <c r="B25" s="473"/>
      <c r="C25" s="458"/>
      <c r="D25" s="444"/>
      <c r="E25" s="444"/>
      <c r="F25" s="444"/>
      <c r="G25" s="444"/>
      <c r="H25" s="444"/>
      <c r="I25" s="444"/>
      <c r="J25" s="444"/>
      <c r="K25" s="444"/>
      <c r="L25" s="444"/>
      <c r="M25" s="444">
        <f t="shared" si="0"/>
        <v>0</v>
      </c>
      <c r="N25" s="444">
        <f t="shared" si="1"/>
        <v>0</v>
      </c>
      <c r="O25" s="445"/>
      <c r="P25" s="30"/>
    </row>
    <row r="26" spans="1:16" ht="15">
      <c r="A26" s="456" t="s">
        <v>255</v>
      </c>
      <c r="B26" s="473"/>
      <c r="C26" s="458"/>
      <c r="D26" s="444"/>
      <c r="E26" s="444"/>
      <c r="F26" s="444"/>
      <c r="G26" s="444"/>
      <c r="H26" s="444"/>
      <c r="I26" s="444"/>
      <c r="J26" s="444"/>
      <c r="K26" s="444"/>
      <c r="L26" s="444"/>
      <c r="M26" s="444">
        <f t="shared" si="0"/>
        <v>0</v>
      </c>
      <c r="N26" s="444">
        <f t="shared" si="1"/>
        <v>0</v>
      </c>
      <c r="O26" s="445"/>
      <c r="P26" s="30"/>
    </row>
    <row r="27" spans="1:16" ht="15">
      <c r="A27" s="456" t="s">
        <v>259</v>
      </c>
      <c r="B27" s="473"/>
      <c r="C27" s="458">
        <v>2</v>
      </c>
      <c r="D27" s="444"/>
      <c r="E27" s="444">
        <v>2</v>
      </c>
      <c r="F27" s="444"/>
      <c r="G27" s="444"/>
      <c r="H27" s="444"/>
      <c r="I27" s="444"/>
      <c r="J27" s="444"/>
      <c r="K27" s="444"/>
      <c r="L27" s="444"/>
      <c r="M27" s="444">
        <f t="shared" si="0"/>
        <v>0</v>
      </c>
      <c r="N27" s="444">
        <f t="shared" si="1"/>
        <v>2</v>
      </c>
      <c r="O27" s="445"/>
      <c r="P27" s="30"/>
    </row>
    <row r="28" spans="1:16" ht="15">
      <c r="A28" s="456" t="s">
        <v>254</v>
      </c>
      <c r="B28" s="473"/>
      <c r="C28" s="458"/>
      <c r="D28" s="444"/>
      <c r="E28" s="444"/>
      <c r="F28" s="444"/>
      <c r="G28" s="444"/>
      <c r="H28" s="444"/>
      <c r="I28" s="444"/>
      <c r="J28" s="444"/>
      <c r="K28" s="444"/>
      <c r="L28" s="444"/>
      <c r="M28" s="444">
        <f t="shared" si="0"/>
        <v>0</v>
      </c>
      <c r="N28" s="444">
        <f t="shared" si="1"/>
        <v>0</v>
      </c>
      <c r="O28" s="445"/>
      <c r="P28" s="30"/>
    </row>
    <row r="29" spans="1:16" ht="15">
      <c r="A29" s="446" t="s">
        <v>256</v>
      </c>
      <c r="B29" s="448"/>
      <c r="C29" s="469"/>
      <c r="D29" s="447"/>
      <c r="E29" s="447"/>
      <c r="F29" s="447"/>
      <c r="G29" s="447"/>
      <c r="H29" s="447"/>
      <c r="I29" s="447"/>
      <c r="J29" s="447"/>
      <c r="K29" s="447"/>
      <c r="L29" s="447"/>
      <c r="M29" s="447">
        <f t="shared" si="0"/>
        <v>0</v>
      </c>
      <c r="N29" s="447">
        <f t="shared" si="1"/>
        <v>0</v>
      </c>
      <c r="O29" s="448"/>
      <c r="P29" s="30"/>
    </row>
    <row r="30" spans="1:16" ht="15.75" thickBot="1">
      <c r="A30" s="499" t="s">
        <v>182</v>
      </c>
      <c r="B30" s="500"/>
      <c r="C30" s="86">
        <f aca="true" t="shared" si="2" ref="C30:J30">SUM(C13:C29)</f>
        <v>16</v>
      </c>
      <c r="D30" s="85">
        <f t="shared" si="2"/>
        <v>0</v>
      </c>
      <c r="E30" s="86">
        <f t="shared" si="2"/>
        <v>19</v>
      </c>
      <c r="F30" s="85">
        <f t="shared" si="2"/>
        <v>0</v>
      </c>
      <c r="G30" s="86">
        <f t="shared" si="2"/>
        <v>0</v>
      </c>
      <c r="H30" s="86">
        <f t="shared" si="2"/>
        <v>0</v>
      </c>
      <c r="I30" s="86">
        <f t="shared" si="2"/>
        <v>0</v>
      </c>
      <c r="J30" s="85">
        <f t="shared" si="2"/>
        <v>0</v>
      </c>
      <c r="K30" s="85">
        <f>SUM(K27:K29)</f>
        <v>0</v>
      </c>
      <c r="L30" s="85">
        <f>SUM(L13:L29)</f>
        <v>0</v>
      </c>
      <c r="M30" s="85">
        <f>SUM(M13:M29)</f>
        <v>0</v>
      </c>
      <c r="N30" s="350">
        <f>SUM(N13:N29)</f>
        <v>19</v>
      </c>
      <c r="O30" s="86">
        <f>SUM(O13:O29)</f>
        <v>0</v>
      </c>
      <c r="P30" s="30"/>
    </row>
    <row r="31" spans="1:16" ht="15">
      <c r="A31" s="499"/>
      <c r="B31" s="506"/>
      <c r="C31" s="511"/>
      <c r="D31" s="511"/>
      <c r="E31" s="511"/>
      <c r="F31" s="511"/>
      <c r="G31" s="511"/>
      <c r="H31" s="511"/>
      <c r="I31" s="511"/>
      <c r="J31" s="511"/>
      <c r="K31" s="511"/>
      <c r="L31" s="511"/>
      <c r="M31" s="511"/>
      <c r="N31" s="511"/>
      <c r="O31" s="510"/>
      <c r="P31" s="30"/>
    </row>
    <row r="32" spans="1:16" ht="15.75">
      <c r="A32" s="499" t="s">
        <v>134</v>
      </c>
      <c r="B32" s="505"/>
      <c r="C32" s="507"/>
      <c r="D32" s="507"/>
      <c r="E32" s="508"/>
      <c r="F32" s="507"/>
      <c r="G32" s="508"/>
      <c r="H32" s="508"/>
      <c r="I32" s="508"/>
      <c r="J32" s="507"/>
      <c r="K32" s="507"/>
      <c r="L32" s="507"/>
      <c r="M32" s="507"/>
      <c r="N32" s="509"/>
      <c r="O32" s="508"/>
      <c r="P32" s="30"/>
    </row>
    <row r="33" spans="1:16" ht="15.75">
      <c r="A33" s="501" t="s">
        <v>32</v>
      </c>
      <c r="B33" s="502"/>
      <c r="C33" s="110">
        <v>14</v>
      </c>
      <c r="D33" s="110"/>
      <c r="E33" s="111">
        <v>17</v>
      </c>
      <c r="F33" s="110"/>
      <c r="G33" s="111"/>
      <c r="H33" s="111"/>
      <c r="I33" s="111"/>
      <c r="J33" s="110"/>
      <c r="K33" s="110"/>
      <c r="L33" s="110"/>
      <c r="M33" s="109">
        <f>J33+L33</f>
        <v>0</v>
      </c>
      <c r="N33" s="107">
        <f>E33+G33+M33</f>
        <v>17</v>
      </c>
      <c r="O33" s="108"/>
      <c r="P33" s="30"/>
    </row>
    <row r="34" spans="1:16" ht="15.75">
      <c r="A34" s="501" t="s">
        <v>66</v>
      </c>
      <c r="B34" s="502"/>
      <c r="C34" s="110">
        <v>2</v>
      </c>
      <c r="D34" s="110"/>
      <c r="E34" s="111">
        <v>2</v>
      </c>
      <c r="F34" s="110"/>
      <c r="G34" s="111"/>
      <c r="H34" s="111"/>
      <c r="I34" s="111"/>
      <c r="J34" s="110"/>
      <c r="K34" s="110"/>
      <c r="L34" s="110"/>
      <c r="M34" s="109">
        <f>J34+L34</f>
        <v>0</v>
      </c>
      <c r="N34" s="107">
        <f>E34+G34+M34</f>
        <v>2</v>
      </c>
      <c r="O34" s="108"/>
      <c r="P34" s="30"/>
    </row>
    <row r="35" spans="1:16" ht="15.75">
      <c r="A35" s="501" t="s">
        <v>67</v>
      </c>
      <c r="B35" s="502"/>
      <c r="C35" s="110"/>
      <c r="D35" s="110"/>
      <c r="E35" s="111"/>
      <c r="F35" s="110"/>
      <c r="G35" s="111"/>
      <c r="H35" s="111"/>
      <c r="I35" s="111"/>
      <c r="J35" s="110"/>
      <c r="K35" s="110"/>
      <c r="L35" s="110"/>
      <c r="M35" s="109">
        <f>J35+L35</f>
        <v>0</v>
      </c>
      <c r="N35" s="107">
        <f>E35+G35+M35</f>
        <v>0</v>
      </c>
      <c r="O35" s="108"/>
      <c r="P35" s="30"/>
    </row>
    <row r="36" spans="1:16" s="32" customFormat="1" ht="15">
      <c r="A36" s="503" t="s">
        <v>182</v>
      </c>
      <c r="B36" s="504"/>
      <c r="C36" s="206">
        <f aca="true" t="shared" si="3" ref="C36:O36">SUM(C33:C35)</f>
        <v>16</v>
      </c>
      <c r="D36" s="206">
        <f t="shared" si="3"/>
        <v>0</v>
      </c>
      <c r="E36" s="206">
        <f t="shared" si="3"/>
        <v>19</v>
      </c>
      <c r="F36" s="206">
        <f t="shared" si="3"/>
        <v>0</v>
      </c>
      <c r="G36" s="206">
        <f t="shared" si="3"/>
        <v>0</v>
      </c>
      <c r="H36" s="206">
        <f t="shared" si="3"/>
        <v>0</v>
      </c>
      <c r="I36" s="206">
        <f t="shared" si="3"/>
        <v>0</v>
      </c>
      <c r="J36" s="206">
        <f t="shared" si="3"/>
        <v>0</v>
      </c>
      <c r="K36" s="206">
        <f t="shared" si="3"/>
        <v>0</v>
      </c>
      <c r="L36" s="206"/>
      <c r="M36" s="206">
        <f t="shared" si="3"/>
        <v>0</v>
      </c>
      <c r="N36" s="351">
        <f t="shared" si="3"/>
        <v>19</v>
      </c>
      <c r="O36" s="347">
        <f t="shared" si="3"/>
        <v>0</v>
      </c>
      <c r="P36" s="31"/>
    </row>
    <row r="37" s="33" customFormat="1" ht="15"/>
    <row r="38" s="33" customFormat="1" ht="15"/>
    <row r="39" s="33" customFormat="1" ht="15"/>
  </sheetData>
  <mergeCells count="1">
    <mergeCell ref="J9:O9"/>
  </mergeCells>
  <printOptions horizontalCentered="1"/>
  <pageMargins left="0.75" right="0.75" top="1" bottom="1" header="0.5" footer="0.5"/>
  <pageSetup fitToHeight="1" fitToWidth="1" horizontalDpi="600" verticalDpi="600" orientation="landscape" scale="63" r:id="rId1"/>
  <headerFooter alignWithMargins="0">
    <oddFooter>&amp;C&amp;"Times New Roman,Regular"Exhibit I - Detail of Permanent Positions by Category</oddFooter>
  </headerFooter>
</worksheet>
</file>

<file path=xl/worksheets/sheet9.xml><?xml version="1.0" encoding="utf-8"?>
<worksheet xmlns="http://schemas.openxmlformats.org/spreadsheetml/2006/main" xmlns:r="http://schemas.openxmlformats.org/officeDocument/2006/relationships">
  <dimension ref="A1:N39"/>
  <sheetViews>
    <sheetView showGridLines="0" showOutlineSymbols="0" zoomScale="70" zoomScaleNormal="70" workbookViewId="0" topLeftCell="B1">
      <pane xSplit="2" ySplit="11" topLeftCell="D12" activePane="bottomRight" state="frozen"/>
      <selection pane="topLeft" activeCell="D27" sqref="D27"/>
      <selection pane="topRight" activeCell="D27" sqref="D27"/>
      <selection pane="bottomLeft" activeCell="D27" sqref="D27"/>
      <selection pane="bottomRight" activeCell="D27" sqref="D27"/>
    </sheetView>
  </sheetViews>
  <sheetFormatPr defaultColWidth="8.88671875" defaultRowHeight="15"/>
  <cols>
    <col min="1" max="1" width="3.88671875" style="14" hidden="1" customWidth="1"/>
    <col min="2" max="2" width="56.99609375" style="14" customWidth="1"/>
    <col min="3" max="3" width="1.66796875" style="14" customWidth="1"/>
    <col min="4" max="4" width="8.3359375" style="14" customWidth="1"/>
    <col min="5" max="5" width="9.77734375" style="14" customWidth="1"/>
    <col min="6" max="6" width="10.10546875" style="14" customWidth="1"/>
    <col min="7" max="7" width="8.77734375" style="14" customWidth="1"/>
    <col min="8" max="8" width="9.77734375" style="14" customWidth="1"/>
    <col min="9" max="9" width="4.99609375" style="14" customWidth="1"/>
    <col min="10" max="10" width="9.21484375" style="14" customWidth="1"/>
    <col min="11" max="11" width="9.77734375" style="14" customWidth="1"/>
    <col min="12" max="12" width="3.77734375" style="14" customWidth="1"/>
    <col min="13" max="13" width="7.77734375" style="14" customWidth="1"/>
    <col min="14" max="14" width="9.77734375" style="14" customWidth="1"/>
    <col min="15" max="16384" width="9.6640625" style="14" customWidth="1"/>
  </cols>
  <sheetData>
    <row r="1" spans="1:14" ht="20.25">
      <c r="A1" s="47" t="s">
        <v>260</v>
      </c>
      <c r="B1" s="229" t="s">
        <v>48</v>
      </c>
      <c r="C1" s="34"/>
      <c r="D1" s="34"/>
      <c r="E1" s="34"/>
      <c r="F1" s="34"/>
      <c r="G1" s="34"/>
      <c r="H1" s="34"/>
      <c r="I1" s="34"/>
      <c r="J1" s="34"/>
      <c r="K1" s="34"/>
      <c r="L1" s="34"/>
      <c r="M1" s="34"/>
      <c r="N1" s="34"/>
    </row>
    <row r="2" spans="1:14" ht="20.25">
      <c r="A2" s="47"/>
      <c r="B2" s="226"/>
      <c r="C2" s="34"/>
      <c r="D2" s="34"/>
      <c r="E2" s="34"/>
      <c r="F2" s="34"/>
      <c r="G2" s="34"/>
      <c r="H2" s="34"/>
      <c r="I2" s="34"/>
      <c r="J2" s="34"/>
      <c r="K2" s="34"/>
      <c r="L2" s="34"/>
      <c r="M2" s="34"/>
      <c r="N2" s="34"/>
    </row>
    <row r="3" spans="1:14" ht="20.25">
      <c r="A3" s="47"/>
      <c r="B3" s="34"/>
      <c r="C3" s="34"/>
      <c r="D3" s="34"/>
      <c r="E3" s="34"/>
      <c r="F3" s="34"/>
      <c r="G3" s="34"/>
      <c r="H3" s="34"/>
      <c r="I3" s="34"/>
      <c r="J3" s="34"/>
      <c r="K3" s="34"/>
      <c r="L3" s="34"/>
      <c r="M3" s="34"/>
      <c r="N3" s="34"/>
    </row>
    <row r="4" spans="1:14" ht="20.25">
      <c r="A4" s="47"/>
      <c r="B4" s="227" t="s">
        <v>70</v>
      </c>
      <c r="C4" s="38"/>
      <c r="D4" s="38"/>
      <c r="E4" s="38"/>
      <c r="F4" s="38"/>
      <c r="G4" s="38"/>
      <c r="H4" s="38"/>
      <c r="I4" s="38"/>
      <c r="J4" s="38"/>
      <c r="K4" s="38"/>
      <c r="L4" s="38"/>
      <c r="M4" s="38"/>
      <c r="N4" s="38"/>
    </row>
    <row r="5" spans="1:14" ht="18.75">
      <c r="A5" s="15" t="s">
        <v>70</v>
      </c>
      <c r="B5" s="228" t="str">
        <f>+'(B) Sum of Req '!A4</f>
        <v>Law Enforcement Wireless Communications (LEWC)</v>
      </c>
      <c r="C5" s="38"/>
      <c r="D5" s="38"/>
      <c r="E5" s="38"/>
      <c r="F5" s="39"/>
      <c r="G5" s="38"/>
      <c r="H5" s="38"/>
      <c r="I5" s="38"/>
      <c r="J5" s="38"/>
      <c r="K5" s="38"/>
      <c r="L5" s="38"/>
      <c r="M5" s="38"/>
      <c r="N5" s="38"/>
    </row>
    <row r="6" spans="1:14" ht="18.75">
      <c r="A6" s="18" t="e">
        <f>+#REF!</f>
        <v>#REF!</v>
      </c>
      <c r="B6" s="228" t="str">
        <f>+'(B) Sum of Req '!A5</f>
        <v>Salaries and Expenses</v>
      </c>
      <c r="C6" s="38"/>
      <c r="D6" s="38"/>
      <c r="E6" s="38"/>
      <c r="F6" s="39"/>
      <c r="G6" s="38"/>
      <c r="H6" s="38"/>
      <c r="I6" s="38"/>
      <c r="J6" s="38"/>
      <c r="K6" s="38"/>
      <c r="L6" s="38"/>
      <c r="M6" s="38"/>
      <c r="N6" s="38"/>
    </row>
    <row r="7" spans="1:14" ht="15.75">
      <c r="A7" s="19"/>
      <c r="B7" s="38"/>
      <c r="C7" s="38"/>
      <c r="D7" s="38"/>
      <c r="E7" s="38"/>
      <c r="F7" s="39"/>
      <c r="G7" s="38"/>
      <c r="H7" s="38"/>
      <c r="I7" s="38"/>
      <c r="J7" s="38"/>
      <c r="K7" s="38"/>
      <c r="L7" s="38"/>
      <c r="M7" s="38"/>
      <c r="N7" s="38"/>
    </row>
    <row r="8" spans="1:14" ht="16.5" thickBot="1">
      <c r="A8" s="34"/>
      <c r="B8" s="34" t="s">
        <v>55</v>
      </c>
      <c r="C8" s="34"/>
      <c r="D8" s="34"/>
      <c r="E8" s="34"/>
      <c r="F8" s="34"/>
      <c r="G8" s="34"/>
      <c r="H8" s="34"/>
      <c r="I8" s="34"/>
      <c r="J8" s="34"/>
      <c r="K8" s="34"/>
      <c r="L8" s="34"/>
      <c r="M8" s="34"/>
      <c r="N8" s="34"/>
    </row>
    <row r="9" spans="1:14" ht="15.75">
      <c r="A9" s="214"/>
      <c r="B9" s="352"/>
      <c r="C9" s="353"/>
      <c r="D9" s="640" t="s">
        <v>275</v>
      </c>
      <c r="E9" s="641"/>
      <c r="F9" s="642"/>
      <c r="G9" s="640"/>
      <c r="H9" s="641"/>
      <c r="I9" s="642"/>
      <c r="J9" s="354"/>
      <c r="K9" s="355"/>
      <c r="L9" s="355"/>
      <c r="M9" s="354"/>
      <c r="N9" s="356"/>
    </row>
    <row r="10" spans="1:14" ht="15.75">
      <c r="A10" s="212"/>
      <c r="B10" s="212"/>
      <c r="C10" s="98"/>
      <c r="D10" s="643" t="s">
        <v>106</v>
      </c>
      <c r="E10" s="644"/>
      <c r="F10" s="645"/>
      <c r="G10" s="643" t="s">
        <v>92</v>
      </c>
      <c r="H10" s="644"/>
      <c r="I10" s="645"/>
      <c r="J10" s="219" t="s">
        <v>19</v>
      </c>
      <c r="K10" s="218"/>
      <c r="L10" s="218"/>
      <c r="M10" s="219" t="s">
        <v>180</v>
      </c>
      <c r="N10" s="221"/>
    </row>
    <row r="11" spans="1:14" ht="16.5" thickBot="1">
      <c r="A11" s="215"/>
      <c r="B11" s="215" t="s">
        <v>193</v>
      </c>
      <c r="C11" s="216"/>
      <c r="D11" s="220" t="s">
        <v>54</v>
      </c>
      <c r="E11" s="217" t="s">
        <v>56</v>
      </c>
      <c r="F11" s="216"/>
      <c r="G11" s="220" t="s">
        <v>54</v>
      </c>
      <c r="H11" s="217" t="s">
        <v>56</v>
      </c>
      <c r="I11" s="216"/>
      <c r="J11" s="220" t="s">
        <v>54</v>
      </c>
      <c r="K11" s="217" t="s">
        <v>56</v>
      </c>
      <c r="L11" s="216"/>
      <c r="M11" s="220" t="s">
        <v>54</v>
      </c>
      <c r="N11" s="222" t="s">
        <v>56</v>
      </c>
    </row>
    <row r="12" spans="1:14" ht="15.75">
      <c r="A12" s="212"/>
      <c r="B12" s="212"/>
      <c r="C12" s="98"/>
      <c r="D12" s="212"/>
      <c r="E12" s="98"/>
      <c r="F12" s="98"/>
      <c r="G12" s="212"/>
      <c r="H12" s="98"/>
      <c r="I12" s="98"/>
      <c r="J12" s="212"/>
      <c r="K12" s="98"/>
      <c r="L12" s="98"/>
      <c r="M12" s="212"/>
      <c r="N12" s="99"/>
    </row>
    <row r="13" spans="1:14" ht="15.75" hidden="1">
      <c r="A13" s="212"/>
      <c r="B13" s="224" t="s">
        <v>194</v>
      </c>
      <c r="C13" s="98" t="s">
        <v>55</v>
      </c>
      <c r="D13" s="212"/>
      <c r="E13" s="98"/>
      <c r="F13" s="98"/>
      <c r="G13" s="212"/>
      <c r="H13" s="98"/>
      <c r="I13" s="98"/>
      <c r="J13" s="212"/>
      <c r="K13" s="98"/>
      <c r="L13" s="98"/>
      <c r="M13" s="212">
        <f aca="true" t="shared" si="0" ref="M13:M32">J13-G13</f>
        <v>0</v>
      </c>
      <c r="N13" s="99"/>
    </row>
    <row r="14" spans="1:14" ht="15.75" hidden="1">
      <c r="A14" s="212"/>
      <c r="B14" s="224" t="s">
        <v>195</v>
      </c>
      <c r="C14" s="98" t="s">
        <v>55</v>
      </c>
      <c r="D14" s="212"/>
      <c r="E14" s="98"/>
      <c r="F14" s="98"/>
      <c r="G14" s="212"/>
      <c r="H14" s="98"/>
      <c r="I14" s="98"/>
      <c r="J14" s="212"/>
      <c r="K14" s="98"/>
      <c r="L14" s="98"/>
      <c r="M14" s="212">
        <f t="shared" si="0"/>
        <v>0</v>
      </c>
      <c r="N14" s="99"/>
    </row>
    <row r="15" spans="1:14" ht="15.75" hidden="1">
      <c r="A15" s="212"/>
      <c r="B15" s="224" t="s">
        <v>196</v>
      </c>
      <c r="C15" s="98" t="s">
        <v>55</v>
      </c>
      <c r="D15" s="212"/>
      <c r="E15" s="98"/>
      <c r="F15" s="98"/>
      <c r="G15" s="212"/>
      <c r="H15" s="98"/>
      <c r="I15" s="98"/>
      <c r="J15" s="212"/>
      <c r="K15" s="98"/>
      <c r="L15" s="98"/>
      <c r="M15" s="212">
        <f t="shared" si="0"/>
        <v>0</v>
      </c>
      <c r="N15" s="99"/>
    </row>
    <row r="16" spans="1:14" ht="15.75" hidden="1">
      <c r="A16" s="212"/>
      <c r="B16" s="224" t="s">
        <v>215</v>
      </c>
      <c r="C16" s="98" t="s">
        <v>55</v>
      </c>
      <c r="D16" s="212"/>
      <c r="E16" s="98"/>
      <c r="F16" s="98"/>
      <c r="G16" s="212"/>
      <c r="H16" s="98"/>
      <c r="I16" s="98"/>
      <c r="J16" s="212"/>
      <c r="K16" s="98"/>
      <c r="L16" s="98"/>
      <c r="M16" s="212">
        <f t="shared" si="0"/>
        <v>0</v>
      </c>
      <c r="N16" s="99"/>
    </row>
    <row r="17" spans="1:14" ht="15.75">
      <c r="A17" s="212"/>
      <c r="B17" s="346" t="s">
        <v>248</v>
      </c>
      <c r="C17" s="231" t="s">
        <v>55</v>
      </c>
      <c r="D17" s="232">
        <v>0</v>
      </c>
      <c r="E17" s="231"/>
      <c r="F17" s="231"/>
      <c r="G17" s="232">
        <v>0</v>
      </c>
      <c r="H17" s="231"/>
      <c r="I17" s="231"/>
      <c r="J17" s="232">
        <v>0</v>
      </c>
      <c r="K17" s="231"/>
      <c r="L17" s="231"/>
      <c r="M17" s="232">
        <f t="shared" si="0"/>
        <v>0</v>
      </c>
      <c r="N17" s="233"/>
    </row>
    <row r="18" spans="1:14" ht="15.75">
      <c r="A18" s="212"/>
      <c r="B18" s="230" t="s">
        <v>240</v>
      </c>
      <c r="C18" s="231" t="s">
        <v>55</v>
      </c>
      <c r="D18" s="232">
        <v>9</v>
      </c>
      <c r="E18" s="231"/>
      <c r="F18" s="231"/>
      <c r="G18" s="232">
        <v>8</v>
      </c>
      <c r="H18" s="231"/>
      <c r="I18" s="231"/>
      <c r="J18" s="232">
        <v>8</v>
      </c>
      <c r="K18" s="231"/>
      <c r="L18" s="231"/>
      <c r="M18" s="232">
        <f t="shared" si="0"/>
        <v>0</v>
      </c>
      <c r="N18" s="233"/>
    </row>
    <row r="19" spans="1:14" ht="15.75">
      <c r="A19" s="212"/>
      <c r="B19" s="230" t="s">
        <v>241</v>
      </c>
      <c r="C19" s="231" t="s">
        <v>55</v>
      </c>
      <c r="D19" s="232">
        <v>8</v>
      </c>
      <c r="E19" s="231"/>
      <c r="F19" s="231"/>
      <c r="G19" s="232">
        <v>9</v>
      </c>
      <c r="H19" s="231"/>
      <c r="I19" s="231"/>
      <c r="J19" s="232">
        <v>9</v>
      </c>
      <c r="K19" s="231"/>
      <c r="L19" s="231"/>
      <c r="M19" s="232">
        <f t="shared" si="0"/>
        <v>0</v>
      </c>
      <c r="N19" s="233"/>
    </row>
    <row r="20" spans="1:14" ht="15.75">
      <c r="A20" s="212"/>
      <c r="B20" s="230" t="s">
        <v>242</v>
      </c>
      <c r="C20" s="231" t="s">
        <v>55</v>
      </c>
      <c r="D20" s="232">
        <v>1</v>
      </c>
      <c r="E20" s="231"/>
      <c r="F20" s="231"/>
      <c r="G20" s="232">
        <v>1</v>
      </c>
      <c r="H20" s="231"/>
      <c r="I20" s="231"/>
      <c r="J20" s="232">
        <v>1</v>
      </c>
      <c r="K20" s="231"/>
      <c r="L20" s="231"/>
      <c r="M20" s="232">
        <f t="shared" si="0"/>
        <v>0</v>
      </c>
      <c r="N20" s="233"/>
    </row>
    <row r="21" spans="1:14" ht="15.75">
      <c r="A21" s="212"/>
      <c r="B21" s="230" t="s">
        <v>243</v>
      </c>
      <c r="C21" s="231" t="s">
        <v>55</v>
      </c>
      <c r="D21" s="232">
        <v>1</v>
      </c>
      <c r="E21" s="231"/>
      <c r="F21" s="231"/>
      <c r="G21" s="232">
        <v>1</v>
      </c>
      <c r="H21" s="231"/>
      <c r="I21" s="231"/>
      <c r="J21" s="232">
        <v>1</v>
      </c>
      <c r="K21" s="231"/>
      <c r="L21" s="231"/>
      <c r="M21" s="232">
        <f t="shared" si="0"/>
        <v>0</v>
      </c>
      <c r="N21" s="233"/>
    </row>
    <row r="22" spans="1:14" ht="15.75">
      <c r="A22" s="212"/>
      <c r="B22" s="230" t="s">
        <v>244</v>
      </c>
      <c r="C22" s="231" t="s">
        <v>55</v>
      </c>
      <c r="D22" s="232">
        <v>0</v>
      </c>
      <c r="E22" s="231"/>
      <c r="F22" s="231"/>
      <c r="G22" s="232">
        <v>0</v>
      </c>
      <c r="H22" s="231"/>
      <c r="I22" s="231"/>
      <c r="J22" s="232">
        <v>0</v>
      </c>
      <c r="K22" s="231"/>
      <c r="L22" s="231"/>
      <c r="M22" s="232">
        <f t="shared" si="0"/>
        <v>0</v>
      </c>
      <c r="N22" s="233"/>
    </row>
    <row r="23" spans="1:14" ht="15.75">
      <c r="A23" s="212"/>
      <c r="B23" s="230" t="s">
        <v>245</v>
      </c>
      <c r="C23" s="231" t="s">
        <v>55</v>
      </c>
      <c r="D23" s="232">
        <v>0</v>
      </c>
      <c r="E23" s="231"/>
      <c r="F23" s="231"/>
      <c r="G23" s="232">
        <v>0</v>
      </c>
      <c r="H23" s="231"/>
      <c r="I23" s="231"/>
      <c r="J23" s="232">
        <v>0</v>
      </c>
      <c r="K23" s="231"/>
      <c r="L23" s="231"/>
      <c r="M23" s="232">
        <f t="shared" si="0"/>
        <v>0</v>
      </c>
      <c r="N23" s="233"/>
    </row>
    <row r="24" spans="1:14" ht="15.75">
      <c r="A24" s="212"/>
      <c r="B24" s="230" t="s">
        <v>246</v>
      </c>
      <c r="C24" s="231" t="s">
        <v>55</v>
      </c>
      <c r="D24" s="232">
        <v>0</v>
      </c>
      <c r="E24" s="231"/>
      <c r="F24" s="231"/>
      <c r="G24" s="232">
        <v>0</v>
      </c>
      <c r="H24" s="231"/>
      <c r="I24" s="231"/>
      <c r="J24" s="232">
        <v>0</v>
      </c>
      <c r="K24" s="231"/>
      <c r="L24" s="231"/>
      <c r="M24" s="232">
        <f t="shared" si="0"/>
        <v>0</v>
      </c>
      <c r="N24" s="233"/>
    </row>
    <row r="25" spans="1:14" ht="15.75">
      <c r="A25" s="212"/>
      <c r="B25" s="230" t="s">
        <v>239</v>
      </c>
      <c r="C25" s="231" t="s">
        <v>55</v>
      </c>
      <c r="D25" s="232">
        <v>0</v>
      </c>
      <c r="E25" s="231"/>
      <c r="F25" s="231"/>
      <c r="G25" s="232">
        <v>0</v>
      </c>
      <c r="H25" s="231"/>
      <c r="I25" s="231"/>
      <c r="J25" s="232">
        <v>0</v>
      </c>
      <c r="K25" s="231"/>
      <c r="L25" s="231"/>
      <c r="M25" s="232">
        <f t="shared" si="0"/>
        <v>0</v>
      </c>
      <c r="N25" s="233"/>
    </row>
    <row r="26" spans="1:14" ht="15.75">
      <c r="A26" s="212"/>
      <c r="B26" s="230" t="s">
        <v>14</v>
      </c>
      <c r="C26" s="231" t="s">
        <v>55</v>
      </c>
      <c r="D26" s="232">
        <v>0</v>
      </c>
      <c r="E26" s="231"/>
      <c r="F26" s="231"/>
      <c r="G26" s="232">
        <v>0</v>
      </c>
      <c r="H26" s="231"/>
      <c r="I26" s="231"/>
      <c r="J26" s="232">
        <v>0</v>
      </c>
      <c r="K26" s="231"/>
      <c r="L26" s="231"/>
      <c r="M26" s="232">
        <f t="shared" si="0"/>
        <v>0</v>
      </c>
      <c r="N26" s="233"/>
    </row>
    <row r="27" spans="1:14" ht="15.75">
      <c r="A27" s="212"/>
      <c r="B27" s="230" t="s">
        <v>13</v>
      </c>
      <c r="C27" s="231" t="s">
        <v>55</v>
      </c>
      <c r="D27" s="232">
        <v>0</v>
      </c>
      <c r="E27" s="231"/>
      <c r="F27" s="231"/>
      <c r="G27" s="232">
        <v>0</v>
      </c>
      <c r="H27" s="231"/>
      <c r="I27" s="231"/>
      <c r="J27" s="232">
        <v>0</v>
      </c>
      <c r="K27" s="231"/>
      <c r="L27" s="231"/>
      <c r="M27" s="232">
        <f t="shared" si="0"/>
        <v>0</v>
      </c>
      <c r="N27" s="233"/>
    </row>
    <row r="28" spans="1:14" ht="15.75">
      <c r="A28" s="212"/>
      <c r="B28" s="230" t="s">
        <v>247</v>
      </c>
      <c r="C28" s="231" t="s">
        <v>55</v>
      </c>
      <c r="D28" s="232">
        <v>0</v>
      </c>
      <c r="E28" s="231"/>
      <c r="F28" s="231"/>
      <c r="G28" s="232">
        <v>0</v>
      </c>
      <c r="H28" s="231"/>
      <c r="I28" s="231"/>
      <c r="J28" s="232">
        <v>0</v>
      </c>
      <c r="K28" s="231"/>
      <c r="L28" s="231"/>
      <c r="M28" s="232">
        <f t="shared" si="0"/>
        <v>0</v>
      </c>
      <c r="N28" s="233"/>
    </row>
    <row r="29" spans="1:14" ht="15.75">
      <c r="A29" s="212"/>
      <c r="B29" s="230" t="s">
        <v>12</v>
      </c>
      <c r="C29" s="231" t="s">
        <v>55</v>
      </c>
      <c r="D29" s="232">
        <v>0</v>
      </c>
      <c r="E29" s="231"/>
      <c r="F29" s="231"/>
      <c r="G29" s="232">
        <v>0</v>
      </c>
      <c r="H29" s="231"/>
      <c r="I29" s="231"/>
      <c r="J29" s="232">
        <v>0</v>
      </c>
      <c r="K29" s="231"/>
      <c r="L29" s="231"/>
      <c r="M29" s="232">
        <f t="shared" si="0"/>
        <v>0</v>
      </c>
      <c r="N29" s="233"/>
    </row>
    <row r="30" spans="1:14" ht="15.75">
      <c r="A30" s="212"/>
      <c r="B30" s="230" t="s">
        <v>11</v>
      </c>
      <c r="C30" s="233" t="s">
        <v>55</v>
      </c>
      <c r="D30" s="231">
        <v>0</v>
      </c>
      <c r="E30" s="231"/>
      <c r="F30" s="231"/>
      <c r="G30" s="232">
        <v>0</v>
      </c>
      <c r="H30" s="231"/>
      <c r="I30" s="231"/>
      <c r="J30" s="232">
        <v>0</v>
      </c>
      <c r="K30" s="231"/>
      <c r="L30" s="231"/>
      <c r="M30" s="232">
        <f t="shared" si="0"/>
        <v>0</v>
      </c>
      <c r="N30" s="233"/>
    </row>
    <row r="31" spans="1:14" ht="15.75">
      <c r="A31" s="212"/>
      <c r="B31" s="230" t="s">
        <v>10</v>
      </c>
      <c r="C31" s="231"/>
      <c r="D31" s="232">
        <v>0</v>
      </c>
      <c r="E31" s="231"/>
      <c r="F31" s="231"/>
      <c r="G31" s="232">
        <v>0</v>
      </c>
      <c r="H31" s="231"/>
      <c r="I31" s="231"/>
      <c r="J31" s="232">
        <v>0</v>
      </c>
      <c r="K31" s="231"/>
      <c r="L31" s="231"/>
      <c r="M31" s="232">
        <f t="shared" si="0"/>
        <v>0</v>
      </c>
      <c r="N31" s="233"/>
    </row>
    <row r="32" spans="1:14" ht="15.75">
      <c r="A32" s="212"/>
      <c r="B32" s="225" t="s">
        <v>9</v>
      </c>
      <c r="C32" s="100"/>
      <c r="D32" s="213">
        <v>0</v>
      </c>
      <c r="E32" s="100"/>
      <c r="F32" s="100"/>
      <c r="G32" s="213">
        <v>0</v>
      </c>
      <c r="H32" s="100"/>
      <c r="I32" s="100"/>
      <c r="J32" s="213">
        <v>0</v>
      </c>
      <c r="K32" s="100"/>
      <c r="L32" s="100"/>
      <c r="M32" s="213">
        <f t="shared" si="0"/>
        <v>0</v>
      </c>
      <c r="N32" s="223"/>
    </row>
    <row r="33" spans="1:14" ht="15.75">
      <c r="A33" s="212"/>
      <c r="B33" s="270" t="s">
        <v>214</v>
      </c>
      <c r="C33" s="234" t="s">
        <v>55</v>
      </c>
      <c r="D33" s="271">
        <f>SUM(D17:D32)</f>
        <v>19</v>
      </c>
      <c r="E33" s="234"/>
      <c r="F33" s="234"/>
      <c r="G33" s="271">
        <f>SUM(G17:G32)</f>
        <v>19</v>
      </c>
      <c r="H33" s="234"/>
      <c r="I33" s="234"/>
      <c r="J33" s="271">
        <f>SUM(J17:J32)</f>
        <v>19</v>
      </c>
      <c r="K33" s="234"/>
      <c r="L33" s="234"/>
      <c r="M33" s="271">
        <f>SUM(M17:M32)</f>
        <v>0</v>
      </c>
      <c r="N33" s="235"/>
    </row>
    <row r="34" spans="1:14" ht="15.75">
      <c r="A34" s="212"/>
      <c r="B34" s="224"/>
      <c r="C34" s="98"/>
      <c r="D34" s="212"/>
      <c r="E34" s="98"/>
      <c r="F34" s="98"/>
      <c r="G34" s="212"/>
      <c r="H34" s="98"/>
      <c r="I34" s="98"/>
      <c r="J34" s="212"/>
      <c r="K34" s="98"/>
      <c r="L34" s="98"/>
      <c r="M34" s="212"/>
      <c r="N34" s="99"/>
    </row>
    <row r="35" spans="1:14" ht="15.75">
      <c r="A35" s="212"/>
      <c r="B35" s="272" t="s">
        <v>152</v>
      </c>
      <c r="C35" s="231"/>
      <c r="D35" s="232"/>
      <c r="E35" s="345">
        <v>0</v>
      </c>
      <c r="F35" s="231"/>
      <c r="G35" s="232"/>
      <c r="H35" s="345">
        <f>E35*1.031</f>
        <v>0</v>
      </c>
      <c r="I35" s="231"/>
      <c r="J35" s="156"/>
      <c r="K35" s="345">
        <f>H35*1.022</f>
        <v>0</v>
      </c>
      <c r="L35" s="231"/>
      <c r="M35" s="232"/>
      <c r="N35" s="233"/>
    </row>
    <row r="36" spans="1:14" ht="15.75">
      <c r="A36" s="212"/>
      <c r="B36" s="272" t="s">
        <v>216</v>
      </c>
      <c r="C36" s="231"/>
      <c r="D36" s="236"/>
      <c r="E36" s="345">
        <v>104085</v>
      </c>
      <c r="F36" s="231"/>
      <c r="G36" s="232"/>
      <c r="H36" s="345">
        <v>108155</v>
      </c>
      <c r="I36" s="231"/>
      <c r="J36" s="156"/>
      <c r="K36" s="345">
        <f>H36*1.022</f>
        <v>110534.41</v>
      </c>
      <c r="L36" s="231"/>
      <c r="M36" s="232"/>
      <c r="N36" s="233"/>
    </row>
    <row r="37" spans="1:14" ht="16.5" thickBot="1">
      <c r="A37" s="213"/>
      <c r="B37" s="357" t="s">
        <v>217</v>
      </c>
      <c r="C37" s="358"/>
      <c r="D37" s="359">
        <v>14</v>
      </c>
      <c r="E37" s="362">
        <v>0</v>
      </c>
      <c r="F37" s="360"/>
      <c r="G37" s="361">
        <v>14.47</v>
      </c>
      <c r="H37" s="362">
        <v>0</v>
      </c>
      <c r="I37" s="360"/>
      <c r="J37" s="361">
        <v>14.47</v>
      </c>
      <c r="K37" s="362">
        <v>0</v>
      </c>
      <c r="L37" s="358"/>
      <c r="M37" s="363"/>
      <c r="N37" s="364"/>
    </row>
    <row r="38" spans="1:14" ht="15.75">
      <c r="A38" s="34"/>
      <c r="B38" s="37"/>
      <c r="C38" s="34"/>
      <c r="D38" s="34"/>
      <c r="E38" s="34"/>
      <c r="F38" s="34"/>
      <c r="G38" s="34"/>
      <c r="H38" s="34"/>
      <c r="I38" s="34"/>
      <c r="J38" s="40"/>
      <c r="K38" s="40"/>
      <c r="L38" s="34"/>
      <c r="M38" s="34"/>
      <c r="N38" s="34"/>
    </row>
    <row r="39" spans="2:14" ht="15.75">
      <c r="B39" s="34"/>
      <c r="C39" s="34"/>
      <c r="D39" s="34"/>
      <c r="E39" s="34"/>
      <c r="F39" s="34"/>
      <c r="G39" s="34"/>
      <c r="H39" s="34"/>
      <c r="I39" s="34"/>
      <c r="J39" s="34"/>
      <c r="K39" s="34"/>
      <c r="L39" s="34"/>
      <c r="M39" s="34"/>
      <c r="N39" s="34"/>
    </row>
  </sheetData>
  <mergeCells count="4">
    <mergeCell ref="D9:F9"/>
    <mergeCell ref="D10:F10"/>
    <mergeCell ref="G10:I10"/>
    <mergeCell ref="G9:I9"/>
  </mergeCells>
  <printOptions horizontalCentered="1"/>
  <pageMargins left="0.5" right="0.5" top="0.5" bottom="0.55" header="0" footer="0"/>
  <pageSetup horizontalDpi="300" verticalDpi="300" orientation="landscape" scale="67" r:id="rId1"/>
  <headerFooter alignWithMargins="0">
    <oddFooter>&amp;C&amp;"Times New Roman,Regular"Exhibit K - Summary of Requirements by Grade</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sdale</dc:creator>
  <cp:keywords/>
  <dc:description/>
  <cp:lastModifiedBy>mcvrkel</cp:lastModifiedBy>
  <cp:lastPrinted>2007-01-30T18:24:02Z</cp:lastPrinted>
  <dcterms:created xsi:type="dcterms:W3CDTF">2003-08-28T20:51:00Z</dcterms:created>
  <dcterms:modified xsi:type="dcterms:W3CDTF">2007-01-30T21:15:25Z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173001943</vt:i4>
  </property>
  <property fmtid="{D5CDD505-2E9C-101B-9397-08002B2CF9AE}" pid="3" name="_NewReviewCycle">
    <vt:lpwstr/>
  </property>
  <property fmtid="{D5CDD505-2E9C-101B-9397-08002B2CF9AE}" pid="4" name="_EmailSubject">
    <vt:lpwstr>CJ instructions</vt:lpwstr>
  </property>
  <property fmtid="{D5CDD505-2E9C-101B-9397-08002B2CF9AE}" pid="5" name="_AuthorEmail">
    <vt:lpwstr>Lora.Allen@SMOJMD.USDOJ.gov</vt:lpwstr>
  </property>
  <property fmtid="{D5CDD505-2E9C-101B-9397-08002B2CF9AE}" pid="6" name="_AuthorEmailDisplayName">
    <vt:lpwstr>Allen, Lora</vt:lpwstr>
  </property>
  <property fmtid="{D5CDD505-2E9C-101B-9397-08002B2CF9AE}" pid="7" name="_PreviousAdHocReviewCycleID">
    <vt:i4>548992271</vt:i4>
  </property>
  <property fmtid="{D5CDD505-2E9C-101B-9397-08002B2CF9AE}" pid="8" name="_ReviewingToolsShownOnce">
    <vt:lpwstr/>
  </property>
</Properties>
</file>