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figure 1" sheetId="1" r:id="rId1"/>
    <sheet name="figure 2" sheetId="2" r:id="rId2"/>
    <sheet name="table 1" sheetId="3" r:id="rId3"/>
  </sheets>
  <definedNames>
    <definedName name="_xlnm.Print_Area" localSheetId="2">'table 1'!$A$1:$G$14</definedName>
  </definedNames>
  <calcPr fullCalcOnLoad="1"/>
</workbook>
</file>

<file path=xl/sharedStrings.xml><?xml version="1.0" encoding="utf-8"?>
<sst xmlns="http://schemas.openxmlformats.org/spreadsheetml/2006/main" count="56" uniqueCount="45">
  <si>
    <t>Table 1</t>
  </si>
  <si>
    <t>Energy Consumption by End-Use Sector</t>
  </si>
  <si>
    <t>(quadrillion BTUs)</t>
  </si>
  <si>
    <t>Res/Com</t>
  </si>
  <si>
    <t>Industrial</t>
  </si>
  <si>
    <t>Transportation</t>
  </si>
  <si>
    <t>Total</t>
  </si>
  <si>
    <t>% Transp</t>
  </si>
  <si>
    <t>Source:</t>
  </si>
  <si>
    <t>EIA Annual Energy Review 2000, website version</t>
  </si>
  <si>
    <t>Table 2.1a</t>
  </si>
  <si>
    <t>Table 2.1a, available at http://www.eia.doe.gov/emeu/mer/pdf/pages/sec2_3.pdf</t>
  </si>
  <si>
    <t>as of December 18, 2001.</t>
  </si>
  <si>
    <t>EIA total</t>
  </si>
  <si>
    <t>Sum</t>
  </si>
  <si>
    <t>Version using EIA AER 2000:</t>
  </si>
  <si>
    <t xml:space="preserve">U.S. Department of Energy, Energy Information </t>
  </si>
  <si>
    <t>Administration, Monthly Energy Review, November 2001</t>
  </si>
  <si>
    <t>Data for Figure 2:</t>
  </si>
  <si>
    <t>Transportation Energy Use by Mode: 1999</t>
  </si>
  <si>
    <t>Cars and light-duty vehicles</t>
  </si>
  <si>
    <t>Air</t>
  </si>
  <si>
    <t>Rail</t>
  </si>
  <si>
    <t>Water</t>
  </si>
  <si>
    <t>Transit</t>
  </si>
  <si>
    <t>Heavy-duty trucks and buses</t>
  </si>
  <si>
    <t>Pipeline</t>
  </si>
  <si>
    <t>percent</t>
  </si>
  <si>
    <t>trillionBTU</t>
  </si>
  <si>
    <t>Note: Data are preliminary</t>
  </si>
  <si>
    <t xml:space="preserve">Source: U.S. Department of Transportation, National Transportation </t>
  </si>
  <si>
    <t>Statistics 2001, table 4-6 (Washington, DC:2002)</t>
  </si>
  <si>
    <t>Passenger-miles (trillion)</t>
  </si>
  <si>
    <t>Population (100 million)</t>
  </si>
  <si>
    <t>Growth 1980-2000</t>
  </si>
  <si>
    <t>GDP (1996 chained dollars)</t>
  </si>
  <si>
    <t>Transportation Energy Use (10 quadrillion BTUs)</t>
  </si>
  <si>
    <t>Highway vehicles</t>
  </si>
  <si>
    <t>Pass cars</t>
  </si>
  <si>
    <t>Light trucks</t>
  </si>
  <si>
    <t>Figure 1</t>
  </si>
  <si>
    <t>Transportation Energy Use and Other Trends: 1980–2000</t>
  </si>
  <si>
    <t>NOTE: 2000 data for passenger-miles do not include numbers for transit or general aviation.</t>
  </si>
  <si>
    <t>Year</t>
  </si>
  <si>
    <r>
      <t xml:space="preserve">SOURCES:
</t>
    </r>
    <r>
      <rPr>
        <b/>
        <sz val="10"/>
        <rFont val="Arial"/>
        <family val="2"/>
      </rPr>
      <t>Energy use:</t>
    </r>
    <r>
      <rPr>
        <sz val="10"/>
        <rFont val="Arial"/>
        <family val="0"/>
      </rPr>
      <t xml:space="preserve"> U.S. Department of Energy, Energy Information Administration, Annual Energy Review, DOE/EIA 0384(2000) (Washington DC: August 2001).
</t>
    </r>
    <r>
      <rPr>
        <b/>
        <sz val="10"/>
        <rFont val="Arial"/>
        <family val="2"/>
      </rPr>
      <t>Gross Domestic Product:</t>
    </r>
    <r>
      <rPr>
        <sz val="10"/>
        <rFont val="Arial"/>
        <family val="0"/>
      </rPr>
      <t xml:space="preserve"> U.S. Department of Commerce (USDOC), Bureau of Economic Analysis, available at http://www.bea.doc.gov/, as of January 2001.
</t>
    </r>
    <r>
      <rPr>
        <b/>
        <sz val="10"/>
        <rFont val="Arial"/>
        <family val="2"/>
      </rPr>
      <t>Passenger-miles:</t>
    </r>
    <r>
      <rPr>
        <sz val="10"/>
        <rFont val="Arial"/>
        <family val="0"/>
      </rPr>
      <t xml:space="preserve"> U.S. Department of Transportation, Bureau of Transportation Statistics, National Transportation Statistics 2001, available at http://www.bts.gov.
</t>
    </r>
    <r>
      <rPr>
        <b/>
        <sz val="10"/>
        <rFont val="Arial"/>
        <family val="2"/>
      </rPr>
      <t>Population:</t>
    </r>
    <r>
      <rPr>
        <sz val="10"/>
        <rFont val="Arial"/>
        <family val="0"/>
      </rPr>
      <t xml:space="preserve"> USDOC, U.S. Census Bureau, available at http://www.census.gov/, as of January 2001.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</si>
</sst>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"/>
    <numFmt numFmtId="168" formatCode="0.00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1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9" xfId="0" applyFont="1" applyBorder="1" applyAlignment="1">
      <alignment horizontal="center" wrapText="1"/>
    </xf>
    <xf numFmtId="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2'!$A$5:$A$11</c:f>
              <c:strCache>
                <c:ptCount val="7"/>
                <c:pt idx="0">
                  <c:v>Cars and light-duty vehicles</c:v>
                </c:pt>
                <c:pt idx="1">
                  <c:v>Air</c:v>
                </c:pt>
                <c:pt idx="2">
                  <c:v>Rail</c:v>
                </c:pt>
                <c:pt idx="3">
                  <c:v>Water</c:v>
                </c:pt>
                <c:pt idx="4">
                  <c:v>Transit</c:v>
                </c:pt>
                <c:pt idx="5">
                  <c:v>Heavy-duty trucks and buses</c:v>
                </c:pt>
                <c:pt idx="6">
                  <c:v>Pipeline</c:v>
                </c:pt>
              </c:strCache>
            </c:strRef>
          </c:cat>
          <c:val>
            <c:numRef>
              <c:f>'figure 2'!$B$5:$B$11</c:f>
              <c:numCache>
                <c:ptCount val="7"/>
                <c:pt idx="0">
                  <c:v>61.98356853649908</c:v>
                </c:pt>
                <c:pt idx="1">
                  <c:v>8.321867997955895</c:v>
                </c:pt>
                <c:pt idx="2">
                  <c:v>2.0676913400683987</c:v>
                </c:pt>
                <c:pt idx="3">
                  <c:v>5.295019458312041</c:v>
                </c:pt>
                <c:pt idx="4">
                  <c:v>0.5346122095994339</c:v>
                </c:pt>
                <c:pt idx="5">
                  <c:v>18.817563583474193</c:v>
                </c:pt>
                <c:pt idx="6">
                  <c:v>2.9796768740909627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0</xdr:rowOff>
    </xdr:from>
    <xdr:to>
      <xdr:col>6</xdr:col>
      <xdr:colOff>66675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42875" y="2590800"/>
        <a:ext cx="4676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:E1"/>
    </sheetView>
  </sheetViews>
  <sheetFormatPr defaultColWidth="9.140625" defaultRowHeight="12.75"/>
  <cols>
    <col min="1" max="5" width="15.7109375" style="0" customWidth="1"/>
    <col min="8" max="8" width="12.421875" style="0" customWidth="1"/>
  </cols>
  <sheetData>
    <row r="1" spans="1:5" ht="12.75">
      <c r="A1" s="28" t="s">
        <v>40</v>
      </c>
      <c r="B1" s="29"/>
      <c r="C1" s="29"/>
      <c r="D1" s="29"/>
      <c r="E1" s="29"/>
    </row>
    <row r="2" spans="1:5" ht="12.75">
      <c r="A2" s="28" t="s">
        <v>41</v>
      </c>
      <c r="B2" s="29"/>
      <c r="C2" s="29"/>
      <c r="D2" s="29"/>
      <c r="E2" s="29"/>
    </row>
    <row r="3" spans="1:8" ht="49.5" customHeight="1">
      <c r="A3" s="17" t="s">
        <v>43</v>
      </c>
      <c r="B3" s="20" t="s">
        <v>36</v>
      </c>
      <c r="C3" s="20" t="s">
        <v>35</v>
      </c>
      <c r="D3" s="20" t="s">
        <v>32</v>
      </c>
      <c r="E3" s="20" t="s">
        <v>33</v>
      </c>
      <c r="H3" s="16"/>
    </row>
    <row r="4" spans="1:5" ht="12.75">
      <c r="A4" s="24">
        <v>1980</v>
      </c>
      <c r="B4" s="19">
        <v>1.97</v>
      </c>
      <c r="C4" s="19">
        <v>4.9</v>
      </c>
      <c r="D4" s="19">
        <v>2.99</v>
      </c>
      <c r="E4" s="19">
        <v>2.27</v>
      </c>
    </row>
    <row r="5" spans="1:5" ht="12.75">
      <c r="A5" s="23">
        <v>1981</v>
      </c>
      <c r="B5" s="19">
        <v>1.95</v>
      </c>
      <c r="C5" s="19">
        <v>5.02</v>
      </c>
      <c r="D5" s="19"/>
      <c r="E5" s="19">
        <v>2.3</v>
      </c>
    </row>
    <row r="6" spans="1:5" ht="12.75">
      <c r="A6" s="23">
        <v>1982</v>
      </c>
      <c r="B6" s="19">
        <v>1.91</v>
      </c>
      <c r="C6" s="19">
        <v>4.92</v>
      </c>
      <c r="D6" s="19"/>
      <c r="E6" s="19">
        <v>2.33</v>
      </c>
    </row>
    <row r="7" spans="1:5" ht="12.75">
      <c r="A7" s="23">
        <v>1983</v>
      </c>
      <c r="B7" s="19">
        <v>1.91</v>
      </c>
      <c r="C7" s="26">
        <v>5.13</v>
      </c>
      <c r="D7" s="19"/>
      <c r="E7" s="19">
        <v>2.34</v>
      </c>
    </row>
    <row r="8" spans="1:5" ht="12.75">
      <c r="A8" s="23">
        <v>1984</v>
      </c>
      <c r="B8" s="19">
        <v>1.98</v>
      </c>
      <c r="C8" s="26">
        <v>5.51</v>
      </c>
      <c r="D8" s="19"/>
      <c r="E8" s="19">
        <v>2.36</v>
      </c>
    </row>
    <row r="9" spans="1:5" ht="12.75">
      <c r="A9" s="23">
        <v>1985</v>
      </c>
      <c r="B9" s="19">
        <v>2.01</v>
      </c>
      <c r="C9" s="26">
        <v>5.72</v>
      </c>
      <c r="D9" s="19">
        <v>3.96</v>
      </c>
      <c r="E9" s="19">
        <v>2.38</v>
      </c>
    </row>
    <row r="10" spans="1:5" ht="12.75">
      <c r="A10" s="23">
        <v>1986</v>
      </c>
      <c r="B10" s="19">
        <v>2.08</v>
      </c>
      <c r="C10" s="26">
        <v>5.91</v>
      </c>
      <c r="D10" s="19"/>
      <c r="E10" s="19">
        <v>2.4</v>
      </c>
    </row>
    <row r="11" spans="1:5" ht="12.75">
      <c r="A11" s="23">
        <v>1987</v>
      </c>
      <c r="B11" s="19">
        <v>2.15</v>
      </c>
      <c r="C11" s="26">
        <v>6.11</v>
      </c>
      <c r="D11" s="19"/>
      <c r="E11" s="19">
        <v>2.42</v>
      </c>
    </row>
    <row r="12" spans="1:5" ht="12.75">
      <c r="A12" s="23">
        <v>1988</v>
      </c>
      <c r="B12" s="19">
        <v>2.23</v>
      </c>
      <c r="C12" s="26">
        <v>6.37</v>
      </c>
      <c r="D12" s="19"/>
      <c r="E12" s="19">
        <v>2.45</v>
      </c>
    </row>
    <row r="13" spans="1:5" ht="12.75">
      <c r="A13" s="23">
        <v>1989</v>
      </c>
      <c r="B13" s="19">
        <v>2.26</v>
      </c>
      <c r="C13" s="26">
        <v>6.59</v>
      </c>
      <c r="D13" s="19"/>
      <c r="E13" s="19">
        <v>2.47</v>
      </c>
    </row>
    <row r="14" spans="1:5" ht="12.75">
      <c r="A14" s="23">
        <v>1990</v>
      </c>
      <c r="B14" s="19">
        <v>2.25</v>
      </c>
      <c r="C14" s="26">
        <v>9.71</v>
      </c>
      <c r="D14" s="19">
        <v>4.34</v>
      </c>
      <c r="E14" s="19">
        <v>2.49</v>
      </c>
    </row>
    <row r="15" spans="1:5" ht="12.75">
      <c r="A15" s="23">
        <v>1991</v>
      </c>
      <c r="B15" s="19">
        <v>2.21</v>
      </c>
      <c r="C15" s="26">
        <v>6.68</v>
      </c>
      <c r="D15" s="19">
        <v>3.98</v>
      </c>
      <c r="E15" s="19">
        <v>2.52</v>
      </c>
    </row>
    <row r="16" spans="1:5" ht="12.75">
      <c r="A16" s="23">
        <v>1992</v>
      </c>
      <c r="B16" s="19">
        <v>2.25</v>
      </c>
      <c r="C16" s="26">
        <v>6.88</v>
      </c>
      <c r="D16" s="19">
        <v>3.98</v>
      </c>
      <c r="E16" s="19">
        <v>2.55</v>
      </c>
    </row>
    <row r="17" spans="1:5" ht="12.75">
      <c r="A17" s="23">
        <v>1993</v>
      </c>
      <c r="B17" s="19">
        <v>2.29</v>
      </c>
      <c r="C17" s="26">
        <v>7.06</v>
      </c>
      <c r="D17" s="19">
        <v>4.09</v>
      </c>
      <c r="E17" s="19">
        <v>2.58</v>
      </c>
    </row>
    <row r="18" spans="1:5" ht="12.75">
      <c r="A18" s="23">
        <v>1994</v>
      </c>
      <c r="B18" s="19">
        <v>2.35</v>
      </c>
      <c r="C18" s="26">
        <v>7.35</v>
      </c>
      <c r="D18" s="19">
        <v>4.18</v>
      </c>
      <c r="E18" s="19">
        <v>2.6</v>
      </c>
    </row>
    <row r="19" spans="1:5" ht="12.75">
      <c r="A19" s="23">
        <v>1995</v>
      </c>
      <c r="B19" s="19">
        <v>2.4</v>
      </c>
      <c r="C19" s="26">
        <v>7.54</v>
      </c>
      <c r="D19" s="19">
        <v>4.34</v>
      </c>
      <c r="E19" s="19">
        <v>2.63</v>
      </c>
    </row>
    <row r="20" spans="1:5" ht="12.75">
      <c r="A20" s="23">
        <v>1996</v>
      </c>
      <c r="B20" s="19">
        <v>2.45</v>
      </c>
      <c r="C20" s="26">
        <v>7.81</v>
      </c>
      <c r="D20" s="19">
        <v>4.48</v>
      </c>
      <c r="E20" s="19">
        <v>2.65</v>
      </c>
    </row>
    <row r="21" spans="1:5" ht="12.75">
      <c r="A21" s="23">
        <v>1997</v>
      </c>
      <c r="B21" s="19">
        <v>2.48</v>
      </c>
      <c r="C21" s="26">
        <v>8.16</v>
      </c>
      <c r="D21" s="19">
        <v>4.62</v>
      </c>
      <c r="E21" s="19">
        <v>2.68</v>
      </c>
    </row>
    <row r="22" spans="1:5" ht="12.75">
      <c r="A22" s="23">
        <v>1998</v>
      </c>
      <c r="B22" s="22">
        <v>2.54</v>
      </c>
      <c r="C22" s="27">
        <v>8.51</v>
      </c>
      <c r="D22" s="19">
        <v>4.71</v>
      </c>
      <c r="E22" s="22">
        <v>2.7</v>
      </c>
    </row>
    <row r="23" spans="1:5" ht="12.75">
      <c r="A23" s="23">
        <v>1999</v>
      </c>
      <c r="B23" s="19">
        <v>2.63</v>
      </c>
      <c r="C23" s="27">
        <v>8.86</v>
      </c>
      <c r="D23" s="19">
        <v>4.9</v>
      </c>
      <c r="E23" s="22">
        <v>2.73</v>
      </c>
    </row>
    <row r="24" spans="1:5" ht="12.75">
      <c r="A24" s="23">
        <v>2000</v>
      </c>
      <c r="B24" s="19">
        <v>2.6639</v>
      </c>
      <c r="C24" s="27">
        <v>9.22</v>
      </c>
      <c r="D24" s="19"/>
      <c r="E24" s="22">
        <v>2.81</v>
      </c>
    </row>
    <row r="25" spans="1:5" s="4" customFormat="1" ht="12.75">
      <c r="A25" s="18" t="s">
        <v>34</v>
      </c>
      <c r="B25" s="21">
        <f>(B24-B4)/B4</f>
        <v>0.35223350253807106</v>
      </c>
      <c r="C25" s="21">
        <f>(C24-C4)/C4</f>
        <v>0.8816326530612245</v>
      </c>
      <c r="D25" s="25">
        <v>0.64</v>
      </c>
      <c r="E25" s="21">
        <f>(E24-E4)/E4</f>
        <v>0.2378854625550661</v>
      </c>
    </row>
    <row r="26" spans="1:5" ht="12.75">
      <c r="A26" s="29" t="s">
        <v>42</v>
      </c>
      <c r="B26" s="29"/>
      <c r="C26" s="29"/>
      <c r="D26" s="29"/>
      <c r="E26" s="29"/>
    </row>
    <row r="27" spans="1:5" ht="114.75" customHeight="1">
      <c r="A27" s="29" t="s">
        <v>44</v>
      </c>
      <c r="B27" s="29"/>
      <c r="C27" s="29"/>
      <c r="D27" s="29"/>
      <c r="E27" s="29"/>
    </row>
  </sheetData>
  <mergeCells count="4">
    <mergeCell ref="A1:E1"/>
    <mergeCell ref="A2:E2"/>
    <mergeCell ref="A27:E27"/>
    <mergeCell ref="A26:E26"/>
  </mergeCells>
  <printOptions/>
  <pageMargins left="0.75" right="0.32" top="1" bottom="1" header="0.5" footer="0.5"/>
  <pageSetup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G10" sqref="G10"/>
    </sheetView>
  </sheetViews>
  <sheetFormatPr defaultColWidth="9.140625" defaultRowHeight="12.75"/>
  <cols>
    <col min="1" max="1" width="25.57421875" style="0" bestFit="1" customWidth="1"/>
  </cols>
  <sheetData>
    <row r="2" ht="12.75">
      <c r="A2" t="s">
        <v>18</v>
      </c>
    </row>
    <row r="3" ht="12.75">
      <c r="A3" s="1" t="s">
        <v>19</v>
      </c>
    </row>
    <row r="4" spans="2:4" ht="12.75">
      <c r="B4" t="s">
        <v>27</v>
      </c>
      <c r="D4" t="s">
        <v>28</v>
      </c>
    </row>
    <row r="5" spans="1:10" ht="12.75">
      <c r="A5" t="s">
        <v>20</v>
      </c>
      <c r="B5" s="15">
        <f>(D5/25439)*100</f>
        <v>61.98356853649908</v>
      </c>
      <c r="D5">
        <f>9172+6596</f>
        <v>15768</v>
      </c>
      <c r="J5" t="s">
        <v>27</v>
      </c>
    </row>
    <row r="6" spans="1:10" ht="12.75">
      <c r="A6" t="s">
        <v>21</v>
      </c>
      <c r="B6" s="15">
        <f aca="true" t="shared" si="0" ref="B6:B11">(D6/25439)*100</f>
        <v>8.321867997955895</v>
      </c>
      <c r="D6">
        <f>1944+42+131</f>
        <v>2117</v>
      </c>
      <c r="G6" t="s">
        <v>37</v>
      </c>
      <c r="J6" s="15">
        <f>SUM(B5+B10)</f>
        <v>80.80113211997327</v>
      </c>
    </row>
    <row r="7" spans="1:10" ht="12.75">
      <c r="A7" t="s">
        <v>22</v>
      </c>
      <c r="B7" s="15">
        <f t="shared" si="0"/>
        <v>2.0676913400683987</v>
      </c>
      <c r="D7">
        <f>515+1+10</f>
        <v>526</v>
      </c>
      <c r="G7" t="s">
        <v>38</v>
      </c>
      <c r="I7">
        <f>9172/25439</f>
        <v>0.3605487637092653</v>
      </c>
      <c r="J7">
        <v>36</v>
      </c>
    </row>
    <row r="8" spans="1:10" ht="12.75">
      <c r="A8" t="s">
        <v>23</v>
      </c>
      <c r="B8" s="15">
        <f t="shared" si="0"/>
        <v>5.295019458312041</v>
      </c>
      <c r="D8">
        <f>874+336+137</f>
        <v>1347</v>
      </c>
      <c r="G8" t="s">
        <v>39</v>
      </c>
      <c r="I8">
        <f>6596/25439</f>
        <v>0.2592869216557255</v>
      </c>
      <c r="J8">
        <v>26</v>
      </c>
    </row>
    <row r="9" spans="1:4" ht="12.75">
      <c r="A9" t="s">
        <v>24</v>
      </c>
      <c r="B9" s="15">
        <f t="shared" si="0"/>
        <v>0.5346122095994339</v>
      </c>
      <c r="D9">
        <f>18+106+6+6</f>
        <v>136</v>
      </c>
    </row>
    <row r="10" spans="1:4" ht="12.75">
      <c r="A10" t="s">
        <v>25</v>
      </c>
      <c r="B10" s="15">
        <f t="shared" si="0"/>
        <v>18.817563583474193</v>
      </c>
      <c r="D10">
        <f>988+3640+159</f>
        <v>4787</v>
      </c>
    </row>
    <row r="11" spans="1:4" ht="12.75">
      <c r="A11" t="s">
        <v>26</v>
      </c>
      <c r="B11" s="15">
        <f t="shared" si="0"/>
        <v>2.9796768740909627</v>
      </c>
      <c r="D11">
        <f>758</f>
        <v>758</v>
      </c>
    </row>
    <row r="12" spans="2:4" ht="12.75">
      <c r="B12" s="1">
        <f>SUM(B5:B11)</f>
        <v>100</v>
      </c>
      <c r="D12" s="1">
        <f>SUM(D5:D11)</f>
        <v>25439</v>
      </c>
    </row>
    <row r="13" spans="1:4" ht="12.75">
      <c r="A13" t="s">
        <v>29</v>
      </c>
      <c r="B13" s="1"/>
      <c r="D13" s="1"/>
    </row>
    <row r="14" ht="12.75">
      <c r="A14" t="s">
        <v>30</v>
      </c>
    </row>
    <row r="15" ht="12.75">
      <c r="A15" t="s">
        <v>31</v>
      </c>
    </row>
  </sheetData>
  <printOptions/>
  <pageMargins left="0.75" right="0.75" top="1" bottom="1" header="0.5" footer="0.5"/>
  <pageSetup horizontalDpi="300" verticalDpi="3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B10" sqref="B10"/>
    </sheetView>
  </sheetViews>
  <sheetFormatPr defaultColWidth="9.140625" defaultRowHeight="12.75"/>
  <cols>
    <col min="4" max="4" width="12.7109375" style="0" bestFit="1" customWidth="1"/>
  </cols>
  <sheetData>
    <row r="1" spans="1:7" ht="12.75">
      <c r="A1" s="6" t="s">
        <v>0</v>
      </c>
      <c r="B1" s="7"/>
      <c r="C1" s="7"/>
      <c r="D1" s="7"/>
      <c r="E1" s="7"/>
      <c r="F1" s="7"/>
      <c r="G1" s="8"/>
    </row>
    <row r="2" spans="1:7" ht="12.75">
      <c r="A2" s="9" t="s">
        <v>1</v>
      </c>
      <c r="B2" s="4"/>
      <c r="C2" s="4"/>
      <c r="D2" s="4"/>
      <c r="E2" s="4"/>
      <c r="F2" s="4"/>
      <c r="G2" s="10"/>
    </row>
    <row r="3" spans="1:11" ht="12.75">
      <c r="A3" s="11" t="s">
        <v>2</v>
      </c>
      <c r="B3" s="4"/>
      <c r="C3" s="4"/>
      <c r="D3" s="4"/>
      <c r="E3" s="4"/>
      <c r="F3" s="4"/>
      <c r="G3" s="10"/>
      <c r="K3" t="s">
        <v>14</v>
      </c>
    </row>
    <row r="4" spans="1:12" ht="12.75">
      <c r="A4" s="11"/>
      <c r="B4" s="4" t="s">
        <v>3</v>
      </c>
      <c r="C4" s="4" t="s">
        <v>4</v>
      </c>
      <c r="D4" s="4" t="s">
        <v>5</v>
      </c>
      <c r="E4" s="4"/>
      <c r="F4" s="4"/>
      <c r="G4" s="10"/>
      <c r="H4" t="s">
        <v>13</v>
      </c>
      <c r="I4" t="s">
        <v>7</v>
      </c>
      <c r="K4" t="s">
        <v>6</v>
      </c>
      <c r="L4" t="s">
        <v>7</v>
      </c>
    </row>
    <row r="5" spans="1:12" ht="12.75">
      <c r="A5" s="11">
        <v>1980</v>
      </c>
      <c r="B5" s="4">
        <f>15.938+10.613</f>
        <v>26.551000000000002</v>
      </c>
      <c r="C5" s="4">
        <v>32.192</v>
      </c>
      <c r="D5" s="4">
        <v>19.695</v>
      </c>
      <c r="E5" s="4"/>
      <c r="F5" s="4"/>
      <c r="G5" s="10"/>
      <c r="H5">
        <v>78.435</v>
      </c>
      <c r="I5" s="2">
        <f>D5/H5*100</f>
        <v>25.10996366418053</v>
      </c>
      <c r="J5" s="2"/>
      <c r="K5">
        <f>SUM(B5:D5)</f>
        <v>78.438</v>
      </c>
      <c r="L5" s="2">
        <f>(D5/K5)*100</f>
        <v>25.10900328922206</v>
      </c>
    </row>
    <row r="6" spans="1:12" ht="12.75">
      <c r="A6" s="11">
        <v>1985</v>
      </c>
      <c r="B6" s="4">
        <f>16.095+11.55</f>
        <v>27.645</v>
      </c>
      <c r="C6" s="4">
        <v>29.067</v>
      </c>
      <c r="D6" s="4">
        <v>20.071</v>
      </c>
      <c r="E6" s="4"/>
      <c r="F6" s="4"/>
      <c r="G6" s="10"/>
      <c r="H6">
        <v>76.778</v>
      </c>
      <c r="I6" s="2">
        <f>D6/H6*100</f>
        <v>26.141603063377527</v>
      </c>
      <c r="J6" s="2"/>
      <c r="K6">
        <f>SUM(B6:D6)</f>
        <v>76.783</v>
      </c>
      <c r="L6" s="2">
        <f>(D6/K6)*100</f>
        <v>26.139900759282654</v>
      </c>
    </row>
    <row r="7" spans="1:12" ht="12.75">
      <c r="A7" s="11">
        <v>1990</v>
      </c>
      <c r="B7" s="4">
        <f>16.884+13.168</f>
        <v>30.052</v>
      </c>
      <c r="C7" s="5">
        <v>31.743</v>
      </c>
      <c r="D7" s="5">
        <v>22.541</v>
      </c>
      <c r="E7" s="5"/>
      <c r="F7" s="4"/>
      <c r="G7" s="10"/>
      <c r="H7" s="3">
        <v>84.344</v>
      </c>
      <c r="I7" s="2">
        <f>D7/H7*100</f>
        <v>26.72507825097221</v>
      </c>
      <c r="J7" s="2"/>
      <c r="K7">
        <f>SUM(B7:D7)</f>
        <v>84.336</v>
      </c>
      <c r="L7" s="2">
        <f>(D7/K7)*100</f>
        <v>26.72761335609941</v>
      </c>
    </row>
    <row r="8" spans="1:12" ht="12.75">
      <c r="A8" s="11">
        <v>1995</v>
      </c>
      <c r="B8" s="4">
        <f>18.492+14.406</f>
        <v>32.898</v>
      </c>
      <c r="C8" s="4">
        <v>34.063</v>
      </c>
      <c r="D8" s="4">
        <v>23.975</v>
      </c>
      <c r="E8" s="4"/>
      <c r="F8" s="4"/>
      <c r="G8" s="10"/>
      <c r="H8">
        <v>90.943</v>
      </c>
      <c r="I8" s="2">
        <f>D8/H8*100</f>
        <v>26.362666725311463</v>
      </c>
      <c r="J8" s="2"/>
      <c r="K8">
        <f>SUM(B8:D8)</f>
        <v>90.936</v>
      </c>
      <c r="L8" s="2">
        <f>(D8/K8)*100</f>
        <v>26.36469604996921</v>
      </c>
    </row>
    <row r="9" spans="1:12" ht="12.75">
      <c r="A9" s="11">
        <v>2000</v>
      </c>
      <c r="B9" s="4">
        <f>19.812+16.329</f>
        <v>36.141000000000005</v>
      </c>
      <c r="C9" s="4">
        <v>35.844</v>
      </c>
      <c r="D9" s="4">
        <v>27.101</v>
      </c>
      <c r="E9" s="4"/>
      <c r="F9" s="4"/>
      <c r="G9" s="10"/>
      <c r="H9">
        <v>99.076</v>
      </c>
      <c r="I9" s="2">
        <f>D9/H9*100</f>
        <v>27.353748637409662</v>
      </c>
      <c r="J9" s="2"/>
      <c r="K9">
        <f>SUM(B9:D9)</f>
        <v>99.08600000000001</v>
      </c>
      <c r="L9" s="2">
        <f>(D9/K9)*100</f>
        <v>27.350988030599677</v>
      </c>
    </row>
    <row r="10" spans="1:7" ht="12.75">
      <c r="A10" s="11"/>
      <c r="B10" s="4"/>
      <c r="C10" s="4"/>
      <c r="D10" s="4"/>
      <c r="E10" s="4"/>
      <c r="F10" s="4"/>
      <c r="G10" s="10"/>
    </row>
    <row r="11" spans="1:7" ht="12.75">
      <c r="A11" s="11" t="s">
        <v>8</v>
      </c>
      <c r="B11" s="4" t="s">
        <v>16</v>
      </c>
      <c r="C11" s="4"/>
      <c r="D11" s="4"/>
      <c r="E11" s="4"/>
      <c r="F11" s="4"/>
      <c r="G11" s="10"/>
    </row>
    <row r="12" spans="1:7" ht="12.75">
      <c r="A12" s="11" t="s">
        <v>17</v>
      </c>
      <c r="B12" s="4"/>
      <c r="C12" s="4"/>
      <c r="D12" s="4"/>
      <c r="E12" s="4"/>
      <c r="F12" s="4"/>
      <c r="G12" s="10"/>
    </row>
    <row r="13" spans="1:7" ht="12.75">
      <c r="A13" s="11" t="s">
        <v>11</v>
      </c>
      <c r="B13" s="4"/>
      <c r="C13" s="4"/>
      <c r="D13" s="4"/>
      <c r="E13" s="4"/>
      <c r="F13" s="4"/>
      <c r="G13" s="10"/>
    </row>
    <row r="14" spans="1:7" ht="13.5" thickBot="1">
      <c r="A14" s="12" t="s">
        <v>12</v>
      </c>
      <c r="B14" s="13"/>
      <c r="C14" s="13"/>
      <c r="D14" s="13"/>
      <c r="E14" s="13"/>
      <c r="F14" s="13"/>
      <c r="G14" s="14"/>
    </row>
    <row r="15" spans="1:5" ht="12.75">
      <c r="A15" s="4"/>
      <c r="B15" s="4"/>
      <c r="C15" s="4"/>
      <c r="D15" s="4"/>
      <c r="E15" s="4"/>
    </row>
    <row r="20" ht="12.75">
      <c r="A20" t="s">
        <v>15</v>
      </c>
    </row>
    <row r="21" spans="1:2" ht="12.75">
      <c r="A21" s="1" t="s">
        <v>0</v>
      </c>
      <c r="B21" s="1" t="s">
        <v>1</v>
      </c>
    </row>
    <row r="22" ht="12.75">
      <c r="B22" t="s">
        <v>2</v>
      </c>
    </row>
    <row r="23" spans="2:9" ht="12.75">
      <c r="B23" t="s">
        <v>3</v>
      </c>
      <c r="C23" t="s">
        <v>4</v>
      </c>
      <c r="E23" t="s">
        <v>5</v>
      </c>
      <c r="G23" t="s">
        <v>6</v>
      </c>
      <c r="I23" t="s">
        <v>7</v>
      </c>
    </row>
    <row r="24" spans="1:9" ht="12.75">
      <c r="A24">
        <v>1980</v>
      </c>
      <c r="B24">
        <f>15.909+10.642</f>
        <v>26.551000000000002</v>
      </c>
      <c r="C24">
        <v>32.192</v>
      </c>
      <c r="E24">
        <v>19.695</v>
      </c>
      <c r="G24">
        <f>SUM(B24:E24)</f>
        <v>78.438</v>
      </c>
      <c r="I24" s="2">
        <f>(E24/G24)*100</f>
        <v>25.10900328922206</v>
      </c>
    </row>
    <row r="25" spans="1:9" ht="12.75">
      <c r="A25">
        <v>1985</v>
      </c>
      <c r="B25">
        <f>16.059+11.585</f>
        <v>27.644000000000002</v>
      </c>
      <c r="C25">
        <v>29.069</v>
      </c>
      <c r="E25">
        <v>20.071</v>
      </c>
      <c r="G25">
        <f>SUM(B25:E25)</f>
        <v>76.784</v>
      </c>
      <c r="I25" s="2">
        <f>(E25/G25)*100</f>
        <v>26.139560325067723</v>
      </c>
    </row>
    <row r="26" spans="1:9" ht="12.75">
      <c r="A26">
        <v>1990</v>
      </c>
      <c r="B26">
        <f>16.414+12.81</f>
        <v>29.224000000000004</v>
      </c>
      <c r="C26" s="3">
        <v>32.42</v>
      </c>
      <c r="D26" s="3"/>
      <c r="E26" s="3">
        <v>22.54</v>
      </c>
      <c r="F26" s="3"/>
      <c r="G26">
        <f>SUM(B26:E26)</f>
        <v>84.184</v>
      </c>
      <c r="I26" s="2">
        <f>(E26/G26)*100</f>
        <v>26.77468402546802</v>
      </c>
    </row>
    <row r="27" spans="1:9" ht="12.75">
      <c r="A27">
        <v>1995</v>
      </c>
      <c r="B27">
        <f>17.781+13.826</f>
        <v>31.607</v>
      </c>
      <c r="C27">
        <v>34.948</v>
      </c>
      <c r="E27">
        <v>23.972</v>
      </c>
      <c r="G27">
        <f>SUM(B27:E27)</f>
        <v>90.52700000000002</v>
      </c>
      <c r="I27" s="2">
        <f>(E27/G27)*100</f>
        <v>26.48049753112331</v>
      </c>
    </row>
    <row r="28" spans="1:9" ht="12.75">
      <c r="A28">
        <v>2000</v>
      </c>
      <c r="B28">
        <f>20.391+16.994</f>
        <v>37.385</v>
      </c>
      <c r="C28">
        <v>38.763</v>
      </c>
      <c r="E28">
        <v>26.639</v>
      </c>
      <c r="G28">
        <f>SUM(B28:E28)</f>
        <v>102.78699999999999</v>
      </c>
      <c r="I28" s="2">
        <f>(E28/G28)*100</f>
        <v>25.916701528403397</v>
      </c>
    </row>
    <row r="30" spans="1:2" ht="12.75">
      <c r="A30" t="s">
        <v>8</v>
      </c>
      <c r="B30" t="s">
        <v>9</v>
      </c>
    </row>
    <row r="31" ht="12.75">
      <c r="B31" t="s">
        <v>10</v>
      </c>
    </row>
  </sheetData>
  <printOptions/>
  <pageMargins left="0.75" right="0.75" top="1" bottom="1" header="0.5" footer="0.5"/>
  <pageSetup horizontalDpi="300" verticalDpi="300" orientation="portrait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Koldenbu</dc:creator>
  <cp:keywords/>
  <dc:description/>
  <cp:lastModifiedBy>W. Raymond Keng</cp:lastModifiedBy>
  <cp:lastPrinted>2003-07-08T13:53:03Z</cp:lastPrinted>
  <dcterms:created xsi:type="dcterms:W3CDTF">2001-12-19T16:11:26Z</dcterms:created>
  <dcterms:modified xsi:type="dcterms:W3CDTF">2003-08-18T21:21:01Z</dcterms:modified>
  <cp:category/>
  <cp:version/>
  <cp:contentType/>
  <cp:contentStatus/>
</cp:coreProperties>
</file>