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5970" windowHeight="6210" tabRatio="735" firstSheet="1" activeTab="1"/>
  </bookViews>
  <sheets>
    <sheet name="VVVVVVa" sheetId="1" state="hidden" r:id="rId1"/>
    <sheet name="Consolidating0409" sheetId="2" r:id="rId2"/>
    <sheet name="Consolidating0309" sheetId="3" r:id="rId3"/>
  </sheets>
  <externalReferences>
    <externalReference r:id="rId6"/>
  </externalReferences>
  <definedNames>
    <definedName name="_xlnm.Print_Area" localSheetId="2">'Consolidating0309'!$A$1:$V$71</definedName>
    <definedName name="_xlnm.Print_Area" localSheetId="1">'Consolidating0409'!$B$1:$U$66</definedName>
    <definedName name="_xlnm.Print_Titles" localSheetId="2">'Consolidating0309'!$4:$5</definedName>
    <definedName name="_xlnm.Print_Titles" localSheetId="1">'Consolidating0409'!$4:$5</definedName>
  </definedNames>
  <calcPr fullCalcOnLoad="1"/>
</workbook>
</file>

<file path=xl/sharedStrings.xml><?xml version="1.0" encoding="utf-8"?>
<sst xmlns="http://schemas.openxmlformats.org/spreadsheetml/2006/main" count="121" uniqueCount="49">
  <si>
    <t>WCF</t>
  </si>
  <si>
    <t>USMS</t>
  </si>
  <si>
    <t>OJP</t>
  </si>
  <si>
    <t>DEA</t>
  </si>
  <si>
    <t>FBI</t>
  </si>
  <si>
    <t>INS</t>
  </si>
  <si>
    <t>Dollars in Thousands</t>
  </si>
  <si>
    <t>DEPARTMENT OF JUSTICE</t>
  </si>
  <si>
    <t xml:space="preserve"> </t>
  </si>
  <si>
    <t>AFF/SADF</t>
  </si>
  <si>
    <t>FPI</t>
  </si>
  <si>
    <t>Net Cost of Operations</t>
  </si>
  <si>
    <t>BOP</t>
  </si>
  <si>
    <t>Eliminations</t>
  </si>
  <si>
    <t>Consolidated</t>
  </si>
  <si>
    <t>Appropriations Used</t>
  </si>
  <si>
    <t>Prior Period Adjustments</t>
  </si>
  <si>
    <t>Cumulative Results of Operations</t>
  </si>
  <si>
    <t>Beginning Balances</t>
  </si>
  <si>
    <t>Beginning Balances, As Adjusted</t>
  </si>
  <si>
    <t>Budgetary Financing Sources:</t>
  </si>
  <si>
    <t>Appropriations Received</t>
  </si>
  <si>
    <t>Appropriations Transferred-In/Out</t>
  </si>
  <si>
    <t>Other Adjustments</t>
  </si>
  <si>
    <t>Transfers-In/Out Without Reimbursement</t>
  </si>
  <si>
    <t>Total Financing Sources</t>
  </si>
  <si>
    <t>Ending Balances</t>
  </si>
  <si>
    <t xml:space="preserve">Donations and Forfeitures of Cash </t>
  </si>
  <si>
    <t>Donations and Forfeitures of Property</t>
  </si>
  <si>
    <t>Unexpended Appropriations</t>
  </si>
  <si>
    <t xml:space="preserve">  and Cash Equivalents</t>
  </si>
  <si>
    <t>Imputed Financing From Costs</t>
  </si>
  <si>
    <t>Absorbed by Others</t>
  </si>
  <si>
    <t>Other Financing Sources:</t>
  </si>
  <si>
    <t>Other Budgetary Financing Sources</t>
  </si>
  <si>
    <t>ATF</t>
  </si>
  <si>
    <t xml:space="preserve">Appropriations Transferred-In/Out  </t>
  </si>
  <si>
    <t>Nonexchange Revenues</t>
  </si>
  <si>
    <t>Other Financing Sources</t>
  </si>
  <si>
    <t>Consolidating Statement of Changes in Net Position</t>
  </si>
  <si>
    <t>For the Fiscal Year Ended September 30, 2004</t>
  </si>
  <si>
    <t>(Restated)</t>
  </si>
  <si>
    <t>Change in Accounting Principle</t>
  </si>
  <si>
    <t xml:space="preserve">For the Fiscal Year Ended September 30, 2003 </t>
  </si>
  <si>
    <t>OBDs</t>
  </si>
  <si>
    <t>Unaudited</t>
  </si>
  <si>
    <t>Department of Justice · FY 2004 Performance and Accountability Report</t>
  </si>
  <si>
    <t>III-90</t>
  </si>
  <si>
    <t>III-89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</si>
</sst>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6" fillId="0" borderId="1" xfId="0" applyFont="1" applyBorder="1" applyAlignment="1">
      <alignment/>
    </xf>
    <xf numFmtId="42" fontId="0" fillId="0" borderId="0" xfId="0" applyNumberFormat="1" applyAlignment="1">
      <alignment/>
    </xf>
    <xf numFmtId="42" fontId="8" fillId="0" borderId="0" xfId="0" applyNumberFormat="1" applyFont="1" applyBorder="1" applyAlignment="1">
      <alignment/>
    </xf>
    <xf numFmtId="42" fontId="8" fillId="0" borderId="2" xfId="0" applyNumberFormat="1" applyFont="1" applyBorder="1" applyAlignment="1">
      <alignment/>
    </xf>
    <xf numFmtId="42" fontId="8" fillId="0" borderId="0" xfId="0" applyNumberFormat="1" applyFont="1" applyAlignment="1">
      <alignment/>
    </xf>
    <xf numFmtId="42" fontId="0" fillId="0" borderId="0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10" fillId="2" borderId="0" xfId="0" applyFont="1" applyFill="1" applyAlignment="1">
      <alignment horizontal="center"/>
    </xf>
    <xf numFmtId="42" fontId="0" fillId="0" borderId="0" xfId="0" applyNumberFormat="1" applyFont="1" applyAlignment="1">
      <alignment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4" xfId="0" applyFont="1" applyBorder="1" applyAlignment="1">
      <alignment/>
    </xf>
    <xf numFmtId="42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2" fontId="0" fillId="0" borderId="0" xfId="0" applyNumberFormat="1" applyFont="1" applyBorder="1" applyAlignment="1">
      <alignment/>
    </xf>
    <xf numFmtId="0" fontId="0" fillId="0" borderId="3" xfId="0" applyFont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41" fontId="0" fillId="0" borderId="6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42" fontId="12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42" fontId="0" fillId="0" borderId="8" xfId="0" applyNumberFormat="1" applyFont="1" applyBorder="1" applyAlignment="1">
      <alignment/>
    </xf>
    <xf numFmtId="41" fontId="0" fillId="0" borderId="9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42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42" fontId="8" fillId="0" borderId="4" xfId="0" applyNumberFormat="1" applyFont="1" applyBorder="1" applyAlignment="1">
      <alignment/>
    </xf>
    <xf numFmtId="0" fontId="13" fillId="0" borderId="0" xfId="0" applyFont="1" applyAlignment="1">
      <alignment textRotation="180"/>
    </xf>
    <xf numFmtId="0" fontId="13" fillId="0" borderId="0" xfId="0" applyFont="1" applyAlignment="1">
      <alignment vertical="center" textRotation="180"/>
    </xf>
    <xf numFmtId="0" fontId="9" fillId="0" borderId="0" xfId="0" applyFont="1" applyAlignment="1">
      <alignment textRotation="180"/>
    </xf>
    <xf numFmtId="42" fontId="0" fillId="0" borderId="8" xfId="0" applyNumberFormat="1" applyFont="1" applyFill="1" applyBorder="1" applyAlignment="1">
      <alignment/>
    </xf>
    <xf numFmtId="0" fontId="0" fillId="0" borderId="0" xfId="0" applyAlignment="1">
      <alignment vertical="justify"/>
    </xf>
    <xf numFmtId="0" fontId="14" fillId="0" borderId="0" xfId="0" applyFont="1" applyAlignment="1">
      <alignment vertical="top" textRotation="180"/>
    </xf>
    <xf numFmtId="0" fontId="14" fillId="0" borderId="0" xfId="0" applyFont="1" applyBorder="1" applyAlignment="1">
      <alignment vertical="justify" textRotation="180"/>
    </xf>
    <xf numFmtId="0" fontId="0" fillId="0" borderId="0" xfId="0" applyAlignment="1">
      <alignment vertical="justify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textRotation="180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DOJ%20net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a"/>
      <sheetName val="DOJ net cost"/>
      <sheetName val="Consolidating0409"/>
      <sheetName val="Consolidating0309 "/>
    </sheetNames>
    <sheetDataSet>
      <sheetData sheetId="2">
        <row r="68">
          <cell r="G68">
            <v>555112</v>
          </cell>
          <cell r="H68">
            <v>-28470</v>
          </cell>
          <cell r="I68">
            <v>11685932</v>
          </cell>
          <cell r="J68">
            <v>1040538</v>
          </cell>
          <cell r="K68">
            <v>3972213</v>
          </cell>
          <cell r="L68">
            <v>1696728</v>
          </cell>
          <cell r="M68">
            <v>5060409</v>
          </cell>
          <cell r="N68">
            <v>876521</v>
          </cell>
          <cell r="O68">
            <v>4873588</v>
          </cell>
          <cell r="P68">
            <v>-53491</v>
          </cell>
          <cell r="Q68">
            <v>0</v>
          </cell>
        </row>
      </sheetData>
      <sheetData sheetId="3">
        <row r="68">
          <cell r="G68">
            <v>435540</v>
          </cell>
          <cell r="H68">
            <v>-11243</v>
          </cell>
          <cell r="I68">
            <v>5978579</v>
          </cell>
          <cell r="J68">
            <v>920657</v>
          </cell>
          <cell r="K68">
            <v>3733772</v>
          </cell>
          <cell r="L68">
            <v>1547464</v>
          </cell>
          <cell r="M68">
            <v>4250391</v>
          </cell>
          <cell r="N68">
            <v>584580</v>
          </cell>
          <cell r="O68">
            <v>1595143</v>
          </cell>
          <cell r="P68">
            <v>4462577</v>
          </cell>
          <cell r="Q68">
            <v>7599</v>
          </cell>
          <cell r="R6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6"/>
  <sheetViews>
    <sheetView tabSelected="1" workbookViewId="0" topLeftCell="A1">
      <selection activeCell="B3" sqref="B3:B50"/>
    </sheetView>
  </sheetViews>
  <sheetFormatPr defaultColWidth="9.140625" defaultRowHeight="12.75"/>
  <cols>
    <col min="1" max="1" width="2.57421875" style="0" customWidth="1"/>
    <col min="2" max="2" width="5.00390625" style="0" customWidth="1"/>
    <col min="3" max="3" width="2.57421875" style="0" customWidth="1"/>
    <col min="4" max="5" width="2.7109375" style="0" customWidth="1"/>
    <col min="6" max="6" width="2.57421875" style="0" customWidth="1"/>
    <col min="7" max="7" width="32.7109375" style="0" customWidth="1"/>
    <col min="8" max="19" width="12.7109375" style="0" customWidth="1"/>
    <col min="20" max="20" width="1.28515625" style="0" customWidth="1"/>
    <col min="21" max="21" width="0.71875" style="0" customWidth="1"/>
    <col min="23" max="23" width="11.28125" style="0" bestFit="1" customWidth="1"/>
  </cols>
  <sheetData>
    <row r="1" spans="4:20" ht="18" customHeight="1">
      <c r="D1" s="58" t="s">
        <v>7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3:20" ht="18">
      <c r="C2" s="50"/>
      <c r="D2" s="58" t="s">
        <v>39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2:20" ht="18">
      <c r="B3" s="55" t="s">
        <v>46</v>
      </c>
      <c r="D3" s="58" t="s">
        <v>40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2:20" s="1" customFormat="1" ht="15.75" customHeight="1">
      <c r="B4" s="55"/>
      <c r="C4" s="51"/>
      <c r="D4" s="58" t="s">
        <v>45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2:20" s="2" customFormat="1" ht="15">
      <c r="B5" s="55"/>
      <c r="C5" s="51"/>
      <c r="D5" s="3" t="s">
        <v>6</v>
      </c>
      <c r="E5" s="3"/>
      <c r="F5" s="3"/>
      <c r="G5" s="3"/>
      <c r="H5" s="4" t="s">
        <v>9</v>
      </c>
      <c r="I5" s="4" t="s">
        <v>0</v>
      </c>
      <c r="J5" s="4" t="s">
        <v>44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35</v>
      </c>
      <c r="P5" s="4" t="s">
        <v>12</v>
      </c>
      <c r="Q5" s="4" t="s">
        <v>10</v>
      </c>
      <c r="R5" s="13" t="s">
        <v>13</v>
      </c>
      <c r="S5" s="4" t="s">
        <v>14</v>
      </c>
      <c r="T5" s="4"/>
    </row>
    <row r="6" spans="2:3" s="1" customFormat="1" ht="13.5" thickBot="1">
      <c r="B6" s="55"/>
      <c r="C6" s="51"/>
    </row>
    <row r="7" spans="2:20" s="22" customFormat="1" ht="15.75">
      <c r="B7" s="55"/>
      <c r="C7" s="51"/>
      <c r="D7" s="5"/>
      <c r="E7" s="15"/>
      <c r="F7" s="15"/>
      <c r="G7" s="15"/>
      <c r="H7" s="18"/>
      <c r="I7" s="18"/>
      <c r="J7" s="19"/>
      <c r="K7" s="18"/>
      <c r="L7" s="20"/>
      <c r="M7" s="20"/>
      <c r="N7" s="20"/>
      <c r="O7" s="20"/>
      <c r="P7" s="20"/>
      <c r="Q7" s="20"/>
      <c r="R7" s="20"/>
      <c r="S7" s="20"/>
      <c r="T7" s="21"/>
    </row>
    <row r="8" spans="2:20" s="22" customFormat="1" ht="15">
      <c r="B8" s="55"/>
      <c r="C8" s="51"/>
      <c r="D8" s="11" t="s">
        <v>29</v>
      </c>
      <c r="E8" s="12"/>
      <c r="F8" s="12"/>
      <c r="G8" s="12"/>
      <c r="H8" s="25"/>
      <c r="I8" s="25"/>
      <c r="J8" s="26"/>
      <c r="K8" s="25"/>
      <c r="O8" s="22" t="s">
        <v>8</v>
      </c>
      <c r="Q8" s="22" t="s">
        <v>8</v>
      </c>
      <c r="T8" s="24"/>
    </row>
    <row r="9" spans="2:20" s="22" customFormat="1" ht="13.5" customHeight="1">
      <c r="B9" s="55"/>
      <c r="C9" s="51"/>
      <c r="D9" s="27"/>
      <c r="E9" s="25"/>
      <c r="F9" s="25"/>
      <c r="G9" s="25"/>
      <c r="H9" s="25"/>
      <c r="I9" s="25"/>
      <c r="J9" s="26"/>
      <c r="K9" s="25"/>
      <c r="T9" s="24"/>
    </row>
    <row r="10" spans="2:20" s="22" customFormat="1" ht="13.5" customHeight="1">
      <c r="B10" s="55"/>
      <c r="C10" s="51"/>
      <c r="D10" s="27"/>
      <c r="E10" s="25" t="s">
        <v>18</v>
      </c>
      <c r="F10" s="25"/>
      <c r="G10" s="25"/>
      <c r="H10" s="26">
        <v>0</v>
      </c>
      <c r="I10" s="26">
        <v>0</v>
      </c>
      <c r="J10" s="26">
        <v>3543350</v>
      </c>
      <c r="K10" s="26">
        <v>233691</v>
      </c>
      <c r="L10" s="26">
        <f>5472763</f>
        <v>5472763</v>
      </c>
      <c r="M10" s="26">
        <v>424616</v>
      </c>
      <c r="N10" s="26">
        <v>1840945</v>
      </c>
      <c r="O10" s="26">
        <v>187641</v>
      </c>
      <c r="P10" s="26">
        <v>1306039</v>
      </c>
      <c r="Q10" s="26">
        <v>0</v>
      </c>
      <c r="R10" s="26">
        <v>0</v>
      </c>
      <c r="S10" s="26">
        <f>SUM(H10:R10)</f>
        <v>13009045</v>
      </c>
      <c r="T10" s="24"/>
    </row>
    <row r="11" spans="2:20" s="22" customFormat="1" ht="12.75" customHeight="1" hidden="1">
      <c r="B11" s="55"/>
      <c r="C11" s="51"/>
      <c r="D11" s="27"/>
      <c r="E11" s="25" t="s">
        <v>16</v>
      </c>
      <c r="F11" s="25"/>
      <c r="G11" s="25"/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f>SUM(H11:R11)</f>
        <v>0</v>
      </c>
      <c r="T11" s="24"/>
    </row>
    <row r="12" spans="2:20" s="22" customFormat="1" ht="12.75" customHeight="1" hidden="1">
      <c r="B12" s="55"/>
      <c r="C12" s="51"/>
      <c r="D12" s="27"/>
      <c r="E12" s="25" t="s">
        <v>19</v>
      </c>
      <c r="F12" s="25"/>
      <c r="G12" s="25"/>
      <c r="H12" s="32">
        <f aca="true" t="shared" si="0" ref="H12:S12">SUM(H10:H11)</f>
        <v>0</v>
      </c>
      <c r="I12" s="32">
        <f t="shared" si="0"/>
        <v>0</v>
      </c>
      <c r="J12" s="32">
        <f t="shared" si="0"/>
        <v>3543350</v>
      </c>
      <c r="K12" s="32">
        <f t="shared" si="0"/>
        <v>233691</v>
      </c>
      <c r="L12" s="32">
        <f t="shared" si="0"/>
        <v>5472763</v>
      </c>
      <c r="M12" s="32">
        <f t="shared" si="0"/>
        <v>424616</v>
      </c>
      <c r="N12" s="32">
        <f t="shared" si="0"/>
        <v>1840945</v>
      </c>
      <c r="O12" s="32">
        <f t="shared" si="0"/>
        <v>187641</v>
      </c>
      <c r="P12" s="32">
        <f t="shared" si="0"/>
        <v>1306039</v>
      </c>
      <c r="Q12" s="32">
        <f t="shared" si="0"/>
        <v>0</v>
      </c>
      <c r="R12" s="32">
        <f t="shared" si="0"/>
        <v>0</v>
      </c>
      <c r="S12" s="32">
        <f t="shared" si="0"/>
        <v>13009045</v>
      </c>
      <c r="T12" s="24"/>
    </row>
    <row r="13" spans="2:20" s="22" customFormat="1" ht="12.75">
      <c r="B13" s="55"/>
      <c r="C13" s="51"/>
      <c r="D13" s="27"/>
      <c r="E13" s="25"/>
      <c r="F13" s="25"/>
      <c r="G13" s="2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4"/>
    </row>
    <row r="14" spans="2:20" s="22" customFormat="1" ht="12.75">
      <c r="B14" s="55"/>
      <c r="C14" s="51"/>
      <c r="D14" s="27"/>
      <c r="E14" s="25"/>
      <c r="F14" s="25"/>
      <c r="G14" s="2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4"/>
    </row>
    <row r="15" spans="2:20" s="22" customFormat="1" ht="13.5" customHeight="1">
      <c r="B15" s="55"/>
      <c r="C15" s="51"/>
      <c r="D15" s="27"/>
      <c r="E15" s="25" t="s">
        <v>20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T15" s="24"/>
    </row>
    <row r="16" spans="2:20" s="22" customFormat="1" ht="13.5" customHeight="1">
      <c r="B16" s="55"/>
      <c r="C16" s="51"/>
      <c r="D16" s="27"/>
      <c r="E16" s="25"/>
      <c r="F16" s="25" t="s">
        <v>21</v>
      </c>
      <c r="G16" s="25"/>
      <c r="H16" s="23">
        <v>0</v>
      </c>
      <c r="I16" s="23">
        <v>0</v>
      </c>
      <c r="J16" s="23">
        <v>11536028</v>
      </c>
      <c r="K16" s="23">
        <v>733843</v>
      </c>
      <c r="L16" s="23">
        <v>2441534</v>
      </c>
      <c r="M16" s="23">
        <v>1601327</v>
      </c>
      <c r="N16" s="23">
        <v>4662069</v>
      </c>
      <c r="O16" s="23">
        <v>836087</v>
      </c>
      <c r="P16" s="23">
        <v>4858957</v>
      </c>
      <c r="Q16" s="23">
        <v>0</v>
      </c>
      <c r="R16" s="23">
        <v>0</v>
      </c>
      <c r="S16" s="23">
        <f>SUM(H16:R16)</f>
        <v>26669845</v>
      </c>
      <c r="T16" s="24"/>
    </row>
    <row r="17" spans="2:20" s="22" customFormat="1" ht="13.5" customHeight="1">
      <c r="B17" s="55"/>
      <c r="C17" s="51"/>
      <c r="D17" s="27"/>
      <c r="E17" s="25"/>
      <c r="F17" s="25" t="s">
        <v>36</v>
      </c>
      <c r="G17" s="25"/>
      <c r="H17" s="23">
        <v>0</v>
      </c>
      <c r="I17" s="23">
        <v>0</v>
      </c>
      <c r="J17" s="23">
        <v>48361</v>
      </c>
      <c r="K17" s="23">
        <v>262324</v>
      </c>
      <c r="L17" s="23">
        <v>0</v>
      </c>
      <c r="M17" s="23">
        <v>-39974</v>
      </c>
      <c r="N17" s="23">
        <v>-83372</v>
      </c>
      <c r="O17" s="23">
        <v>-14298</v>
      </c>
      <c r="P17" s="23">
        <v>-94314</v>
      </c>
      <c r="Q17" s="23">
        <v>0</v>
      </c>
      <c r="R17" s="23">
        <v>0</v>
      </c>
      <c r="S17" s="23">
        <f>SUM(H17:R17)</f>
        <v>78727</v>
      </c>
      <c r="T17" s="24"/>
    </row>
    <row r="18" spans="2:20" s="22" customFormat="1" ht="13.5" customHeight="1">
      <c r="B18" s="55"/>
      <c r="C18" s="51"/>
      <c r="D18" s="27"/>
      <c r="E18" s="25"/>
      <c r="F18" s="25" t="s">
        <v>23</v>
      </c>
      <c r="G18" s="25"/>
      <c r="H18" s="23">
        <v>0</v>
      </c>
      <c r="I18" s="23">
        <v>0</v>
      </c>
      <c r="J18" s="23">
        <v>-259026</v>
      </c>
      <c r="K18" s="23">
        <v>-7722</v>
      </c>
      <c r="L18" s="23">
        <v>-73541</v>
      </c>
      <c r="M18" s="23">
        <v>-16872</v>
      </c>
      <c r="N18" s="23">
        <v>-72785</v>
      </c>
      <c r="O18" s="23">
        <v>-8933</v>
      </c>
      <c r="P18" s="23">
        <v>-103107</v>
      </c>
      <c r="Q18" s="23">
        <v>0</v>
      </c>
      <c r="R18" s="23">
        <v>0</v>
      </c>
      <c r="S18" s="23">
        <f>SUM(H18:R18)</f>
        <v>-541986</v>
      </c>
      <c r="T18" s="24"/>
    </row>
    <row r="19" spans="2:20" s="22" customFormat="1" ht="13.5" customHeight="1">
      <c r="B19" s="55"/>
      <c r="C19" s="51"/>
      <c r="D19" s="27"/>
      <c r="E19" s="25"/>
      <c r="F19" s="25" t="s">
        <v>15</v>
      </c>
      <c r="G19" s="25"/>
      <c r="H19" s="23">
        <v>0</v>
      </c>
      <c r="I19" s="23">
        <v>0</v>
      </c>
      <c r="J19" s="23">
        <v>-11751332</v>
      </c>
      <c r="K19" s="23">
        <v>-1021892</v>
      </c>
      <c r="L19" s="23">
        <v>-3201804</v>
      </c>
      <c r="M19" s="23">
        <v>-1591142</v>
      </c>
      <c r="N19" s="23">
        <v>-4971623</v>
      </c>
      <c r="O19" s="23">
        <v>-868031</v>
      </c>
      <c r="P19" s="23">
        <v>-4770875</v>
      </c>
      <c r="Q19" s="23">
        <v>0</v>
      </c>
      <c r="R19" s="23">
        <v>0</v>
      </c>
      <c r="S19" s="23">
        <f>SUM(H19:R19)</f>
        <v>-28176699</v>
      </c>
      <c r="T19" s="24"/>
    </row>
    <row r="20" spans="2:20" s="22" customFormat="1" ht="13.5" customHeight="1">
      <c r="B20" s="55"/>
      <c r="C20" s="51"/>
      <c r="D20" s="27"/>
      <c r="E20" s="25"/>
      <c r="F20" s="25"/>
      <c r="G20" s="2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4"/>
    </row>
    <row r="21" spans="2:20" s="22" customFormat="1" ht="13.5" customHeight="1">
      <c r="B21" s="55"/>
      <c r="C21" s="51"/>
      <c r="D21" s="27"/>
      <c r="E21" s="25" t="s">
        <v>25</v>
      </c>
      <c r="F21" s="25"/>
      <c r="G21" s="25"/>
      <c r="H21" s="23">
        <f aca="true" t="shared" si="1" ref="H21:S21">SUM(H16:H20)</f>
        <v>0</v>
      </c>
      <c r="I21" s="23">
        <f t="shared" si="1"/>
        <v>0</v>
      </c>
      <c r="J21" s="23">
        <f t="shared" si="1"/>
        <v>-425969</v>
      </c>
      <c r="K21" s="23">
        <f t="shared" si="1"/>
        <v>-33447</v>
      </c>
      <c r="L21" s="23">
        <f t="shared" si="1"/>
        <v>-833811</v>
      </c>
      <c r="M21" s="23">
        <f t="shared" si="1"/>
        <v>-46661</v>
      </c>
      <c r="N21" s="23">
        <f t="shared" si="1"/>
        <v>-465711</v>
      </c>
      <c r="O21" s="23">
        <f t="shared" si="1"/>
        <v>-55175</v>
      </c>
      <c r="P21" s="23">
        <f t="shared" si="1"/>
        <v>-109339</v>
      </c>
      <c r="Q21" s="23">
        <f t="shared" si="1"/>
        <v>0</v>
      </c>
      <c r="R21" s="23">
        <f t="shared" si="1"/>
        <v>0</v>
      </c>
      <c r="S21" s="23">
        <f t="shared" si="1"/>
        <v>-1970113</v>
      </c>
      <c r="T21" s="24"/>
    </row>
    <row r="22" spans="2:20" s="22" customFormat="1" ht="13.5" customHeight="1">
      <c r="B22" s="55"/>
      <c r="C22" s="51"/>
      <c r="D22" s="16"/>
      <c r="E22" s="17"/>
      <c r="F22" s="17"/>
      <c r="G22" s="1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24"/>
    </row>
    <row r="23" spans="2:20" s="22" customFormat="1" ht="13.5" customHeight="1" thickBot="1">
      <c r="B23" s="55"/>
      <c r="C23" s="51"/>
      <c r="D23" s="43"/>
      <c r="E23" s="40" t="s">
        <v>26</v>
      </c>
      <c r="F23" s="44"/>
      <c r="G23" s="44"/>
      <c r="H23" s="45">
        <f aca="true" t="shared" si="2" ref="H23:S23">H21+H12</f>
        <v>0</v>
      </c>
      <c r="I23" s="45">
        <f t="shared" si="2"/>
        <v>0</v>
      </c>
      <c r="J23" s="45">
        <f t="shared" si="2"/>
        <v>3117381</v>
      </c>
      <c r="K23" s="45">
        <f t="shared" si="2"/>
        <v>200244</v>
      </c>
      <c r="L23" s="45">
        <f t="shared" si="2"/>
        <v>4638952</v>
      </c>
      <c r="M23" s="45">
        <f t="shared" si="2"/>
        <v>377955</v>
      </c>
      <c r="N23" s="45">
        <f t="shared" si="2"/>
        <v>1375234</v>
      </c>
      <c r="O23" s="45">
        <f t="shared" si="2"/>
        <v>132466</v>
      </c>
      <c r="P23" s="45">
        <f t="shared" si="2"/>
        <v>1196700</v>
      </c>
      <c r="Q23" s="45">
        <f t="shared" si="2"/>
        <v>0</v>
      </c>
      <c r="R23" s="45">
        <f t="shared" si="2"/>
        <v>0</v>
      </c>
      <c r="S23" s="45">
        <f t="shared" si="2"/>
        <v>11038932</v>
      </c>
      <c r="T23" s="46"/>
    </row>
    <row r="24" spans="2:17" s="22" customFormat="1" ht="13.5" customHeight="1" thickBot="1">
      <c r="B24" s="55"/>
      <c r="C24" s="51"/>
      <c r="D24" s="17"/>
      <c r="E24" s="17"/>
      <c r="F24" s="17"/>
      <c r="G24" s="17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2:20" s="22" customFormat="1" ht="15">
      <c r="B25" s="55"/>
      <c r="C25" s="51"/>
      <c r="D25" s="47" t="s">
        <v>17</v>
      </c>
      <c r="E25" s="48"/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21"/>
    </row>
    <row r="26" spans="2:20" s="22" customFormat="1" ht="12.75" customHeight="1">
      <c r="B26" s="55"/>
      <c r="C26" s="51"/>
      <c r="D26" s="16"/>
      <c r="E26" s="17"/>
      <c r="F26" s="17"/>
      <c r="G26" s="17"/>
      <c r="H26" s="25"/>
      <c r="I26" s="25"/>
      <c r="J26" s="25"/>
      <c r="K26" s="25"/>
      <c r="L26" s="25"/>
      <c r="M26" s="25"/>
      <c r="N26" s="25"/>
      <c r="O26" s="25"/>
      <c r="P26" s="25"/>
      <c r="Q26" s="25"/>
      <c r="T26" s="24"/>
    </row>
    <row r="27" spans="2:20" s="22" customFormat="1" ht="12.75">
      <c r="B27" s="55"/>
      <c r="C27" s="51"/>
      <c r="D27" s="27"/>
      <c r="E27" s="25" t="s">
        <v>18</v>
      </c>
      <c r="F27" s="25"/>
      <c r="G27" s="25"/>
      <c r="H27" s="26">
        <v>528411</v>
      </c>
      <c r="I27" s="26">
        <v>400754</v>
      </c>
      <c r="J27" s="26">
        <v>104170</v>
      </c>
      <c r="K27" s="26">
        <v>180362</v>
      </c>
      <c r="L27" s="26">
        <v>1886877</v>
      </c>
      <c r="M27" s="26">
        <v>21422</v>
      </c>
      <c r="N27" s="26">
        <v>375948</v>
      </c>
      <c r="O27" s="26">
        <v>44629</v>
      </c>
      <c r="P27" s="26">
        <v>5374496</v>
      </c>
      <c r="Q27" s="26">
        <v>289844</v>
      </c>
      <c r="R27" s="26">
        <v>0</v>
      </c>
      <c r="S27" s="26">
        <f>SUM(H27:R27)</f>
        <v>9206913</v>
      </c>
      <c r="T27" s="24"/>
    </row>
    <row r="28" spans="2:20" s="22" customFormat="1" ht="12.75" customHeight="1">
      <c r="B28" s="55"/>
      <c r="C28" s="51"/>
      <c r="D28" s="27"/>
      <c r="E28" s="25" t="s">
        <v>42</v>
      </c>
      <c r="F28" s="25"/>
      <c r="G28" s="25"/>
      <c r="H28" s="23">
        <v>0</v>
      </c>
      <c r="I28" s="23">
        <v>0</v>
      </c>
      <c r="J28" s="23">
        <v>-694659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f>SUM(H28:R28)</f>
        <v>-694659</v>
      </c>
      <c r="T28" s="24"/>
    </row>
    <row r="29" spans="2:20" s="22" customFormat="1" ht="12.75" customHeight="1">
      <c r="B29" s="55"/>
      <c r="C29" s="51"/>
      <c r="D29" s="27"/>
      <c r="E29" s="25" t="s">
        <v>19</v>
      </c>
      <c r="F29" s="17"/>
      <c r="G29" s="17"/>
      <c r="H29" s="32">
        <f aca="true" t="shared" si="3" ref="H29:S29">SUM(H27:H28)</f>
        <v>528411</v>
      </c>
      <c r="I29" s="32">
        <f t="shared" si="3"/>
        <v>400754</v>
      </c>
      <c r="J29" s="32">
        <f t="shared" si="3"/>
        <v>-590489</v>
      </c>
      <c r="K29" s="32">
        <f t="shared" si="3"/>
        <v>180362</v>
      </c>
      <c r="L29" s="32">
        <f t="shared" si="3"/>
        <v>1886877</v>
      </c>
      <c r="M29" s="32">
        <f t="shared" si="3"/>
        <v>21422</v>
      </c>
      <c r="N29" s="32">
        <f t="shared" si="3"/>
        <v>375948</v>
      </c>
      <c r="O29" s="32">
        <f t="shared" si="3"/>
        <v>44629</v>
      </c>
      <c r="P29" s="32">
        <f t="shared" si="3"/>
        <v>5374496</v>
      </c>
      <c r="Q29" s="32">
        <f t="shared" si="3"/>
        <v>289844</v>
      </c>
      <c r="R29" s="32">
        <f t="shared" si="3"/>
        <v>0</v>
      </c>
      <c r="S29" s="32">
        <f t="shared" si="3"/>
        <v>8512254</v>
      </c>
      <c r="T29" s="24"/>
    </row>
    <row r="30" spans="2:20" s="22" customFormat="1" ht="12.75" customHeight="1">
      <c r="B30" s="55"/>
      <c r="C30" s="51"/>
      <c r="D30" s="27"/>
      <c r="E30" s="25"/>
      <c r="F30" s="17"/>
      <c r="G30" s="1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4"/>
    </row>
    <row r="31" spans="2:20" s="22" customFormat="1" ht="12.75" customHeight="1">
      <c r="B31" s="55"/>
      <c r="C31" s="51"/>
      <c r="D31" s="27"/>
      <c r="E31" s="25"/>
      <c r="F31" s="17"/>
      <c r="G31" s="17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4"/>
    </row>
    <row r="32" spans="2:20" s="9" customFormat="1" ht="15">
      <c r="B32" s="55"/>
      <c r="C32" s="51"/>
      <c r="D32" s="27"/>
      <c r="E32" s="25" t="s">
        <v>20</v>
      </c>
      <c r="F32" s="12"/>
      <c r="G32" s="1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8"/>
    </row>
    <row r="33" spans="2:20" s="9" customFormat="1" ht="13.5" customHeight="1">
      <c r="B33" s="55"/>
      <c r="C33" s="51"/>
      <c r="D33" s="27"/>
      <c r="E33" s="25"/>
      <c r="F33" s="25" t="s">
        <v>23</v>
      </c>
      <c r="G33" s="12"/>
      <c r="H33" s="28">
        <v>0</v>
      </c>
      <c r="I33" s="28">
        <v>-167326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f>SUM(H33:R33)</f>
        <v>-167326</v>
      </c>
      <c r="T33" s="8"/>
    </row>
    <row r="34" spans="2:20" s="31" customFormat="1" ht="12.75">
      <c r="B34" s="55"/>
      <c r="C34" s="51"/>
      <c r="D34" s="27"/>
      <c r="E34" s="25"/>
      <c r="F34" s="25" t="s">
        <v>15</v>
      </c>
      <c r="H34" s="28">
        <f>-H19</f>
        <v>0</v>
      </c>
      <c r="I34" s="28">
        <f aca="true" t="shared" si="4" ref="I34:Q34">-I19</f>
        <v>0</v>
      </c>
      <c r="J34" s="28">
        <f t="shared" si="4"/>
        <v>11751332</v>
      </c>
      <c r="K34" s="28">
        <f t="shared" si="4"/>
        <v>1021892</v>
      </c>
      <c r="L34" s="28">
        <f t="shared" si="4"/>
        <v>3201804</v>
      </c>
      <c r="M34" s="28">
        <f t="shared" si="4"/>
        <v>1591142</v>
      </c>
      <c r="N34" s="28">
        <f t="shared" si="4"/>
        <v>4971623</v>
      </c>
      <c r="O34" s="28">
        <f t="shared" si="4"/>
        <v>868031</v>
      </c>
      <c r="P34" s="28">
        <f t="shared" si="4"/>
        <v>4770875</v>
      </c>
      <c r="Q34" s="28">
        <f t="shared" si="4"/>
        <v>0</v>
      </c>
      <c r="R34" s="28">
        <v>0</v>
      </c>
      <c r="S34" s="28">
        <f>SUM(H34:R34)</f>
        <v>28176699</v>
      </c>
      <c r="T34" s="29"/>
    </row>
    <row r="35" spans="2:20" s="31" customFormat="1" ht="12.75">
      <c r="B35" s="55"/>
      <c r="C35" s="51"/>
      <c r="D35" s="27"/>
      <c r="E35" s="25"/>
      <c r="F35" t="s">
        <v>37</v>
      </c>
      <c r="H35" s="28">
        <v>11468</v>
      </c>
      <c r="I35" s="28">
        <v>0</v>
      </c>
      <c r="J35" s="28">
        <v>0</v>
      </c>
      <c r="K35" s="28">
        <v>0</v>
      </c>
      <c r="L35" s="28">
        <v>835371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f>SUM(H35:R35)</f>
        <v>846839</v>
      </c>
      <c r="T35" s="29"/>
    </row>
    <row r="36" spans="2:20" s="31" customFormat="1" ht="12.75">
      <c r="B36" s="55"/>
      <c r="C36" s="51"/>
      <c r="D36" s="27"/>
      <c r="E36" s="25"/>
      <c r="F36" s="25" t="s">
        <v>27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</row>
    <row r="37" spans="2:20" s="31" customFormat="1" ht="12.75">
      <c r="B37" s="55"/>
      <c r="C37" s="51"/>
      <c r="D37" s="27"/>
      <c r="E37" s="25"/>
      <c r="F37" s="25" t="s">
        <v>30</v>
      </c>
      <c r="H37" s="28">
        <v>448467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f>SUM(H37:R37)</f>
        <v>448467</v>
      </c>
      <c r="T37" s="29"/>
    </row>
    <row r="38" spans="2:20" s="31" customFormat="1" ht="12.75">
      <c r="B38" s="55"/>
      <c r="C38" s="51"/>
      <c r="D38" s="27"/>
      <c r="E38" s="25"/>
      <c r="F38" s="25" t="s">
        <v>24</v>
      </c>
      <c r="H38" s="28">
        <v>0</v>
      </c>
      <c r="I38" s="28">
        <v>277365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f>SUM(H38:R38)</f>
        <v>277365</v>
      </c>
      <c r="T38" s="29"/>
    </row>
    <row r="39" spans="2:20" s="31" customFormat="1" ht="12.75">
      <c r="B39" s="55"/>
      <c r="C39" s="51"/>
      <c r="D39" s="27"/>
      <c r="E39" s="25"/>
      <c r="F39" s="25" t="s">
        <v>34</v>
      </c>
      <c r="H39" s="28">
        <v>0</v>
      </c>
      <c r="I39" s="28">
        <v>0</v>
      </c>
      <c r="J39" s="28">
        <v>62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f>SUM(H39:R39)</f>
        <v>62</v>
      </c>
      <c r="T39" s="29"/>
    </row>
    <row r="40" spans="2:20" s="31" customFormat="1" ht="12.75">
      <c r="B40" s="55"/>
      <c r="C40" s="51"/>
      <c r="D40" s="27"/>
      <c r="E40" s="25"/>
      <c r="F40" s="25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</row>
    <row r="41" spans="2:20" s="31" customFormat="1" ht="12.75">
      <c r="B41" s="55"/>
      <c r="C41" s="51"/>
      <c r="D41" s="27"/>
      <c r="E41" s="25" t="s">
        <v>33</v>
      </c>
      <c r="G41" s="25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</row>
    <row r="42" spans="2:20" s="31" customFormat="1" ht="12.75">
      <c r="B42" s="55"/>
      <c r="C42" s="51"/>
      <c r="D42" s="27"/>
      <c r="E42" s="25"/>
      <c r="F42" s="25" t="s">
        <v>28</v>
      </c>
      <c r="H42" s="28">
        <v>94601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484</v>
      </c>
      <c r="P42" s="28">
        <v>422</v>
      </c>
      <c r="Q42" s="28">
        <v>0</v>
      </c>
      <c r="R42" s="28">
        <v>0</v>
      </c>
      <c r="S42" s="28">
        <f>SUM(H42:R42)</f>
        <v>95507</v>
      </c>
      <c r="T42" s="29"/>
    </row>
    <row r="43" spans="2:20" s="31" customFormat="1" ht="12.75">
      <c r="B43" s="55"/>
      <c r="C43" s="51"/>
      <c r="D43" s="27"/>
      <c r="E43" s="25"/>
      <c r="F43" s="25" t="s">
        <v>24</v>
      </c>
      <c r="H43" s="23">
        <v>-99905</v>
      </c>
      <c r="I43" s="23">
        <v>-183112</v>
      </c>
      <c r="J43" s="23">
        <v>-58775</v>
      </c>
      <c r="K43" s="23">
        <v>1713</v>
      </c>
      <c r="L43" s="23">
        <v>202097</v>
      </c>
      <c r="M43" s="23">
        <v>21620</v>
      </c>
      <c r="N43" s="23">
        <v>51701</v>
      </c>
      <c r="O43" s="23">
        <v>13283</v>
      </c>
      <c r="P43" s="23">
        <v>30427</v>
      </c>
      <c r="Q43" s="23">
        <v>0</v>
      </c>
      <c r="R43" s="23">
        <v>0</v>
      </c>
      <c r="S43" s="23">
        <f>SUM(H43:R43)</f>
        <v>-20951</v>
      </c>
      <c r="T43" s="29"/>
    </row>
    <row r="44" spans="2:20" s="31" customFormat="1" ht="12.75">
      <c r="B44" s="55"/>
      <c r="C44" s="51"/>
      <c r="D44" s="27"/>
      <c r="E44" s="25"/>
      <c r="F44" s="25" t="s">
        <v>31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9"/>
    </row>
    <row r="45" spans="2:20" s="31" customFormat="1" ht="12.75">
      <c r="B45" s="55"/>
      <c r="C45" s="51"/>
      <c r="D45" s="27"/>
      <c r="E45" s="25"/>
      <c r="F45" s="25"/>
      <c r="G45" s="31" t="s">
        <v>32</v>
      </c>
      <c r="H45" s="23">
        <v>0</v>
      </c>
      <c r="I45" s="23">
        <v>4789</v>
      </c>
      <c r="J45" s="23">
        <v>126132</v>
      </c>
      <c r="K45" s="23">
        <v>32210</v>
      </c>
      <c r="L45" s="23">
        <v>3808</v>
      </c>
      <c r="M45" s="23">
        <v>69273</v>
      </c>
      <c r="N45" s="23">
        <v>201085</v>
      </c>
      <c r="O45" s="23">
        <v>44200</v>
      </c>
      <c r="P45" s="23">
        <v>170854</v>
      </c>
      <c r="Q45" s="23">
        <v>10083</v>
      </c>
      <c r="R45" s="23">
        <v>0</v>
      </c>
      <c r="S45" s="23">
        <f>SUM(H45:R45)</f>
        <v>662434</v>
      </c>
      <c r="T45" s="29"/>
    </row>
    <row r="46" spans="2:20" s="31" customFormat="1" ht="12.75" customHeight="1" hidden="1">
      <c r="B46" s="55"/>
      <c r="C46" s="51"/>
      <c r="D46" s="27"/>
      <c r="E46" s="25"/>
      <c r="F46" s="25" t="s">
        <v>38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f>SUM(H46:R46)</f>
        <v>0</v>
      </c>
      <c r="T46" s="29"/>
    </row>
    <row r="47" spans="2:23" s="31" customFormat="1" ht="12.75">
      <c r="B47" s="55"/>
      <c r="C47" s="51"/>
      <c r="D47" s="27"/>
      <c r="E47" s="25" t="s">
        <v>25</v>
      </c>
      <c r="F47" s="25"/>
      <c r="G47" s="25"/>
      <c r="H47" s="32">
        <f aca="true" t="shared" si="5" ref="H47:S47">SUM(H33:H46)</f>
        <v>454631</v>
      </c>
      <c r="I47" s="32">
        <f t="shared" si="5"/>
        <v>-68284</v>
      </c>
      <c r="J47" s="32">
        <f t="shared" si="5"/>
        <v>11818751</v>
      </c>
      <c r="K47" s="32">
        <f t="shared" si="5"/>
        <v>1055815</v>
      </c>
      <c r="L47" s="32">
        <f t="shared" si="5"/>
        <v>4243080</v>
      </c>
      <c r="M47" s="32">
        <f t="shared" si="5"/>
        <v>1682035</v>
      </c>
      <c r="N47" s="32">
        <f t="shared" si="5"/>
        <v>5224409</v>
      </c>
      <c r="O47" s="32">
        <f t="shared" si="5"/>
        <v>925998</v>
      </c>
      <c r="P47" s="32">
        <f t="shared" si="5"/>
        <v>4972578</v>
      </c>
      <c r="Q47" s="32">
        <f t="shared" si="5"/>
        <v>10083</v>
      </c>
      <c r="R47" s="32">
        <f t="shared" si="5"/>
        <v>0</v>
      </c>
      <c r="S47" s="32">
        <f t="shared" si="5"/>
        <v>30319096</v>
      </c>
      <c r="T47" s="29"/>
      <c r="W47" s="31" t="s">
        <v>8</v>
      </c>
    </row>
    <row r="48" spans="2:20" s="10" customFormat="1" ht="12.75">
      <c r="B48" s="55"/>
      <c r="C48" s="51"/>
      <c r="D48" s="35"/>
      <c r="E48" s="36"/>
      <c r="F48" s="36"/>
      <c r="G48" s="36"/>
      <c r="T48" s="29"/>
    </row>
    <row r="49" spans="2:23" s="33" customFormat="1" ht="12.75">
      <c r="B49" s="55"/>
      <c r="C49" s="51"/>
      <c r="D49" s="37"/>
      <c r="E49" s="25" t="s">
        <v>11</v>
      </c>
      <c r="F49" s="25"/>
      <c r="G49" s="25"/>
      <c r="H49" s="23">
        <f>'[1]Consolidating0409'!G68*-1</f>
        <v>-555112</v>
      </c>
      <c r="I49" s="23">
        <f>'[1]Consolidating0409'!H68*-1</f>
        <v>28470</v>
      </c>
      <c r="J49" s="23">
        <f>'[1]Consolidating0409'!I68*-1</f>
        <v>-11685932</v>
      </c>
      <c r="K49" s="23">
        <f>'[1]Consolidating0409'!J68*-1</f>
        <v>-1040538</v>
      </c>
      <c r="L49" s="23">
        <f>'[1]Consolidating0409'!K68*-1</f>
        <v>-3972213</v>
      </c>
      <c r="M49" s="23">
        <f>'[1]Consolidating0409'!L68*-1</f>
        <v>-1696728</v>
      </c>
      <c r="N49" s="23">
        <f>'[1]Consolidating0409'!M68*-1</f>
        <v>-5060409</v>
      </c>
      <c r="O49" s="23">
        <f>'[1]Consolidating0409'!N68*-1</f>
        <v>-876521</v>
      </c>
      <c r="P49" s="23">
        <f>'[1]Consolidating0409'!O68*-1</f>
        <v>-4873588</v>
      </c>
      <c r="Q49" s="23">
        <f>'[1]Consolidating0409'!P68*-1</f>
        <v>53491</v>
      </c>
      <c r="R49" s="23">
        <f>'[1]Consolidating0409'!Q68</f>
        <v>0</v>
      </c>
      <c r="S49" s="23">
        <f>SUM(H49:R49)</f>
        <v>-29679080</v>
      </c>
      <c r="T49" s="29"/>
      <c r="W49" s="33" t="s">
        <v>8</v>
      </c>
    </row>
    <row r="50" spans="2:23" s="30" customFormat="1" ht="12.75">
      <c r="B50" s="55"/>
      <c r="C50" s="51"/>
      <c r="D50" s="34"/>
      <c r="E50" s="25"/>
      <c r="F50" s="25"/>
      <c r="G50" s="2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29"/>
      <c r="W50" s="30" t="s">
        <v>8</v>
      </c>
    </row>
    <row r="51" spans="2:23" s="14" customFormat="1" ht="13.5" thickBot="1">
      <c r="B51" s="33"/>
      <c r="C51"/>
      <c r="D51" s="39"/>
      <c r="E51" s="40" t="s">
        <v>26</v>
      </c>
      <c r="F51" s="40"/>
      <c r="G51" s="40"/>
      <c r="H51" s="41">
        <f aca="true" t="shared" si="6" ref="H51:P51">SUM(H47:H49)+H29</f>
        <v>427930</v>
      </c>
      <c r="I51" s="41">
        <f t="shared" si="6"/>
        <v>360940</v>
      </c>
      <c r="J51" s="41">
        <f t="shared" si="6"/>
        <v>-457670</v>
      </c>
      <c r="K51" s="41">
        <f t="shared" si="6"/>
        <v>195639</v>
      </c>
      <c r="L51" s="41">
        <f t="shared" si="6"/>
        <v>2157744</v>
      </c>
      <c r="M51" s="41">
        <f t="shared" si="6"/>
        <v>6729</v>
      </c>
      <c r="N51" s="41">
        <f t="shared" si="6"/>
        <v>539948</v>
      </c>
      <c r="O51" s="41">
        <f t="shared" si="6"/>
        <v>94106</v>
      </c>
      <c r="P51" s="41">
        <f t="shared" si="6"/>
        <v>5473486</v>
      </c>
      <c r="Q51" s="41">
        <f>+Q47+Q49+Q29</f>
        <v>353418</v>
      </c>
      <c r="R51" s="41">
        <f>SUM(R47:R49)+R29</f>
        <v>0</v>
      </c>
      <c r="S51" s="41">
        <f>SUM(S47:S49)+S29</f>
        <v>9152270</v>
      </c>
      <c r="T51" s="42"/>
      <c r="W51" s="14" t="s">
        <v>8</v>
      </c>
    </row>
    <row r="52" spans="2:23" ht="12.75">
      <c r="B52" s="30"/>
      <c r="L52" s="6"/>
      <c r="W52" t="s">
        <v>8</v>
      </c>
    </row>
    <row r="53" spans="2:17" ht="12.75">
      <c r="B53" s="14"/>
      <c r="Q53" t="s">
        <v>8</v>
      </c>
    </row>
    <row r="54" spans="2:17" ht="12.75">
      <c r="B54" s="54"/>
      <c r="Q54" t="s">
        <v>8</v>
      </c>
    </row>
    <row r="55" spans="2:17" ht="12.75">
      <c r="B55" s="54"/>
      <c r="Q55" t="s">
        <v>8</v>
      </c>
    </row>
    <row r="56" ht="12.75">
      <c r="B56" s="54"/>
    </row>
    <row r="57" ht="12.75">
      <c r="B57" s="54"/>
    </row>
    <row r="58" spans="2:17" ht="12.75">
      <c r="B58" s="54"/>
      <c r="Q58" t="s">
        <v>8</v>
      </c>
    </row>
    <row r="59" spans="2:17" ht="12.75">
      <c r="B59" s="54"/>
      <c r="Q59" t="s">
        <v>8</v>
      </c>
    </row>
    <row r="60" spans="2:17" ht="12.75">
      <c r="B60" s="54"/>
      <c r="Q60" t="s">
        <v>8</v>
      </c>
    </row>
    <row r="61" spans="2:17" ht="12.75">
      <c r="B61" s="54"/>
      <c r="Q61" t="s">
        <v>8</v>
      </c>
    </row>
    <row r="62" spans="2:17" ht="12.75">
      <c r="B62" s="54"/>
      <c r="Q62" t="s">
        <v>8</v>
      </c>
    </row>
    <row r="63" ht="12.75">
      <c r="B63" s="56" t="s">
        <v>48</v>
      </c>
    </row>
    <row r="64" ht="12.75" customHeight="1">
      <c r="B64" s="57"/>
    </row>
    <row r="65" ht="12.75">
      <c r="B65" s="57"/>
    </row>
    <row r="66" ht="12.75">
      <c r="B66" s="57"/>
    </row>
  </sheetData>
  <mergeCells count="6">
    <mergeCell ref="B3:B50"/>
    <mergeCell ref="B63:B66"/>
    <mergeCell ref="D1:T1"/>
    <mergeCell ref="D2:T2"/>
    <mergeCell ref="D3:T3"/>
    <mergeCell ref="D4:T4"/>
  </mergeCells>
  <printOptions horizontalCentered="1"/>
  <pageMargins left="0.7" right="0.7" top="1" bottom="0.75" header="1" footer="0.5"/>
  <pageSetup horizontalDpi="600" verticalDpi="600" orientation="landscape" scale="58" r:id="rId1"/>
  <headerFooter alignWithMargins="0">
    <oddHeader>&amp;R&amp;"Arial,Bold"&amp;12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selection activeCell="B7" sqref="B7:B54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2.57421875" style="0" customWidth="1"/>
    <col min="4" max="5" width="2.7109375" style="0" customWidth="1"/>
    <col min="6" max="6" width="2.57421875" style="0" customWidth="1"/>
    <col min="7" max="7" width="33.00390625" style="0" customWidth="1"/>
    <col min="8" max="19" width="13.57421875" style="0" customWidth="1"/>
    <col min="20" max="20" width="14.00390625" style="0" customWidth="1"/>
    <col min="21" max="21" width="1.28515625" style="0" customWidth="1"/>
    <col min="22" max="22" width="0.71875" style="0" customWidth="1"/>
  </cols>
  <sheetData>
    <row r="1" spans="4:21" ht="18">
      <c r="D1" s="58" t="s">
        <v>7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8">
      <c r="A2" s="52"/>
      <c r="B2" s="56" t="s">
        <v>47</v>
      </c>
      <c r="C2" s="50"/>
      <c r="D2" s="58" t="s">
        <v>39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8">
      <c r="A3" s="59" t="s">
        <v>8</v>
      </c>
      <c r="B3" s="57"/>
      <c r="D3" s="58" t="s">
        <v>43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ht="15.75" customHeight="1">
      <c r="A4" s="59"/>
      <c r="B4" s="57"/>
      <c r="C4" s="51"/>
      <c r="D4" s="58" t="s">
        <v>45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</row>
    <row r="5" spans="1:21" s="2" customFormat="1" ht="15">
      <c r="A5" s="59"/>
      <c r="B5" s="57"/>
      <c r="C5" s="51"/>
      <c r="D5" s="3" t="s">
        <v>6</v>
      </c>
      <c r="E5" s="3"/>
      <c r="F5" s="3"/>
      <c r="G5" s="3"/>
      <c r="H5" s="4" t="s">
        <v>9</v>
      </c>
      <c r="I5" s="4" t="s">
        <v>0</v>
      </c>
      <c r="J5" s="4" t="s">
        <v>44</v>
      </c>
      <c r="K5" s="4" t="s">
        <v>1</v>
      </c>
      <c r="L5" s="4" t="s">
        <v>2</v>
      </c>
      <c r="M5" s="4" t="s">
        <v>3</v>
      </c>
      <c r="N5" s="4" t="s">
        <v>4</v>
      </c>
      <c r="O5" s="4" t="s">
        <v>35</v>
      </c>
      <c r="P5" s="4" t="s">
        <v>5</v>
      </c>
      <c r="Q5" s="4" t="s">
        <v>12</v>
      </c>
      <c r="R5" s="4" t="s">
        <v>10</v>
      </c>
      <c r="S5" s="13" t="s">
        <v>13</v>
      </c>
      <c r="T5" s="4" t="s">
        <v>14</v>
      </c>
      <c r="U5" s="4"/>
    </row>
    <row r="6" spans="1:12" s="1" customFormat="1" ht="13.5" thickBot="1">
      <c r="A6" s="59"/>
      <c r="B6"/>
      <c r="C6" s="51"/>
      <c r="L6" s="2" t="s">
        <v>41</v>
      </c>
    </row>
    <row r="7" spans="1:21" s="22" customFormat="1" ht="15.75">
      <c r="A7" s="59"/>
      <c r="B7" s="55" t="s">
        <v>46</v>
      </c>
      <c r="C7" s="51"/>
      <c r="D7" s="5"/>
      <c r="E7" s="15"/>
      <c r="F7" s="15"/>
      <c r="G7" s="15"/>
      <c r="H7" s="18"/>
      <c r="I7" s="18"/>
      <c r="J7" s="19"/>
      <c r="K7" s="18"/>
      <c r="L7" s="20"/>
      <c r="M7" s="20"/>
      <c r="N7" s="20"/>
      <c r="O7" s="20"/>
      <c r="P7" s="20"/>
      <c r="Q7" s="20"/>
      <c r="R7" s="20"/>
      <c r="S7" s="20"/>
      <c r="T7" s="20"/>
      <c r="U7" s="21"/>
    </row>
    <row r="8" spans="1:21" s="22" customFormat="1" ht="15">
      <c r="A8" s="59"/>
      <c r="B8" s="55"/>
      <c r="C8" s="51"/>
      <c r="D8" s="11" t="s">
        <v>29</v>
      </c>
      <c r="E8" s="12"/>
      <c r="F8" s="12"/>
      <c r="G8" s="12"/>
      <c r="H8" s="25"/>
      <c r="I8" s="25"/>
      <c r="J8" s="26"/>
      <c r="K8" s="25"/>
      <c r="U8" s="24"/>
    </row>
    <row r="9" spans="1:21" s="22" customFormat="1" ht="13.5" customHeight="1">
      <c r="A9" s="59"/>
      <c r="B9" s="55"/>
      <c r="C9" s="51"/>
      <c r="D9" s="27"/>
      <c r="E9" s="25"/>
      <c r="F9" s="25"/>
      <c r="G9" s="25"/>
      <c r="H9" s="25"/>
      <c r="I9" s="25"/>
      <c r="J9" s="26"/>
      <c r="K9" s="25"/>
      <c r="U9" s="24"/>
    </row>
    <row r="10" spans="1:21" s="22" customFormat="1" ht="13.5" customHeight="1">
      <c r="A10" s="59"/>
      <c r="B10" s="55"/>
      <c r="C10" s="51"/>
      <c r="D10" s="27"/>
      <c r="E10" s="25" t="s">
        <v>18</v>
      </c>
      <c r="F10" s="25"/>
      <c r="G10" s="25"/>
      <c r="H10" s="26">
        <v>0</v>
      </c>
      <c r="I10" s="26">
        <v>0</v>
      </c>
      <c r="J10" s="26">
        <v>3637472</v>
      </c>
      <c r="K10" s="26">
        <v>215063</v>
      </c>
      <c r="L10" s="26">
        <f>6313076+219684</f>
        <v>6532760</v>
      </c>
      <c r="M10" s="26">
        <v>400231</v>
      </c>
      <c r="N10" s="26">
        <v>1426707</v>
      </c>
      <c r="O10" s="26">
        <v>0</v>
      </c>
      <c r="P10" s="26">
        <v>1318674</v>
      </c>
      <c r="Q10" s="26">
        <v>1524011</v>
      </c>
      <c r="R10" s="26">
        <v>0</v>
      </c>
      <c r="S10" s="26">
        <v>0</v>
      </c>
      <c r="T10" s="26">
        <f>SUM(H10:S10)</f>
        <v>15054918</v>
      </c>
      <c r="U10" s="24"/>
    </row>
    <row r="11" spans="1:21" s="22" customFormat="1" ht="12.75" customHeight="1" hidden="1">
      <c r="A11" s="59"/>
      <c r="B11" s="55"/>
      <c r="C11" s="51"/>
      <c r="D11" s="27"/>
      <c r="E11" s="25" t="s">
        <v>16</v>
      </c>
      <c r="F11" s="25"/>
      <c r="G11" s="25"/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f>SUM(H11:S11)</f>
        <v>0</v>
      </c>
      <c r="U11" s="24"/>
    </row>
    <row r="12" spans="1:21" s="22" customFormat="1" ht="12.75" customHeight="1" hidden="1">
      <c r="A12" s="59"/>
      <c r="B12" s="55"/>
      <c r="C12" s="51"/>
      <c r="D12" s="27"/>
      <c r="E12" s="25" t="s">
        <v>19</v>
      </c>
      <c r="F12" s="25"/>
      <c r="G12" s="25"/>
      <c r="H12" s="32">
        <f aca="true" t="shared" si="0" ref="H12:T12">SUM(H10:H11)</f>
        <v>0</v>
      </c>
      <c r="I12" s="32">
        <f t="shared" si="0"/>
        <v>0</v>
      </c>
      <c r="J12" s="32">
        <f t="shared" si="0"/>
        <v>3637472</v>
      </c>
      <c r="K12" s="32">
        <f t="shared" si="0"/>
        <v>215063</v>
      </c>
      <c r="L12" s="32">
        <f t="shared" si="0"/>
        <v>6532760</v>
      </c>
      <c r="M12" s="32">
        <f t="shared" si="0"/>
        <v>400231</v>
      </c>
      <c r="N12" s="32">
        <f t="shared" si="0"/>
        <v>1426707</v>
      </c>
      <c r="O12" s="32">
        <f t="shared" si="0"/>
        <v>0</v>
      </c>
      <c r="P12" s="32">
        <f t="shared" si="0"/>
        <v>1318674</v>
      </c>
      <c r="Q12" s="32">
        <f t="shared" si="0"/>
        <v>1524011</v>
      </c>
      <c r="R12" s="32">
        <f t="shared" si="0"/>
        <v>0</v>
      </c>
      <c r="S12" s="32">
        <f t="shared" si="0"/>
        <v>0</v>
      </c>
      <c r="T12" s="32">
        <f t="shared" si="0"/>
        <v>15054918</v>
      </c>
      <c r="U12" s="24"/>
    </row>
    <row r="13" spans="1:21" s="22" customFormat="1" ht="12.75">
      <c r="A13" s="59"/>
      <c r="B13" s="55"/>
      <c r="C13" s="51"/>
      <c r="D13" s="27"/>
      <c r="E13" s="25"/>
      <c r="F13" s="25"/>
      <c r="G13" s="25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</row>
    <row r="14" spans="1:21" s="22" customFormat="1" ht="12.75">
      <c r="A14" s="59"/>
      <c r="B14" s="55"/>
      <c r="C14" s="51"/>
      <c r="D14" s="27"/>
      <c r="E14" s="25"/>
      <c r="F14" s="25"/>
      <c r="G14" s="25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4"/>
    </row>
    <row r="15" spans="1:21" s="22" customFormat="1" ht="13.5" customHeight="1">
      <c r="A15" s="59"/>
      <c r="B15" s="55"/>
      <c r="C15" s="51"/>
      <c r="D15" s="27"/>
      <c r="E15" s="25" t="s">
        <v>20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U15" s="24"/>
    </row>
    <row r="16" spans="1:21" s="22" customFormat="1" ht="13.5" customHeight="1">
      <c r="A16" s="59"/>
      <c r="B16" s="55"/>
      <c r="C16" s="51"/>
      <c r="D16" s="27"/>
      <c r="E16" s="25"/>
      <c r="F16" s="25" t="s">
        <v>21</v>
      </c>
      <c r="G16" s="25"/>
      <c r="H16" s="23">
        <v>0</v>
      </c>
      <c r="I16" s="23">
        <v>0</v>
      </c>
      <c r="J16" s="23">
        <v>8560672</v>
      </c>
      <c r="K16" s="23">
        <v>703600</v>
      </c>
      <c r="L16" s="23">
        <v>3639455</v>
      </c>
      <c r="M16" s="23">
        <v>1560919</v>
      </c>
      <c r="N16" s="23">
        <v>4709473</v>
      </c>
      <c r="O16" s="23">
        <v>0</v>
      </c>
      <c r="P16" s="23">
        <v>3792777</v>
      </c>
      <c r="Q16" s="23">
        <v>4470478</v>
      </c>
      <c r="R16" s="23">
        <v>0</v>
      </c>
      <c r="S16" s="23">
        <v>0</v>
      </c>
      <c r="T16" s="23">
        <f>SUM(H16:S16)</f>
        <v>27437374</v>
      </c>
      <c r="U16" s="24"/>
    </row>
    <row r="17" spans="1:21" s="22" customFormat="1" ht="13.5" customHeight="1">
      <c r="A17" s="59"/>
      <c r="B17" s="55"/>
      <c r="C17" s="51"/>
      <c r="D17" s="27"/>
      <c r="E17" s="25"/>
      <c r="F17" s="25" t="s">
        <v>22</v>
      </c>
      <c r="G17" s="25"/>
      <c r="H17" s="23">
        <v>0</v>
      </c>
      <c r="I17" s="23">
        <v>0</v>
      </c>
      <c r="J17" s="23">
        <v>-555377</v>
      </c>
      <c r="K17" s="23">
        <v>253181</v>
      </c>
      <c r="L17" s="23">
        <v>-1648357</v>
      </c>
      <c r="M17" s="23">
        <v>12393</v>
      </c>
      <c r="N17" s="23">
        <v>-89716</v>
      </c>
      <c r="O17" s="23">
        <v>722428</v>
      </c>
      <c r="P17" s="23">
        <v>-3535718</v>
      </c>
      <c r="Q17" s="23">
        <v>-15100</v>
      </c>
      <c r="R17" s="23">
        <v>0</v>
      </c>
      <c r="S17" s="23">
        <v>0</v>
      </c>
      <c r="T17" s="23">
        <f>SUM(H17:S17)</f>
        <v>-4856266</v>
      </c>
      <c r="U17" s="24"/>
    </row>
    <row r="18" spans="1:21" s="22" customFormat="1" ht="13.5" customHeight="1">
      <c r="A18" s="59"/>
      <c r="B18" s="55"/>
      <c r="C18" s="51"/>
      <c r="D18" s="27"/>
      <c r="E18" s="25"/>
      <c r="F18" s="25" t="s">
        <v>23</v>
      </c>
      <c r="G18" s="25"/>
      <c r="H18" s="23">
        <v>0</v>
      </c>
      <c r="I18" s="23">
        <v>0</v>
      </c>
      <c r="J18" s="23">
        <v>-2092864</v>
      </c>
      <c r="K18" s="23">
        <v>-4676</v>
      </c>
      <c r="L18" s="23">
        <v>-66103</v>
      </c>
      <c r="M18" s="23">
        <v>-10266</v>
      </c>
      <c r="N18" s="23">
        <v>-76977</v>
      </c>
      <c r="O18" s="23">
        <v>-332</v>
      </c>
      <c r="P18" s="23">
        <v>78842</v>
      </c>
      <c r="Q18" s="23">
        <v>-32912</v>
      </c>
      <c r="R18" s="23">
        <v>0</v>
      </c>
      <c r="S18" s="23">
        <v>0</v>
      </c>
      <c r="T18" s="23">
        <f>SUM(H18:S18)</f>
        <v>-2205288</v>
      </c>
      <c r="U18" s="24"/>
    </row>
    <row r="19" spans="1:21" s="22" customFormat="1" ht="13.5" customHeight="1">
      <c r="A19" s="59"/>
      <c r="B19" s="55"/>
      <c r="C19" s="51"/>
      <c r="D19" s="27"/>
      <c r="E19" s="25"/>
      <c r="F19" s="25" t="s">
        <v>15</v>
      </c>
      <c r="G19" s="25"/>
      <c r="H19" s="23">
        <v>0</v>
      </c>
      <c r="I19" s="23">
        <v>0</v>
      </c>
      <c r="J19" s="23">
        <v>-6006553</v>
      </c>
      <c r="K19" s="23">
        <v>-933477</v>
      </c>
      <c r="L19" s="23">
        <f>-2986465+1473</f>
        <v>-2984992</v>
      </c>
      <c r="M19" s="23">
        <v>-1538661</v>
      </c>
      <c r="N19" s="23">
        <v>-4128542</v>
      </c>
      <c r="O19" s="23">
        <f>-553259+18804</f>
        <v>-534455</v>
      </c>
      <c r="P19" s="23">
        <v>-1654575</v>
      </c>
      <c r="Q19" s="23">
        <v>-4640438</v>
      </c>
      <c r="R19" s="23">
        <v>0</v>
      </c>
      <c r="S19" s="23">
        <v>0</v>
      </c>
      <c r="T19" s="23">
        <f>SUM(H19:S19)</f>
        <v>-22421693</v>
      </c>
      <c r="U19" s="24"/>
    </row>
    <row r="20" spans="1:21" s="22" customFormat="1" ht="13.5" customHeight="1">
      <c r="A20" s="59"/>
      <c r="B20" s="55"/>
      <c r="C20" s="51"/>
      <c r="D20" s="27"/>
      <c r="E20" s="25"/>
      <c r="F20" s="25"/>
      <c r="G20" s="2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24"/>
    </row>
    <row r="21" spans="1:21" s="22" customFormat="1" ht="13.5" customHeight="1">
      <c r="A21" s="59"/>
      <c r="B21" s="55"/>
      <c r="C21" s="51"/>
      <c r="D21" s="27"/>
      <c r="E21" s="25" t="s">
        <v>25</v>
      </c>
      <c r="F21" s="25"/>
      <c r="G21" s="25"/>
      <c r="H21" s="23">
        <f aca="true" t="shared" si="1" ref="H21:T21">SUM(H16:H20)</f>
        <v>0</v>
      </c>
      <c r="I21" s="23">
        <f t="shared" si="1"/>
        <v>0</v>
      </c>
      <c r="J21" s="23">
        <f t="shared" si="1"/>
        <v>-94122</v>
      </c>
      <c r="K21" s="23">
        <f t="shared" si="1"/>
        <v>18628</v>
      </c>
      <c r="L21" s="23">
        <f t="shared" si="1"/>
        <v>-1059997</v>
      </c>
      <c r="M21" s="23">
        <f t="shared" si="1"/>
        <v>24385</v>
      </c>
      <c r="N21" s="23">
        <f t="shared" si="1"/>
        <v>414238</v>
      </c>
      <c r="O21" s="23">
        <f t="shared" si="1"/>
        <v>187641</v>
      </c>
      <c r="P21" s="23">
        <f t="shared" si="1"/>
        <v>-1318674</v>
      </c>
      <c r="Q21" s="23">
        <f t="shared" si="1"/>
        <v>-217972</v>
      </c>
      <c r="R21" s="23">
        <f t="shared" si="1"/>
        <v>0</v>
      </c>
      <c r="S21" s="23">
        <f t="shared" si="1"/>
        <v>0</v>
      </c>
      <c r="T21" s="23">
        <f t="shared" si="1"/>
        <v>-2045873</v>
      </c>
      <c r="U21" s="24"/>
    </row>
    <row r="22" spans="1:21" s="22" customFormat="1" ht="13.5" customHeight="1">
      <c r="A22" s="59"/>
      <c r="B22" s="55"/>
      <c r="C22" s="51"/>
      <c r="D22" s="16"/>
      <c r="E22" s="17"/>
      <c r="F22" s="17"/>
      <c r="G22" s="1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24"/>
    </row>
    <row r="23" spans="1:21" s="22" customFormat="1" ht="13.5" customHeight="1" thickBot="1">
      <c r="A23" s="59"/>
      <c r="B23" s="55"/>
      <c r="C23" s="51"/>
      <c r="D23" s="43"/>
      <c r="E23" s="40" t="s">
        <v>26</v>
      </c>
      <c r="F23" s="44"/>
      <c r="G23" s="44"/>
      <c r="H23" s="45">
        <f aca="true" t="shared" si="2" ref="H23:T23">H21+H12</f>
        <v>0</v>
      </c>
      <c r="I23" s="45">
        <f t="shared" si="2"/>
        <v>0</v>
      </c>
      <c r="J23" s="45">
        <f t="shared" si="2"/>
        <v>3543350</v>
      </c>
      <c r="K23" s="53">
        <f t="shared" si="2"/>
        <v>233691</v>
      </c>
      <c r="L23" s="45">
        <f t="shared" si="2"/>
        <v>5472763</v>
      </c>
      <c r="M23" s="45">
        <f t="shared" si="2"/>
        <v>424616</v>
      </c>
      <c r="N23" s="45">
        <f t="shared" si="2"/>
        <v>1840945</v>
      </c>
      <c r="O23" s="45">
        <f t="shared" si="2"/>
        <v>187641</v>
      </c>
      <c r="P23" s="45">
        <f t="shared" si="2"/>
        <v>0</v>
      </c>
      <c r="Q23" s="45">
        <f t="shared" si="2"/>
        <v>1306039</v>
      </c>
      <c r="R23" s="45">
        <f t="shared" si="2"/>
        <v>0</v>
      </c>
      <c r="S23" s="45">
        <f t="shared" si="2"/>
        <v>0</v>
      </c>
      <c r="T23" s="45">
        <f t="shared" si="2"/>
        <v>13009045</v>
      </c>
      <c r="U23" s="46"/>
    </row>
    <row r="24" spans="1:11" s="22" customFormat="1" ht="13.5" customHeight="1" thickBot="1">
      <c r="A24" s="59"/>
      <c r="B24" s="55"/>
      <c r="C24" s="51"/>
      <c r="D24" s="17"/>
      <c r="E24" s="17"/>
      <c r="F24" s="17"/>
      <c r="G24" s="17"/>
      <c r="H24" s="25"/>
      <c r="I24" s="25"/>
      <c r="J24" s="26"/>
      <c r="K24" s="25"/>
    </row>
    <row r="25" spans="1:21" s="22" customFormat="1" ht="15">
      <c r="A25" s="59"/>
      <c r="B25" s="55"/>
      <c r="C25" s="51"/>
      <c r="D25" s="47" t="s">
        <v>17</v>
      </c>
      <c r="E25" s="48"/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1"/>
    </row>
    <row r="26" spans="1:21" s="22" customFormat="1" ht="12.75" customHeight="1">
      <c r="A26" s="59"/>
      <c r="B26" s="55"/>
      <c r="C26" s="51"/>
      <c r="D26" s="16"/>
      <c r="E26" s="17"/>
      <c r="F26" s="17"/>
      <c r="G26" s="17"/>
      <c r="H26" s="25"/>
      <c r="I26" s="25"/>
      <c r="J26" s="26"/>
      <c r="K26" s="25"/>
      <c r="U26" s="24"/>
    </row>
    <row r="27" spans="1:21" s="22" customFormat="1" ht="12.75">
      <c r="A27" s="59"/>
      <c r="B27" s="55"/>
      <c r="C27" s="51"/>
      <c r="D27" s="27"/>
      <c r="E27" s="25" t="s">
        <v>18</v>
      </c>
      <c r="F27" s="25"/>
      <c r="G27" s="25"/>
      <c r="H27" s="26">
        <v>485242</v>
      </c>
      <c r="I27" s="26">
        <v>429778</v>
      </c>
      <c r="J27" s="26">
        <v>102707</v>
      </c>
      <c r="K27" s="26">
        <v>139254</v>
      </c>
      <c r="L27" s="26">
        <v>2090750</v>
      </c>
      <c r="M27" s="26">
        <v>-10738</v>
      </c>
      <c r="N27" s="26">
        <v>284878</v>
      </c>
      <c r="O27" s="26">
        <v>0</v>
      </c>
      <c r="P27" s="26">
        <v>-79543</v>
      </c>
      <c r="Q27" s="26">
        <v>5037501</v>
      </c>
      <c r="R27" s="26">
        <v>287889</v>
      </c>
      <c r="S27" s="26">
        <v>0</v>
      </c>
      <c r="T27" s="26">
        <f>SUM(H27:S27)</f>
        <v>8767718</v>
      </c>
      <c r="U27" s="24"/>
    </row>
    <row r="28" spans="1:21" s="22" customFormat="1" ht="12.75" customHeight="1" hidden="1">
      <c r="A28" s="59"/>
      <c r="B28" s="55"/>
      <c r="C28" s="51"/>
      <c r="D28" s="27"/>
      <c r="E28" s="25" t="s">
        <v>16</v>
      </c>
      <c r="F28" s="25"/>
      <c r="G28" s="25"/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f>SUM(H28:S28)</f>
        <v>0</v>
      </c>
      <c r="U28" s="24"/>
    </row>
    <row r="29" spans="1:21" s="22" customFormat="1" ht="12.75" customHeight="1" hidden="1">
      <c r="A29" s="59"/>
      <c r="B29" s="55"/>
      <c r="C29" s="51"/>
      <c r="D29" s="27"/>
      <c r="E29" s="25" t="s">
        <v>19</v>
      </c>
      <c r="F29" s="17"/>
      <c r="G29" s="17"/>
      <c r="H29" s="32">
        <f aca="true" t="shared" si="3" ref="H29:T29">SUM(H27:H28)</f>
        <v>485242</v>
      </c>
      <c r="I29" s="32">
        <f t="shared" si="3"/>
        <v>429778</v>
      </c>
      <c r="J29" s="32">
        <f t="shared" si="3"/>
        <v>102707</v>
      </c>
      <c r="K29" s="32">
        <f t="shared" si="3"/>
        <v>139254</v>
      </c>
      <c r="L29" s="32">
        <f t="shared" si="3"/>
        <v>2090750</v>
      </c>
      <c r="M29" s="32">
        <f t="shared" si="3"/>
        <v>-10738</v>
      </c>
      <c r="N29" s="32">
        <f t="shared" si="3"/>
        <v>284878</v>
      </c>
      <c r="O29" s="32">
        <f t="shared" si="3"/>
        <v>0</v>
      </c>
      <c r="P29" s="32">
        <f t="shared" si="3"/>
        <v>-79543</v>
      </c>
      <c r="Q29" s="32">
        <f t="shared" si="3"/>
        <v>5037501</v>
      </c>
      <c r="R29" s="32">
        <f t="shared" si="3"/>
        <v>287889</v>
      </c>
      <c r="S29" s="32">
        <f t="shared" si="3"/>
        <v>0</v>
      </c>
      <c r="T29" s="32">
        <f t="shared" si="3"/>
        <v>8767718</v>
      </c>
      <c r="U29" s="24"/>
    </row>
    <row r="30" spans="1:21" s="22" customFormat="1" ht="12.75" customHeight="1">
      <c r="A30" s="59"/>
      <c r="B30" s="55"/>
      <c r="C30" s="51"/>
      <c r="D30" s="27"/>
      <c r="E30" s="25"/>
      <c r="F30" s="17"/>
      <c r="G30" s="17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</row>
    <row r="31" spans="1:21" s="22" customFormat="1" ht="12.75" customHeight="1">
      <c r="A31" s="59"/>
      <c r="B31" s="55"/>
      <c r="C31" s="51"/>
      <c r="D31" s="27"/>
      <c r="E31" s="25"/>
      <c r="F31" s="17"/>
      <c r="G31" s="17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</row>
    <row r="32" spans="1:21" s="9" customFormat="1" ht="15">
      <c r="A32" s="59"/>
      <c r="B32" s="55"/>
      <c r="C32" s="51"/>
      <c r="D32" s="27"/>
      <c r="E32" s="25" t="s">
        <v>20</v>
      </c>
      <c r="F32" s="12"/>
      <c r="G32" s="1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</row>
    <row r="33" spans="1:21" s="9" customFormat="1" ht="13.5" customHeight="1">
      <c r="A33" s="59"/>
      <c r="B33" s="55"/>
      <c r="C33" s="51"/>
      <c r="D33" s="27"/>
      <c r="E33" s="25"/>
      <c r="F33" s="25" t="s">
        <v>23</v>
      </c>
      <c r="G33" s="12"/>
      <c r="H33" s="28">
        <v>0</v>
      </c>
      <c r="I33" s="28">
        <v>-78000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f>SUM(H33:S33)</f>
        <v>-78000</v>
      </c>
      <c r="U33" s="8"/>
    </row>
    <row r="34" spans="1:21" s="31" customFormat="1" ht="12.75">
      <c r="A34" s="59"/>
      <c r="B34" s="55"/>
      <c r="C34" s="51"/>
      <c r="D34" s="27"/>
      <c r="E34" s="25"/>
      <c r="F34" s="25" t="s">
        <v>15</v>
      </c>
      <c r="H34" s="28">
        <f>-H19</f>
        <v>0</v>
      </c>
      <c r="I34" s="28">
        <f aca="true" t="shared" si="4" ref="I34:R34">-I19</f>
        <v>0</v>
      </c>
      <c r="J34" s="28">
        <v>6006553</v>
      </c>
      <c r="K34" s="28">
        <f t="shared" si="4"/>
        <v>933477</v>
      </c>
      <c r="L34" s="28">
        <f t="shared" si="4"/>
        <v>2984992</v>
      </c>
      <c r="M34" s="28">
        <f t="shared" si="4"/>
        <v>1538661</v>
      </c>
      <c r="N34" s="28">
        <f t="shared" si="4"/>
        <v>4128542</v>
      </c>
      <c r="O34" s="28">
        <f t="shared" si="4"/>
        <v>534455</v>
      </c>
      <c r="P34" s="28">
        <f t="shared" si="4"/>
        <v>1654575</v>
      </c>
      <c r="Q34" s="28">
        <f t="shared" si="4"/>
        <v>4640438</v>
      </c>
      <c r="R34" s="28">
        <f t="shared" si="4"/>
        <v>0</v>
      </c>
      <c r="S34" s="28">
        <v>0</v>
      </c>
      <c r="T34" s="28">
        <f>SUM(H34:S34)</f>
        <v>22421693</v>
      </c>
      <c r="U34" s="29"/>
    </row>
    <row r="35" spans="1:21" s="31" customFormat="1" ht="12.75">
      <c r="A35" s="59"/>
      <c r="B35" s="55"/>
      <c r="C35" s="51"/>
      <c r="D35" s="27"/>
      <c r="E35" s="25"/>
      <c r="F35" s="25" t="s">
        <v>37</v>
      </c>
      <c r="H35" s="28">
        <v>12691</v>
      </c>
      <c r="I35" s="28">
        <v>0</v>
      </c>
      <c r="J35" s="28">
        <v>0</v>
      </c>
      <c r="K35" s="28">
        <v>0</v>
      </c>
      <c r="L35" s="28">
        <v>362792</v>
      </c>
      <c r="M35" s="28">
        <v>0</v>
      </c>
      <c r="N35" s="28">
        <v>0</v>
      </c>
      <c r="O35" s="28">
        <v>0</v>
      </c>
      <c r="P35" s="28">
        <v>5348</v>
      </c>
      <c r="Q35" s="28">
        <v>0</v>
      </c>
      <c r="R35" s="28">
        <v>0</v>
      </c>
      <c r="S35" s="28">
        <v>0</v>
      </c>
      <c r="T35" s="28">
        <f>SUM(H35:S35)</f>
        <v>380831</v>
      </c>
      <c r="U35" s="29"/>
    </row>
    <row r="36" spans="1:21" s="31" customFormat="1" ht="12.75">
      <c r="A36" s="59"/>
      <c r="B36" s="55"/>
      <c r="C36" s="51"/>
      <c r="D36" s="27"/>
      <c r="E36" s="25"/>
      <c r="F36" s="25" t="s">
        <v>27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9"/>
    </row>
    <row r="37" spans="1:21" s="31" customFormat="1" ht="12.75">
      <c r="A37" s="59"/>
      <c r="B37" s="55"/>
      <c r="C37" s="51"/>
      <c r="D37" s="27"/>
      <c r="E37" s="25"/>
      <c r="F37" s="25" t="s">
        <v>30</v>
      </c>
      <c r="H37" s="28">
        <v>413936</v>
      </c>
      <c r="I37" s="28">
        <v>0</v>
      </c>
      <c r="J37" s="28">
        <v>81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f>SUM(H37:S37)</f>
        <v>414017</v>
      </c>
      <c r="U37" s="29"/>
    </row>
    <row r="38" spans="1:21" s="31" customFormat="1" ht="12.75">
      <c r="A38" s="59"/>
      <c r="B38" s="55"/>
      <c r="C38" s="51"/>
      <c r="D38" s="27"/>
      <c r="E38" s="25"/>
      <c r="F38" s="25" t="s">
        <v>24</v>
      </c>
      <c r="H38" s="28">
        <v>0</v>
      </c>
      <c r="I38" s="28">
        <v>118484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f>SUM(H38:S38)</f>
        <v>118484</v>
      </c>
      <c r="U38" s="29"/>
    </row>
    <row r="39" spans="1:21" s="31" customFormat="1" ht="12.75">
      <c r="A39" s="59"/>
      <c r="B39" s="55"/>
      <c r="C39" s="51"/>
      <c r="D39" s="27"/>
      <c r="E39" s="25"/>
      <c r="F39" s="25" t="s">
        <v>34</v>
      </c>
      <c r="H39" s="28">
        <v>0</v>
      </c>
      <c r="I39" s="28">
        <v>0</v>
      </c>
      <c r="J39" s="28">
        <v>-197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f>SUM(H39:S39)</f>
        <v>-197</v>
      </c>
      <c r="U39" s="29"/>
    </row>
    <row r="40" spans="1:21" s="31" customFormat="1" ht="12.75">
      <c r="A40" s="59"/>
      <c r="B40" s="55"/>
      <c r="C40" s="51"/>
      <c r="D40" s="27"/>
      <c r="E40" s="25"/>
      <c r="F40" s="25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9"/>
    </row>
    <row r="41" spans="1:21" s="31" customFormat="1" ht="12.75">
      <c r="A41" s="59"/>
      <c r="B41" s="55"/>
      <c r="C41" s="51"/>
      <c r="D41" s="27"/>
      <c r="E41" s="25" t="s">
        <v>33</v>
      </c>
      <c r="G41" s="25"/>
      <c r="H41" s="28"/>
      <c r="I41" s="28"/>
      <c r="J41" s="28"/>
      <c r="K41" s="28"/>
      <c r="L41" s="28" t="s">
        <v>8</v>
      </c>
      <c r="M41" s="28"/>
      <c r="N41" s="28"/>
      <c r="O41" s="28"/>
      <c r="P41" s="28"/>
      <c r="Q41" s="28"/>
      <c r="R41" s="28"/>
      <c r="S41" s="28"/>
      <c r="T41" s="28"/>
      <c r="U41" s="29"/>
    </row>
    <row r="42" spans="1:21" s="31" customFormat="1" ht="12.75">
      <c r="A42" s="59"/>
      <c r="B42" s="55"/>
      <c r="C42" s="51"/>
      <c r="D42" s="27"/>
      <c r="E42" s="25"/>
      <c r="F42" s="25" t="s">
        <v>28</v>
      </c>
      <c r="H42" s="28">
        <v>72184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140</v>
      </c>
      <c r="P42" s="28">
        <v>0</v>
      </c>
      <c r="Q42" s="28">
        <v>623</v>
      </c>
      <c r="R42" s="28">
        <v>0</v>
      </c>
      <c r="S42" s="28">
        <v>0</v>
      </c>
      <c r="T42" s="28">
        <f>SUM(H42:S42)</f>
        <v>72947</v>
      </c>
      <c r="U42" s="29"/>
    </row>
    <row r="43" spans="1:21" s="31" customFormat="1" ht="12.75">
      <c r="A43" s="59"/>
      <c r="B43" s="55"/>
      <c r="C43" s="51"/>
      <c r="D43" s="27"/>
      <c r="E43" s="25"/>
      <c r="F43" s="25" t="s">
        <v>24</v>
      </c>
      <c r="H43" s="23">
        <v>-20102</v>
      </c>
      <c r="I43" s="23">
        <v>-85165</v>
      </c>
      <c r="J43" s="23">
        <v>-142382</v>
      </c>
      <c r="K43" s="23">
        <v>1285</v>
      </c>
      <c r="L43" s="23">
        <v>178274</v>
      </c>
      <c r="M43" s="23">
        <v>-12868</v>
      </c>
      <c r="N43" s="23">
        <v>30258</v>
      </c>
      <c r="O43" s="23">
        <v>74121</v>
      </c>
      <c r="P43" s="23">
        <v>-43852</v>
      </c>
      <c r="Q43" s="23">
        <v>2227</v>
      </c>
      <c r="R43" s="23">
        <v>0</v>
      </c>
      <c r="S43" s="23">
        <v>0</v>
      </c>
      <c r="T43" s="23">
        <f>SUM(H43:S43)</f>
        <v>-18204</v>
      </c>
      <c r="U43" s="29"/>
    </row>
    <row r="44" spans="1:21" s="31" customFormat="1" ht="12.75">
      <c r="A44" s="59"/>
      <c r="B44" s="55"/>
      <c r="C44" s="51"/>
      <c r="D44" s="27"/>
      <c r="E44" s="25"/>
      <c r="F44" s="25" t="s">
        <v>31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9"/>
    </row>
    <row r="45" spans="1:21" s="31" customFormat="1" ht="12.75">
      <c r="A45" s="59"/>
      <c r="B45" s="55"/>
      <c r="C45" s="51"/>
      <c r="D45" s="27"/>
      <c r="E45" s="25"/>
      <c r="F45" s="25"/>
      <c r="G45" s="31" t="s">
        <v>32</v>
      </c>
      <c r="H45" s="23">
        <v>0</v>
      </c>
      <c r="I45" s="23">
        <v>4414</v>
      </c>
      <c r="J45" s="23">
        <v>115987</v>
      </c>
      <c r="K45" s="23">
        <v>27003</v>
      </c>
      <c r="L45" s="23">
        <f>3635+206</f>
        <v>3841</v>
      </c>
      <c r="M45" s="23">
        <v>53831</v>
      </c>
      <c r="N45" s="23">
        <v>182661</v>
      </c>
      <c r="O45" s="23">
        <v>20493</v>
      </c>
      <c r="P45" s="23">
        <v>58615</v>
      </c>
      <c r="Q45" s="23">
        <v>156284</v>
      </c>
      <c r="R45" s="23">
        <v>9554</v>
      </c>
      <c r="S45" s="23">
        <v>0</v>
      </c>
      <c r="T45" s="23">
        <f>SUM(H45:S45)</f>
        <v>632683</v>
      </c>
      <c r="U45" s="29"/>
    </row>
    <row r="46" spans="1:21" s="31" customFormat="1" ht="12.75" customHeight="1" hidden="1">
      <c r="A46" s="59"/>
      <c r="B46" s="55"/>
      <c r="C46" s="51"/>
      <c r="D46" s="27"/>
      <c r="E46" s="25"/>
      <c r="F46" s="25" t="s">
        <v>38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f>SUM(H46:S46)</f>
        <v>0</v>
      </c>
      <c r="U46" s="29"/>
    </row>
    <row r="47" spans="1:21" s="31" customFormat="1" ht="12.75">
      <c r="A47" s="59"/>
      <c r="B47" s="55"/>
      <c r="C47" s="51"/>
      <c r="D47" s="27"/>
      <c r="E47" s="25" t="s">
        <v>25</v>
      </c>
      <c r="F47" s="25"/>
      <c r="G47" s="25"/>
      <c r="H47" s="32">
        <f aca="true" t="shared" si="5" ref="H47:S47">SUM(H33:H46)</f>
        <v>478709</v>
      </c>
      <c r="I47" s="32">
        <f t="shared" si="5"/>
        <v>-40267</v>
      </c>
      <c r="J47" s="32">
        <f t="shared" si="5"/>
        <v>5980042</v>
      </c>
      <c r="K47" s="32">
        <f t="shared" si="5"/>
        <v>961765</v>
      </c>
      <c r="L47" s="32">
        <f t="shared" si="5"/>
        <v>3529899</v>
      </c>
      <c r="M47" s="32">
        <f t="shared" si="5"/>
        <v>1579624</v>
      </c>
      <c r="N47" s="32">
        <f t="shared" si="5"/>
        <v>4341461</v>
      </c>
      <c r="O47" s="32">
        <f t="shared" si="5"/>
        <v>629209</v>
      </c>
      <c r="P47" s="32">
        <f t="shared" si="5"/>
        <v>1674686</v>
      </c>
      <c r="Q47" s="32">
        <f t="shared" si="5"/>
        <v>4799572</v>
      </c>
      <c r="R47" s="32">
        <f t="shared" si="5"/>
        <v>9554</v>
      </c>
      <c r="S47" s="32">
        <f t="shared" si="5"/>
        <v>0</v>
      </c>
      <c r="T47" s="32">
        <f>SUM(T33:T46)</f>
        <v>23944254</v>
      </c>
      <c r="U47" s="29"/>
    </row>
    <row r="48" spans="1:21" s="10" customFormat="1" ht="12.75">
      <c r="A48" s="59"/>
      <c r="B48" s="55"/>
      <c r="C48" s="51"/>
      <c r="D48" s="35"/>
      <c r="E48" s="36"/>
      <c r="F48" s="36"/>
      <c r="G48" s="36"/>
      <c r="U48" s="29"/>
    </row>
    <row r="49" spans="1:21" s="33" customFormat="1" ht="12.75">
      <c r="A49" s="59"/>
      <c r="B49" s="55"/>
      <c r="C49" s="51"/>
      <c r="D49" s="37"/>
      <c r="E49" s="25" t="s">
        <v>11</v>
      </c>
      <c r="F49" s="25"/>
      <c r="G49" s="25"/>
      <c r="H49" s="23">
        <f>-'[1]Consolidating0309 '!G68</f>
        <v>-435540</v>
      </c>
      <c r="I49" s="23">
        <f>-'[1]Consolidating0309 '!H68</f>
        <v>11243</v>
      </c>
      <c r="J49" s="23">
        <f>-'[1]Consolidating0309 '!I68</f>
        <v>-5978579</v>
      </c>
      <c r="K49" s="23">
        <f>-'[1]Consolidating0309 '!J68</f>
        <v>-920657</v>
      </c>
      <c r="L49" s="23">
        <f>-'[1]Consolidating0309 '!K68</f>
        <v>-3733772</v>
      </c>
      <c r="M49" s="23">
        <f>-'[1]Consolidating0309 '!L68</f>
        <v>-1547464</v>
      </c>
      <c r="N49" s="23">
        <f>-'[1]Consolidating0309 '!M68</f>
        <v>-4250391</v>
      </c>
      <c r="O49" s="23">
        <f>-'[1]Consolidating0309 '!N68</f>
        <v>-584580</v>
      </c>
      <c r="P49" s="23">
        <f>-'[1]Consolidating0309 '!O68</f>
        <v>-1595143</v>
      </c>
      <c r="Q49" s="23">
        <f>-'[1]Consolidating0309 '!P68</f>
        <v>-4462577</v>
      </c>
      <c r="R49" s="23">
        <f>-'[1]Consolidating0309 '!Q68</f>
        <v>-7599</v>
      </c>
      <c r="S49" s="23">
        <f>-'[1]Consolidating0309 '!R68</f>
        <v>0</v>
      </c>
      <c r="T49" s="23">
        <f>SUM(H49:S49)</f>
        <v>-23505059</v>
      </c>
      <c r="U49" s="29"/>
    </row>
    <row r="50" spans="1:21" s="30" customFormat="1" ht="12.75">
      <c r="A50" s="59"/>
      <c r="B50" s="55"/>
      <c r="C50" s="51"/>
      <c r="D50" s="34"/>
      <c r="E50" s="25"/>
      <c r="F50" s="25"/>
      <c r="G50" s="25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29"/>
    </row>
    <row r="51" spans="1:21" s="14" customFormat="1" ht="13.5" thickBot="1">
      <c r="A51" s="59"/>
      <c r="B51" s="55"/>
      <c r="C51"/>
      <c r="D51" s="39"/>
      <c r="E51" s="40" t="s">
        <v>26</v>
      </c>
      <c r="F51" s="40"/>
      <c r="G51" s="40"/>
      <c r="H51" s="41">
        <f aca="true" t="shared" si="6" ref="H51:T51">SUM(H47:H49)+H29</f>
        <v>528411</v>
      </c>
      <c r="I51" s="41">
        <f t="shared" si="6"/>
        <v>400754</v>
      </c>
      <c r="J51" s="41">
        <f t="shared" si="6"/>
        <v>104170</v>
      </c>
      <c r="K51" s="41">
        <f t="shared" si="6"/>
        <v>180362</v>
      </c>
      <c r="L51" s="41">
        <f t="shared" si="6"/>
        <v>1886877</v>
      </c>
      <c r="M51" s="41">
        <f t="shared" si="6"/>
        <v>21422</v>
      </c>
      <c r="N51" s="41">
        <f t="shared" si="6"/>
        <v>375948</v>
      </c>
      <c r="O51" s="41">
        <f t="shared" si="6"/>
        <v>44629</v>
      </c>
      <c r="P51" s="41">
        <f t="shared" si="6"/>
        <v>0</v>
      </c>
      <c r="Q51" s="41">
        <f t="shared" si="6"/>
        <v>5374496</v>
      </c>
      <c r="R51" s="41">
        <f t="shared" si="6"/>
        <v>289844</v>
      </c>
      <c r="S51" s="41">
        <f t="shared" si="6"/>
        <v>0</v>
      </c>
      <c r="T51" s="41">
        <f t="shared" si="6"/>
        <v>9206913</v>
      </c>
      <c r="U51" s="42"/>
    </row>
    <row r="52" spans="1:12" ht="12.75">
      <c r="A52" s="59"/>
      <c r="B52" s="55"/>
      <c r="L52" s="6"/>
    </row>
    <row r="53" spans="1:2" ht="12.75">
      <c r="A53" s="52"/>
      <c r="B53" s="55"/>
    </row>
    <row r="54" ht="12.75">
      <c r="B54" s="55"/>
    </row>
    <row r="55" ht="12.75">
      <c r="B55" s="33"/>
    </row>
    <row r="56" ht="12.75">
      <c r="B56" s="30"/>
    </row>
    <row r="57" ht="12.75">
      <c r="B57" s="1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8" ht="12.75" customHeight="1"/>
  </sheetData>
  <mergeCells count="7">
    <mergeCell ref="B2:B5"/>
    <mergeCell ref="D1:U1"/>
    <mergeCell ref="D2:U2"/>
    <mergeCell ref="A3:A52"/>
    <mergeCell ref="D3:U3"/>
    <mergeCell ref="D4:U4"/>
    <mergeCell ref="B7:B54"/>
  </mergeCells>
  <printOptions horizontalCentered="1"/>
  <pageMargins left="0.7" right="0.7" top="1" bottom="0.75" header="1" footer="0.5"/>
  <pageSetup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2004-11-15T21:22:31Z</cp:lastPrinted>
  <dcterms:created xsi:type="dcterms:W3CDTF">1998-12-21T20:46:59Z</dcterms:created>
  <dcterms:modified xsi:type="dcterms:W3CDTF">2005-01-26T14:02:30Z</dcterms:modified>
  <cp:category/>
  <cp:version/>
  <cp:contentType/>
  <cp:contentStatus/>
</cp:coreProperties>
</file>