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40" tabRatio="807" firstSheet="1" activeTab="1"/>
  </bookViews>
  <sheets>
    <sheet name="VVVVVVa" sheetId="1" state="hidden" r:id="rId1"/>
    <sheet name="Consolidating0409" sheetId="2" r:id="rId2"/>
    <sheet name="Consolidating0309 " sheetId="3" r:id="rId3"/>
  </sheets>
  <definedNames>
    <definedName name="_xlnm.Print_Area" localSheetId="2">'Consolidating0309 '!$A$1:$S$70</definedName>
    <definedName name="_xlnm.Print_Area" localSheetId="1">'Consolidating0409'!$A$1:$R$69</definedName>
  </definedNames>
  <calcPr fullCalcOnLoad="1"/>
</workbook>
</file>

<file path=xl/sharedStrings.xml><?xml version="1.0" encoding="utf-8"?>
<sst xmlns="http://schemas.openxmlformats.org/spreadsheetml/2006/main" count="166" uniqueCount="37">
  <si>
    <t>WCF</t>
  </si>
  <si>
    <t>USMS</t>
  </si>
  <si>
    <t>OJP</t>
  </si>
  <si>
    <t>DEA</t>
  </si>
  <si>
    <t>FBI</t>
  </si>
  <si>
    <t>INS</t>
  </si>
  <si>
    <t>Eliminations</t>
  </si>
  <si>
    <t>Consolidated</t>
  </si>
  <si>
    <t>Dollars in Thousands</t>
  </si>
  <si>
    <t>DEPARTMENT OF JUSTICE</t>
  </si>
  <si>
    <t>AFF/SADF</t>
  </si>
  <si>
    <t>FPI</t>
  </si>
  <si>
    <t>BOP</t>
  </si>
  <si>
    <t>With the Public</t>
  </si>
  <si>
    <t>Gross Cost</t>
  </si>
  <si>
    <t>Less Earned Revenues</t>
  </si>
  <si>
    <t>Intragovernmental</t>
  </si>
  <si>
    <t xml:space="preserve">Net Cost (Revenue) of Operations  </t>
  </si>
  <si>
    <t>Intragovernmental Net Cost</t>
  </si>
  <si>
    <t>Net Cost with the Public</t>
  </si>
  <si>
    <t xml:space="preserve"> </t>
  </si>
  <si>
    <t>ATF</t>
  </si>
  <si>
    <t>Goal 1: Prevent Terrorism and Promote the Nation's Security</t>
  </si>
  <si>
    <t>Goal 2: Enforce Federal Laws and Represent the Rights and Interests of the American People</t>
  </si>
  <si>
    <t>Goal 3: Assist State, Local, and Tribal Efforts to Prevent or Reduced Crime and Violence</t>
  </si>
  <si>
    <t>Goal 4: Ensure the Fair and Efficient Operation of the Federal Justice System</t>
  </si>
  <si>
    <t>Transferred Operations Pursuant to P.L. 107-296:</t>
  </si>
  <si>
    <t>Consolidating Statement of Net Cost</t>
  </si>
  <si>
    <t>For the Fiscal Year Ended September 30, 2003</t>
  </si>
  <si>
    <t xml:space="preserve">For the Fiscal Year Ended Septembr 30, 2004 </t>
  </si>
  <si>
    <t>Internal (worksheets) checks:</t>
  </si>
  <si>
    <t>(Restated)</t>
  </si>
  <si>
    <t>OBDs</t>
  </si>
  <si>
    <t>Unaudited</t>
  </si>
  <si>
    <t>Department of Justice · FY 2004 Performance and Accountability Report</t>
  </si>
  <si>
    <t>III-87</t>
  </si>
  <si>
    <t>III-88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</si>
</sst>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42" fontId="0" fillId="0" borderId="0" xfId="15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2" fontId="0" fillId="0" borderId="0" xfId="0" applyNumberFormat="1" applyAlignment="1">
      <alignment/>
    </xf>
    <xf numFmtId="42" fontId="7" fillId="0" borderId="0" xfId="0" applyNumberFormat="1" applyFont="1" applyAlignment="1">
      <alignment/>
    </xf>
    <xf numFmtId="42" fontId="0" fillId="0" borderId="6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 horizontal="right"/>
    </xf>
    <xf numFmtId="42" fontId="7" fillId="0" borderId="7" xfId="15" applyNumberFormat="1" applyFont="1" applyBorder="1" applyAlignment="1">
      <alignment horizontal="right"/>
    </xf>
    <xf numFmtId="42" fontId="7" fillId="0" borderId="8" xfId="0" applyNumberFormat="1" applyFont="1" applyBorder="1" applyAlignment="1">
      <alignment/>
    </xf>
    <xf numFmtId="42" fontId="0" fillId="0" borderId="6" xfId="0" applyNumberFormat="1" applyBorder="1" applyAlignment="1">
      <alignment/>
    </xf>
    <xf numFmtId="0" fontId="1" fillId="0" borderId="0" xfId="0" applyFont="1" applyBorder="1" applyAlignment="1">
      <alignment/>
    </xf>
    <xf numFmtId="42" fontId="7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2" xfId="0" applyFont="1" applyBorder="1" applyAlignment="1">
      <alignment/>
    </xf>
    <xf numFmtId="42" fontId="7" fillId="0" borderId="0" xfId="0" applyNumberFormat="1" applyFont="1" applyBorder="1" applyAlignment="1">
      <alignment/>
    </xf>
    <xf numFmtId="42" fontId="7" fillId="0" borderId="7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1" fontId="0" fillId="0" borderId="6" xfId="15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3" fontId="0" fillId="0" borderId="0" xfId="0" applyNumberFormat="1" applyAlignment="1" quotePrefix="1">
      <alignment/>
    </xf>
    <xf numFmtId="0" fontId="10" fillId="0" borderId="0" xfId="0" applyFont="1" applyAlignment="1">
      <alignment textRotation="180"/>
    </xf>
    <xf numFmtId="0" fontId="10" fillId="0" borderId="0" xfId="0" applyFont="1" applyAlignment="1">
      <alignment vertical="center" textRotation="180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42" fontId="0" fillId="0" borderId="1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 horizontal="right"/>
    </xf>
    <xf numFmtId="42" fontId="0" fillId="0" borderId="0" xfId="0" applyNumberFormat="1" applyFont="1" applyAlignment="1">
      <alignment/>
    </xf>
    <xf numFmtId="42" fontId="0" fillId="0" borderId="10" xfId="0" applyNumberForma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0" fillId="0" borderId="0" xfId="0" applyFont="1" applyAlignment="1">
      <alignment horizontal="center" vertical="center" textRotation="180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left" textRotation="18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justify"/>
    </xf>
    <xf numFmtId="4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vertical="center" textRotation="180"/>
    </xf>
    <xf numFmtId="42" fontId="11" fillId="0" borderId="0" xfId="0" applyNumberFormat="1" applyFont="1" applyBorder="1" applyAlignment="1">
      <alignment horizontal="left" vertical="justify" textRotation="18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vertical="justify" textRotation="180"/>
    </xf>
    <xf numFmtId="0" fontId="0" fillId="0" borderId="0" xfId="0" applyAlignment="1">
      <alignment vertical="justify"/>
    </xf>
    <xf numFmtId="0" fontId="11" fillId="0" borderId="0" xfId="0" applyFont="1" applyAlignment="1">
      <alignment vertical="top" textRotation="180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workbookViewId="0" topLeftCell="A2">
      <pane xSplit="5" ySplit="5" topLeftCell="F7" activePane="bottomRight" state="frozen"/>
      <selection pane="topLeft" activeCell="A2" sqref="A2"/>
      <selection pane="topRight" activeCell="G2" sqref="G2"/>
      <selection pane="bottomLeft" activeCell="A7" sqref="A7"/>
      <selection pane="bottomRight" activeCell="A2" sqref="A2:A49"/>
    </sheetView>
  </sheetViews>
  <sheetFormatPr defaultColWidth="9.140625" defaultRowHeight="12.75"/>
  <cols>
    <col min="1" max="1" width="5.28125" style="0" customWidth="1"/>
    <col min="2" max="3" width="2.28125" style="0" customWidth="1"/>
    <col min="4" max="4" width="1.8515625" style="0" customWidth="1"/>
    <col min="5" max="5" width="31.421875" style="0" customWidth="1"/>
    <col min="6" max="16" width="14.421875" style="0" customWidth="1"/>
    <col min="17" max="17" width="14.421875" style="17" customWidth="1"/>
    <col min="18" max="18" width="1.28515625" style="0" customWidth="1"/>
    <col min="19" max="19" width="1.57421875" style="0" customWidth="1"/>
    <col min="20" max="20" width="9.7109375" style="0" bestFit="1" customWidth="1"/>
  </cols>
  <sheetData>
    <row r="1" spans="3:18" ht="18" customHeight="1">
      <c r="C1" s="62" t="s">
        <v>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8">
      <c r="A2" s="58" t="s">
        <v>34</v>
      </c>
      <c r="C2" s="62" t="s">
        <v>27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8">
      <c r="A3" s="58"/>
      <c r="B3" s="50"/>
      <c r="C3" s="62" t="s">
        <v>29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" customFormat="1" ht="15" customHeight="1">
      <c r="A4" s="58"/>
      <c r="B4" s="50"/>
      <c r="C4" s="62" t="s">
        <v>33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s="3" customFormat="1" ht="15">
      <c r="A5" s="58"/>
      <c r="B5" s="51"/>
      <c r="C5" s="9" t="s">
        <v>8</v>
      </c>
      <c r="D5" s="9"/>
      <c r="E5" s="9"/>
      <c r="F5" s="10" t="s">
        <v>10</v>
      </c>
      <c r="G5" s="10" t="s">
        <v>0</v>
      </c>
      <c r="H5" s="10" t="s">
        <v>32</v>
      </c>
      <c r="I5" s="10" t="s">
        <v>1</v>
      </c>
      <c r="J5" s="10" t="s">
        <v>2</v>
      </c>
      <c r="K5" s="10" t="s">
        <v>3</v>
      </c>
      <c r="L5" s="10" t="s">
        <v>4</v>
      </c>
      <c r="M5" s="10" t="s">
        <v>21</v>
      </c>
      <c r="N5" s="10" t="s">
        <v>12</v>
      </c>
      <c r="O5" s="10" t="s">
        <v>11</v>
      </c>
      <c r="P5" s="10" t="s">
        <v>6</v>
      </c>
      <c r="Q5" s="10" t="s">
        <v>7</v>
      </c>
      <c r="R5" s="10"/>
    </row>
    <row r="6" spans="1:2" s="2" customFormat="1" ht="13.5" thickBot="1">
      <c r="A6" s="58"/>
      <c r="B6" s="29"/>
    </row>
    <row r="7" spans="1:18" s="1" customFormat="1" ht="12.75" customHeight="1">
      <c r="A7" s="58"/>
      <c r="C7" s="15"/>
      <c r="D7" s="33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1"/>
      <c r="R7" s="13"/>
    </row>
    <row r="8" spans="1:18" s="1" customFormat="1" ht="15.75" customHeight="1">
      <c r="A8" s="58"/>
      <c r="B8" s="52"/>
      <c r="C8" s="14" t="s">
        <v>22</v>
      </c>
      <c r="D8" s="18"/>
      <c r="E8" s="18"/>
      <c r="F8" s="5"/>
      <c r="G8" s="5"/>
      <c r="H8" s="5"/>
      <c r="I8" s="5"/>
      <c r="J8" s="5"/>
      <c r="K8" s="5"/>
      <c r="L8" s="5" t="s">
        <v>20</v>
      </c>
      <c r="M8" s="5"/>
      <c r="N8" s="5"/>
      <c r="O8" s="5"/>
      <c r="P8" s="5"/>
      <c r="Q8" s="20"/>
      <c r="R8" s="8"/>
    </row>
    <row r="9" spans="1:18" s="1" customFormat="1" ht="12.75">
      <c r="A9" s="58"/>
      <c r="C9" s="16"/>
      <c r="D9" s="11" t="s">
        <v>16</v>
      </c>
      <c r="E9" s="11"/>
      <c r="F9" s="5"/>
      <c r="G9" s="5"/>
      <c r="H9" s="5"/>
      <c r="I9" s="5"/>
      <c r="J9" s="5" t="s">
        <v>20</v>
      </c>
      <c r="K9" s="5"/>
      <c r="L9" s="5"/>
      <c r="M9" s="5"/>
      <c r="N9" s="5"/>
      <c r="O9" s="5"/>
      <c r="P9" s="5"/>
      <c r="Q9" s="20"/>
      <c r="R9" s="8"/>
    </row>
    <row r="10" spans="1:18" s="1" customFormat="1" ht="12.75">
      <c r="A10" s="58"/>
      <c r="B10" s="53"/>
      <c r="C10" s="16"/>
      <c r="D10" s="11"/>
      <c r="E10" s="11" t="s">
        <v>14</v>
      </c>
      <c r="F10" s="19">
        <v>0</v>
      </c>
      <c r="G10" s="19">
        <v>66910</v>
      </c>
      <c r="H10" s="19">
        <v>53045</v>
      </c>
      <c r="I10" s="19">
        <v>0</v>
      </c>
      <c r="J10" s="19">
        <v>0</v>
      </c>
      <c r="K10" s="19">
        <v>0</v>
      </c>
      <c r="L10" s="19">
        <v>964800</v>
      </c>
      <c r="M10" s="19">
        <v>0</v>
      </c>
      <c r="N10" s="19">
        <v>0</v>
      </c>
      <c r="O10" s="19">
        <v>0</v>
      </c>
      <c r="P10" s="19">
        <v>-129108</v>
      </c>
      <c r="Q10" s="19">
        <f>SUM(F10:P10)</f>
        <v>955647</v>
      </c>
      <c r="R10" s="8"/>
    </row>
    <row r="11" spans="1:18" s="1" customFormat="1" ht="12.75">
      <c r="A11" s="58"/>
      <c r="B11" s="53"/>
      <c r="C11" s="16"/>
      <c r="D11" s="11"/>
      <c r="E11" s="11" t="s">
        <v>15</v>
      </c>
      <c r="F11" s="25">
        <v>0</v>
      </c>
      <c r="G11" s="25">
        <v>96784</v>
      </c>
      <c r="H11" s="25">
        <v>22152</v>
      </c>
      <c r="I11" s="25">
        <v>0</v>
      </c>
      <c r="J11" s="25">
        <v>0</v>
      </c>
      <c r="K11" s="25">
        <v>0</v>
      </c>
      <c r="L11" s="25">
        <v>234567</v>
      </c>
      <c r="M11" s="25">
        <v>0</v>
      </c>
      <c r="N11" s="25">
        <v>0</v>
      </c>
      <c r="O11" s="25">
        <v>0</v>
      </c>
      <c r="P11" s="25">
        <f>P10</f>
        <v>-129108</v>
      </c>
      <c r="Q11" s="25">
        <f>SUM(F11:P11)</f>
        <v>224395</v>
      </c>
      <c r="R11" s="8"/>
    </row>
    <row r="12" spans="1:18" s="1" customFormat="1" ht="12.75">
      <c r="A12" s="58"/>
      <c r="B12" s="53"/>
      <c r="C12" s="16"/>
      <c r="D12" s="11"/>
      <c r="E12" s="11" t="s">
        <v>18</v>
      </c>
      <c r="F12" s="37">
        <f>F10-F11</f>
        <v>0</v>
      </c>
      <c r="G12" s="37">
        <f aca="true" t="shared" si="0" ref="G12:O12">G10-G11</f>
        <v>-29874</v>
      </c>
      <c r="H12" s="37">
        <f t="shared" si="0"/>
        <v>30893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730233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>P10-P11</f>
        <v>0</v>
      </c>
      <c r="Q12" s="37">
        <f>Q10-Q11</f>
        <v>731252</v>
      </c>
      <c r="R12" s="8"/>
    </row>
    <row r="13" spans="1:18" s="1" customFormat="1" ht="12.75">
      <c r="A13" s="58"/>
      <c r="B13" s="53"/>
      <c r="C13" s="16"/>
      <c r="D13" s="11" t="s">
        <v>13</v>
      </c>
      <c r="E13" s="1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8"/>
    </row>
    <row r="14" spans="1:18" s="1" customFormat="1" ht="12.75">
      <c r="A14" s="58"/>
      <c r="B14" s="53"/>
      <c r="C14" s="16"/>
      <c r="D14" s="11"/>
      <c r="E14" s="11" t="s">
        <v>14</v>
      </c>
      <c r="F14" s="25">
        <v>0</v>
      </c>
      <c r="G14" s="25">
        <v>36967</v>
      </c>
      <c r="H14" s="25">
        <v>118631</v>
      </c>
      <c r="I14" s="25">
        <v>0</v>
      </c>
      <c r="J14" s="25">
        <v>0</v>
      </c>
      <c r="K14" s="25">
        <v>0</v>
      </c>
      <c r="L14" s="25">
        <v>2019681</v>
      </c>
      <c r="M14" s="25">
        <v>0</v>
      </c>
      <c r="N14" s="25">
        <v>0</v>
      </c>
      <c r="O14" s="25">
        <v>0</v>
      </c>
      <c r="P14" s="25">
        <v>0</v>
      </c>
      <c r="Q14" s="25">
        <f>SUM(F14:P14)</f>
        <v>2175279</v>
      </c>
      <c r="R14" s="8"/>
    </row>
    <row r="15" spans="1:18" s="1" customFormat="1" ht="12.75">
      <c r="A15" s="58"/>
      <c r="B15" s="53"/>
      <c r="C15" s="16"/>
      <c r="D15" s="11"/>
      <c r="E15" s="11" t="s">
        <v>15</v>
      </c>
      <c r="F15" s="25">
        <v>0</v>
      </c>
      <c r="G15" s="25">
        <v>10196</v>
      </c>
      <c r="H15" s="25">
        <v>0</v>
      </c>
      <c r="I15" s="25">
        <v>0</v>
      </c>
      <c r="J15" s="25">
        <v>0</v>
      </c>
      <c r="K15" s="25">
        <v>0</v>
      </c>
      <c r="L15" s="25">
        <v>5513</v>
      </c>
      <c r="M15" s="25">
        <v>0</v>
      </c>
      <c r="N15" s="25">
        <v>0</v>
      </c>
      <c r="O15" s="25">
        <v>0</v>
      </c>
      <c r="P15" s="25">
        <v>0</v>
      </c>
      <c r="Q15" s="25">
        <f>SUM(F15:P15)</f>
        <v>15709</v>
      </c>
      <c r="R15" s="8"/>
    </row>
    <row r="16" spans="1:18" s="1" customFormat="1" ht="12.75">
      <c r="A16" s="58"/>
      <c r="B16" s="53"/>
      <c r="C16" s="16"/>
      <c r="D16" s="11"/>
      <c r="E16" s="11" t="s">
        <v>19</v>
      </c>
      <c r="F16" s="37">
        <f>F14-F15</f>
        <v>0</v>
      </c>
      <c r="G16" s="37">
        <f aca="true" t="shared" si="1" ref="G16:O16">G14-G15</f>
        <v>26771</v>
      </c>
      <c r="H16" s="37">
        <f t="shared" si="1"/>
        <v>118631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2014168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>P14-P15</f>
        <v>0</v>
      </c>
      <c r="Q16" s="37">
        <f>Q14-Q15</f>
        <v>2159570</v>
      </c>
      <c r="R16" s="8"/>
    </row>
    <row r="17" spans="1:18" s="1" customFormat="1" ht="12.75">
      <c r="A17" s="58"/>
      <c r="B17" s="53"/>
      <c r="C17" s="16"/>
      <c r="D17" s="11" t="s">
        <v>17</v>
      </c>
      <c r="E17" s="11"/>
      <c r="F17" s="28">
        <f aca="true" t="shared" si="2" ref="F17:Q17">F12+F16</f>
        <v>0</v>
      </c>
      <c r="G17" s="28">
        <f t="shared" si="2"/>
        <v>-3103</v>
      </c>
      <c r="H17" s="28">
        <f t="shared" si="2"/>
        <v>149524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2744401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2890822</v>
      </c>
      <c r="R17" s="8"/>
    </row>
    <row r="18" spans="1:18" s="1" customFormat="1" ht="12.75">
      <c r="A18" s="58"/>
      <c r="B18" s="53"/>
      <c r="C18" s="16"/>
      <c r="D18" s="11"/>
      <c r="E18" s="1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8"/>
    </row>
    <row r="19" spans="1:18" s="1" customFormat="1" ht="12.75" customHeight="1">
      <c r="A19" s="58"/>
      <c r="B19" s="53"/>
      <c r="C19" s="14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0"/>
      <c r="R19" s="8"/>
    </row>
    <row r="20" spans="1:18" s="1" customFormat="1" ht="15.75" customHeight="1">
      <c r="A20" s="58"/>
      <c r="B20" s="59"/>
      <c r="C20" s="14" t="s">
        <v>23</v>
      </c>
      <c r="D20" s="18"/>
      <c r="E20" s="1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0"/>
      <c r="R20" s="8"/>
    </row>
    <row r="21" spans="1:18" s="1" customFormat="1" ht="12.75">
      <c r="A21" s="58"/>
      <c r="B21" s="60"/>
      <c r="C21" s="16"/>
      <c r="D21" s="11" t="s">
        <v>16</v>
      </c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0"/>
      <c r="R21" s="8"/>
    </row>
    <row r="22" spans="1:18" s="1" customFormat="1" ht="12.75">
      <c r="A22" s="58"/>
      <c r="B22" s="60"/>
      <c r="C22" s="16"/>
      <c r="D22" s="11"/>
      <c r="E22" s="11" t="s">
        <v>14</v>
      </c>
      <c r="F22" s="19">
        <v>122933</v>
      </c>
      <c r="G22" s="19">
        <v>267642</v>
      </c>
      <c r="H22" s="19">
        <v>1521762</v>
      </c>
      <c r="I22" s="19">
        <v>0</v>
      </c>
      <c r="J22" s="19">
        <v>0</v>
      </c>
      <c r="K22" s="19">
        <v>618315</v>
      </c>
      <c r="L22" s="19">
        <v>800545</v>
      </c>
      <c r="M22" s="19">
        <v>256983</v>
      </c>
      <c r="N22" s="19">
        <v>0</v>
      </c>
      <c r="O22" s="19">
        <v>0</v>
      </c>
      <c r="P22" s="19">
        <v>-925613</v>
      </c>
      <c r="Q22" s="19">
        <f>SUM(F22:P22)</f>
        <v>2662567</v>
      </c>
      <c r="R22" s="8"/>
    </row>
    <row r="23" spans="1:18" s="1" customFormat="1" ht="12.75">
      <c r="A23" s="58"/>
      <c r="B23" s="60"/>
      <c r="C23" s="16"/>
      <c r="D23" s="11"/>
      <c r="E23" s="11" t="s">
        <v>15</v>
      </c>
      <c r="F23" s="25">
        <v>2104</v>
      </c>
      <c r="G23" s="25">
        <v>387138</v>
      </c>
      <c r="H23" s="25">
        <f>465269-2932</f>
        <v>462337</v>
      </c>
      <c r="I23" s="25">
        <v>0</v>
      </c>
      <c r="J23" s="25">
        <v>0</v>
      </c>
      <c r="K23" s="25">
        <v>279359</v>
      </c>
      <c r="L23" s="25">
        <v>325955</v>
      </c>
      <c r="M23" s="25">
        <v>41928</v>
      </c>
      <c r="N23" s="25">
        <v>0</v>
      </c>
      <c r="O23" s="25">
        <v>0</v>
      </c>
      <c r="P23" s="25">
        <f>P22</f>
        <v>-925613</v>
      </c>
      <c r="Q23" s="25">
        <f>SUM(F23:P23)</f>
        <v>573208</v>
      </c>
      <c r="R23" s="8"/>
    </row>
    <row r="24" spans="1:18" s="1" customFormat="1" ht="12.75">
      <c r="A24" s="58"/>
      <c r="B24" s="60"/>
      <c r="C24" s="16"/>
      <c r="D24" s="11"/>
      <c r="E24" s="11" t="s">
        <v>18</v>
      </c>
      <c r="F24" s="37">
        <f>F22-F23</f>
        <v>120829</v>
      </c>
      <c r="G24" s="37">
        <f aca="true" t="shared" si="3" ref="G24:O24">G22-G23</f>
        <v>-119496</v>
      </c>
      <c r="H24" s="37">
        <f t="shared" si="3"/>
        <v>1059425</v>
      </c>
      <c r="I24" s="37">
        <f t="shared" si="3"/>
        <v>0</v>
      </c>
      <c r="J24" s="37">
        <f t="shared" si="3"/>
        <v>0</v>
      </c>
      <c r="K24" s="37">
        <f t="shared" si="3"/>
        <v>338956</v>
      </c>
      <c r="L24" s="37">
        <f t="shared" si="3"/>
        <v>474590</v>
      </c>
      <c r="M24" s="37">
        <f t="shared" si="3"/>
        <v>215055</v>
      </c>
      <c r="N24" s="37">
        <f t="shared" si="3"/>
        <v>0</v>
      </c>
      <c r="O24" s="37">
        <f t="shared" si="3"/>
        <v>0</v>
      </c>
      <c r="P24" s="37">
        <f>P22-P23</f>
        <v>0</v>
      </c>
      <c r="Q24" s="37">
        <f>Q22-Q23</f>
        <v>2089359</v>
      </c>
      <c r="R24" s="8"/>
    </row>
    <row r="25" spans="1:18" s="1" customFormat="1" ht="12.75">
      <c r="A25" s="58"/>
      <c r="B25" s="60"/>
      <c r="C25" s="16"/>
      <c r="D25" s="11" t="s">
        <v>13</v>
      </c>
      <c r="E25" s="1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8"/>
    </row>
    <row r="26" spans="1:18" s="1" customFormat="1" ht="12.75">
      <c r="A26" s="58"/>
      <c r="B26" s="60"/>
      <c r="C26" s="16"/>
      <c r="D26" s="11"/>
      <c r="E26" s="11" t="s">
        <v>14</v>
      </c>
      <c r="F26" s="25">
        <v>152436</v>
      </c>
      <c r="G26" s="25">
        <v>147867</v>
      </c>
      <c r="H26" s="25">
        <v>8331554</v>
      </c>
      <c r="I26" s="25">
        <v>0</v>
      </c>
      <c r="J26" s="25">
        <v>0</v>
      </c>
      <c r="K26" s="25">
        <v>1459170</v>
      </c>
      <c r="L26" s="25">
        <v>1675837</v>
      </c>
      <c r="M26" s="25">
        <v>661466</v>
      </c>
      <c r="N26" s="25">
        <v>0</v>
      </c>
      <c r="O26" s="25">
        <v>0</v>
      </c>
      <c r="P26" s="25">
        <v>0</v>
      </c>
      <c r="Q26" s="25">
        <f>SUM(F26:P26)</f>
        <v>12428330</v>
      </c>
      <c r="R26" s="8"/>
    </row>
    <row r="27" spans="1:18" s="1" customFormat="1" ht="12.75">
      <c r="A27" s="58"/>
      <c r="B27" s="60"/>
      <c r="C27" s="16"/>
      <c r="D27" s="11"/>
      <c r="E27" s="11" t="s">
        <v>15</v>
      </c>
      <c r="F27" s="25">
        <v>0</v>
      </c>
      <c r="G27" s="25">
        <v>40784</v>
      </c>
      <c r="H27" s="25">
        <v>188659</v>
      </c>
      <c r="I27" s="25">
        <v>0</v>
      </c>
      <c r="J27" s="25">
        <v>0</v>
      </c>
      <c r="K27" s="25">
        <v>101398</v>
      </c>
      <c r="L27" s="25">
        <v>7665</v>
      </c>
      <c r="M27" s="25">
        <v>0</v>
      </c>
      <c r="N27" s="25">
        <v>0</v>
      </c>
      <c r="O27" s="25">
        <v>0</v>
      </c>
      <c r="P27" s="25">
        <v>0</v>
      </c>
      <c r="Q27" s="25">
        <f>SUM(F27:P27)</f>
        <v>338506</v>
      </c>
      <c r="R27" s="8"/>
    </row>
    <row r="28" spans="1:18" s="1" customFormat="1" ht="12.75">
      <c r="A28" s="58"/>
      <c r="B28" s="60"/>
      <c r="C28" s="16"/>
      <c r="D28" s="11"/>
      <c r="E28" s="11" t="s">
        <v>19</v>
      </c>
      <c r="F28" s="37">
        <f>F26-F27</f>
        <v>152436</v>
      </c>
      <c r="G28" s="37">
        <f aca="true" t="shared" si="4" ref="G28:O28">G26-G27</f>
        <v>107083</v>
      </c>
      <c r="H28" s="37">
        <f t="shared" si="4"/>
        <v>8142895</v>
      </c>
      <c r="I28" s="37">
        <f t="shared" si="4"/>
        <v>0</v>
      </c>
      <c r="J28" s="37">
        <f t="shared" si="4"/>
        <v>0</v>
      </c>
      <c r="K28" s="37">
        <f t="shared" si="4"/>
        <v>1357772</v>
      </c>
      <c r="L28" s="37">
        <f t="shared" si="4"/>
        <v>1668172</v>
      </c>
      <c r="M28" s="37">
        <f t="shared" si="4"/>
        <v>661466</v>
      </c>
      <c r="N28" s="37">
        <f t="shared" si="4"/>
        <v>0</v>
      </c>
      <c r="O28" s="37">
        <f t="shared" si="4"/>
        <v>0</v>
      </c>
      <c r="P28" s="37">
        <f>P26-P27</f>
        <v>0</v>
      </c>
      <c r="Q28" s="37">
        <f>Q26-Q27</f>
        <v>12089824</v>
      </c>
      <c r="R28" s="8"/>
    </row>
    <row r="29" spans="1:18" s="1" customFormat="1" ht="12.75">
      <c r="A29" s="58"/>
      <c r="B29" s="60"/>
      <c r="C29" s="16"/>
      <c r="D29" s="11" t="s">
        <v>17</v>
      </c>
      <c r="E29" s="11"/>
      <c r="F29" s="28">
        <f aca="true" t="shared" si="5" ref="F29:Q29">F24+F28</f>
        <v>273265</v>
      </c>
      <c r="G29" s="28">
        <f t="shared" si="5"/>
        <v>-12413</v>
      </c>
      <c r="H29" s="28">
        <f t="shared" si="5"/>
        <v>9202320</v>
      </c>
      <c r="I29" s="28">
        <f t="shared" si="5"/>
        <v>0</v>
      </c>
      <c r="J29" s="28">
        <f t="shared" si="5"/>
        <v>0</v>
      </c>
      <c r="K29" s="28">
        <f t="shared" si="5"/>
        <v>1696728</v>
      </c>
      <c r="L29" s="28">
        <f t="shared" si="5"/>
        <v>2142762</v>
      </c>
      <c r="M29" s="28">
        <f t="shared" si="5"/>
        <v>876521</v>
      </c>
      <c r="N29" s="28">
        <f t="shared" si="5"/>
        <v>0</v>
      </c>
      <c r="O29" s="28">
        <f t="shared" si="5"/>
        <v>0</v>
      </c>
      <c r="P29" s="28">
        <f t="shared" si="5"/>
        <v>0</v>
      </c>
      <c r="Q29" s="28">
        <f t="shared" si="5"/>
        <v>14179183</v>
      </c>
      <c r="R29" s="8"/>
    </row>
    <row r="30" spans="1:18" s="1" customFormat="1" ht="12.75">
      <c r="A30" s="58"/>
      <c r="B30" s="60"/>
      <c r="C30" s="16"/>
      <c r="D30" s="11"/>
      <c r="E30" s="11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8"/>
    </row>
    <row r="31" spans="1:18" s="1" customFormat="1" ht="12.75">
      <c r="A31" s="58"/>
      <c r="B31" s="60"/>
      <c r="C31" s="16"/>
      <c r="D31" s="11"/>
      <c r="E31" s="1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"/>
      <c r="Q31" s="20"/>
      <c r="R31" s="7"/>
    </row>
    <row r="32" spans="1:18" s="1" customFormat="1" ht="15.75" customHeight="1">
      <c r="A32" s="58"/>
      <c r="B32" s="60"/>
      <c r="C32" s="14" t="s">
        <v>24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5"/>
      <c r="Q32" s="20"/>
      <c r="R32" s="7"/>
    </row>
    <row r="33" spans="1:18" s="1" customFormat="1" ht="12.75">
      <c r="A33" s="58"/>
      <c r="B33" s="60"/>
      <c r="C33" s="16"/>
      <c r="D33" s="11" t="s">
        <v>16</v>
      </c>
      <c r="E33" s="1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"/>
      <c r="Q33" s="20"/>
      <c r="R33" s="7"/>
    </row>
    <row r="34" spans="1:18" s="1" customFormat="1" ht="12.75">
      <c r="A34" s="58"/>
      <c r="B34" s="60"/>
      <c r="C34" s="16"/>
      <c r="D34" s="11"/>
      <c r="E34" s="11" t="s">
        <v>14</v>
      </c>
      <c r="F34" s="19">
        <v>0</v>
      </c>
      <c r="G34" s="19">
        <v>20257</v>
      </c>
      <c r="H34" s="19">
        <f>239830-2189</f>
        <v>237641</v>
      </c>
      <c r="I34" s="19">
        <v>0</v>
      </c>
      <c r="J34" s="19">
        <v>156667</v>
      </c>
      <c r="K34" s="19">
        <v>0</v>
      </c>
      <c r="L34" s="19">
        <v>105811</v>
      </c>
      <c r="M34" s="19">
        <v>0</v>
      </c>
      <c r="N34" s="19">
        <v>0</v>
      </c>
      <c r="O34" s="19">
        <v>0</v>
      </c>
      <c r="P34" s="19">
        <v>-251624</v>
      </c>
      <c r="Q34" s="19">
        <f>SUM(F34:P34)</f>
        <v>268752</v>
      </c>
      <c r="R34" s="7"/>
    </row>
    <row r="35" spans="1:18" s="1" customFormat="1" ht="12.75">
      <c r="A35" s="58"/>
      <c r="B35" s="60"/>
      <c r="C35" s="16"/>
      <c r="D35" s="11"/>
      <c r="E35" s="11" t="s">
        <v>15</v>
      </c>
      <c r="F35" s="25">
        <v>0</v>
      </c>
      <c r="G35" s="25">
        <v>29302</v>
      </c>
      <c r="H35" s="25">
        <v>20224</v>
      </c>
      <c r="I35" s="25">
        <v>0</v>
      </c>
      <c r="J35" s="25">
        <v>289393</v>
      </c>
      <c r="K35" s="25">
        <v>0</v>
      </c>
      <c r="L35" s="25">
        <v>55381</v>
      </c>
      <c r="M35" s="25">
        <v>0</v>
      </c>
      <c r="N35" s="25">
        <v>0</v>
      </c>
      <c r="O35" s="25">
        <v>0</v>
      </c>
      <c r="P35" s="25">
        <f>P34</f>
        <v>-251624</v>
      </c>
      <c r="Q35" s="25">
        <f>SUM(F35:P35)</f>
        <v>142676</v>
      </c>
      <c r="R35" s="7"/>
    </row>
    <row r="36" spans="1:18" s="1" customFormat="1" ht="12.75">
      <c r="A36" s="58"/>
      <c r="B36" s="60"/>
      <c r="C36" s="16"/>
      <c r="D36" s="11"/>
      <c r="E36" s="11" t="s">
        <v>18</v>
      </c>
      <c r="F36" s="37">
        <f>F34-F35</f>
        <v>0</v>
      </c>
      <c r="G36" s="37">
        <f aca="true" t="shared" si="6" ref="G36:O36">G34-G35</f>
        <v>-9045</v>
      </c>
      <c r="H36" s="37">
        <f t="shared" si="6"/>
        <v>217417</v>
      </c>
      <c r="I36" s="37">
        <f t="shared" si="6"/>
        <v>0</v>
      </c>
      <c r="J36" s="37">
        <f t="shared" si="6"/>
        <v>-132726</v>
      </c>
      <c r="K36" s="37">
        <f t="shared" si="6"/>
        <v>0</v>
      </c>
      <c r="L36" s="37">
        <f t="shared" si="6"/>
        <v>50430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>P34-P35</f>
        <v>0</v>
      </c>
      <c r="Q36" s="37">
        <f>Q34-Q35</f>
        <v>126076</v>
      </c>
      <c r="R36" s="7"/>
    </row>
    <row r="37" spans="1:18" s="1" customFormat="1" ht="12.75">
      <c r="A37" s="58"/>
      <c r="B37" s="60"/>
      <c r="C37" s="16"/>
      <c r="D37" s="11" t="s">
        <v>13</v>
      </c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7"/>
    </row>
    <row r="38" spans="1:18" s="1" customFormat="1" ht="12.75">
      <c r="A38" s="58"/>
      <c r="B38" s="60"/>
      <c r="C38" s="16"/>
      <c r="D38" s="11"/>
      <c r="E38" s="11" t="s">
        <v>14</v>
      </c>
      <c r="F38" s="25">
        <v>281847</v>
      </c>
      <c r="G38" s="25">
        <v>11192</v>
      </c>
      <c r="H38" s="25">
        <v>678000</v>
      </c>
      <c r="I38" s="25">
        <v>0</v>
      </c>
      <c r="J38" s="25">
        <v>4104939</v>
      </c>
      <c r="K38" s="25">
        <v>0</v>
      </c>
      <c r="L38" s="25">
        <v>221500</v>
      </c>
      <c r="M38" s="25">
        <v>0</v>
      </c>
      <c r="N38" s="25">
        <v>0</v>
      </c>
      <c r="O38" s="25">
        <v>0</v>
      </c>
      <c r="P38" s="25">
        <v>0</v>
      </c>
      <c r="Q38" s="25">
        <f>SUM(F38:P38)</f>
        <v>5297478</v>
      </c>
      <c r="R38" s="7"/>
    </row>
    <row r="39" spans="1:18" s="1" customFormat="1" ht="12.75">
      <c r="A39" s="58"/>
      <c r="B39" s="60"/>
      <c r="C39" s="16"/>
      <c r="D39" s="11"/>
      <c r="E39" s="11" t="s">
        <v>15</v>
      </c>
      <c r="F39" s="25">
        <v>0</v>
      </c>
      <c r="G39" s="25">
        <v>3087</v>
      </c>
      <c r="H39" s="25">
        <v>0</v>
      </c>
      <c r="I39" s="25">
        <v>0</v>
      </c>
      <c r="J39" s="25">
        <v>0</v>
      </c>
      <c r="K39" s="25">
        <v>0</v>
      </c>
      <c r="L39" s="25">
        <v>98684</v>
      </c>
      <c r="M39" s="25">
        <v>0</v>
      </c>
      <c r="N39" s="25">
        <v>0</v>
      </c>
      <c r="O39" s="25">
        <v>0</v>
      </c>
      <c r="P39" s="25">
        <v>0</v>
      </c>
      <c r="Q39" s="25">
        <f>SUM(F39:P39)</f>
        <v>101771</v>
      </c>
      <c r="R39" s="7"/>
    </row>
    <row r="40" spans="1:18" s="1" customFormat="1" ht="12.75">
      <c r="A40" s="58"/>
      <c r="B40" s="60"/>
      <c r="C40" s="16"/>
      <c r="D40" s="11"/>
      <c r="E40" s="11" t="s">
        <v>19</v>
      </c>
      <c r="F40" s="37">
        <f>F38-F39</f>
        <v>281847</v>
      </c>
      <c r="G40" s="37">
        <f aca="true" t="shared" si="7" ref="G40:O40">G38-G39</f>
        <v>8105</v>
      </c>
      <c r="H40" s="37">
        <f t="shared" si="7"/>
        <v>678000</v>
      </c>
      <c r="I40" s="37">
        <f t="shared" si="7"/>
        <v>0</v>
      </c>
      <c r="J40" s="37">
        <f t="shared" si="7"/>
        <v>4104939</v>
      </c>
      <c r="K40" s="37">
        <f t="shared" si="7"/>
        <v>0</v>
      </c>
      <c r="L40" s="37">
        <f t="shared" si="7"/>
        <v>122816</v>
      </c>
      <c r="M40" s="37">
        <f t="shared" si="7"/>
        <v>0</v>
      </c>
      <c r="N40" s="37">
        <f t="shared" si="7"/>
        <v>0</v>
      </c>
      <c r="O40" s="37">
        <f t="shared" si="7"/>
        <v>0</v>
      </c>
      <c r="P40" s="37">
        <f>P38-P39</f>
        <v>0</v>
      </c>
      <c r="Q40" s="37">
        <f>Q38-Q39</f>
        <v>5195707</v>
      </c>
      <c r="R40" s="7"/>
    </row>
    <row r="41" spans="1:18" s="1" customFormat="1" ht="12.75">
      <c r="A41" s="58"/>
      <c r="B41" s="60"/>
      <c r="C41" s="16"/>
      <c r="D41" s="11" t="s">
        <v>17</v>
      </c>
      <c r="E41" s="11"/>
      <c r="F41" s="28">
        <f aca="true" t="shared" si="8" ref="F41:Q41">F36+F40</f>
        <v>281847</v>
      </c>
      <c r="G41" s="28">
        <f t="shared" si="8"/>
        <v>-940</v>
      </c>
      <c r="H41" s="28">
        <f t="shared" si="8"/>
        <v>895417</v>
      </c>
      <c r="I41" s="28">
        <f t="shared" si="8"/>
        <v>0</v>
      </c>
      <c r="J41" s="28">
        <f t="shared" si="8"/>
        <v>3972213</v>
      </c>
      <c r="K41" s="28">
        <f t="shared" si="8"/>
        <v>0</v>
      </c>
      <c r="L41" s="28">
        <f t="shared" si="8"/>
        <v>173246</v>
      </c>
      <c r="M41" s="28">
        <f t="shared" si="8"/>
        <v>0</v>
      </c>
      <c r="N41" s="28">
        <f t="shared" si="8"/>
        <v>0</v>
      </c>
      <c r="O41" s="28">
        <f t="shared" si="8"/>
        <v>0</v>
      </c>
      <c r="P41" s="28">
        <f t="shared" si="8"/>
        <v>0</v>
      </c>
      <c r="Q41" s="28">
        <f t="shared" si="8"/>
        <v>5321783</v>
      </c>
      <c r="R41" s="7"/>
    </row>
    <row r="42" spans="1:18" s="1" customFormat="1" ht="12.75">
      <c r="A42" s="58"/>
      <c r="B42" s="60"/>
      <c r="C42" s="16"/>
      <c r="D42" s="11"/>
      <c r="E42" s="11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"/>
    </row>
    <row r="43" spans="1:18" s="1" customFormat="1" ht="12.75">
      <c r="A43" s="58"/>
      <c r="B43" s="60"/>
      <c r="C43" s="16"/>
      <c r="D43" s="11"/>
      <c r="E43" s="11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"/>
    </row>
    <row r="44" spans="1:18" s="1" customFormat="1" ht="15">
      <c r="A44" s="58"/>
      <c r="B44" s="60"/>
      <c r="C44" s="14" t="s">
        <v>25</v>
      </c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5"/>
      <c r="Q44" s="20"/>
      <c r="R44" s="7"/>
    </row>
    <row r="45" spans="1:18" s="1" customFormat="1" ht="12.75">
      <c r="A45" s="58"/>
      <c r="B45" s="60"/>
      <c r="C45" s="16"/>
      <c r="D45" s="11" t="s">
        <v>16</v>
      </c>
      <c r="E45" s="1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5"/>
      <c r="Q45" s="20"/>
      <c r="R45" s="7"/>
    </row>
    <row r="46" spans="1:18" s="1" customFormat="1" ht="12.75">
      <c r="A46" s="58"/>
      <c r="B46" s="60"/>
      <c r="C46" s="16"/>
      <c r="D46" s="11"/>
      <c r="E46" s="11" t="s">
        <v>14</v>
      </c>
      <c r="F46" s="19">
        <v>0</v>
      </c>
      <c r="G46" s="19">
        <v>259048</v>
      </c>
      <c r="H46" s="19">
        <v>1064906</v>
      </c>
      <c r="I46" s="19">
        <v>360030</v>
      </c>
      <c r="J46" s="19">
        <v>0</v>
      </c>
      <c r="K46" s="19">
        <v>0</v>
      </c>
      <c r="L46" s="19">
        <v>0</v>
      </c>
      <c r="M46" s="19">
        <v>0</v>
      </c>
      <c r="N46" s="19">
        <v>1090152</v>
      </c>
      <c r="O46" s="19">
        <v>134611</v>
      </c>
      <c r="P46" s="19">
        <v>-1351719</v>
      </c>
      <c r="Q46" s="19">
        <f>SUM(F46:P46)</f>
        <v>1557028</v>
      </c>
      <c r="R46" s="7"/>
    </row>
    <row r="47" spans="1:18" s="1" customFormat="1" ht="12.75">
      <c r="A47" s="58"/>
      <c r="B47" s="60"/>
      <c r="C47" s="16"/>
      <c r="D47" s="11"/>
      <c r="E47" s="11" t="s">
        <v>15</v>
      </c>
      <c r="F47" s="25">
        <v>0</v>
      </c>
      <c r="G47" s="25">
        <v>374706</v>
      </c>
      <c r="H47" s="25">
        <v>10289</v>
      </c>
      <c r="I47" s="25">
        <v>1010886</v>
      </c>
      <c r="J47" s="25">
        <v>0</v>
      </c>
      <c r="K47" s="25">
        <v>0</v>
      </c>
      <c r="L47" s="25">
        <v>0</v>
      </c>
      <c r="M47" s="25">
        <v>0</v>
      </c>
      <c r="N47" s="25">
        <v>7359</v>
      </c>
      <c r="O47" s="25">
        <v>850634</v>
      </c>
      <c r="P47" s="25">
        <f>P46</f>
        <v>-1351719</v>
      </c>
      <c r="Q47" s="25">
        <f>SUM(F47:P47)</f>
        <v>902155</v>
      </c>
      <c r="R47" s="7"/>
    </row>
    <row r="48" spans="1:18" s="1" customFormat="1" ht="12.75">
      <c r="A48" s="58"/>
      <c r="B48" s="61"/>
      <c r="C48" s="16"/>
      <c r="D48" s="11"/>
      <c r="E48" s="11" t="s">
        <v>18</v>
      </c>
      <c r="F48" s="37">
        <f>F46-F47</f>
        <v>0</v>
      </c>
      <c r="G48" s="37">
        <f aca="true" t="shared" si="9" ref="G48:O48">G46-G47</f>
        <v>-115658</v>
      </c>
      <c r="H48" s="37">
        <f t="shared" si="9"/>
        <v>1054617</v>
      </c>
      <c r="I48" s="37">
        <f t="shared" si="9"/>
        <v>-650856</v>
      </c>
      <c r="J48" s="37">
        <f t="shared" si="9"/>
        <v>0</v>
      </c>
      <c r="K48" s="37">
        <f t="shared" si="9"/>
        <v>0</v>
      </c>
      <c r="L48" s="37">
        <f t="shared" si="9"/>
        <v>0</v>
      </c>
      <c r="M48" s="37">
        <f t="shared" si="9"/>
        <v>0</v>
      </c>
      <c r="N48" s="37">
        <f t="shared" si="9"/>
        <v>1082793</v>
      </c>
      <c r="O48" s="37">
        <f t="shared" si="9"/>
        <v>-716023</v>
      </c>
      <c r="P48" s="37">
        <f>P46-P47</f>
        <v>0</v>
      </c>
      <c r="Q48" s="37">
        <f>Q46-Q47</f>
        <v>654873</v>
      </c>
      <c r="R48" s="7"/>
    </row>
    <row r="49" spans="1:18" s="1" customFormat="1" ht="12.75">
      <c r="A49" s="58"/>
      <c r="B49" s="61"/>
      <c r="C49" s="16"/>
      <c r="D49" s="11" t="s">
        <v>13</v>
      </c>
      <c r="E49" s="1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7"/>
    </row>
    <row r="50" spans="1:18" s="1" customFormat="1" ht="12.75">
      <c r="A50" s="56"/>
      <c r="B50" s="61"/>
      <c r="C50" s="16"/>
      <c r="D50" s="11"/>
      <c r="E50" s="11" t="s">
        <v>14</v>
      </c>
      <c r="F50" s="25">
        <v>0</v>
      </c>
      <c r="G50" s="25">
        <v>143118</v>
      </c>
      <c r="H50" s="25">
        <v>384054</v>
      </c>
      <c r="I50" s="25">
        <v>1695155</v>
      </c>
      <c r="J50" s="25">
        <v>0</v>
      </c>
      <c r="K50" s="25">
        <v>0</v>
      </c>
      <c r="L50" s="25">
        <v>0</v>
      </c>
      <c r="M50" s="25">
        <v>0</v>
      </c>
      <c r="N50" s="25">
        <v>4046990</v>
      </c>
      <c r="O50" s="25">
        <v>695006</v>
      </c>
      <c r="P50" s="25">
        <v>0</v>
      </c>
      <c r="Q50" s="25">
        <f>SUM(F50:P50)</f>
        <v>6964323</v>
      </c>
      <c r="R50" s="7"/>
    </row>
    <row r="51" spans="1:18" s="1" customFormat="1" ht="12.75">
      <c r="A51" s="57"/>
      <c r="B51" s="61"/>
      <c r="C51" s="16"/>
      <c r="D51" s="11"/>
      <c r="E51" s="11" t="s">
        <v>15</v>
      </c>
      <c r="F51" s="25">
        <v>0</v>
      </c>
      <c r="G51" s="25">
        <v>39474</v>
      </c>
      <c r="H51" s="25">
        <v>0</v>
      </c>
      <c r="I51" s="25">
        <v>3761</v>
      </c>
      <c r="J51" s="25">
        <v>0</v>
      </c>
      <c r="K51" s="25">
        <v>0</v>
      </c>
      <c r="L51" s="25">
        <v>0</v>
      </c>
      <c r="M51" s="25">
        <v>0</v>
      </c>
      <c r="N51" s="25">
        <v>256195</v>
      </c>
      <c r="O51" s="25">
        <v>32474</v>
      </c>
      <c r="P51" s="25">
        <v>0</v>
      </c>
      <c r="Q51" s="25">
        <f>SUM(F51:P51)</f>
        <v>331904</v>
      </c>
      <c r="R51" s="7"/>
    </row>
    <row r="52" spans="1:18" s="1" customFormat="1" ht="12.75">
      <c r="A52" s="46"/>
      <c r="B52" s="61"/>
      <c r="C52" s="16"/>
      <c r="D52" s="11"/>
      <c r="E52" s="11" t="s">
        <v>19</v>
      </c>
      <c r="F52" s="37">
        <f>F50-F51</f>
        <v>0</v>
      </c>
      <c r="G52" s="37">
        <f aca="true" t="shared" si="10" ref="G52:O52">G50-G51</f>
        <v>103644</v>
      </c>
      <c r="H52" s="37">
        <f t="shared" si="10"/>
        <v>384054</v>
      </c>
      <c r="I52" s="37">
        <f t="shared" si="10"/>
        <v>1691394</v>
      </c>
      <c r="J52" s="37">
        <f t="shared" si="10"/>
        <v>0</v>
      </c>
      <c r="K52" s="37">
        <f t="shared" si="10"/>
        <v>0</v>
      </c>
      <c r="L52" s="37">
        <f t="shared" si="10"/>
        <v>0</v>
      </c>
      <c r="M52" s="37">
        <f t="shared" si="10"/>
        <v>0</v>
      </c>
      <c r="N52" s="37">
        <f t="shared" si="10"/>
        <v>3790795</v>
      </c>
      <c r="O52" s="37">
        <f t="shared" si="10"/>
        <v>662532</v>
      </c>
      <c r="P52" s="37">
        <f>P50-P51</f>
        <v>0</v>
      </c>
      <c r="Q52" s="37">
        <f>Q50-Q51</f>
        <v>6632419</v>
      </c>
      <c r="R52" s="7"/>
    </row>
    <row r="53" spans="1:18" s="1" customFormat="1" ht="12.75">
      <c r="A53" s="55"/>
      <c r="B53" s="61"/>
      <c r="C53" s="16"/>
      <c r="D53" s="11" t="s">
        <v>17</v>
      </c>
      <c r="E53" s="11"/>
      <c r="F53" s="28">
        <f aca="true" t="shared" si="11" ref="F53:Q53">F48+F52</f>
        <v>0</v>
      </c>
      <c r="G53" s="28">
        <f t="shared" si="11"/>
        <v>-12014</v>
      </c>
      <c r="H53" s="28">
        <f t="shared" si="11"/>
        <v>1438671</v>
      </c>
      <c r="I53" s="28">
        <f t="shared" si="11"/>
        <v>1040538</v>
      </c>
      <c r="J53" s="28">
        <f t="shared" si="11"/>
        <v>0</v>
      </c>
      <c r="K53" s="28">
        <f t="shared" si="11"/>
        <v>0</v>
      </c>
      <c r="L53" s="28">
        <f t="shared" si="11"/>
        <v>0</v>
      </c>
      <c r="M53" s="28">
        <f t="shared" si="11"/>
        <v>0</v>
      </c>
      <c r="N53" s="28">
        <f t="shared" si="11"/>
        <v>4873588</v>
      </c>
      <c r="O53" s="28">
        <f t="shared" si="11"/>
        <v>-53491</v>
      </c>
      <c r="P53" s="28">
        <f t="shared" si="11"/>
        <v>0</v>
      </c>
      <c r="Q53" s="28">
        <f t="shared" si="11"/>
        <v>7287292</v>
      </c>
      <c r="R53" s="7"/>
    </row>
    <row r="54" spans="1:18" s="1" customFormat="1" ht="12.75">
      <c r="A54" s="55"/>
      <c r="B54" s="61"/>
      <c r="C54" s="16"/>
      <c r="D54" s="11"/>
      <c r="E54" s="11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7"/>
    </row>
    <row r="55" spans="1:18" s="1" customFormat="1" ht="12.75">
      <c r="A55" s="55"/>
      <c r="B55" s="61"/>
      <c r="C55" s="16"/>
      <c r="D55" s="11"/>
      <c r="E55" s="1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7"/>
    </row>
    <row r="56" spans="1:18" s="1" customFormat="1" ht="15">
      <c r="A56" s="55"/>
      <c r="B56" s="61"/>
      <c r="C56" s="14" t="s">
        <v>26</v>
      </c>
      <c r="D56" s="11"/>
      <c r="E56" s="11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7"/>
    </row>
    <row r="57" spans="1:18" s="1" customFormat="1" ht="12.75">
      <c r="A57" s="55"/>
      <c r="B57" s="61"/>
      <c r="C57" s="16"/>
      <c r="D57" s="11" t="s">
        <v>16</v>
      </c>
      <c r="E57" s="1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"/>
      <c r="R57" s="43"/>
    </row>
    <row r="58" spans="1:18" s="1" customFormat="1" ht="12.75">
      <c r="A58" s="55"/>
      <c r="B58" s="61"/>
      <c r="C58" s="16"/>
      <c r="D58" s="11"/>
      <c r="E58" s="11" t="s">
        <v>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44">
        <f>SUM(F58:Q58)</f>
        <v>0</v>
      </c>
    </row>
    <row r="59" spans="1:18" s="1" customFormat="1" ht="12.75">
      <c r="A59" s="55"/>
      <c r="B59" s="61"/>
      <c r="C59" s="16"/>
      <c r="D59" s="11"/>
      <c r="E59" s="11" t="s">
        <v>15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43"/>
    </row>
    <row r="60" spans="1:18" s="1" customFormat="1" ht="12.75">
      <c r="A60" s="55"/>
      <c r="B60" s="61"/>
      <c r="C60" s="16"/>
      <c r="D60" s="11"/>
      <c r="E60" s="11" t="s">
        <v>18</v>
      </c>
      <c r="F60" s="37">
        <f aca="true" t="shared" si="12" ref="F60:Q60">F58-F59</f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37">
        <f t="shared" si="12"/>
        <v>0</v>
      </c>
      <c r="K60" s="37">
        <f t="shared" si="12"/>
        <v>0</v>
      </c>
      <c r="L60" s="37">
        <f t="shared" si="12"/>
        <v>0</v>
      </c>
      <c r="M60" s="37">
        <f t="shared" si="12"/>
        <v>0</v>
      </c>
      <c r="N60" s="37">
        <f t="shared" si="12"/>
        <v>0</v>
      </c>
      <c r="O60" s="37">
        <f t="shared" si="12"/>
        <v>0</v>
      </c>
      <c r="P60" s="37">
        <f t="shared" si="12"/>
        <v>0</v>
      </c>
      <c r="Q60" s="37">
        <f t="shared" si="12"/>
        <v>0</v>
      </c>
      <c r="R60" s="44">
        <f>SUM(F60:Q60)</f>
        <v>0</v>
      </c>
    </row>
    <row r="61" spans="1:18" s="1" customFormat="1" ht="12.75">
      <c r="A61" s="55"/>
      <c r="B61" s="61"/>
      <c r="C61" s="16"/>
      <c r="D61" s="11" t="s">
        <v>13</v>
      </c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5"/>
    </row>
    <row r="62" spans="1:18" s="1" customFormat="1" ht="12.75">
      <c r="A62" s="55"/>
      <c r="B62" s="61"/>
      <c r="C62" s="16"/>
      <c r="D62" s="11"/>
      <c r="E62" s="11" t="s">
        <v>14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45">
        <f>SUM(F62:Q62)</f>
        <v>0</v>
      </c>
    </row>
    <row r="63" spans="1:18" s="1" customFormat="1" ht="12.75">
      <c r="A63" s="63" t="s">
        <v>35</v>
      </c>
      <c r="B63" s="61"/>
      <c r="C63" s="16"/>
      <c r="D63" s="11"/>
      <c r="E63" s="11" t="s">
        <v>15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43"/>
    </row>
    <row r="64" spans="1:18" s="1" customFormat="1" ht="12.75">
      <c r="A64" s="63"/>
      <c r="B64" s="61"/>
      <c r="C64" s="16"/>
      <c r="D64" s="11"/>
      <c r="E64" s="11" t="s">
        <v>19</v>
      </c>
      <c r="F64" s="37">
        <f aca="true" t="shared" si="13" ref="F64:Q64">F62-F63</f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  <c r="J64" s="37">
        <f t="shared" si="13"/>
        <v>0</v>
      </c>
      <c r="K64" s="37">
        <f t="shared" si="13"/>
        <v>0</v>
      </c>
      <c r="L64" s="37">
        <f t="shared" si="13"/>
        <v>0</v>
      </c>
      <c r="M64" s="37">
        <f t="shared" si="13"/>
        <v>0</v>
      </c>
      <c r="N64" s="37">
        <f t="shared" si="13"/>
        <v>0</v>
      </c>
      <c r="O64" s="37">
        <f t="shared" si="13"/>
        <v>0</v>
      </c>
      <c r="P64" s="37">
        <f t="shared" si="13"/>
        <v>0</v>
      </c>
      <c r="Q64" s="37">
        <f t="shared" si="13"/>
        <v>0</v>
      </c>
      <c r="R64" s="43"/>
    </row>
    <row r="65" spans="1:18" s="1" customFormat="1" ht="12.75">
      <c r="A65" s="63"/>
      <c r="B65" s="61"/>
      <c r="C65" s="16"/>
      <c r="D65" s="11" t="s">
        <v>17</v>
      </c>
      <c r="E65" s="11"/>
      <c r="F65" s="28">
        <f aca="true" t="shared" si="14" ref="F65:Q65">F60+F64</f>
        <v>0</v>
      </c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0</v>
      </c>
      <c r="N65" s="28">
        <f t="shared" si="14"/>
        <v>0</v>
      </c>
      <c r="O65" s="28">
        <f t="shared" si="14"/>
        <v>0</v>
      </c>
      <c r="P65" s="28">
        <f t="shared" si="14"/>
        <v>0</v>
      </c>
      <c r="Q65" s="28">
        <f t="shared" si="14"/>
        <v>0</v>
      </c>
      <c r="R65" s="44">
        <f>SUM(F65:Q65)</f>
        <v>0</v>
      </c>
    </row>
    <row r="66" spans="1:20" s="1" customFormat="1" ht="9" customHeight="1">
      <c r="A66" s="64"/>
      <c r="B66" s="61"/>
      <c r="C66" s="30"/>
      <c r="D66" s="34"/>
      <c r="E66" s="3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1"/>
      <c r="Q66" s="32"/>
      <c r="R66" s="8"/>
      <c r="S66" s="39"/>
      <c r="T66" s="39"/>
    </row>
    <row r="67" spans="1:20" s="1" customFormat="1" ht="9" customHeight="1">
      <c r="A67" s="55"/>
      <c r="B67" s="61"/>
      <c r="C67" s="30"/>
      <c r="D67" s="34"/>
      <c r="E67" s="34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5"/>
      <c r="Q67" s="20"/>
      <c r="R67" s="8"/>
      <c r="S67" s="39"/>
      <c r="T67" s="39"/>
    </row>
    <row r="68" spans="1:20" s="23" customFormat="1" ht="15.75" customHeight="1" thickBot="1">
      <c r="A68" s="55"/>
      <c r="B68" s="61"/>
      <c r="C68" s="38" t="s">
        <v>17</v>
      </c>
      <c r="D68" s="35"/>
      <c r="E68" s="35"/>
      <c r="F68" s="26">
        <f>+F65+F53+F41+F29+F17</f>
        <v>555112</v>
      </c>
      <c r="G68" s="26">
        <f>+G65+G53+G41+G29+G17</f>
        <v>-28470</v>
      </c>
      <c r="H68" s="26">
        <f>+H65+H53+H41+H29+H17</f>
        <v>11685932</v>
      </c>
      <c r="I68" s="26">
        <f>+I65+I53+I41+I29+I17</f>
        <v>1040538</v>
      </c>
      <c r="J68" s="26">
        <f aca="true" t="shared" si="15" ref="J68:Q68">+J53+J41+J29+J17</f>
        <v>3972213</v>
      </c>
      <c r="K68" s="26">
        <f t="shared" si="15"/>
        <v>1696728</v>
      </c>
      <c r="L68" s="26">
        <f t="shared" si="15"/>
        <v>5060409</v>
      </c>
      <c r="M68" s="26">
        <f t="shared" si="15"/>
        <v>876521</v>
      </c>
      <c r="N68" s="26">
        <f t="shared" si="15"/>
        <v>4873588</v>
      </c>
      <c r="O68" s="26">
        <f t="shared" si="15"/>
        <v>-53491</v>
      </c>
      <c r="P68" s="26">
        <f t="shared" si="15"/>
        <v>0</v>
      </c>
      <c r="Q68" s="26">
        <f t="shared" si="15"/>
        <v>29679080</v>
      </c>
      <c r="R68" s="27"/>
      <c r="S68" s="39"/>
      <c r="T68" s="39"/>
    </row>
    <row r="69" spans="1:20" ht="4.5" customHeight="1">
      <c r="A69" s="55"/>
      <c r="B69" s="61"/>
      <c r="T69" s="39"/>
    </row>
    <row r="70" spans="1:16" ht="12.75">
      <c r="A70" s="55"/>
      <c r="B70" s="61"/>
      <c r="P70" s="22" t="s">
        <v>20</v>
      </c>
    </row>
    <row r="71" spans="1:16" ht="12.75">
      <c r="A71" s="55"/>
      <c r="B71" s="61"/>
      <c r="P71" s="22" t="s">
        <v>20</v>
      </c>
    </row>
    <row r="72" spans="1:16" ht="12.75">
      <c r="A72" s="55"/>
      <c r="B72" s="61"/>
      <c r="F72" t="s">
        <v>20</v>
      </c>
      <c r="P72" s="22" t="s">
        <v>20</v>
      </c>
    </row>
    <row r="73" spans="1:16" ht="12.75">
      <c r="A73" s="55"/>
      <c r="B73" s="61"/>
      <c r="F73" t="s">
        <v>20</v>
      </c>
      <c r="P73" t="s">
        <v>20</v>
      </c>
    </row>
    <row r="74" spans="1:16" ht="12.75">
      <c r="A74" s="55"/>
      <c r="B74" s="61"/>
      <c r="P74" s="22" t="s">
        <v>20</v>
      </c>
    </row>
    <row r="75" spans="1:16" ht="12.75">
      <c r="A75" s="55"/>
      <c r="B75" s="61"/>
      <c r="P75" t="s">
        <v>20</v>
      </c>
    </row>
    <row r="76" spans="1:16" ht="12.75">
      <c r="A76" s="55"/>
      <c r="B76" s="61"/>
      <c r="P76" t="s">
        <v>20</v>
      </c>
    </row>
  </sheetData>
  <mergeCells count="7">
    <mergeCell ref="A2:A49"/>
    <mergeCell ref="B20:B76"/>
    <mergeCell ref="C1:R1"/>
    <mergeCell ref="C2:R2"/>
    <mergeCell ref="C3:R3"/>
    <mergeCell ref="C4:R4"/>
    <mergeCell ref="A63:A66"/>
  </mergeCells>
  <printOptions horizontalCentered="1"/>
  <pageMargins left="0.7" right="0.7" top="1" bottom="0.75" header="1" footer="0.5"/>
  <pageSetup fitToHeight="1" fitToWidth="1" horizontalDpi="600" verticalDpi="600" orientation="landscape" scale="55" r:id="rId1"/>
  <headerFooter alignWithMargins="0">
    <oddHeader>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8" sqref="A8:A55"/>
    </sheetView>
  </sheetViews>
  <sheetFormatPr defaultColWidth="9.140625" defaultRowHeight="12.75"/>
  <cols>
    <col min="1" max="1" width="4.8515625" style="54" customWidth="1"/>
    <col min="2" max="2" width="0.5625" style="0" customWidth="1"/>
    <col min="3" max="3" width="2.28125" style="0" customWidth="1"/>
    <col min="4" max="4" width="1.8515625" style="0" customWidth="1"/>
    <col min="5" max="5" width="31.421875" style="0" customWidth="1"/>
    <col min="6" max="17" width="14.421875" style="0" customWidth="1"/>
    <col min="18" max="18" width="14.421875" style="17" customWidth="1"/>
    <col min="19" max="19" width="1.28515625" style="0" customWidth="1"/>
    <col min="20" max="20" width="1.57421875" style="0" customWidth="1"/>
    <col min="21" max="21" width="9.7109375" style="0" bestFit="1" customWidth="1"/>
  </cols>
  <sheetData>
    <row r="1" spans="1:19" ht="18" customHeight="1">
      <c r="A1" s="63" t="s">
        <v>36</v>
      </c>
      <c r="B1" s="40"/>
      <c r="C1" s="62" t="s">
        <v>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8">
      <c r="A2" s="63"/>
      <c r="C2" s="62" t="s">
        <v>27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">
      <c r="A3" s="63"/>
      <c r="B3" s="41"/>
      <c r="C3" s="62" t="s">
        <v>28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s="2" customFormat="1" ht="18">
      <c r="A4" s="64"/>
      <c r="B4" s="41"/>
      <c r="C4" s="62" t="s">
        <v>33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2:19" s="3" customFormat="1" ht="12.75">
      <c r="B5" s="41"/>
      <c r="C5" s="9" t="s">
        <v>8</v>
      </c>
      <c r="D5" s="9"/>
      <c r="E5" s="9"/>
      <c r="F5" s="10" t="s">
        <v>10</v>
      </c>
      <c r="G5" s="10" t="s">
        <v>0</v>
      </c>
      <c r="H5" s="10" t="s">
        <v>32</v>
      </c>
      <c r="I5" s="10" t="s">
        <v>1</v>
      </c>
      <c r="J5" s="10" t="s">
        <v>2</v>
      </c>
      <c r="K5" s="10" t="s">
        <v>3</v>
      </c>
      <c r="L5" s="10" t="s">
        <v>4</v>
      </c>
      <c r="M5" s="10" t="s">
        <v>21</v>
      </c>
      <c r="N5" s="10" t="s">
        <v>5</v>
      </c>
      <c r="O5" s="10" t="s">
        <v>12</v>
      </c>
      <c r="P5" s="10" t="s">
        <v>11</v>
      </c>
      <c r="Q5" s="10" t="s">
        <v>6</v>
      </c>
      <c r="R5" s="10" t="s">
        <v>7</v>
      </c>
      <c r="S5" s="10"/>
    </row>
    <row r="6" spans="2:10" s="2" customFormat="1" ht="13.5" thickBot="1">
      <c r="B6" s="41"/>
      <c r="J6" s="3" t="s">
        <v>31</v>
      </c>
    </row>
    <row r="7" spans="2:19" s="1" customFormat="1" ht="10.5" customHeight="1">
      <c r="B7" s="41"/>
      <c r="C7" s="15"/>
      <c r="D7" s="33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1"/>
      <c r="S7" s="13"/>
    </row>
    <row r="8" spans="1:19" s="1" customFormat="1" ht="15.75" customHeight="1">
      <c r="A8" s="65" t="s">
        <v>34</v>
      </c>
      <c r="B8" s="41"/>
      <c r="C8" s="14" t="s">
        <v>22</v>
      </c>
      <c r="D8" s="18"/>
      <c r="E8" s="18"/>
      <c r="F8" s="5"/>
      <c r="G8" s="5"/>
      <c r="H8" s="5"/>
      <c r="I8" s="5"/>
      <c r="J8" s="5"/>
      <c r="K8" s="5"/>
      <c r="L8" s="5" t="s">
        <v>20</v>
      </c>
      <c r="M8" s="5" t="s">
        <v>20</v>
      </c>
      <c r="N8" s="5"/>
      <c r="O8" s="5"/>
      <c r="P8" s="5"/>
      <c r="Q8" s="5"/>
      <c r="R8" s="20"/>
      <c r="S8" s="8"/>
    </row>
    <row r="9" spans="1:19" s="1" customFormat="1" ht="12.75">
      <c r="A9" s="65"/>
      <c r="B9" s="41"/>
      <c r="C9" s="16"/>
      <c r="D9" s="11" t="s">
        <v>16</v>
      </c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0"/>
      <c r="S9" s="8"/>
    </row>
    <row r="10" spans="1:19" s="1" customFormat="1" ht="12.75">
      <c r="A10" s="65"/>
      <c r="B10" s="41"/>
      <c r="C10" s="16"/>
      <c r="D10" s="11"/>
      <c r="E10" s="11" t="s">
        <v>14</v>
      </c>
      <c r="F10" s="19">
        <v>0</v>
      </c>
      <c r="G10" s="19">
        <v>71133</v>
      </c>
      <c r="H10" s="19">
        <v>56193</v>
      </c>
      <c r="I10" s="19">
        <v>0</v>
      </c>
      <c r="J10" s="19">
        <v>0</v>
      </c>
      <c r="K10" s="19">
        <v>0</v>
      </c>
      <c r="L10" s="19">
        <v>734280</v>
      </c>
      <c r="M10" s="19">
        <v>0</v>
      </c>
      <c r="N10" s="19">
        <v>0</v>
      </c>
      <c r="O10" s="19">
        <v>0</v>
      </c>
      <c r="P10" s="19">
        <v>0</v>
      </c>
      <c r="Q10" s="19">
        <v>-95757</v>
      </c>
      <c r="R10" s="19">
        <f>SUM(F10:Q10)</f>
        <v>765849</v>
      </c>
      <c r="S10" s="8"/>
    </row>
    <row r="11" spans="1:19" s="1" customFormat="1" ht="12.75">
      <c r="A11" s="65"/>
      <c r="B11" s="41"/>
      <c r="C11" s="16"/>
      <c r="D11" s="11"/>
      <c r="E11" s="11" t="s">
        <v>15</v>
      </c>
      <c r="F11" s="25">
        <v>0</v>
      </c>
      <c r="G11" s="25">
        <v>107364</v>
      </c>
      <c r="H11" s="25">
        <v>29323</v>
      </c>
      <c r="I11" s="25">
        <v>0</v>
      </c>
      <c r="J11" s="25">
        <v>0</v>
      </c>
      <c r="K11" s="25">
        <v>0</v>
      </c>
      <c r="L11" s="25">
        <v>18163</v>
      </c>
      <c r="M11" s="25">
        <v>0</v>
      </c>
      <c r="N11" s="25">
        <v>0</v>
      </c>
      <c r="O11" s="25">
        <v>0</v>
      </c>
      <c r="P11" s="25">
        <v>0</v>
      </c>
      <c r="Q11" s="25">
        <v>-95757</v>
      </c>
      <c r="R11" s="25">
        <f>SUM(F11:Q11)</f>
        <v>59093</v>
      </c>
      <c r="S11" s="8"/>
    </row>
    <row r="12" spans="1:19" s="1" customFormat="1" ht="12.75">
      <c r="A12" s="65"/>
      <c r="B12" s="41"/>
      <c r="C12" s="16"/>
      <c r="D12" s="11"/>
      <c r="E12" s="11" t="s">
        <v>18</v>
      </c>
      <c r="F12" s="37">
        <f aca="true" t="shared" si="0" ref="F12:R12">F10-F11</f>
        <v>0</v>
      </c>
      <c r="G12" s="37">
        <f t="shared" si="0"/>
        <v>-36231</v>
      </c>
      <c r="H12" s="37">
        <f t="shared" si="0"/>
        <v>26870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716117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706756</v>
      </c>
      <c r="S12" s="8"/>
    </row>
    <row r="13" spans="1:19" s="1" customFormat="1" ht="12.75">
      <c r="A13" s="65"/>
      <c r="B13" s="41"/>
      <c r="C13" s="16"/>
      <c r="D13" s="11" t="s">
        <v>13</v>
      </c>
      <c r="E13" s="1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8"/>
    </row>
    <row r="14" spans="1:19" s="1" customFormat="1" ht="12.75">
      <c r="A14" s="65"/>
      <c r="B14" s="41"/>
      <c r="C14" s="16"/>
      <c r="D14" s="11"/>
      <c r="E14" s="11" t="s">
        <v>14</v>
      </c>
      <c r="F14" s="25">
        <v>0</v>
      </c>
      <c r="G14" s="25">
        <v>42192</v>
      </c>
      <c r="H14" s="25">
        <v>118190</v>
      </c>
      <c r="I14" s="25">
        <v>0</v>
      </c>
      <c r="J14" s="25">
        <v>0</v>
      </c>
      <c r="K14" s="25">
        <v>0</v>
      </c>
      <c r="L14" s="25">
        <v>1503662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f>SUM(F14:Q14)</f>
        <v>1664044</v>
      </c>
      <c r="S14" s="8"/>
    </row>
    <row r="15" spans="1:19" s="1" customFormat="1" ht="12.75">
      <c r="A15" s="65"/>
      <c r="B15" s="41"/>
      <c r="C15" s="16"/>
      <c r="D15" s="11"/>
      <c r="E15" s="11" t="s">
        <v>15</v>
      </c>
      <c r="F15" s="25">
        <v>0</v>
      </c>
      <c r="G15" s="25">
        <v>7422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f>SUM(F15:Q15)</f>
        <v>7422</v>
      </c>
      <c r="S15" s="8"/>
    </row>
    <row r="16" spans="1:19" s="1" customFormat="1" ht="12.75">
      <c r="A16" s="65"/>
      <c r="B16" s="41"/>
      <c r="C16" s="16"/>
      <c r="D16" s="11"/>
      <c r="E16" s="11" t="s">
        <v>19</v>
      </c>
      <c r="F16" s="37">
        <f aca="true" t="shared" si="1" ref="F16:R16">F14-F15</f>
        <v>0</v>
      </c>
      <c r="G16" s="37">
        <f t="shared" si="1"/>
        <v>34770</v>
      </c>
      <c r="H16" s="37">
        <f t="shared" si="1"/>
        <v>118190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1503662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37">
        <f t="shared" si="1"/>
        <v>0</v>
      </c>
      <c r="R16" s="37">
        <f t="shared" si="1"/>
        <v>1656622</v>
      </c>
      <c r="S16" s="8"/>
    </row>
    <row r="17" spans="1:19" s="1" customFormat="1" ht="12.75">
      <c r="A17" s="65"/>
      <c r="B17" s="41"/>
      <c r="C17" s="16"/>
      <c r="D17" s="11" t="s">
        <v>17</v>
      </c>
      <c r="E17" s="11"/>
      <c r="F17" s="28">
        <f aca="true" t="shared" si="2" ref="F17:R17">F12+F16</f>
        <v>0</v>
      </c>
      <c r="G17" s="28">
        <f t="shared" si="2"/>
        <v>-1461</v>
      </c>
      <c r="H17" s="28">
        <f t="shared" si="2"/>
        <v>145060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2219779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2363378</v>
      </c>
      <c r="S17" s="8"/>
    </row>
    <row r="18" spans="1:19" s="1" customFormat="1" ht="10.5" customHeight="1">
      <c r="A18" s="65"/>
      <c r="B18" s="41"/>
      <c r="C18" s="16"/>
      <c r="D18" s="11"/>
      <c r="E18" s="1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8"/>
    </row>
    <row r="19" spans="1:19" s="1" customFormat="1" ht="8.25" customHeight="1">
      <c r="A19" s="65"/>
      <c r="B19" s="41"/>
      <c r="C19" s="14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0"/>
      <c r="S19" s="8"/>
    </row>
    <row r="20" spans="1:19" s="1" customFormat="1" ht="15.75" customHeight="1">
      <c r="A20" s="65"/>
      <c r="B20" s="41"/>
      <c r="C20" s="14" t="s">
        <v>23</v>
      </c>
      <c r="D20" s="18"/>
      <c r="E20" s="1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0"/>
      <c r="S20" s="8"/>
    </row>
    <row r="21" spans="1:19" s="1" customFormat="1" ht="12.75">
      <c r="A21" s="65"/>
      <c r="B21" s="41"/>
      <c r="C21" s="16"/>
      <c r="D21" s="11" t="s">
        <v>16</v>
      </c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0"/>
      <c r="S21" s="8"/>
    </row>
    <row r="22" spans="1:19" s="1" customFormat="1" ht="12.75">
      <c r="A22" s="65"/>
      <c r="B22" s="41"/>
      <c r="C22" s="16"/>
      <c r="D22" s="11"/>
      <c r="E22" s="11" t="s">
        <v>14</v>
      </c>
      <c r="F22" s="19">
        <v>112767</v>
      </c>
      <c r="G22" s="19">
        <v>237474</v>
      </c>
      <c r="H22" s="19">
        <v>1300314</v>
      </c>
      <c r="I22" s="19">
        <v>0</v>
      </c>
      <c r="J22" s="19">
        <v>0</v>
      </c>
      <c r="K22" s="19">
        <v>600203</v>
      </c>
      <c r="L22" s="19">
        <v>764494</v>
      </c>
      <c r="M22" s="19">
        <v>193310</v>
      </c>
      <c r="N22" s="19">
        <v>0</v>
      </c>
      <c r="O22" s="19">
        <v>0</v>
      </c>
      <c r="P22" s="19">
        <v>0</v>
      </c>
      <c r="Q22" s="19">
        <f>-843425</f>
        <v>-843425</v>
      </c>
      <c r="R22" s="19">
        <f>SUM(F22:Q22)</f>
        <v>2365137</v>
      </c>
      <c r="S22" s="8"/>
    </row>
    <row r="23" spans="1:19" s="1" customFormat="1" ht="12.75">
      <c r="A23" s="65"/>
      <c r="B23" s="41"/>
      <c r="C23" s="16"/>
      <c r="D23" s="11"/>
      <c r="E23" s="11" t="s">
        <v>15</v>
      </c>
      <c r="F23" s="25">
        <v>3473</v>
      </c>
      <c r="G23" s="25">
        <v>358430</v>
      </c>
      <c r="H23" s="25">
        <v>390652</v>
      </c>
      <c r="I23" s="25">
        <v>0</v>
      </c>
      <c r="J23" s="25">
        <v>0</v>
      </c>
      <c r="K23" s="25">
        <v>247589</v>
      </c>
      <c r="L23" s="25">
        <v>480044</v>
      </c>
      <c r="M23" s="25">
        <v>34272</v>
      </c>
      <c r="N23" s="25">
        <v>0</v>
      </c>
      <c r="O23" s="25">
        <v>0</v>
      </c>
      <c r="P23" s="25">
        <v>0</v>
      </c>
      <c r="Q23" s="25">
        <f>-843425-1</f>
        <v>-843426</v>
      </c>
      <c r="R23" s="25">
        <f>SUM(F23:Q23)</f>
        <v>671034</v>
      </c>
      <c r="S23" s="8"/>
    </row>
    <row r="24" spans="1:19" s="1" customFormat="1" ht="12.75">
      <c r="A24" s="65"/>
      <c r="B24" s="41"/>
      <c r="C24" s="16"/>
      <c r="D24" s="11"/>
      <c r="E24" s="11" t="s">
        <v>18</v>
      </c>
      <c r="F24" s="37">
        <f aca="true" t="shared" si="3" ref="F24:R24">F22-F23</f>
        <v>109294</v>
      </c>
      <c r="G24" s="37">
        <f t="shared" si="3"/>
        <v>-120956</v>
      </c>
      <c r="H24" s="37">
        <f t="shared" si="3"/>
        <v>909662</v>
      </c>
      <c r="I24" s="37">
        <f t="shared" si="3"/>
        <v>0</v>
      </c>
      <c r="J24" s="37">
        <f t="shared" si="3"/>
        <v>0</v>
      </c>
      <c r="K24" s="37">
        <f t="shared" si="3"/>
        <v>352614</v>
      </c>
      <c r="L24" s="37">
        <f t="shared" si="3"/>
        <v>284450</v>
      </c>
      <c r="M24" s="37">
        <f t="shared" si="3"/>
        <v>159038</v>
      </c>
      <c r="N24" s="37">
        <f t="shared" si="3"/>
        <v>0</v>
      </c>
      <c r="O24" s="37">
        <f t="shared" si="3"/>
        <v>0</v>
      </c>
      <c r="P24" s="37">
        <f t="shared" si="3"/>
        <v>0</v>
      </c>
      <c r="Q24" s="37">
        <f t="shared" si="3"/>
        <v>1</v>
      </c>
      <c r="R24" s="37">
        <f t="shared" si="3"/>
        <v>1694103</v>
      </c>
      <c r="S24" s="8"/>
    </row>
    <row r="25" spans="1:19" s="1" customFormat="1" ht="12.75">
      <c r="A25" s="65"/>
      <c r="B25" s="41"/>
      <c r="C25" s="16"/>
      <c r="D25" s="11" t="s">
        <v>13</v>
      </c>
      <c r="E25" s="1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8"/>
    </row>
    <row r="26" spans="1:19" s="1" customFormat="1" ht="12.75">
      <c r="A26" s="65"/>
      <c r="B26" s="41"/>
      <c r="C26" s="16"/>
      <c r="D26" s="11"/>
      <c r="E26" s="11" t="s">
        <v>14</v>
      </c>
      <c r="F26" s="25">
        <v>135351</v>
      </c>
      <c r="G26" s="25">
        <v>140856</v>
      </c>
      <c r="H26" s="25">
        <v>2898565</v>
      </c>
      <c r="I26" s="25">
        <v>0</v>
      </c>
      <c r="J26" s="25">
        <v>0</v>
      </c>
      <c r="K26" s="25">
        <v>1276107</v>
      </c>
      <c r="L26" s="25">
        <v>1565534</v>
      </c>
      <c r="M26" s="25">
        <v>425695</v>
      </c>
      <c r="N26" s="25">
        <v>0</v>
      </c>
      <c r="O26" s="25">
        <v>0</v>
      </c>
      <c r="P26" s="25">
        <v>0</v>
      </c>
      <c r="Q26" s="25">
        <v>-1</v>
      </c>
      <c r="R26" s="25">
        <f>SUM(F26:Q26)</f>
        <v>6442107</v>
      </c>
      <c r="S26" s="8"/>
    </row>
    <row r="27" spans="1:19" s="1" customFormat="1" ht="12.75">
      <c r="A27" s="65"/>
      <c r="B27" s="41"/>
      <c r="C27" s="16"/>
      <c r="D27" s="11"/>
      <c r="E27" s="11" t="s">
        <v>15</v>
      </c>
      <c r="F27" s="25">
        <v>0</v>
      </c>
      <c r="G27" s="25">
        <v>24779</v>
      </c>
      <c r="H27" s="25">
        <v>192933</v>
      </c>
      <c r="I27" s="25">
        <v>0</v>
      </c>
      <c r="J27" s="25">
        <v>0</v>
      </c>
      <c r="K27" s="25">
        <v>81257</v>
      </c>
      <c r="L27" s="25">
        <v>0</v>
      </c>
      <c r="M27" s="25">
        <v>153</v>
      </c>
      <c r="N27" s="25">
        <v>0</v>
      </c>
      <c r="O27" s="25">
        <v>0</v>
      </c>
      <c r="P27" s="25">
        <v>0</v>
      </c>
      <c r="Q27" s="25">
        <v>0</v>
      </c>
      <c r="R27" s="25">
        <f>SUM(F27:Q27)</f>
        <v>299122</v>
      </c>
      <c r="S27" s="8"/>
    </row>
    <row r="28" spans="1:19" s="1" customFormat="1" ht="12.75">
      <c r="A28" s="65"/>
      <c r="B28" s="41"/>
      <c r="C28" s="16"/>
      <c r="D28" s="11"/>
      <c r="E28" s="11" t="s">
        <v>19</v>
      </c>
      <c r="F28" s="37">
        <f aca="true" t="shared" si="4" ref="F28:R28">F26-F27</f>
        <v>135351</v>
      </c>
      <c r="G28" s="37">
        <f t="shared" si="4"/>
        <v>116077</v>
      </c>
      <c r="H28" s="37">
        <f t="shared" si="4"/>
        <v>2705632</v>
      </c>
      <c r="I28" s="37">
        <f t="shared" si="4"/>
        <v>0</v>
      </c>
      <c r="J28" s="37">
        <f t="shared" si="4"/>
        <v>0</v>
      </c>
      <c r="K28" s="37">
        <f t="shared" si="4"/>
        <v>1194850</v>
      </c>
      <c r="L28" s="37">
        <f t="shared" si="4"/>
        <v>1565534</v>
      </c>
      <c r="M28" s="37">
        <f t="shared" si="4"/>
        <v>425542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-1</v>
      </c>
      <c r="R28" s="37">
        <f t="shared" si="4"/>
        <v>6142985</v>
      </c>
      <c r="S28" s="8"/>
    </row>
    <row r="29" spans="1:19" s="1" customFormat="1" ht="12.75">
      <c r="A29" s="65"/>
      <c r="B29" s="41"/>
      <c r="C29" s="16"/>
      <c r="D29" s="11" t="s">
        <v>17</v>
      </c>
      <c r="E29" s="11"/>
      <c r="F29" s="28">
        <f aca="true" t="shared" si="5" ref="F29:R29">F24+F28</f>
        <v>244645</v>
      </c>
      <c r="G29" s="28">
        <f t="shared" si="5"/>
        <v>-4879</v>
      </c>
      <c r="H29" s="28">
        <f t="shared" si="5"/>
        <v>3615294</v>
      </c>
      <c r="I29" s="28">
        <f t="shared" si="5"/>
        <v>0</v>
      </c>
      <c r="J29" s="28">
        <f t="shared" si="5"/>
        <v>0</v>
      </c>
      <c r="K29" s="28">
        <f t="shared" si="5"/>
        <v>1547464</v>
      </c>
      <c r="L29" s="28">
        <f t="shared" si="5"/>
        <v>1849984</v>
      </c>
      <c r="M29" s="28">
        <f t="shared" si="5"/>
        <v>584580</v>
      </c>
      <c r="N29" s="28">
        <f t="shared" si="5"/>
        <v>0</v>
      </c>
      <c r="O29" s="28">
        <f t="shared" si="5"/>
        <v>0</v>
      </c>
      <c r="P29" s="28">
        <f t="shared" si="5"/>
        <v>0</v>
      </c>
      <c r="Q29" s="28">
        <f t="shared" si="5"/>
        <v>0</v>
      </c>
      <c r="R29" s="28">
        <f t="shared" si="5"/>
        <v>7837088</v>
      </c>
      <c r="S29" s="8"/>
    </row>
    <row r="30" spans="1:19" s="1" customFormat="1" ht="9.75" customHeight="1">
      <c r="A30" s="65"/>
      <c r="B30" s="41"/>
      <c r="C30" s="16"/>
      <c r="D30" s="11"/>
      <c r="E30" s="11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8"/>
    </row>
    <row r="31" spans="1:19" s="1" customFormat="1" ht="8.25" customHeight="1">
      <c r="A31" s="65"/>
      <c r="B31" s="41"/>
      <c r="C31" s="14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0"/>
      <c r="S31" s="8"/>
    </row>
    <row r="32" spans="1:19" s="1" customFormat="1" ht="15.75" customHeight="1">
      <c r="A32" s="65"/>
      <c r="B32" s="41"/>
      <c r="C32" s="14" t="s">
        <v>24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5"/>
      <c r="R32" s="20"/>
      <c r="S32" s="7"/>
    </row>
    <row r="33" spans="1:19" s="1" customFormat="1" ht="12.75">
      <c r="A33" s="65"/>
      <c r="B33" s="41"/>
      <c r="C33" s="16"/>
      <c r="D33" s="11" t="s">
        <v>16</v>
      </c>
      <c r="E33" s="1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"/>
      <c r="R33" s="20"/>
      <c r="S33" s="7"/>
    </row>
    <row r="34" spans="1:19" s="1" customFormat="1" ht="12.75">
      <c r="A34" s="65"/>
      <c r="B34" s="41"/>
      <c r="C34" s="16"/>
      <c r="D34" s="11"/>
      <c r="E34" s="11" t="s">
        <v>14</v>
      </c>
      <c r="F34" s="19">
        <v>0</v>
      </c>
      <c r="G34" s="19">
        <v>18604</v>
      </c>
      <c r="H34" s="19">
        <v>243458</v>
      </c>
      <c r="I34" s="19">
        <v>0</v>
      </c>
      <c r="J34" s="19">
        <v>186842</v>
      </c>
      <c r="K34" s="19">
        <v>0</v>
      </c>
      <c r="L34" s="19">
        <v>90432</v>
      </c>
      <c r="M34" s="19">
        <v>0</v>
      </c>
      <c r="N34" s="19">
        <v>0</v>
      </c>
      <c r="O34" s="19">
        <v>0</v>
      </c>
      <c r="P34" s="19">
        <v>0</v>
      </c>
      <c r="Q34" s="19">
        <v>-234771</v>
      </c>
      <c r="R34" s="19">
        <f>SUM(F34:Q34)</f>
        <v>304565</v>
      </c>
      <c r="S34" s="7"/>
    </row>
    <row r="35" spans="1:19" s="1" customFormat="1" ht="12.75">
      <c r="A35" s="65"/>
      <c r="B35" s="41"/>
      <c r="C35" s="16"/>
      <c r="D35" s="11"/>
      <c r="E35" s="11" t="s">
        <v>15</v>
      </c>
      <c r="F35" s="25">
        <v>0</v>
      </c>
      <c r="G35" s="25">
        <v>28080</v>
      </c>
      <c r="H35" s="25">
        <v>9953</v>
      </c>
      <c r="I35" s="25">
        <v>0</v>
      </c>
      <c r="J35" s="25">
        <v>281643</v>
      </c>
      <c r="K35" s="25">
        <v>0</v>
      </c>
      <c r="L35" s="25">
        <v>4242</v>
      </c>
      <c r="M35" s="25">
        <v>0</v>
      </c>
      <c r="N35" s="25">
        <v>0</v>
      </c>
      <c r="O35" s="25">
        <v>0</v>
      </c>
      <c r="P35" s="25">
        <v>0</v>
      </c>
      <c r="Q35" s="25">
        <v>-234771</v>
      </c>
      <c r="R35" s="25">
        <f>SUM(F35:Q35)</f>
        <v>89147</v>
      </c>
      <c r="S35" s="7"/>
    </row>
    <row r="36" spans="1:19" s="1" customFormat="1" ht="12.75">
      <c r="A36" s="65"/>
      <c r="B36" s="41"/>
      <c r="C36" s="16"/>
      <c r="D36" s="11"/>
      <c r="E36" s="11" t="s">
        <v>18</v>
      </c>
      <c r="F36" s="37">
        <f aca="true" t="shared" si="6" ref="F36:R36">F34-F35</f>
        <v>0</v>
      </c>
      <c r="G36" s="37">
        <f t="shared" si="6"/>
        <v>-9476</v>
      </c>
      <c r="H36" s="37">
        <f t="shared" si="6"/>
        <v>233505</v>
      </c>
      <c r="I36" s="37">
        <f t="shared" si="6"/>
        <v>0</v>
      </c>
      <c r="J36" s="37">
        <f t="shared" si="6"/>
        <v>-94801</v>
      </c>
      <c r="K36" s="37">
        <f t="shared" si="6"/>
        <v>0</v>
      </c>
      <c r="L36" s="37">
        <f t="shared" si="6"/>
        <v>86190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215418</v>
      </c>
      <c r="S36" s="7"/>
    </row>
    <row r="37" spans="1:19" s="1" customFormat="1" ht="12.75">
      <c r="A37" s="65"/>
      <c r="B37" s="41"/>
      <c r="C37" s="16"/>
      <c r="D37" s="11" t="s">
        <v>13</v>
      </c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7"/>
    </row>
    <row r="38" spans="1:19" s="1" customFormat="1" ht="12.75">
      <c r="A38" s="65"/>
      <c r="B38" s="41"/>
      <c r="C38" s="16"/>
      <c r="D38" s="11"/>
      <c r="E38" s="11" t="s">
        <v>14</v>
      </c>
      <c r="F38" s="25">
        <v>190895</v>
      </c>
      <c r="G38" s="25">
        <v>11035</v>
      </c>
      <c r="H38" s="25">
        <v>662631</v>
      </c>
      <c r="I38" s="25">
        <v>0</v>
      </c>
      <c r="J38" s="25">
        <f>3700342-1473</f>
        <v>3698869</v>
      </c>
      <c r="K38" s="25">
        <v>0</v>
      </c>
      <c r="L38" s="25">
        <v>185186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f>SUM(F38:Q38)</f>
        <v>4748616</v>
      </c>
      <c r="S38" s="7"/>
    </row>
    <row r="39" spans="1:19" s="1" customFormat="1" ht="12.75">
      <c r="A39" s="65"/>
      <c r="B39" s="41"/>
      <c r="C39" s="16"/>
      <c r="D39" s="11"/>
      <c r="E39" s="11" t="s">
        <v>15</v>
      </c>
      <c r="F39" s="25">
        <v>0</v>
      </c>
      <c r="G39" s="25">
        <v>1941</v>
      </c>
      <c r="H39" s="25">
        <v>0</v>
      </c>
      <c r="I39" s="25">
        <v>0</v>
      </c>
      <c r="J39" s="25">
        <v>0</v>
      </c>
      <c r="K39" s="25">
        <v>0</v>
      </c>
      <c r="L39" s="25">
        <v>107962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f>SUM(F39:Q39)</f>
        <v>109903</v>
      </c>
      <c r="S39" s="7"/>
    </row>
    <row r="40" spans="1:19" s="1" customFormat="1" ht="12.75">
      <c r="A40" s="65"/>
      <c r="B40" s="41"/>
      <c r="C40" s="16"/>
      <c r="D40" s="11"/>
      <c r="E40" s="11" t="s">
        <v>19</v>
      </c>
      <c r="F40" s="37">
        <f aca="true" t="shared" si="7" ref="F40:R40">F38-F39</f>
        <v>190895</v>
      </c>
      <c r="G40" s="37">
        <f t="shared" si="7"/>
        <v>9094</v>
      </c>
      <c r="H40" s="37">
        <f t="shared" si="7"/>
        <v>662631</v>
      </c>
      <c r="I40" s="37">
        <f t="shared" si="7"/>
        <v>0</v>
      </c>
      <c r="J40" s="37">
        <f t="shared" si="7"/>
        <v>3698869</v>
      </c>
      <c r="K40" s="37">
        <f t="shared" si="7"/>
        <v>0</v>
      </c>
      <c r="L40" s="37">
        <f t="shared" si="7"/>
        <v>77224</v>
      </c>
      <c r="M40" s="37">
        <f t="shared" si="7"/>
        <v>0</v>
      </c>
      <c r="N40" s="37">
        <f t="shared" si="7"/>
        <v>0</v>
      </c>
      <c r="O40" s="37">
        <f t="shared" si="7"/>
        <v>0</v>
      </c>
      <c r="P40" s="37">
        <f t="shared" si="7"/>
        <v>0</v>
      </c>
      <c r="Q40" s="37">
        <f t="shared" si="7"/>
        <v>0</v>
      </c>
      <c r="R40" s="37">
        <f t="shared" si="7"/>
        <v>4638713</v>
      </c>
      <c r="S40" s="7"/>
    </row>
    <row r="41" spans="1:19" s="1" customFormat="1" ht="12.75">
      <c r="A41" s="65"/>
      <c r="B41" s="41"/>
      <c r="C41" s="16"/>
      <c r="D41" s="11" t="s">
        <v>17</v>
      </c>
      <c r="E41" s="11"/>
      <c r="F41" s="28">
        <f aca="true" t="shared" si="8" ref="F41:R41">F36+F40</f>
        <v>190895</v>
      </c>
      <c r="G41" s="28">
        <f t="shared" si="8"/>
        <v>-382</v>
      </c>
      <c r="H41" s="28">
        <f t="shared" si="8"/>
        <v>896136</v>
      </c>
      <c r="I41" s="28">
        <f t="shared" si="8"/>
        <v>0</v>
      </c>
      <c r="J41" s="28">
        <f t="shared" si="8"/>
        <v>3604068</v>
      </c>
      <c r="K41" s="28">
        <f t="shared" si="8"/>
        <v>0</v>
      </c>
      <c r="L41" s="28">
        <f t="shared" si="8"/>
        <v>163414</v>
      </c>
      <c r="M41" s="28">
        <f t="shared" si="8"/>
        <v>0</v>
      </c>
      <c r="N41" s="28">
        <f t="shared" si="8"/>
        <v>0</v>
      </c>
      <c r="O41" s="28">
        <f t="shared" si="8"/>
        <v>0</v>
      </c>
      <c r="P41" s="28">
        <f t="shared" si="8"/>
        <v>0</v>
      </c>
      <c r="Q41" s="28">
        <f t="shared" si="8"/>
        <v>0</v>
      </c>
      <c r="R41" s="28">
        <f t="shared" si="8"/>
        <v>4854131</v>
      </c>
      <c r="S41" s="7"/>
    </row>
    <row r="42" spans="1:19" s="1" customFormat="1" ht="10.5" customHeight="1">
      <c r="A42" s="65"/>
      <c r="B42" s="41"/>
      <c r="C42" s="16"/>
      <c r="D42" s="11"/>
      <c r="E42" s="11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7"/>
    </row>
    <row r="43" spans="1:19" s="1" customFormat="1" ht="8.25" customHeight="1">
      <c r="A43" s="65"/>
      <c r="B43" s="41"/>
      <c r="C43" s="14"/>
      <c r="D43" s="11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0"/>
      <c r="S43" s="8"/>
    </row>
    <row r="44" spans="1:19" s="1" customFormat="1" ht="15">
      <c r="A44" s="65"/>
      <c r="B44" s="41"/>
      <c r="C44" s="14" t="s">
        <v>25</v>
      </c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5"/>
      <c r="R44" s="20"/>
      <c r="S44" s="7"/>
    </row>
    <row r="45" spans="1:19" s="1" customFormat="1" ht="12.75">
      <c r="A45" s="65"/>
      <c r="B45" s="41"/>
      <c r="C45" s="16"/>
      <c r="D45" s="11" t="s">
        <v>16</v>
      </c>
      <c r="E45" s="1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5"/>
      <c r="R45" s="20"/>
      <c r="S45" s="7"/>
    </row>
    <row r="46" spans="1:19" s="1" customFormat="1" ht="12.75">
      <c r="A46" s="65"/>
      <c r="B46" s="41"/>
      <c r="C46" s="16"/>
      <c r="D46" s="11"/>
      <c r="E46" s="11" t="s">
        <v>14</v>
      </c>
      <c r="F46" s="19">
        <v>0</v>
      </c>
      <c r="G46" s="19">
        <v>219964</v>
      </c>
      <c r="H46" s="19">
        <v>964119</v>
      </c>
      <c r="I46" s="19">
        <v>389860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989105</v>
      </c>
      <c r="P46" s="19">
        <v>121073</v>
      </c>
      <c r="Q46" s="19">
        <v>-1342112</v>
      </c>
      <c r="R46" s="19">
        <f>SUM(F46:Q46)</f>
        <v>1342009</v>
      </c>
      <c r="S46" s="7"/>
    </row>
    <row r="47" spans="1:19" s="1" customFormat="1" ht="12.75">
      <c r="A47" s="65"/>
      <c r="B47" s="41"/>
      <c r="C47" s="16"/>
      <c r="D47" s="11"/>
      <c r="E47" s="11" t="s">
        <v>15</v>
      </c>
      <c r="F47" s="25">
        <v>0</v>
      </c>
      <c r="G47" s="25">
        <v>332002</v>
      </c>
      <c r="H47" s="25">
        <v>17872</v>
      </c>
      <c r="I47" s="25">
        <v>930750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11269</v>
      </c>
      <c r="P47" s="25">
        <v>694641</v>
      </c>
      <c r="Q47" s="25">
        <v>-1342112</v>
      </c>
      <c r="R47" s="25">
        <f>SUM(F47:Q47)</f>
        <v>644422</v>
      </c>
      <c r="S47" s="7"/>
    </row>
    <row r="48" spans="1:19" s="1" customFormat="1" ht="12.75">
      <c r="A48" s="65"/>
      <c r="B48" s="41"/>
      <c r="C48" s="16"/>
      <c r="D48" s="11"/>
      <c r="E48" s="11" t="s">
        <v>18</v>
      </c>
      <c r="F48" s="37">
        <f aca="true" t="shared" si="9" ref="F48:R48">F46-F47</f>
        <v>0</v>
      </c>
      <c r="G48" s="37">
        <f t="shared" si="9"/>
        <v>-112038</v>
      </c>
      <c r="H48" s="37">
        <f t="shared" si="9"/>
        <v>946247</v>
      </c>
      <c r="I48" s="37">
        <f t="shared" si="9"/>
        <v>-540890</v>
      </c>
      <c r="J48" s="37">
        <f t="shared" si="9"/>
        <v>0</v>
      </c>
      <c r="K48" s="37">
        <f t="shared" si="9"/>
        <v>0</v>
      </c>
      <c r="L48" s="37">
        <f t="shared" si="9"/>
        <v>0</v>
      </c>
      <c r="M48" s="37">
        <f t="shared" si="9"/>
        <v>0</v>
      </c>
      <c r="N48" s="37">
        <f t="shared" si="9"/>
        <v>0</v>
      </c>
      <c r="O48" s="37">
        <f t="shared" si="9"/>
        <v>977836</v>
      </c>
      <c r="P48" s="37">
        <f t="shared" si="9"/>
        <v>-573568</v>
      </c>
      <c r="Q48" s="37">
        <f t="shared" si="9"/>
        <v>0</v>
      </c>
      <c r="R48" s="37">
        <f t="shared" si="9"/>
        <v>697587</v>
      </c>
      <c r="S48" s="7"/>
    </row>
    <row r="49" spans="1:19" s="1" customFormat="1" ht="12.75">
      <c r="A49" s="65"/>
      <c r="B49" s="41"/>
      <c r="C49" s="16"/>
      <c r="D49" s="11" t="s">
        <v>13</v>
      </c>
      <c r="E49" s="1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7"/>
    </row>
    <row r="50" spans="1:19" s="1" customFormat="1" ht="12.75">
      <c r="A50" s="65"/>
      <c r="B50" s="41"/>
      <c r="C50" s="16"/>
      <c r="D50" s="11"/>
      <c r="E50" s="11" t="s">
        <v>14</v>
      </c>
      <c r="F50" s="25">
        <v>0</v>
      </c>
      <c r="G50" s="25">
        <v>130469</v>
      </c>
      <c r="H50" s="25">
        <v>375842</v>
      </c>
      <c r="I50" s="25">
        <v>1465502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3730319</v>
      </c>
      <c r="P50" s="25">
        <v>612748</v>
      </c>
      <c r="Q50" s="25">
        <v>0</v>
      </c>
      <c r="R50" s="25">
        <f>SUM(F50:Q50)</f>
        <v>6314880</v>
      </c>
      <c r="S50" s="7"/>
    </row>
    <row r="51" spans="1:19" s="1" customFormat="1" ht="12.75">
      <c r="A51" s="65"/>
      <c r="B51" s="41"/>
      <c r="C51" s="16"/>
      <c r="D51" s="11"/>
      <c r="E51" s="11" t="s">
        <v>15</v>
      </c>
      <c r="F51" s="25">
        <v>0</v>
      </c>
      <c r="G51" s="25">
        <v>22952</v>
      </c>
      <c r="H51" s="25">
        <v>0</v>
      </c>
      <c r="I51" s="25">
        <v>3955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245578</v>
      </c>
      <c r="P51" s="25">
        <v>31581</v>
      </c>
      <c r="Q51" s="25">
        <v>0</v>
      </c>
      <c r="R51" s="25">
        <f>SUM(F51:Q51)</f>
        <v>304066</v>
      </c>
      <c r="S51" s="7"/>
    </row>
    <row r="52" spans="1:19" s="1" customFormat="1" ht="12.75">
      <c r="A52" s="65"/>
      <c r="B52" s="41"/>
      <c r="C52" s="16"/>
      <c r="D52" s="11"/>
      <c r="E52" s="11" t="s">
        <v>19</v>
      </c>
      <c r="F52" s="37">
        <f aca="true" t="shared" si="10" ref="F52:R52">F50-F51</f>
        <v>0</v>
      </c>
      <c r="G52" s="37">
        <f t="shared" si="10"/>
        <v>107517</v>
      </c>
      <c r="H52" s="37">
        <f t="shared" si="10"/>
        <v>375842</v>
      </c>
      <c r="I52" s="37">
        <f t="shared" si="10"/>
        <v>1461547</v>
      </c>
      <c r="J52" s="37">
        <f t="shared" si="10"/>
        <v>0</v>
      </c>
      <c r="K52" s="37">
        <f t="shared" si="10"/>
        <v>0</v>
      </c>
      <c r="L52" s="37">
        <f t="shared" si="10"/>
        <v>0</v>
      </c>
      <c r="M52" s="37">
        <f t="shared" si="10"/>
        <v>0</v>
      </c>
      <c r="N52" s="37">
        <f t="shared" si="10"/>
        <v>0</v>
      </c>
      <c r="O52" s="37">
        <f t="shared" si="10"/>
        <v>3484741</v>
      </c>
      <c r="P52" s="37">
        <f t="shared" si="10"/>
        <v>581167</v>
      </c>
      <c r="Q52" s="37">
        <f t="shared" si="10"/>
        <v>0</v>
      </c>
      <c r="R52" s="37">
        <f t="shared" si="10"/>
        <v>6010814</v>
      </c>
      <c r="S52" s="7"/>
    </row>
    <row r="53" spans="1:19" s="1" customFormat="1" ht="12.75">
      <c r="A53" s="65"/>
      <c r="B53" s="41"/>
      <c r="C53" s="16"/>
      <c r="D53" s="11" t="s">
        <v>17</v>
      </c>
      <c r="E53" s="11"/>
      <c r="F53" s="28">
        <f aca="true" t="shared" si="11" ref="F53:R53">F48+F52</f>
        <v>0</v>
      </c>
      <c r="G53" s="28">
        <f t="shared" si="11"/>
        <v>-4521</v>
      </c>
      <c r="H53" s="28">
        <f t="shared" si="11"/>
        <v>1322089</v>
      </c>
      <c r="I53" s="28">
        <f t="shared" si="11"/>
        <v>920657</v>
      </c>
      <c r="J53" s="28">
        <f t="shared" si="11"/>
        <v>0</v>
      </c>
      <c r="K53" s="28">
        <f t="shared" si="11"/>
        <v>0</v>
      </c>
      <c r="L53" s="28">
        <f t="shared" si="11"/>
        <v>0</v>
      </c>
      <c r="M53" s="28">
        <f t="shared" si="11"/>
        <v>0</v>
      </c>
      <c r="N53" s="28">
        <f t="shared" si="11"/>
        <v>0</v>
      </c>
      <c r="O53" s="28">
        <f t="shared" si="11"/>
        <v>4462577</v>
      </c>
      <c r="P53" s="28">
        <f t="shared" si="11"/>
        <v>7599</v>
      </c>
      <c r="Q53" s="28">
        <f t="shared" si="11"/>
        <v>0</v>
      </c>
      <c r="R53" s="28">
        <f t="shared" si="11"/>
        <v>6708401</v>
      </c>
      <c r="S53" s="7"/>
    </row>
    <row r="54" spans="1:19" s="4" customFormat="1" ht="10.5" customHeight="1">
      <c r="A54" s="65"/>
      <c r="B54" s="17"/>
      <c r="C54" s="16"/>
      <c r="D54" s="11"/>
      <c r="E54" s="1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6"/>
      <c r="R54" s="6"/>
      <c r="S54" s="7"/>
    </row>
    <row r="55" spans="1:19" s="1" customFormat="1" ht="8.25" customHeight="1">
      <c r="A55" s="65"/>
      <c r="B55" s="41"/>
      <c r="C55" s="14"/>
      <c r="D55" s="11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0"/>
      <c r="S55" s="8"/>
    </row>
    <row r="56" spans="1:19" s="1" customFormat="1" ht="15">
      <c r="A56" s="55"/>
      <c r="B56" s="41"/>
      <c r="C56" s="14" t="s">
        <v>26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"/>
      <c r="R56" s="20"/>
      <c r="S56" s="7"/>
    </row>
    <row r="57" spans="1:19" s="1" customFormat="1" ht="12.75">
      <c r="A57" s="55"/>
      <c r="B57" s="41"/>
      <c r="C57" s="16"/>
      <c r="D57" s="11" t="s">
        <v>16</v>
      </c>
      <c r="E57" s="1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"/>
      <c r="R57" s="20"/>
      <c r="S57" s="7"/>
    </row>
    <row r="58" spans="1:19" s="1" customFormat="1" ht="12.75">
      <c r="A58" s="55"/>
      <c r="B58" s="41"/>
      <c r="C58" s="16"/>
      <c r="D58" s="11"/>
      <c r="E58" s="11" t="s">
        <v>14</v>
      </c>
      <c r="F58" s="19">
        <v>0</v>
      </c>
      <c r="G58" s="19">
        <v>0</v>
      </c>
      <c r="H58" s="19">
        <v>0</v>
      </c>
      <c r="I58" s="19">
        <v>0</v>
      </c>
      <c r="J58" s="19">
        <v>27937</v>
      </c>
      <c r="K58" s="19">
        <v>0</v>
      </c>
      <c r="L58" s="19">
        <v>5653</v>
      </c>
      <c r="M58" s="19">
        <v>0</v>
      </c>
      <c r="N58" s="19">
        <v>535088</v>
      </c>
      <c r="O58" s="19">
        <v>0</v>
      </c>
      <c r="P58" s="19">
        <v>0</v>
      </c>
      <c r="Q58" s="19">
        <v>-11540</v>
      </c>
      <c r="R58" s="19">
        <f>SUM(F58:Q58)</f>
        <v>557138</v>
      </c>
      <c r="S58" s="7"/>
    </row>
    <row r="59" spans="1:19" s="1" customFormat="1" ht="12.75">
      <c r="A59" s="55"/>
      <c r="B59" s="41"/>
      <c r="C59" s="16"/>
      <c r="D59" s="11"/>
      <c r="E59" s="11" t="s">
        <v>15</v>
      </c>
      <c r="F59" s="25">
        <v>0</v>
      </c>
      <c r="G59" s="25">
        <v>0</v>
      </c>
      <c r="H59" s="25">
        <v>0</v>
      </c>
      <c r="I59" s="25">
        <v>0</v>
      </c>
      <c r="J59" s="25">
        <v>12636</v>
      </c>
      <c r="K59" s="25">
        <v>0</v>
      </c>
      <c r="L59" s="25">
        <v>0</v>
      </c>
      <c r="M59" s="25">
        <v>0</v>
      </c>
      <c r="N59" s="25">
        <v>8576</v>
      </c>
      <c r="O59" s="25">
        <v>0</v>
      </c>
      <c r="P59" s="25">
        <v>0</v>
      </c>
      <c r="Q59" s="25">
        <v>-11540</v>
      </c>
      <c r="R59" s="25">
        <f>SUM(F59:Q59)</f>
        <v>9672</v>
      </c>
      <c r="S59" s="7"/>
    </row>
    <row r="60" spans="1:19" s="1" customFormat="1" ht="12.75">
      <c r="A60" s="55"/>
      <c r="B60" s="41"/>
      <c r="C60" s="16"/>
      <c r="D60" s="11"/>
      <c r="E60" s="11" t="s">
        <v>18</v>
      </c>
      <c r="F60" s="37">
        <f aca="true" t="shared" si="12" ref="F60:R60">F58-F59</f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37">
        <f t="shared" si="12"/>
        <v>15301</v>
      </c>
      <c r="K60" s="37">
        <f t="shared" si="12"/>
        <v>0</v>
      </c>
      <c r="L60" s="37">
        <f t="shared" si="12"/>
        <v>5653</v>
      </c>
      <c r="M60" s="37">
        <f t="shared" si="12"/>
        <v>0</v>
      </c>
      <c r="N60" s="37">
        <f t="shared" si="12"/>
        <v>526512</v>
      </c>
      <c r="O60" s="37">
        <f t="shared" si="12"/>
        <v>0</v>
      </c>
      <c r="P60" s="37">
        <f t="shared" si="12"/>
        <v>0</v>
      </c>
      <c r="Q60" s="37">
        <f t="shared" si="12"/>
        <v>0</v>
      </c>
      <c r="R60" s="37">
        <f t="shared" si="12"/>
        <v>547466</v>
      </c>
      <c r="S60" s="7"/>
    </row>
    <row r="61" spans="1:19" s="1" customFormat="1" ht="12.75">
      <c r="A61" s="55"/>
      <c r="B61" s="41"/>
      <c r="C61" s="16"/>
      <c r="D61" s="11" t="s">
        <v>13</v>
      </c>
      <c r="E61" s="11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7"/>
    </row>
    <row r="62" spans="2:19" s="1" customFormat="1" ht="12.75">
      <c r="B62" s="41"/>
      <c r="C62" s="16"/>
      <c r="D62" s="11"/>
      <c r="E62" s="11" t="s">
        <v>14</v>
      </c>
      <c r="F62" s="25">
        <v>0</v>
      </c>
      <c r="G62" s="25">
        <v>0</v>
      </c>
      <c r="H62" s="25">
        <v>0</v>
      </c>
      <c r="I62" s="25">
        <v>0</v>
      </c>
      <c r="J62" s="25">
        <v>114403</v>
      </c>
      <c r="K62" s="25">
        <v>0</v>
      </c>
      <c r="L62" s="25">
        <v>11561</v>
      </c>
      <c r="M62" s="25">
        <v>0</v>
      </c>
      <c r="N62" s="25">
        <v>1668070</v>
      </c>
      <c r="O62" s="25">
        <v>0</v>
      </c>
      <c r="P62" s="25">
        <v>0</v>
      </c>
      <c r="Q62" s="25">
        <v>0</v>
      </c>
      <c r="R62" s="25">
        <f>SUM(F62:Q62)</f>
        <v>1794034</v>
      </c>
      <c r="S62" s="7"/>
    </row>
    <row r="63" spans="2:19" s="1" customFormat="1" ht="12.75">
      <c r="B63" s="41"/>
      <c r="C63" s="16"/>
      <c r="D63" s="11"/>
      <c r="E63" s="11" t="s">
        <v>15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599439</v>
      </c>
      <c r="O63" s="25">
        <v>0</v>
      </c>
      <c r="P63" s="25">
        <v>0</v>
      </c>
      <c r="Q63" s="25">
        <v>0</v>
      </c>
      <c r="R63" s="25">
        <f>SUM(F63:Q63)</f>
        <v>599439</v>
      </c>
      <c r="S63" s="7"/>
    </row>
    <row r="64" spans="2:19" s="1" customFormat="1" ht="12.75">
      <c r="B64" s="41"/>
      <c r="C64" s="16"/>
      <c r="D64" s="11"/>
      <c r="E64" s="11" t="s">
        <v>19</v>
      </c>
      <c r="F64" s="37">
        <f aca="true" t="shared" si="13" ref="F64:R64">F62-F63</f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  <c r="J64" s="37">
        <f t="shared" si="13"/>
        <v>114403</v>
      </c>
      <c r="K64" s="37">
        <f t="shared" si="13"/>
        <v>0</v>
      </c>
      <c r="L64" s="37">
        <f t="shared" si="13"/>
        <v>11561</v>
      </c>
      <c r="M64" s="37">
        <f t="shared" si="13"/>
        <v>0</v>
      </c>
      <c r="N64" s="37">
        <f t="shared" si="13"/>
        <v>1068631</v>
      </c>
      <c r="O64" s="37">
        <f t="shared" si="13"/>
        <v>0</v>
      </c>
      <c r="P64" s="37">
        <f t="shared" si="13"/>
        <v>0</v>
      </c>
      <c r="Q64" s="37">
        <f t="shared" si="13"/>
        <v>0</v>
      </c>
      <c r="R64" s="37">
        <f t="shared" si="13"/>
        <v>1194595</v>
      </c>
      <c r="S64" s="7"/>
    </row>
    <row r="65" spans="2:19" s="1" customFormat="1" ht="12.75">
      <c r="B65" s="41"/>
      <c r="C65" s="16"/>
      <c r="D65" s="11" t="s">
        <v>17</v>
      </c>
      <c r="E65" s="11"/>
      <c r="F65" s="28">
        <f aca="true" t="shared" si="14" ref="F65:R65">F60+F64</f>
        <v>0</v>
      </c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129704</v>
      </c>
      <c r="K65" s="28">
        <f t="shared" si="14"/>
        <v>0</v>
      </c>
      <c r="L65" s="28">
        <f t="shared" si="14"/>
        <v>17214</v>
      </c>
      <c r="M65" s="28">
        <f t="shared" si="14"/>
        <v>0</v>
      </c>
      <c r="N65" s="28">
        <f t="shared" si="14"/>
        <v>1595143</v>
      </c>
      <c r="O65" s="28">
        <f t="shared" si="14"/>
        <v>0</v>
      </c>
      <c r="P65" s="28">
        <f t="shared" si="14"/>
        <v>0</v>
      </c>
      <c r="Q65" s="28">
        <f t="shared" si="14"/>
        <v>0</v>
      </c>
      <c r="R65" s="28">
        <f t="shared" si="14"/>
        <v>1742061</v>
      </c>
      <c r="S65" s="7"/>
    </row>
    <row r="66" spans="1:21" s="1" customFormat="1" ht="10.5" customHeight="1">
      <c r="A66" s="55"/>
      <c r="B66" s="17"/>
      <c r="C66" s="30"/>
      <c r="D66" s="34"/>
      <c r="E66" s="3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31"/>
      <c r="R66" s="32"/>
      <c r="S66" s="8"/>
      <c r="T66" s="39"/>
      <c r="U66" s="39"/>
    </row>
    <row r="67" spans="1:21" s="1" customFormat="1" ht="9" customHeight="1">
      <c r="A67" s="55"/>
      <c r="B67" s="17"/>
      <c r="C67" s="30"/>
      <c r="D67" s="34"/>
      <c r="E67" s="34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5"/>
      <c r="R67" s="20"/>
      <c r="S67" s="8"/>
      <c r="T67" s="39"/>
      <c r="U67" s="39"/>
    </row>
    <row r="68" spans="1:21" s="23" customFormat="1" ht="15.75" customHeight="1" thickBot="1">
      <c r="A68" s="55"/>
      <c r="B68"/>
      <c r="C68" s="38" t="s">
        <v>17</v>
      </c>
      <c r="D68" s="35"/>
      <c r="E68" s="35"/>
      <c r="F68" s="26">
        <f>+F65+F53+F41+F29+F17</f>
        <v>435540</v>
      </c>
      <c r="G68" s="26">
        <f aca="true" t="shared" si="15" ref="G68:R68">+G65+G53+G41+G29+G17</f>
        <v>-11243</v>
      </c>
      <c r="H68" s="26">
        <f t="shared" si="15"/>
        <v>5978579</v>
      </c>
      <c r="I68" s="26">
        <f t="shared" si="15"/>
        <v>920657</v>
      </c>
      <c r="J68" s="26">
        <f t="shared" si="15"/>
        <v>3733772</v>
      </c>
      <c r="K68" s="26">
        <f t="shared" si="15"/>
        <v>1547464</v>
      </c>
      <c r="L68" s="26">
        <f t="shared" si="15"/>
        <v>4250391</v>
      </c>
      <c r="M68" s="26">
        <f t="shared" si="15"/>
        <v>584580</v>
      </c>
      <c r="N68" s="26">
        <f t="shared" si="15"/>
        <v>1595143</v>
      </c>
      <c r="O68" s="26">
        <f t="shared" si="15"/>
        <v>4462577</v>
      </c>
      <c r="P68" s="26">
        <f t="shared" si="15"/>
        <v>7599</v>
      </c>
      <c r="Q68" s="26">
        <f t="shared" si="15"/>
        <v>0</v>
      </c>
      <c r="R68" s="26">
        <f t="shared" si="15"/>
        <v>23505059</v>
      </c>
      <c r="S68" s="27"/>
      <c r="T68" s="39"/>
      <c r="U68" s="39"/>
    </row>
    <row r="69" spans="1:21" ht="12.75">
      <c r="A69" s="55"/>
      <c r="U69" s="39"/>
    </row>
    <row r="70" spans="1:21" ht="12.75">
      <c r="A70" s="55"/>
      <c r="U70" s="39"/>
    </row>
    <row r="71" spans="1:21" ht="12.75">
      <c r="A71" s="55"/>
      <c r="U71" s="39"/>
    </row>
    <row r="72" spans="1:21" ht="12.75">
      <c r="A72" s="55"/>
      <c r="U72" s="39"/>
    </row>
    <row r="73" spans="1:21" ht="12.75">
      <c r="A73" s="55"/>
      <c r="U73" s="39"/>
    </row>
    <row r="74" spans="1:21" ht="12.75">
      <c r="A74" s="55"/>
      <c r="C74" s="49" t="s">
        <v>30</v>
      </c>
      <c r="D74" s="48"/>
      <c r="E74" s="48"/>
      <c r="U74" s="39"/>
    </row>
    <row r="75" spans="1:18" ht="12.75">
      <c r="A75" s="55"/>
      <c r="D75" s="11" t="s">
        <v>16</v>
      </c>
      <c r="E75" s="11"/>
      <c r="R75" s="46" t="s">
        <v>20</v>
      </c>
    </row>
    <row r="76" spans="1:18" ht="12.75">
      <c r="A76" s="55"/>
      <c r="D76" s="11"/>
      <c r="E76" s="11" t="s">
        <v>14</v>
      </c>
      <c r="F76" s="22">
        <f>F10+F22+F34+F46+F58</f>
        <v>112767</v>
      </c>
      <c r="G76" s="22">
        <f aca="true" t="shared" si="16" ref="G76:R76">G10+G22+G34+G46+G58</f>
        <v>547175</v>
      </c>
      <c r="H76" s="22">
        <f t="shared" si="16"/>
        <v>2564084</v>
      </c>
      <c r="I76" s="22">
        <f t="shared" si="16"/>
        <v>389860</v>
      </c>
      <c r="J76" s="22">
        <f t="shared" si="16"/>
        <v>214779</v>
      </c>
      <c r="K76" s="22">
        <f t="shared" si="16"/>
        <v>600203</v>
      </c>
      <c r="L76" s="22">
        <f t="shared" si="16"/>
        <v>1594859</v>
      </c>
      <c r="M76" s="22">
        <f t="shared" si="16"/>
        <v>193310</v>
      </c>
      <c r="N76" s="22">
        <f t="shared" si="16"/>
        <v>535088</v>
      </c>
      <c r="O76" s="22">
        <f t="shared" si="16"/>
        <v>989105</v>
      </c>
      <c r="P76" s="22">
        <f t="shared" si="16"/>
        <v>121073</v>
      </c>
      <c r="Q76" s="22">
        <f t="shared" si="16"/>
        <v>-2527605</v>
      </c>
      <c r="R76" s="22">
        <f t="shared" si="16"/>
        <v>5334698</v>
      </c>
    </row>
    <row r="77" spans="4:18" ht="12.75">
      <c r="D77" s="11"/>
      <c r="E77" s="11" t="s">
        <v>15</v>
      </c>
      <c r="F77" s="47">
        <f>F11+F23+F35+F47+F59</f>
        <v>3473</v>
      </c>
      <c r="G77" s="47">
        <f aca="true" t="shared" si="17" ref="G77:R77">G11+G23+G35+G47+G59</f>
        <v>825876</v>
      </c>
      <c r="H77" s="47">
        <f t="shared" si="17"/>
        <v>447800</v>
      </c>
      <c r="I77" s="47">
        <f t="shared" si="17"/>
        <v>930750</v>
      </c>
      <c r="J77" s="47">
        <f t="shared" si="17"/>
        <v>294279</v>
      </c>
      <c r="K77" s="47">
        <f t="shared" si="17"/>
        <v>247589</v>
      </c>
      <c r="L77" s="47">
        <f t="shared" si="17"/>
        <v>502449</v>
      </c>
      <c r="M77" s="47">
        <f t="shared" si="17"/>
        <v>34272</v>
      </c>
      <c r="N77" s="47">
        <f t="shared" si="17"/>
        <v>8576</v>
      </c>
      <c r="O77" s="47">
        <f t="shared" si="17"/>
        <v>11269</v>
      </c>
      <c r="P77" s="47">
        <f t="shared" si="17"/>
        <v>694641</v>
      </c>
      <c r="Q77" s="47">
        <f t="shared" si="17"/>
        <v>-2527606</v>
      </c>
      <c r="R77" s="47">
        <f t="shared" si="17"/>
        <v>1473368</v>
      </c>
    </row>
    <row r="78" spans="4:18" ht="12.75">
      <c r="D78" s="11"/>
      <c r="E78" s="11" t="s">
        <v>18</v>
      </c>
      <c r="F78" s="22">
        <f>F12+F24+F36+F48+F60</f>
        <v>109294</v>
      </c>
      <c r="G78" s="22">
        <f aca="true" t="shared" si="18" ref="G78:R78">G12+G24+G36+G48+G60</f>
        <v>-278701</v>
      </c>
      <c r="H78" s="22">
        <f t="shared" si="18"/>
        <v>2116284</v>
      </c>
      <c r="I78" s="22">
        <f t="shared" si="18"/>
        <v>-540890</v>
      </c>
      <c r="J78" s="22">
        <f t="shared" si="18"/>
        <v>-79500</v>
      </c>
      <c r="K78" s="22">
        <f t="shared" si="18"/>
        <v>352614</v>
      </c>
      <c r="L78" s="22">
        <f t="shared" si="18"/>
        <v>1092410</v>
      </c>
      <c r="M78" s="22">
        <f t="shared" si="18"/>
        <v>159038</v>
      </c>
      <c r="N78" s="22">
        <f t="shared" si="18"/>
        <v>526512</v>
      </c>
      <c r="O78" s="22">
        <f t="shared" si="18"/>
        <v>977836</v>
      </c>
      <c r="P78" s="22">
        <f t="shared" si="18"/>
        <v>-573568</v>
      </c>
      <c r="Q78" s="22">
        <f t="shared" si="18"/>
        <v>1</v>
      </c>
      <c r="R78" s="22">
        <f t="shared" si="18"/>
        <v>3861330</v>
      </c>
    </row>
    <row r="79" spans="4:18" ht="12.75">
      <c r="D79" s="11" t="s">
        <v>13</v>
      </c>
      <c r="E79" s="11"/>
      <c r="R79"/>
    </row>
    <row r="80" spans="4:18" ht="12.75">
      <c r="D80" s="11"/>
      <c r="E80" s="11" t="s">
        <v>14</v>
      </c>
      <c r="F80" s="22">
        <f aca="true" t="shared" si="19" ref="F80:R82">F14+F26+F38+F50+F62</f>
        <v>326246</v>
      </c>
      <c r="G80" s="22">
        <f t="shared" si="19"/>
        <v>324552</v>
      </c>
      <c r="H80" s="22">
        <f t="shared" si="19"/>
        <v>4055228</v>
      </c>
      <c r="I80" s="22">
        <f t="shared" si="19"/>
        <v>1465502</v>
      </c>
      <c r="J80" s="22">
        <f t="shared" si="19"/>
        <v>3813272</v>
      </c>
      <c r="K80" s="22">
        <f t="shared" si="19"/>
        <v>1276107</v>
      </c>
      <c r="L80" s="22">
        <f t="shared" si="19"/>
        <v>3265943</v>
      </c>
      <c r="M80" s="22">
        <f t="shared" si="19"/>
        <v>425695</v>
      </c>
      <c r="N80" s="22">
        <f t="shared" si="19"/>
        <v>1668070</v>
      </c>
      <c r="O80" s="22">
        <f t="shared" si="19"/>
        <v>3730319</v>
      </c>
      <c r="P80" s="22">
        <f t="shared" si="19"/>
        <v>612748</v>
      </c>
      <c r="Q80" s="22">
        <f t="shared" si="19"/>
        <v>-1</v>
      </c>
      <c r="R80" s="22">
        <f t="shared" si="19"/>
        <v>20963681</v>
      </c>
    </row>
    <row r="81" spans="4:18" ht="12.75">
      <c r="D81" s="11"/>
      <c r="E81" s="11" t="s">
        <v>15</v>
      </c>
      <c r="F81" s="47">
        <f t="shared" si="19"/>
        <v>0</v>
      </c>
      <c r="G81" s="47">
        <f t="shared" si="19"/>
        <v>57094</v>
      </c>
      <c r="H81" s="47">
        <f t="shared" si="19"/>
        <v>192933</v>
      </c>
      <c r="I81" s="47">
        <f t="shared" si="19"/>
        <v>3955</v>
      </c>
      <c r="J81" s="47">
        <f t="shared" si="19"/>
        <v>0</v>
      </c>
      <c r="K81" s="47">
        <f t="shared" si="19"/>
        <v>81257</v>
      </c>
      <c r="L81" s="47">
        <f t="shared" si="19"/>
        <v>107962</v>
      </c>
      <c r="M81" s="47">
        <f t="shared" si="19"/>
        <v>153</v>
      </c>
      <c r="N81" s="47">
        <f t="shared" si="19"/>
        <v>599439</v>
      </c>
      <c r="O81" s="47">
        <f t="shared" si="19"/>
        <v>245578</v>
      </c>
      <c r="P81" s="47">
        <f t="shared" si="19"/>
        <v>31581</v>
      </c>
      <c r="Q81" s="47">
        <f t="shared" si="19"/>
        <v>0</v>
      </c>
      <c r="R81" s="47">
        <f t="shared" si="19"/>
        <v>1319952</v>
      </c>
    </row>
    <row r="82" spans="4:19" ht="12.75">
      <c r="D82" s="11"/>
      <c r="E82" s="11" t="s">
        <v>19</v>
      </c>
      <c r="F82" s="36">
        <f t="shared" si="19"/>
        <v>326246</v>
      </c>
      <c r="G82" s="36">
        <f t="shared" si="19"/>
        <v>267458</v>
      </c>
      <c r="H82" s="36">
        <f t="shared" si="19"/>
        <v>3862295</v>
      </c>
      <c r="I82" s="36">
        <f t="shared" si="19"/>
        <v>1461547</v>
      </c>
      <c r="J82" s="36">
        <f t="shared" si="19"/>
        <v>3813272</v>
      </c>
      <c r="K82" s="36">
        <f t="shared" si="19"/>
        <v>1194850</v>
      </c>
      <c r="L82" s="36">
        <f t="shared" si="19"/>
        <v>3157981</v>
      </c>
      <c r="M82" s="36">
        <f t="shared" si="19"/>
        <v>425542</v>
      </c>
      <c r="N82" s="36">
        <f t="shared" si="19"/>
        <v>1068631</v>
      </c>
      <c r="O82" s="36">
        <f t="shared" si="19"/>
        <v>3484741</v>
      </c>
      <c r="P82" s="36">
        <f t="shared" si="19"/>
        <v>581167</v>
      </c>
      <c r="Q82" s="36">
        <f t="shared" si="19"/>
        <v>-1</v>
      </c>
      <c r="R82" s="36">
        <f t="shared" si="19"/>
        <v>19643729</v>
      </c>
      <c r="S82" s="42"/>
    </row>
    <row r="83" spans="4:18" ht="12.75">
      <c r="D83" s="11"/>
      <c r="E83" s="11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4:18" ht="12.75">
      <c r="D84" s="11" t="s">
        <v>17</v>
      </c>
      <c r="E84" s="11"/>
      <c r="F84" s="22">
        <f>F78+F82</f>
        <v>435540</v>
      </c>
      <c r="G84" s="22">
        <f aca="true" t="shared" si="20" ref="G84:R84">G78+G82</f>
        <v>-11243</v>
      </c>
      <c r="H84" s="22">
        <f t="shared" si="20"/>
        <v>5978579</v>
      </c>
      <c r="I84" s="22">
        <f t="shared" si="20"/>
        <v>920657</v>
      </c>
      <c r="J84" s="22">
        <f t="shared" si="20"/>
        <v>3733772</v>
      </c>
      <c r="K84" s="22">
        <f t="shared" si="20"/>
        <v>1547464</v>
      </c>
      <c r="L84" s="22">
        <f t="shared" si="20"/>
        <v>4250391</v>
      </c>
      <c r="M84" s="22">
        <f t="shared" si="20"/>
        <v>584580</v>
      </c>
      <c r="N84" s="22">
        <f t="shared" si="20"/>
        <v>1595143</v>
      </c>
      <c r="O84" s="22">
        <f t="shared" si="20"/>
        <v>4462577</v>
      </c>
      <c r="P84" s="22">
        <f t="shared" si="20"/>
        <v>7599</v>
      </c>
      <c r="Q84" s="22">
        <f t="shared" si="20"/>
        <v>0</v>
      </c>
      <c r="R84" s="22">
        <f t="shared" si="20"/>
        <v>23505059</v>
      </c>
    </row>
  </sheetData>
  <mergeCells count="6">
    <mergeCell ref="A1:A4"/>
    <mergeCell ref="A8:A55"/>
    <mergeCell ref="C1:S1"/>
    <mergeCell ref="C2:S2"/>
    <mergeCell ref="C3:S3"/>
    <mergeCell ref="C4:S4"/>
  </mergeCells>
  <printOptions horizontalCentered="1"/>
  <pageMargins left="0.7" right="0.7" top="1" bottom="0.75" header="1" footer="0.5"/>
  <pageSetup horizontalDpi="600" verticalDpi="600" orientation="landscape" scale="53" r:id="rId1"/>
  <headerFooter alignWithMargins="0">
    <oddHeader>&amp;R&amp;"Arial,Bold"&amp;12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2004-11-15T21:07:04Z</cp:lastPrinted>
  <dcterms:created xsi:type="dcterms:W3CDTF">1998-12-21T20:46:59Z</dcterms:created>
  <dcterms:modified xsi:type="dcterms:W3CDTF">2005-01-26T14:01:29Z</dcterms:modified>
  <cp:category/>
  <cp:version/>
  <cp:contentType/>
  <cp:contentStatus/>
</cp:coreProperties>
</file>