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40" windowWidth="12120" windowHeight="9090" tabRatio="601" activeTab="0"/>
  </bookViews>
  <sheets>
    <sheet name="Data" sheetId="1" r:id="rId1"/>
    <sheet name="Notes" sheetId="2" r:id="rId2"/>
  </sheets>
  <definedNames>
    <definedName name="_xlnm.Print_Area" localSheetId="0">'Data'!$B$1:$M$29</definedName>
  </definedNames>
  <calcPr fullCalcOnLoad="1"/>
</workbook>
</file>

<file path=xl/sharedStrings.xml><?xml version="1.0" encoding="utf-8"?>
<sst xmlns="http://schemas.openxmlformats.org/spreadsheetml/2006/main" count="74" uniqueCount="46">
  <si>
    <t xml:space="preserve"> </t>
  </si>
  <si>
    <t xml:space="preserve">             Sex </t>
  </si>
  <si>
    <t xml:space="preserve">             Officer</t>
  </si>
  <si>
    <t xml:space="preserve">            Enlisted </t>
  </si>
  <si>
    <t>Item</t>
  </si>
  <si>
    <t>American</t>
  </si>
  <si>
    <t xml:space="preserve">White </t>
  </si>
  <si>
    <t>Black</t>
  </si>
  <si>
    <t>Asian</t>
  </si>
  <si>
    <t>Indian</t>
  </si>
  <si>
    <t>Male</t>
  </si>
  <si>
    <t>Female</t>
  </si>
  <si>
    <t>1990</t>
  </si>
  <si>
    <t>1995</t>
  </si>
  <si>
    <t>1996</t>
  </si>
  <si>
    <t>1997</t>
  </si>
  <si>
    <t>1998</t>
  </si>
  <si>
    <t>1999</t>
  </si>
  <si>
    <t>2000</t>
  </si>
  <si>
    <t>2001</t>
  </si>
  <si>
    <t>2002</t>
  </si>
  <si>
    <t xml:space="preserve">  </t>
  </si>
  <si>
    <t>Race</t>
  </si>
  <si>
    <t>INTERNET LINK</t>
  </si>
  <si>
    <t>[In thousands (1,658.7 represents 1,658,700). As of September 30]</t>
  </si>
  <si>
    <t>Pacific</t>
  </si>
  <si>
    <t>Other</t>
  </si>
  <si>
    <t>Unknown</t>
  </si>
  <si>
    <t>(NA)</t>
  </si>
  <si>
    <t xml:space="preserve">Source: U.S. Department of Defense, DoD Personnel and Procurement Statistics, </t>
  </si>
  <si>
    <t>\&lt;http://siadapp.dior.whs.mil/personnel/MMIDHOME.HTM\&gt;</t>
  </si>
  <si>
    <t>http://siadapp.dior.whs.mil</t>
  </si>
  <si>
    <t>FOOTNOTE</t>
  </si>
  <si>
    <t>Islander</t>
  </si>
  <si>
    <t xml:space="preserve">\2 Persons of Hispanic origin may be any race. </t>
  </si>
  <si>
    <t>Total \1</t>
  </si>
  <si>
    <t>Hispanic \2</t>
  </si>
  <si>
    <t>\1 Includes other races not shown separately.</t>
  </si>
  <si>
    <t>Personnel, Publications,Atlas/Data Abstract for the United States and Selected Areas, annual.</t>
  </si>
  <si>
    <t>Back to data.</t>
  </si>
  <si>
    <t>HEADNOTE</t>
  </si>
  <si>
    <t>See notes.</t>
  </si>
  <si>
    <r>
      <t>Table 500.</t>
    </r>
    <r>
      <rPr>
        <b/>
        <sz val="12"/>
        <rFont val="Courier New"/>
        <family val="3"/>
      </rPr>
      <t xml:space="preserve"> Ready Reserve Personnel by Race, Hispanic Origin, and Sex</t>
    </r>
  </si>
  <si>
    <t>(1,000)</t>
  </si>
  <si>
    <t>SYMBOL</t>
  </si>
  <si>
    <t>NA Not available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</si>
</sst>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0"/>
      <name val="Arial"/>
      <family val="0"/>
    </font>
    <font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173" fontId="0" fillId="0" borderId="11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3" fontId="0" fillId="0" borderId="7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73" fontId="0" fillId="0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7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3" fontId="0" fillId="0" borderId="0" xfId="0" applyNumberFormat="1" applyFont="1" applyBorder="1" applyAlignment="1">
      <alignment horizontal="fill"/>
    </xf>
    <xf numFmtId="0" fontId="5" fillId="0" borderId="0" xfId="16" applyFont="1" applyAlignment="1">
      <alignment/>
    </xf>
    <xf numFmtId="173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Fill="1" applyBorder="1" applyAlignment="1">
      <alignment horizontal="right"/>
    </xf>
    <xf numFmtId="173" fontId="0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16" applyNumberFormat="1" applyAlignment="1">
      <alignment/>
    </xf>
    <xf numFmtId="0" fontId="0" fillId="0" borderId="0" xfId="0" applyFont="1" applyFill="1" applyBorder="1" applyAlignment="1">
      <alignment horizontal="left"/>
    </xf>
    <xf numFmtId="173" fontId="0" fillId="0" borderId="11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12" xfId="0" applyNumberFormat="1" applyFont="1" applyBorder="1" applyAlignment="1">
      <alignment/>
    </xf>
    <xf numFmtId="173" fontId="0" fillId="0" borderId="1" xfId="0" applyNumberFormat="1" applyFont="1" applyFill="1" applyBorder="1" applyAlignment="1">
      <alignment/>
    </xf>
    <xf numFmtId="173" fontId="0" fillId="0" borderId="1" xfId="0" applyNumberFormat="1" applyFont="1" applyFill="1" applyBorder="1" applyAlignment="1">
      <alignment horizontal="right"/>
    </xf>
    <xf numFmtId="173" fontId="0" fillId="0" borderId="7" xfId="0" applyNumberFormat="1" applyFont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0" fillId="0" borderId="9" xfId="0" applyNumberFormat="1" applyFont="1" applyFill="1" applyBorder="1" applyAlignment="1">
      <alignment/>
    </xf>
    <xf numFmtId="173" fontId="0" fillId="0" borderId="13" xfId="0" applyNumberFormat="1" applyFont="1" applyFill="1" applyBorder="1" applyAlignment="1">
      <alignment/>
    </xf>
    <xf numFmtId="0" fontId="5" fillId="0" borderId="0" xfId="16" applyAlignment="1">
      <alignment/>
    </xf>
    <xf numFmtId="0" fontId="5" fillId="0" borderId="0" xfId="16" applyNumberFormat="1" applyAlignment="1">
      <alignment/>
    </xf>
    <xf numFmtId="0" fontId="8" fillId="0" borderId="0" xfId="16" applyFont="1" applyAlignment="1">
      <alignment/>
    </xf>
    <xf numFmtId="0" fontId="0" fillId="0" borderId="5" xfId="0" applyFont="1" applyBorder="1" applyAlignment="1" quotePrefix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 quotePrefix="1">
      <alignment horizontal="right"/>
    </xf>
    <xf numFmtId="0" fontId="0" fillId="0" borderId="14" xfId="0" applyFont="1" applyBorder="1" applyAlignment="1" quotePrefix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iadapp.dior.whs.mi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showGridLines="0" tabSelected="1" showOutlineSymbols="0" zoomScale="75" zoomScaleNormal="75" workbookViewId="0" topLeftCell="A1">
      <pane xSplit="1" topLeftCell="B1" activePane="topRight" state="frozen"/>
      <selection pane="topLeft" activeCell="A1" sqref="A1"/>
      <selection pane="topRight" activeCell="C3" sqref="C3"/>
    </sheetView>
  </sheetViews>
  <sheetFormatPr defaultColWidth="8.796875" defaultRowHeight="15.75"/>
  <cols>
    <col min="1" max="1" width="25" style="2" customWidth="1"/>
    <col min="2" max="5" width="13.69921875" style="2" customWidth="1"/>
    <col min="6" max="6" width="10.69921875" style="2" customWidth="1"/>
    <col min="7" max="7" width="11.796875" style="2" customWidth="1"/>
    <col min="8" max="8" width="10.69921875" style="2" customWidth="1"/>
    <col min="9" max="9" width="13.69921875" style="2" customWidth="1"/>
    <col min="10" max="12" width="12.69921875" style="2" customWidth="1"/>
    <col min="13" max="13" width="12.8984375" style="2" customWidth="1"/>
    <col min="14" max="16384" width="9.69921875" style="2" customWidth="1"/>
  </cols>
  <sheetData>
    <row r="1" spans="1:4" ht="16.5">
      <c r="A1" s="2" t="s">
        <v>42</v>
      </c>
      <c r="B1" s="1"/>
      <c r="C1" s="1"/>
      <c r="D1" s="1"/>
    </row>
    <row r="2" ht="15.75">
      <c r="A2" s="3"/>
    </row>
    <row r="3" ht="15.75">
      <c r="A3" s="49" t="s">
        <v>41</v>
      </c>
    </row>
    <row r="4" ht="15.75">
      <c r="A4" s="49"/>
    </row>
    <row r="5" spans="1:13" ht="15.75">
      <c r="A5" s="6" t="s">
        <v>0</v>
      </c>
      <c r="B5" s="9"/>
      <c r="C5" s="8"/>
      <c r="D5" s="8" t="s">
        <v>22</v>
      </c>
      <c r="E5" s="8"/>
      <c r="F5" s="8"/>
      <c r="G5" s="5"/>
      <c r="H5" s="5"/>
      <c r="I5" s="9"/>
      <c r="J5" s="7"/>
      <c r="K5" s="10" t="s">
        <v>1</v>
      </c>
      <c r="L5" s="8"/>
      <c r="M5" s="8"/>
    </row>
    <row r="6" spans="1:13" ht="15.75">
      <c r="A6" s="52" t="s">
        <v>0</v>
      </c>
      <c r="B6" s="11"/>
      <c r="G6" s="5"/>
      <c r="H6" s="6"/>
      <c r="I6" s="11"/>
      <c r="J6" s="12" t="s">
        <v>2</v>
      </c>
      <c r="K6" s="6"/>
      <c r="L6" s="12" t="s">
        <v>3</v>
      </c>
      <c r="M6" s="5"/>
    </row>
    <row r="7" spans="1:13" ht="15.75">
      <c r="A7" s="53" t="s">
        <v>4</v>
      </c>
      <c r="B7" s="11"/>
      <c r="F7" s="13" t="s">
        <v>5</v>
      </c>
      <c r="G7" s="13" t="s">
        <v>25</v>
      </c>
      <c r="H7" s="13" t="s">
        <v>26</v>
      </c>
      <c r="I7" s="11"/>
      <c r="J7" s="14"/>
      <c r="K7" s="4"/>
      <c r="L7" s="14"/>
      <c r="M7" s="4"/>
    </row>
    <row r="8" spans="1:13" ht="15.75">
      <c r="A8" s="52"/>
      <c r="B8" s="17" t="s">
        <v>35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33</v>
      </c>
      <c r="H8" s="16" t="s">
        <v>27</v>
      </c>
      <c r="I8" s="17" t="s">
        <v>36</v>
      </c>
      <c r="J8" s="15" t="s">
        <v>10</v>
      </c>
      <c r="K8" s="16" t="s">
        <v>11</v>
      </c>
      <c r="L8" s="15" t="s">
        <v>10</v>
      </c>
      <c r="M8" s="16" t="s">
        <v>11</v>
      </c>
    </row>
    <row r="9" spans="1:13" ht="15.75">
      <c r="A9" s="4"/>
      <c r="B9" s="51" t="s">
        <v>43</v>
      </c>
      <c r="C9" s="54" t="s">
        <v>43</v>
      </c>
      <c r="D9" s="51" t="s">
        <v>43</v>
      </c>
      <c r="E9" s="51" t="s">
        <v>43</v>
      </c>
      <c r="F9" s="51" t="s">
        <v>43</v>
      </c>
      <c r="G9" s="51" t="s">
        <v>43</v>
      </c>
      <c r="H9" s="55" t="s">
        <v>43</v>
      </c>
      <c r="I9" s="51" t="s">
        <v>43</v>
      </c>
      <c r="J9" s="54" t="s">
        <v>43</v>
      </c>
      <c r="K9" s="55" t="s">
        <v>43</v>
      </c>
      <c r="L9" s="51" t="s">
        <v>43</v>
      </c>
      <c r="M9" s="51" t="s">
        <v>43</v>
      </c>
    </row>
    <row r="10" spans="1:13" ht="15.75">
      <c r="A10" s="2" t="s">
        <v>12</v>
      </c>
      <c r="B10" s="21">
        <v>1658.707</v>
      </c>
      <c r="C10" s="20">
        <v>1304.645</v>
      </c>
      <c r="D10" s="20">
        <v>272.302</v>
      </c>
      <c r="E10" s="20">
        <v>14.851</v>
      </c>
      <c r="F10" s="20">
        <v>7.821</v>
      </c>
      <c r="G10" s="30" t="s">
        <v>28</v>
      </c>
      <c r="H10" s="26">
        <f>(39650+575+18677+186)/1000</f>
        <v>59.088</v>
      </c>
      <c r="I10" s="21">
        <v>83.143</v>
      </c>
      <c r="J10" s="19">
        <v>226.823</v>
      </c>
      <c r="K10" s="20">
        <v>40.49</v>
      </c>
      <c r="L10" s="19">
        <v>1204.667</v>
      </c>
      <c r="M10" s="20">
        <v>186.727</v>
      </c>
    </row>
    <row r="11" spans="1:13" ht="15.75">
      <c r="A11" s="2" t="s">
        <v>13</v>
      </c>
      <c r="B11" s="21">
        <v>1648.388</v>
      </c>
      <c r="C11" s="20">
        <v>1267.726</v>
      </c>
      <c r="D11" s="20">
        <v>274.528</v>
      </c>
      <c r="E11" s="20">
        <v>22.005</v>
      </c>
      <c r="F11" s="20">
        <v>8.753</v>
      </c>
      <c r="G11" s="30" t="s">
        <v>28</v>
      </c>
      <c r="H11" s="26">
        <v>75.4</v>
      </c>
      <c r="I11" s="21">
        <v>96.206</v>
      </c>
      <c r="J11" s="19">
        <v>209.922</v>
      </c>
      <c r="K11" s="20">
        <v>44.704</v>
      </c>
      <c r="L11" s="19">
        <v>1196.822</v>
      </c>
      <c r="M11" s="20">
        <v>196.94</v>
      </c>
    </row>
    <row r="12" spans="1:14" ht="15.75">
      <c r="A12" s="2" t="s">
        <v>14</v>
      </c>
      <c r="B12" s="21">
        <v>1536.641</v>
      </c>
      <c r="C12" s="20">
        <v>1178.995</v>
      </c>
      <c r="D12" s="20">
        <v>249.8</v>
      </c>
      <c r="E12" s="20">
        <v>21.462</v>
      </c>
      <c r="F12" s="20">
        <v>8.604</v>
      </c>
      <c r="G12" s="30" t="s">
        <v>28</v>
      </c>
      <c r="H12" s="26">
        <v>77.8</v>
      </c>
      <c r="I12" s="21">
        <v>93.087</v>
      </c>
      <c r="J12" s="19">
        <v>196.862</v>
      </c>
      <c r="K12" s="20">
        <v>43.629</v>
      </c>
      <c r="L12" s="19">
        <v>1108.751</v>
      </c>
      <c r="M12" s="20">
        <v>187.399</v>
      </c>
      <c r="N12" s="20"/>
    </row>
    <row r="13" spans="1:14" ht="15.75">
      <c r="A13" s="2" t="s">
        <v>15</v>
      </c>
      <c r="B13" s="21">
        <v>1450.974</v>
      </c>
      <c r="C13" s="20">
        <v>1113.682</v>
      </c>
      <c r="D13" s="20">
        <v>230.58</v>
      </c>
      <c r="E13" s="20">
        <v>21.661</v>
      </c>
      <c r="F13" s="20">
        <v>8.365</v>
      </c>
      <c r="G13" s="30" t="s">
        <v>28</v>
      </c>
      <c r="H13" s="26">
        <v>76.7</v>
      </c>
      <c r="I13" s="21">
        <v>91.523</v>
      </c>
      <c r="J13" s="19">
        <v>188.671</v>
      </c>
      <c r="K13" s="20">
        <v>43.179</v>
      </c>
      <c r="L13" s="19">
        <v>1037.624</v>
      </c>
      <c r="M13" s="20">
        <v>181.5</v>
      </c>
      <c r="N13" s="20"/>
    </row>
    <row r="14" spans="1:13" ht="15.75">
      <c r="A14" s="2" t="s">
        <v>16</v>
      </c>
      <c r="B14" s="21">
        <v>1353.428</v>
      </c>
      <c r="C14" s="20">
        <v>1033.934</v>
      </c>
      <c r="D14" s="20">
        <v>210.421</v>
      </c>
      <c r="E14" s="20">
        <v>21.691</v>
      </c>
      <c r="F14" s="20">
        <v>7.78</v>
      </c>
      <c r="G14" s="30" t="s">
        <v>28</v>
      </c>
      <c r="H14" s="26">
        <v>79.6</v>
      </c>
      <c r="I14" s="21">
        <v>88.196</v>
      </c>
      <c r="J14" s="19">
        <v>175.904</v>
      </c>
      <c r="K14" s="20">
        <v>40.343</v>
      </c>
      <c r="L14" s="19">
        <v>964.053</v>
      </c>
      <c r="M14" s="20">
        <v>173.128</v>
      </c>
    </row>
    <row r="15" spans="1:13" ht="15.75">
      <c r="A15" s="2" t="s">
        <v>17</v>
      </c>
      <c r="B15" s="21">
        <v>1288.844</v>
      </c>
      <c r="C15" s="20">
        <v>980.037</v>
      </c>
      <c r="D15" s="20">
        <v>202.574</v>
      </c>
      <c r="E15" s="20">
        <v>22.61</v>
      </c>
      <c r="F15" s="20">
        <v>7.589</v>
      </c>
      <c r="G15" s="30" t="s">
        <v>28</v>
      </c>
      <c r="H15" s="26">
        <v>76</v>
      </c>
      <c r="I15" s="21">
        <v>88.887</v>
      </c>
      <c r="J15" s="19">
        <v>166.189</v>
      </c>
      <c r="K15" s="20">
        <v>38.358</v>
      </c>
      <c r="L15" s="19">
        <v>911.184</v>
      </c>
      <c r="M15" s="20">
        <v>173.113</v>
      </c>
    </row>
    <row r="16" spans="2:13" ht="15.75" hidden="1">
      <c r="B16" s="21"/>
      <c r="C16" s="20"/>
      <c r="D16" s="20"/>
      <c r="E16" s="20"/>
      <c r="F16" s="20"/>
      <c r="G16" s="30"/>
      <c r="H16" s="26"/>
      <c r="I16" s="21"/>
      <c r="J16" s="19"/>
      <c r="K16" s="20"/>
      <c r="L16" s="19"/>
      <c r="M16" s="20"/>
    </row>
    <row r="17" spans="1:13" ht="15.75">
      <c r="A17" s="2" t="s">
        <v>18</v>
      </c>
      <c r="B17" s="21">
        <v>1251.452</v>
      </c>
      <c r="C17" s="20">
        <v>942.203</v>
      </c>
      <c r="D17" s="20">
        <v>199.589</v>
      </c>
      <c r="E17" s="20">
        <v>26.696</v>
      </c>
      <c r="F17" s="20">
        <v>8.365</v>
      </c>
      <c r="G17" s="30" t="s">
        <v>28</v>
      </c>
      <c r="H17" s="26">
        <v>74.6</v>
      </c>
      <c r="I17" s="21">
        <v>91.772</v>
      </c>
      <c r="J17" s="19">
        <v>159.364</v>
      </c>
      <c r="K17" s="20">
        <v>36.902</v>
      </c>
      <c r="L17" s="19">
        <v>879.915</v>
      </c>
      <c r="M17" s="20">
        <v>175.271</v>
      </c>
    </row>
    <row r="18" spans="1:13" ht="15.75">
      <c r="A18" s="2" t="s">
        <v>19</v>
      </c>
      <c r="B18" s="21">
        <v>1224.121</v>
      </c>
      <c r="C18" s="20">
        <v>912.719</v>
      </c>
      <c r="D18" s="20">
        <v>198.366</v>
      </c>
      <c r="E18" s="20">
        <v>27.878</v>
      </c>
      <c r="F18" s="20">
        <v>8.496</v>
      </c>
      <c r="G18" s="30" t="s">
        <v>28</v>
      </c>
      <c r="H18" s="26">
        <v>76.7</v>
      </c>
      <c r="I18" s="21">
        <v>94.286</v>
      </c>
      <c r="J18" s="19">
        <v>158.037</v>
      </c>
      <c r="K18" s="20">
        <v>36.559</v>
      </c>
      <c r="L18" s="19">
        <v>852.217</v>
      </c>
      <c r="M18" s="20">
        <v>177.308</v>
      </c>
    </row>
    <row r="19" spans="1:13" ht="15.75">
      <c r="A19" s="2" t="s">
        <v>20</v>
      </c>
      <c r="B19" s="21">
        <v>1199.321</v>
      </c>
      <c r="C19" s="20">
        <v>891.294</v>
      </c>
      <c r="D19" s="20">
        <v>193.184</v>
      </c>
      <c r="E19" s="20">
        <v>27.909</v>
      </c>
      <c r="F19" s="20">
        <v>8.752</v>
      </c>
      <c r="G19" s="30" t="s">
        <v>28</v>
      </c>
      <c r="H19" s="26">
        <v>78.2</v>
      </c>
      <c r="I19" s="21">
        <v>96.046</v>
      </c>
      <c r="J19" s="19">
        <v>152.14</v>
      </c>
      <c r="K19" s="20">
        <v>35.56</v>
      </c>
      <c r="L19" s="19">
        <v>835.18</v>
      </c>
      <c r="M19" s="20">
        <v>176.441</v>
      </c>
    </row>
    <row r="20" spans="1:13" ht="15.75">
      <c r="A20" s="18">
        <v>2003</v>
      </c>
      <c r="B20" s="25">
        <v>1167.101</v>
      </c>
      <c r="C20" s="24">
        <f>(655823+6522+199015+4293)/1000</f>
        <v>865.653</v>
      </c>
      <c r="D20" s="24">
        <f>(144549+365+42420+211)/1000</f>
        <v>187.545</v>
      </c>
      <c r="E20" s="24">
        <v>25.4</v>
      </c>
      <c r="F20" s="24">
        <f>(5756+96+2547+93)/1000</f>
        <v>8.492</v>
      </c>
      <c r="G20" s="30" t="s">
        <v>28</v>
      </c>
      <c r="H20" s="26">
        <v>80.1</v>
      </c>
      <c r="I20" s="25">
        <f>(72110+522+25054+355)/1000</f>
        <v>98.041</v>
      </c>
      <c r="J20" s="23">
        <f>(106998+65+990+36869+23+183)/1000</f>
        <v>145.128</v>
      </c>
      <c r="K20" s="24">
        <f>(23030+192+10718+63)/1000</f>
        <v>34.003</v>
      </c>
      <c r="L20" s="23">
        <f>(616086+160+5581+186957+598+4281)/1000</f>
        <v>813.663</v>
      </c>
      <c r="M20" s="24">
        <f>(128733+957+43903+714)/1000</f>
        <v>174.307</v>
      </c>
    </row>
    <row r="21" spans="1:13" ht="15.75">
      <c r="A21" s="18">
        <v>2004</v>
      </c>
      <c r="B21" s="25">
        <f>1145035/1000</f>
        <v>1145.035</v>
      </c>
      <c r="C21" s="26">
        <f>(639213+6667+195521+3865)/1000</f>
        <v>845.266</v>
      </c>
      <c r="D21" s="26">
        <f>(137414+388+43290+211)/1000</f>
        <v>181.303</v>
      </c>
      <c r="E21" s="26">
        <f>(19003+5+7172+1)/1000</f>
        <v>26.181</v>
      </c>
      <c r="F21" s="26">
        <f>(5836+96+3069+85)/1000</f>
        <v>9.086</v>
      </c>
      <c r="G21" s="30">
        <v>3.6</v>
      </c>
      <c r="H21" s="26">
        <v>79.6</v>
      </c>
      <c r="I21" s="25">
        <f>(71897+592+27391+289)/1000</f>
        <v>100.169</v>
      </c>
      <c r="J21" s="23">
        <f>(104339+1017+36394+178)/1000</f>
        <v>141.928</v>
      </c>
      <c r="K21" s="26">
        <f>(22718+196+10664+70)/1000</f>
        <v>33.648</v>
      </c>
      <c r="L21" s="23">
        <f>(599545+14+5832+190065+521+3703)/1000</f>
        <v>799.68</v>
      </c>
      <c r="M21" s="26">
        <f>(124779+966+43399+619)/1000</f>
        <v>169.763</v>
      </c>
    </row>
    <row r="22" spans="1:13" ht="15.75">
      <c r="A22" s="31">
        <v>2005</v>
      </c>
      <c r="B22" s="25">
        <v>1113.4</v>
      </c>
      <c r="C22" s="26">
        <v>825.4</v>
      </c>
      <c r="D22" s="26">
        <v>169.9</v>
      </c>
      <c r="E22" s="26">
        <v>26.9</v>
      </c>
      <c r="F22" s="26">
        <v>9.5</v>
      </c>
      <c r="G22" s="32">
        <v>4.1</v>
      </c>
      <c r="H22" s="26">
        <v>77.6</v>
      </c>
      <c r="I22" s="25">
        <v>99.8</v>
      </c>
      <c r="J22" s="23">
        <v>139.2</v>
      </c>
      <c r="K22" s="33">
        <v>33.3</v>
      </c>
      <c r="L22" s="26">
        <v>778</v>
      </c>
      <c r="M22" s="26">
        <v>162.9</v>
      </c>
    </row>
    <row r="23" spans="1:13" ht="15.75">
      <c r="A23" s="38">
        <v>2006</v>
      </c>
      <c r="B23" s="44">
        <f>1101565/1000</f>
        <v>1101.565</v>
      </c>
      <c r="C23" s="40">
        <f>(625509+6481+186239+4130)/1000</f>
        <v>822.359</v>
      </c>
      <c r="D23" s="40">
        <f>(126187+367+36740+179)/1000</f>
        <v>163.473</v>
      </c>
      <c r="E23" s="40">
        <f>(19846+37+7793+10)/1000</f>
        <v>27.686</v>
      </c>
      <c r="F23" s="40">
        <f>(6573+111+3376+66)/1000</f>
        <v>10.126</v>
      </c>
      <c r="G23" s="40">
        <f>(3541+13+918+8)/1000</f>
        <v>4.48</v>
      </c>
      <c r="H23" s="40">
        <f>(40634+3695+510+426+6574+21192+160+250)/1000</f>
        <v>73.441</v>
      </c>
      <c r="I23" s="44">
        <f>(72076+661+28075+314)/1000</f>
        <v>101.126</v>
      </c>
      <c r="J23" s="39">
        <f>(101180+1047+34412+102+3)/1000</f>
        <v>136.744</v>
      </c>
      <c r="K23" s="41">
        <f>(21944+249+10913+27)/1000</f>
        <v>33.133</v>
      </c>
      <c r="L23" s="40">
        <f>(581149+5726+178497+4048+4)/1000</f>
        <v>769.424</v>
      </c>
      <c r="M23" s="40">
        <f>(121712+923+39003+626)/1000</f>
        <v>162.264</v>
      </c>
    </row>
    <row r="24" spans="1:13" ht="15.75">
      <c r="A24" s="27">
        <v>2007</v>
      </c>
      <c r="B24" s="45">
        <f>(828479+7777+248957+3374)/1000</f>
        <v>1088.587</v>
      </c>
      <c r="C24" s="42">
        <f>(6226+629590+179375+2877)/1000</f>
        <v>818.068</v>
      </c>
      <c r="D24" s="42">
        <f>(124701+365+31431+92)/1000</f>
        <v>156.589</v>
      </c>
      <c r="E24" s="42">
        <f>(20606+39+7455+10)/1000</f>
        <v>28.11</v>
      </c>
      <c r="F24" s="42">
        <f>(7045+97+3538+100)/1000</f>
        <v>10.78</v>
      </c>
      <c r="G24" s="43">
        <f>(3886+18+927+8)/1000</f>
        <v>4.839</v>
      </c>
      <c r="H24" s="42">
        <f>(4052+38599+623+409+6975+19256+187+155)/1000</f>
        <v>70.256</v>
      </c>
      <c r="I24" s="45">
        <f>(74071+681+27718+247)/1000</f>
        <v>102.717</v>
      </c>
      <c r="J24" s="46">
        <f>(100770+8+1052+28115+1+90)/1000</f>
        <v>130.036</v>
      </c>
      <c r="K24" s="47">
        <f>(22131+264+9363+34)/1000</f>
        <v>31.792</v>
      </c>
      <c r="L24" s="42">
        <f>(581913+19+5580+176198+8+2821)/1000</f>
        <v>766.539</v>
      </c>
      <c r="M24" s="42">
        <f>(123638+881+35272+429)/1000</f>
        <v>160.22</v>
      </c>
    </row>
    <row r="25" spans="2:13" ht="15.75">
      <c r="B25" s="28"/>
      <c r="C25" s="28"/>
      <c r="D25" s="28"/>
      <c r="E25" s="28"/>
      <c r="F25" s="28"/>
      <c r="G25" s="26"/>
      <c r="H25" s="26"/>
      <c r="I25" s="28"/>
      <c r="J25" s="28"/>
      <c r="K25" s="28"/>
      <c r="L25" s="28"/>
      <c r="M25" s="28"/>
    </row>
    <row r="26" ht="15.75">
      <c r="A26" s="34" t="s">
        <v>29</v>
      </c>
    </row>
    <row r="27" ht="15.75">
      <c r="A27" t="s">
        <v>38</v>
      </c>
    </row>
    <row r="28" ht="15.75">
      <c r="A28" s="35" t="s">
        <v>30</v>
      </c>
    </row>
    <row r="29" ht="15.75">
      <c r="A29" s="36"/>
    </row>
    <row r="31" ht="15.75">
      <c r="A31" s="29"/>
    </row>
    <row r="33" spans="2:13" ht="15.75">
      <c r="B33" s="20"/>
      <c r="C33" s="20"/>
      <c r="D33" s="20"/>
      <c r="E33" s="20"/>
      <c r="F33" s="20"/>
      <c r="G33" s="20"/>
      <c r="I33" s="20"/>
      <c r="J33" s="20"/>
      <c r="K33" s="20"/>
      <c r="L33" s="20"/>
      <c r="M33" s="20"/>
    </row>
    <row r="34" spans="2:13" ht="15.75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</row>
    <row r="35" spans="2:13" ht="15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ht="15.75">
      <c r="H36" s="20"/>
    </row>
    <row r="37" ht="15.75">
      <c r="H37" s="20"/>
    </row>
    <row r="38" ht="15.75">
      <c r="A38" s="22"/>
    </row>
    <row r="39" ht="15.75">
      <c r="A39" s="22"/>
    </row>
    <row r="41" ht="15.75">
      <c r="A41" s="22"/>
    </row>
    <row r="42" ht="15.75">
      <c r="A42" s="22"/>
    </row>
    <row r="43" ht="15.75">
      <c r="A43" s="22"/>
    </row>
    <row r="44" ht="15.75">
      <c r="A44" s="22"/>
    </row>
    <row r="54" ht="15.75">
      <c r="A54" s="22"/>
    </row>
    <row r="57" ht="15.75">
      <c r="V57" s="2" t="s">
        <v>21</v>
      </c>
    </row>
    <row r="66" ht="15.75">
      <c r="A66" s="22"/>
    </row>
    <row r="74" ht="15.75">
      <c r="A74" s="22"/>
    </row>
    <row r="82" ht="15.75">
      <c r="A82" s="22"/>
    </row>
    <row r="150" ht="15.75">
      <c r="L150" s="2" t="s">
        <v>0</v>
      </c>
    </row>
  </sheetData>
  <hyperlinks>
    <hyperlink ref="A3" location="Notes!A1" display="See notes."/>
  </hyperlinks>
  <printOptions/>
  <pageMargins left="0.5" right="0.5" top="0.5" bottom="0.5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E9" sqref="E9"/>
    </sheetView>
  </sheetViews>
  <sheetFormatPr defaultColWidth="8.796875" defaultRowHeight="15.75"/>
  <sheetData>
    <row r="1" ht="16.5">
      <c r="A1" s="2" t="s">
        <v>42</v>
      </c>
    </row>
    <row r="2" ht="15.75">
      <c r="A2" s="2"/>
    </row>
    <row r="3" ht="15.75">
      <c r="A3" s="48" t="s">
        <v>39</v>
      </c>
    </row>
    <row r="4" ht="15.75">
      <c r="A4" s="48"/>
    </row>
    <row r="5" ht="15.75">
      <c r="A5" s="50" t="s">
        <v>40</v>
      </c>
    </row>
    <row r="6" ht="16.5">
      <c r="A6" s="1" t="s">
        <v>24</v>
      </c>
    </row>
    <row r="7" ht="16.5">
      <c r="A7" s="1"/>
    </row>
    <row r="8" ht="15.75">
      <c r="A8" s="2" t="s">
        <v>44</v>
      </c>
    </row>
    <row r="9" ht="15.75">
      <c r="A9" s="2" t="s">
        <v>45</v>
      </c>
    </row>
    <row r="10" ht="16.5">
      <c r="A10" s="1"/>
    </row>
    <row r="11" ht="15.75">
      <c r="A11" s="3" t="s">
        <v>32</v>
      </c>
    </row>
    <row r="12" ht="15.75">
      <c r="A12" s="22" t="s">
        <v>37</v>
      </c>
    </row>
    <row r="13" ht="15.75">
      <c r="A13" s="22" t="s">
        <v>34</v>
      </c>
    </row>
    <row r="14" ht="15.75">
      <c r="A14" s="34" t="s">
        <v>29</v>
      </c>
    </row>
    <row r="15" ht="15.75">
      <c r="A15" t="s">
        <v>38</v>
      </c>
    </row>
    <row r="16" ht="15.75">
      <c r="A16" s="35" t="s">
        <v>30</v>
      </c>
    </row>
    <row r="17" ht="15.75">
      <c r="A17" s="36"/>
    </row>
    <row r="18" ht="15.75">
      <c r="A18" s="36" t="s">
        <v>23</v>
      </c>
    </row>
    <row r="19" ht="15.75">
      <c r="A19" s="37" t="s">
        <v>31</v>
      </c>
    </row>
  </sheetData>
  <hyperlinks>
    <hyperlink ref="A19" r:id="rId1" display="http://siadapp.dior.whs.mil"/>
    <hyperlink ref="A3" location="Data!A1" display="Back to data.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Ready Reserve Personnel Profile--Race and Sex</dc:title>
  <dc:subject/>
  <dc:creator>US Census Bureau</dc:creator>
  <cp:keywords/>
  <dc:description/>
  <cp:lastModifiedBy>Bureau Of The Census</cp:lastModifiedBy>
  <cp:lastPrinted>2008-05-06T12:07:48Z</cp:lastPrinted>
  <dcterms:created xsi:type="dcterms:W3CDTF">2005-05-23T12:54:40Z</dcterms:created>
  <dcterms:modified xsi:type="dcterms:W3CDTF">2008-11-07T19:30:18Z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