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720" windowHeight="7320" tabRatio="598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'Data'!$A$1:$U$34</definedName>
    <definedName name="SOURCE">'Data'!$A$33:$A$34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<sst xmlns="http://schemas.openxmlformats.org/spreadsheetml/2006/main" count="60" uniqueCount="52">
  <si>
    <t>Size of Adjusted</t>
  </si>
  <si>
    <t>Gross Income</t>
  </si>
  <si>
    <t/>
  </si>
  <si>
    <t>$1,000 to $2,999</t>
  </si>
  <si>
    <t>$3,000 to $4,999</t>
  </si>
  <si>
    <t>$5,000 to $6,999</t>
  </si>
  <si>
    <t>$7,000 to $8,999</t>
  </si>
  <si>
    <t>$9,000 to $10,999</t>
  </si>
  <si>
    <t>$11,000 to $12,999</t>
  </si>
  <si>
    <t>$13,000 to $14,999</t>
  </si>
  <si>
    <t>$15,000 to $16,999</t>
  </si>
  <si>
    <t>$17,000 to $18,999</t>
  </si>
  <si>
    <t>$19,000 to $21,999</t>
  </si>
  <si>
    <t>$22,000 to $24,999</t>
  </si>
  <si>
    <t>$25,000 to $29,999</t>
  </si>
  <si>
    <t>$30,000 to $39,999</t>
  </si>
  <si>
    <t>$40,000 to $49,999</t>
  </si>
  <si>
    <t>$50,000 to $74,999</t>
  </si>
  <si>
    <t>$75,000 to $99,999</t>
  </si>
  <si>
    <t>$100,000 to $199,999</t>
  </si>
  <si>
    <t>$200,000 to $499,999</t>
  </si>
  <si>
    <t>$500,000 to $999,999</t>
  </si>
  <si>
    <t>$1,000,000 or more</t>
  </si>
  <si>
    <t>FOOTNOTES</t>
  </si>
  <si>
    <t>"tax preferences," not reflected in adjusted gross income or taxable</t>
  </si>
  <si>
    <t>(included in total income tax).</t>
  </si>
  <si>
    <t>income which are subject to the "alternative minimum tax"</t>
  </si>
  <si>
    <t xml:space="preserve">  Total</t>
  </si>
  <si>
    <t>this size class(and others)includes taxpayers with</t>
  </si>
  <si>
    <t>Source:U.S. Internal Revenue Service,</t>
  </si>
  <si>
    <t xml:space="preserve">      (NA)</t>
  </si>
  <si>
    <t>SYMBOL</t>
  </si>
  <si>
    <t>-</t>
  </si>
  <si>
    <t>Less than $1,000 \2</t>
  </si>
  <si>
    <t>\2 In addition to low income taxpayers,</t>
  </si>
  <si>
    <r>
      <t>[</t>
    </r>
    <r>
      <rPr>
        <b/>
        <sz val="12"/>
        <rFont val="Courier New"/>
        <family val="3"/>
      </rPr>
      <t>129,374 represents 129,374,000</t>
    </r>
    <r>
      <rPr>
        <sz val="12"/>
        <rFont val="Courier New"/>
        <family val="0"/>
      </rPr>
      <t>. Based on sample of returns; see Appendix III]</t>
    </r>
  </si>
  <si>
    <t xml:space="preserve"> alternative minimum tax).</t>
  </si>
  <si>
    <t>\1 Consists of income tax after credits  (including</t>
  </si>
  <si>
    <t>Statistics of Income Bulletin, quarterly and Fall issues.</t>
  </si>
  <si>
    <t>(X) Not available.</t>
  </si>
  <si>
    <t>(X)</t>
  </si>
  <si>
    <t xml:space="preserve">- Represents or rounds to zero.\n\n </t>
  </si>
  <si>
    <t>See Notes</t>
  </si>
  <si>
    <t>Back to Data</t>
  </si>
  <si>
    <t>HEADNOTE</t>
  </si>
  <si>
    <r>
      <t>Table 470.</t>
    </r>
    <r>
      <rPr>
        <b/>
        <sz val="12"/>
        <rFont val="Courier New"/>
        <family val="3"/>
      </rPr>
      <t xml:space="preserve"> Federal Individual Income Tax Returns--Number, Income Tax, and Average Tax by Size of Adjusted Gross Income</t>
    </r>
  </si>
  <si>
    <t>Taxes as a percent of AGI (for taxable returns only)</t>
  </si>
  <si>
    <t>Average tax (for taxable returns only) (dollars)</t>
  </si>
  <si>
    <t xml:space="preserve">   Income tax total \1 (bil. dol.)</t>
  </si>
  <si>
    <t>Adjusted gross income (AGI) (bil. dol.)</t>
  </si>
  <si>
    <t>Number of returns (1,000)</t>
  </si>
  <si>
    <t>Source: U.S. Internal Revenue Service,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</si>
</sst>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3" fontId="0" fillId="0" borderId="0" xfId="0" applyAlignment="1">
      <alignment/>
    </xf>
    <xf numFmtId="3" fontId="0" fillId="0" borderId="0" xfId="0" applyFont="1" applyAlignment="1">
      <alignment/>
    </xf>
    <xf numFmtId="3" fontId="0" fillId="0" borderId="0" xfId="0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fill"/>
    </xf>
    <xf numFmtId="3" fontId="0" fillId="0" borderId="1" xfId="0" applyBorder="1" applyAlignment="1">
      <alignment/>
    </xf>
    <xf numFmtId="0" fontId="0" fillId="0" borderId="2" xfId="0" applyNumberFormat="1" applyFont="1" applyBorder="1" applyAlignment="1">
      <alignment horizontal="fill"/>
    </xf>
    <xf numFmtId="3" fontId="0" fillId="0" borderId="1" xfId="0" applyBorder="1" applyAlignment="1">
      <alignment/>
    </xf>
    <xf numFmtId="3" fontId="4" fillId="0" borderId="0" xfId="0" applyFont="1" applyAlignment="1">
      <alignment/>
    </xf>
    <xf numFmtId="3" fontId="4" fillId="0" borderId="3" xfId="0" applyFont="1" applyBorder="1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Border="1" applyAlignment="1">
      <alignment/>
    </xf>
    <xf numFmtId="3" fontId="4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3" fontId="0" fillId="2" borderId="0" xfId="0" applyFill="1" applyAlignment="1">
      <alignment/>
    </xf>
    <xf numFmtId="173" fontId="4" fillId="2" borderId="0" xfId="15" applyNumberFormat="1" applyFont="1" applyFill="1" applyAlignment="1">
      <alignment/>
    </xf>
    <xf numFmtId="3" fontId="5" fillId="0" borderId="0" xfId="17" applyAlignment="1">
      <alignment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5" xfId="0" applyNumberFormat="1" applyFont="1" applyBorder="1" applyAlignment="1">
      <alignment/>
    </xf>
    <xf numFmtId="3" fontId="0" fillId="0" borderId="0" xfId="0" applyAlignment="1" quotePrefix="1">
      <alignment/>
    </xf>
    <xf numFmtId="3" fontId="5" fillId="0" borderId="0" xfId="17" applyAlignment="1">
      <alignment/>
    </xf>
    <xf numFmtId="3" fontId="0" fillId="0" borderId="6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3" xfId="0" applyFont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0" xfId="0" applyFont="1" applyAlignment="1">
      <alignment/>
    </xf>
    <xf numFmtId="3" fontId="0" fillId="0" borderId="3" xfId="0" applyFont="1" applyBorder="1" applyAlignment="1">
      <alignment horizontal="right"/>
    </xf>
    <xf numFmtId="3" fontId="0" fillId="0" borderId="0" xfId="0" applyFont="1" applyBorder="1" applyAlignment="1">
      <alignment horizontal="right"/>
    </xf>
    <xf numFmtId="3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173" fontId="0" fillId="2" borderId="0" xfId="15" applyNumberFormat="1" applyFont="1" applyFill="1" applyAlignment="1">
      <alignment/>
    </xf>
    <xf numFmtId="3" fontId="0" fillId="0" borderId="0" xfId="0" applyFont="1" applyAlignment="1">
      <alignment/>
    </xf>
    <xf numFmtId="3" fontId="0" fillId="0" borderId="0" xfId="0" applyFont="1" applyFill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4" xfId="0" applyFont="1" applyBorder="1" applyAlignment="1">
      <alignment/>
    </xf>
    <xf numFmtId="3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173" fontId="0" fillId="2" borderId="5" xfId="15" applyNumberFormat="1" applyFont="1" applyFill="1" applyBorder="1" applyAlignment="1">
      <alignment/>
    </xf>
    <xf numFmtId="3" fontId="0" fillId="0" borderId="5" xfId="0" applyFont="1" applyBorder="1" applyAlignment="1">
      <alignment/>
    </xf>
    <xf numFmtId="0" fontId="0" fillId="0" borderId="2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2" borderId="2" xfId="0" applyNumberForma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 wrapText="1"/>
    </xf>
    <xf numFmtId="0" fontId="0" fillId="2" borderId="7" xfId="0" applyNumberForma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 wrapText="1"/>
    </xf>
    <xf numFmtId="0" fontId="0" fillId="2" borderId="0" xfId="0" applyNumberFormat="1" applyFill="1" applyBorder="1" applyAlignment="1">
      <alignment horizontal="center" wrapText="1"/>
    </xf>
    <xf numFmtId="0" fontId="0" fillId="2" borderId="8" xfId="0" applyNumberFormat="1" applyFill="1" applyBorder="1" applyAlignment="1">
      <alignment horizontal="center" wrapText="1"/>
    </xf>
    <xf numFmtId="0" fontId="0" fillId="2" borderId="4" xfId="0" applyNumberFormat="1" applyFill="1" applyBorder="1" applyAlignment="1">
      <alignment horizontal="center" wrapText="1"/>
    </xf>
    <xf numFmtId="0" fontId="0" fillId="2" borderId="5" xfId="0" applyNumberFormat="1" applyFill="1" applyBorder="1" applyAlignment="1">
      <alignment horizontal="center" wrapText="1"/>
    </xf>
    <xf numFmtId="0" fontId="0" fillId="2" borderId="6" xfId="0" applyNumberFormat="1" applyFill="1" applyBorder="1" applyAlignment="1">
      <alignment horizontal="center" wrapText="1"/>
    </xf>
    <xf numFmtId="172" fontId="0" fillId="0" borderId="2" xfId="0" applyNumberFormat="1" applyBorder="1" applyAlignment="1">
      <alignment horizontal="center" wrapText="1"/>
    </xf>
    <xf numFmtId="172" fontId="0" fillId="0" borderId="1" xfId="0" applyNumberFormat="1" applyBorder="1" applyAlignment="1">
      <alignment horizontal="center" wrapText="1"/>
    </xf>
    <xf numFmtId="172" fontId="0" fillId="0" borderId="7" xfId="0" applyNumberFormat="1" applyBorder="1" applyAlignment="1">
      <alignment horizontal="center" wrapText="1"/>
    </xf>
    <xf numFmtId="172" fontId="0" fillId="0" borderId="3" xfId="0" applyNumberFormat="1" applyBorder="1" applyAlignment="1">
      <alignment horizontal="center" wrapText="1"/>
    </xf>
    <xf numFmtId="172" fontId="0" fillId="0" borderId="0" xfId="0" applyNumberFormat="1" applyBorder="1" applyAlignment="1">
      <alignment horizontal="center" wrapText="1"/>
    </xf>
    <xf numFmtId="172" fontId="0" fillId="0" borderId="8" xfId="0" applyNumberFormat="1" applyBorder="1" applyAlignment="1">
      <alignment horizontal="center" wrapText="1"/>
    </xf>
    <xf numFmtId="172" fontId="0" fillId="0" borderId="4" xfId="0" applyNumberFormat="1" applyBorder="1" applyAlignment="1">
      <alignment horizontal="center" wrapText="1"/>
    </xf>
    <xf numFmtId="172" fontId="0" fillId="0" borderId="5" xfId="0" applyNumberFormat="1" applyBorder="1" applyAlignment="1">
      <alignment horizontal="center" wrapText="1"/>
    </xf>
    <xf numFmtId="172" fontId="0" fillId="0" borderId="6" xfId="0" applyNumberFormat="1" applyBorder="1" applyAlignment="1">
      <alignment horizontal="center" wrapText="1"/>
    </xf>
  </cellXfs>
  <cellStyles count="4">
    <cellStyle name="Normal" xfId="0"/>
    <cellStyle name="Comma" xfId="15"/>
    <cellStyle name="Followed Hyperlink" xfId="16"/>
    <cellStyle name="Hyperlink" xfId="17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showGridLines="0" tabSelected="1" showOutlineSymbols="0" zoomScale="75" zoomScaleNormal="75" zoomScaleSheetLayoutView="87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8.09765625" defaultRowHeight="15.75"/>
  <cols>
    <col min="1" max="1" width="22.3984375" style="0" customWidth="1"/>
    <col min="2" max="9" width="9.69921875" style="0" customWidth="1"/>
    <col min="10" max="10" width="9.69921875" style="2" customWidth="1"/>
    <col min="11" max="17" width="9.69921875" style="0" customWidth="1"/>
    <col min="18" max="18" width="9.69921875" style="2" customWidth="1"/>
    <col min="19" max="21" width="9.69921875" style="0" customWidth="1"/>
  </cols>
  <sheetData>
    <row r="1" ht="16.5">
      <c r="A1" s="15" t="s">
        <v>45</v>
      </c>
    </row>
    <row r="2" ht="15.75">
      <c r="A2" s="2"/>
    </row>
    <row r="3" ht="15.75">
      <c r="A3" s="24" t="s">
        <v>42</v>
      </c>
    </row>
    <row r="4" ht="15.75">
      <c r="J4" s="3"/>
    </row>
    <row r="5" spans="1:21" ht="15.75">
      <c r="A5" s="5"/>
      <c r="B5" s="26" t="s">
        <v>50</v>
      </c>
      <c r="C5" s="27"/>
      <c r="D5" s="27"/>
      <c r="E5" s="28"/>
      <c r="F5" s="72" t="s">
        <v>49</v>
      </c>
      <c r="G5" s="73"/>
      <c r="H5" s="73"/>
      <c r="I5" s="74"/>
      <c r="J5" s="72" t="s">
        <v>48</v>
      </c>
      <c r="K5" s="73"/>
      <c r="L5" s="73"/>
      <c r="M5" s="74"/>
      <c r="N5" s="63" t="s">
        <v>46</v>
      </c>
      <c r="O5" s="64"/>
      <c r="P5" s="64"/>
      <c r="Q5" s="65"/>
      <c r="R5" s="57" t="s">
        <v>47</v>
      </c>
      <c r="S5" s="58"/>
      <c r="T5" s="58"/>
      <c r="U5" s="58"/>
    </row>
    <row r="6" spans="1:21" ht="15.75">
      <c r="A6" s="13"/>
      <c r="B6" s="29"/>
      <c r="C6" s="30"/>
      <c r="D6" s="30"/>
      <c r="E6" s="31"/>
      <c r="F6" s="75"/>
      <c r="G6" s="76"/>
      <c r="H6" s="76"/>
      <c r="I6" s="77"/>
      <c r="J6" s="75"/>
      <c r="K6" s="76"/>
      <c r="L6" s="76"/>
      <c r="M6" s="77"/>
      <c r="N6" s="66"/>
      <c r="O6" s="67"/>
      <c r="P6" s="67"/>
      <c r="Q6" s="68"/>
      <c r="R6" s="59"/>
      <c r="S6" s="60"/>
      <c r="T6" s="60"/>
      <c r="U6" s="60"/>
    </row>
    <row r="7" spans="1:21" ht="15.75">
      <c r="A7" s="21" t="s">
        <v>0</v>
      </c>
      <c r="B7" s="32"/>
      <c r="C7" s="33"/>
      <c r="D7" s="33"/>
      <c r="E7" s="34"/>
      <c r="F7" s="78"/>
      <c r="G7" s="79"/>
      <c r="H7" s="79"/>
      <c r="I7" s="80"/>
      <c r="J7" s="78"/>
      <c r="K7" s="79"/>
      <c r="L7" s="79"/>
      <c r="M7" s="80"/>
      <c r="N7" s="69"/>
      <c r="O7" s="70"/>
      <c r="P7" s="70"/>
      <c r="Q7" s="71"/>
      <c r="R7" s="61"/>
      <c r="S7" s="62"/>
      <c r="T7" s="62"/>
      <c r="U7" s="62"/>
    </row>
    <row r="8" spans="1:21" ht="15.75">
      <c r="A8" s="21" t="s">
        <v>1</v>
      </c>
      <c r="B8" s="7"/>
      <c r="C8" s="5"/>
      <c r="D8" s="5"/>
      <c r="E8" s="5"/>
      <c r="F8" s="7"/>
      <c r="G8" s="5"/>
      <c r="H8" s="5"/>
      <c r="I8" s="5"/>
      <c r="J8" s="7"/>
      <c r="K8" s="5"/>
      <c r="L8" s="5"/>
      <c r="M8" s="5"/>
      <c r="N8" s="7"/>
      <c r="O8" s="5"/>
      <c r="P8" s="5"/>
      <c r="Q8" s="5"/>
      <c r="R8" s="7"/>
      <c r="S8" s="5"/>
      <c r="T8" s="8"/>
      <c r="U8" s="8"/>
    </row>
    <row r="9" spans="1:27" ht="16.5">
      <c r="A9" s="22" t="s">
        <v>2</v>
      </c>
      <c r="B9" s="19">
        <v>2000</v>
      </c>
      <c r="C9" s="20">
        <v>2003</v>
      </c>
      <c r="D9" s="20">
        <v>2004</v>
      </c>
      <c r="E9" s="20">
        <v>2005</v>
      </c>
      <c r="F9" s="19">
        <v>2000</v>
      </c>
      <c r="G9" s="20">
        <v>2003</v>
      </c>
      <c r="H9" s="20">
        <v>2004</v>
      </c>
      <c r="I9" s="20">
        <v>2005</v>
      </c>
      <c r="J9" s="19">
        <v>2000</v>
      </c>
      <c r="K9" s="20">
        <v>2003</v>
      </c>
      <c r="L9" s="20">
        <v>2004</v>
      </c>
      <c r="M9" s="20">
        <v>2005</v>
      </c>
      <c r="N9" s="19">
        <v>2000</v>
      </c>
      <c r="O9" s="20">
        <v>2003</v>
      </c>
      <c r="P9" s="20">
        <v>2004</v>
      </c>
      <c r="Q9" s="20">
        <v>2005</v>
      </c>
      <c r="R9" s="19">
        <v>2000</v>
      </c>
      <c r="S9" s="20">
        <v>2003</v>
      </c>
      <c r="T9" s="20">
        <v>2004</v>
      </c>
      <c r="U9" s="20">
        <v>2005</v>
      </c>
      <c r="V9" s="4"/>
      <c r="W9" s="4"/>
      <c r="X9" s="4"/>
      <c r="Y9" s="4"/>
      <c r="Z9" s="4"/>
      <c r="AA9" s="4"/>
    </row>
    <row r="10" spans="1:38" ht="16.5">
      <c r="A10" s="9" t="s">
        <v>27</v>
      </c>
      <c r="B10" s="10">
        <v>129374</v>
      </c>
      <c r="C10" s="11">
        <v>130424</v>
      </c>
      <c r="D10" s="35">
        <v>132226</v>
      </c>
      <c r="E10" s="35">
        <v>134373</v>
      </c>
      <c r="F10" s="10">
        <f>6365377/1000</f>
        <v>6365.377</v>
      </c>
      <c r="G10" s="11">
        <v>6207</v>
      </c>
      <c r="H10" s="36">
        <v>6788.80513</v>
      </c>
      <c r="I10" s="12">
        <v>7422</v>
      </c>
      <c r="J10" s="10">
        <v>980.645</v>
      </c>
      <c r="K10" s="11">
        <v>748</v>
      </c>
      <c r="L10" s="12">
        <v>831.976333</v>
      </c>
      <c r="M10" s="12">
        <v>935</v>
      </c>
      <c r="N10" s="10">
        <f>16.1</f>
        <v>16.1</v>
      </c>
      <c r="O10" s="11">
        <v>13</v>
      </c>
      <c r="P10" s="11">
        <v>13</v>
      </c>
      <c r="Q10" s="11">
        <v>14</v>
      </c>
      <c r="R10" s="14">
        <v>10129</v>
      </c>
      <c r="S10" s="9">
        <v>8412</v>
      </c>
      <c r="T10" s="17">
        <v>9337</v>
      </c>
      <c r="U10" s="9">
        <v>10319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21" ht="15.75">
      <c r="A11" t="s">
        <v>33</v>
      </c>
      <c r="B11" s="37">
        <v>2966</v>
      </c>
      <c r="C11" s="38">
        <v>3525</v>
      </c>
      <c r="D11" s="36">
        <v>3622.276</v>
      </c>
      <c r="E11" s="36">
        <v>3502</v>
      </c>
      <c r="F11" s="37">
        <f>-57529/1000</f>
        <v>-57.529</v>
      </c>
      <c r="G11" s="39">
        <v>-80</v>
      </c>
      <c r="H11" s="36">
        <v>-85.333224</v>
      </c>
      <c r="I11" s="36">
        <v>-84</v>
      </c>
      <c r="J11" s="40">
        <v>0</v>
      </c>
      <c r="K11" s="41" t="s">
        <v>32</v>
      </c>
      <c r="L11" s="41">
        <v>0</v>
      </c>
      <c r="M11" s="41">
        <v>0</v>
      </c>
      <c r="N11" s="37">
        <f>2.3</f>
        <v>2.3</v>
      </c>
      <c r="O11" s="42" t="s">
        <v>30</v>
      </c>
      <c r="P11" s="42" t="s">
        <v>30</v>
      </c>
      <c r="Q11" s="42" t="s">
        <v>40</v>
      </c>
      <c r="R11" s="43">
        <f>648</f>
        <v>648</v>
      </c>
      <c r="S11" s="42" t="s">
        <v>30</v>
      </c>
      <c r="T11" s="44">
        <v>980</v>
      </c>
      <c r="U11" s="45">
        <v>1703</v>
      </c>
    </row>
    <row r="12" spans="1:21" ht="15.75">
      <c r="A12" t="s">
        <v>3</v>
      </c>
      <c r="B12" s="37">
        <v>5385</v>
      </c>
      <c r="C12" s="38">
        <v>4900</v>
      </c>
      <c r="D12" s="36">
        <v>4812.04</v>
      </c>
      <c r="E12" s="36">
        <v>4846</v>
      </c>
      <c r="F12" s="37">
        <f>10848/1000</f>
        <v>10.848</v>
      </c>
      <c r="G12" s="39">
        <v>10</v>
      </c>
      <c r="H12" s="36">
        <v>9.793284</v>
      </c>
      <c r="I12" s="36">
        <v>10</v>
      </c>
      <c r="J12" s="40">
        <v>0</v>
      </c>
      <c r="K12" s="41" t="s">
        <v>32</v>
      </c>
      <c r="L12" s="41">
        <v>0</v>
      </c>
      <c r="M12" s="41">
        <v>0</v>
      </c>
      <c r="N12" s="37">
        <f>6.9</f>
        <v>6.9</v>
      </c>
      <c r="O12" s="39">
        <v>4</v>
      </c>
      <c r="P12" s="36">
        <v>1</v>
      </c>
      <c r="Q12" s="36">
        <v>4</v>
      </c>
      <c r="R12" s="43">
        <f>134</f>
        <v>134</v>
      </c>
      <c r="S12" s="45">
        <v>72</v>
      </c>
      <c r="T12" s="44">
        <v>61</v>
      </c>
      <c r="U12" s="45">
        <v>77</v>
      </c>
    </row>
    <row r="13" spans="1:21" ht="15.75">
      <c r="A13" t="s">
        <v>4</v>
      </c>
      <c r="B13" s="37">
        <v>5599</v>
      </c>
      <c r="C13" s="38">
        <v>5087</v>
      </c>
      <c r="D13" s="36">
        <v>5091.014</v>
      </c>
      <c r="E13" s="36">
        <v>4889</v>
      </c>
      <c r="F13" s="37">
        <f>22285/1000</f>
        <v>22.285</v>
      </c>
      <c r="G13" s="39">
        <v>20</v>
      </c>
      <c r="H13" s="36">
        <v>20.318047</v>
      </c>
      <c r="I13" s="36">
        <v>20</v>
      </c>
      <c r="J13" s="40">
        <v>0</v>
      </c>
      <c r="K13" s="41" t="s">
        <v>32</v>
      </c>
      <c r="L13" s="41">
        <v>0</v>
      </c>
      <c r="M13" s="41">
        <v>0</v>
      </c>
      <c r="N13" s="37">
        <f>4.2</f>
        <v>4.2</v>
      </c>
      <c r="O13" s="39">
        <v>2</v>
      </c>
      <c r="P13" s="36">
        <v>1</v>
      </c>
      <c r="Q13" s="36">
        <v>3</v>
      </c>
      <c r="R13" s="43">
        <f>179</f>
        <v>179</v>
      </c>
      <c r="S13" s="45">
        <v>76</v>
      </c>
      <c r="T13" s="44">
        <v>105</v>
      </c>
      <c r="U13" s="45">
        <v>129</v>
      </c>
    </row>
    <row r="14" spans="1:21" ht="15.75">
      <c r="A14" t="s">
        <v>5</v>
      </c>
      <c r="B14" s="37">
        <v>5183</v>
      </c>
      <c r="C14" s="38">
        <v>5065</v>
      </c>
      <c r="D14" s="36">
        <v>4789.612</v>
      </c>
      <c r="E14" s="36">
        <v>4879</v>
      </c>
      <c r="F14" s="37">
        <f>31147/1000</f>
        <v>31.147</v>
      </c>
      <c r="G14" s="39">
        <v>30</v>
      </c>
      <c r="H14" s="36">
        <v>28.729457</v>
      </c>
      <c r="I14" s="36">
        <v>29</v>
      </c>
      <c r="J14" s="37">
        <v>0.515</v>
      </c>
      <c r="K14" s="41" t="s">
        <v>32</v>
      </c>
      <c r="L14" s="41">
        <v>0</v>
      </c>
      <c r="M14" s="41">
        <v>0</v>
      </c>
      <c r="N14" s="37">
        <f>5</f>
        <v>5</v>
      </c>
      <c r="O14" s="39">
        <v>2</v>
      </c>
      <c r="P14" s="36">
        <v>0.5972337033728136</v>
      </c>
      <c r="Q14" s="36">
        <v>2</v>
      </c>
      <c r="R14" s="43">
        <f>297</f>
        <v>297</v>
      </c>
      <c r="S14" s="45">
        <v>134</v>
      </c>
      <c r="T14" s="44">
        <v>120</v>
      </c>
      <c r="U14" s="45">
        <v>112</v>
      </c>
    </row>
    <row r="15" spans="1:21" ht="15.75">
      <c r="A15" t="s">
        <v>6</v>
      </c>
      <c r="B15" s="37">
        <v>4972</v>
      </c>
      <c r="C15" s="38">
        <v>5104</v>
      </c>
      <c r="D15" s="36">
        <v>5010.687</v>
      </c>
      <c r="E15" s="36">
        <v>4851</v>
      </c>
      <c r="F15" s="37">
        <f>39649/1000</f>
        <v>39.649</v>
      </c>
      <c r="G15" s="39">
        <v>41</v>
      </c>
      <c r="H15" s="36">
        <v>39.981535</v>
      </c>
      <c r="I15" s="36">
        <v>39</v>
      </c>
      <c r="J15" s="37">
        <v>0.775</v>
      </c>
      <c r="K15" s="41" t="s">
        <v>32</v>
      </c>
      <c r="L15" s="41">
        <v>0</v>
      </c>
      <c r="M15" s="41">
        <v>0</v>
      </c>
      <c r="N15" s="37">
        <f>4.1</f>
        <v>4.1</v>
      </c>
      <c r="O15" s="39">
        <v>3</v>
      </c>
      <c r="P15" s="36">
        <v>0.7782642662419039</v>
      </c>
      <c r="Q15" s="36">
        <v>3</v>
      </c>
      <c r="R15" s="43">
        <f>331</f>
        <v>331</v>
      </c>
      <c r="S15" s="45">
        <v>223</v>
      </c>
      <c r="T15" s="44">
        <v>223</v>
      </c>
      <c r="U15" s="45">
        <v>228</v>
      </c>
    </row>
    <row r="16" spans="1:21" ht="15.75">
      <c r="A16" t="s">
        <v>7</v>
      </c>
      <c r="B16" s="37">
        <v>5089</v>
      </c>
      <c r="C16" s="38">
        <v>4973</v>
      </c>
      <c r="D16" s="36">
        <v>4813.678</v>
      </c>
      <c r="E16" s="36">
        <v>4745</v>
      </c>
      <c r="F16" s="37">
        <f>50794/1000</f>
        <v>50.794</v>
      </c>
      <c r="G16" s="39">
        <v>50</v>
      </c>
      <c r="H16" s="36">
        <v>48.205019</v>
      </c>
      <c r="I16" s="36">
        <v>47</v>
      </c>
      <c r="J16" s="37">
        <v>1.309</v>
      </c>
      <c r="K16" s="46">
        <v>1</v>
      </c>
      <c r="L16" s="36">
        <v>0.555338</v>
      </c>
      <c r="M16" s="36">
        <v>1</v>
      </c>
      <c r="N16" s="37">
        <f>4.7</f>
        <v>4.7</v>
      </c>
      <c r="O16" s="39">
        <v>3</v>
      </c>
      <c r="P16" s="36">
        <v>1.1520335672930655</v>
      </c>
      <c r="Q16" s="36">
        <v>2</v>
      </c>
      <c r="R16" s="43">
        <f>470</f>
        <v>470</v>
      </c>
      <c r="S16" s="45">
        <v>253</v>
      </c>
      <c r="T16" s="44">
        <v>247</v>
      </c>
      <c r="U16" s="45">
        <v>241</v>
      </c>
    </row>
    <row r="17" spans="1:21" ht="15.75">
      <c r="A17" t="s">
        <v>8</v>
      </c>
      <c r="B17" s="37">
        <v>4859</v>
      </c>
      <c r="C17" s="38">
        <v>4644</v>
      </c>
      <c r="D17" s="36">
        <v>4619.552</v>
      </c>
      <c r="E17" s="36">
        <v>4743</v>
      </c>
      <c r="F17" s="37">
        <f>58273/1000</f>
        <v>58.273</v>
      </c>
      <c r="G17" s="39">
        <v>56</v>
      </c>
      <c r="H17" s="36">
        <v>55.322509</v>
      </c>
      <c r="I17" s="36">
        <v>57</v>
      </c>
      <c r="J17" s="37">
        <v>1.902</v>
      </c>
      <c r="K17" s="46">
        <v>1</v>
      </c>
      <c r="L17" s="36">
        <v>0.921668</v>
      </c>
      <c r="M17" s="36">
        <v>1</v>
      </c>
      <c r="N17" s="37">
        <f>5.9</f>
        <v>5.9</v>
      </c>
      <c r="O17" s="39">
        <v>4</v>
      </c>
      <c r="P17" s="36">
        <v>1.665990962195876</v>
      </c>
      <c r="Q17" s="36">
        <v>3</v>
      </c>
      <c r="R17" s="43">
        <f>704</f>
        <v>704</v>
      </c>
      <c r="S17" s="45">
        <v>415</v>
      </c>
      <c r="T17" s="44">
        <v>406</v>
      </c>
      <c r="U17" s="45">
        <v>390</v>
      </c>
    </row>
    <row r="18" spans="1:21" ht="15.75">
      <c r="A18" t="s">
        <v>9</v>
      </c>
      <c r="B18" s="37">
        <v>4810</v>
      </c>
      <c r="C18" s="38">
        <v>4720</v>
      </c>
      <c r="D18" s="36">
        <v>4558.08</v>
      </c>
      <c r="E18" s="36">
        <v>4532</v>
      </c>
      <c r="F18" s="37">
        <f>67357/1000</f>
        <v>67.357</v>
      </c>
      <c r="G18" s="39">
        <v>66</v>
      </c>
      <c r="H18" s="36">
        <v>63.779262</v>
      </c>
      <c r="I18" s="36">
        <v>64</v>
      </c>
      <c r="J18" s="37">
        <v>2.564</v>
      </c>
      <c r="K18" s="46">
        <v>1</v>
      </c>
      <c r="L18" s="36">
        <v>1.244856</v>
      </c>
      <c r="M18" s="36">
        <v>1</v>
      </c>
      <c r="N18" s="37">
        <f>6.3</f>
        <v>6.3</v>
      </c>
      <c r="O18" s="39">
        <v>4</v>
      </c>
      <c r="P18" s="36">
        <v>1.951819386056866</v>
      </c>
      <c r="Q18" s="36">
        <v>4</v>
      </c>
      <c r="R18" s="43">
        <f>883</f>
        <v>883</v>
      </c>
      <c r="S18" s="45">
        <v>582</v>
      </c>
      <c r="T18" s="44">
        <v>563</v>
      </c>
      <c r="U18" s="45">
        <v>539</v>
      </c>
    </row>
    <row r="19" spans="1:21" ht="15.75">
      <c r="A19" t="s">
        <v>10</v>
      </c>
      <c r="B19" s="37">
        <v>4785</v>
      </c>
      <c r="C19" s="38">
        <v>4655</v>
      </c>
      <c r="D19" s="36">
        <v>4598.322</v>
      </c>
      <c r="E19" s="36">
        <v>4612</v>
      </c>
      <c r="F19" s="37">
        <f>76493/1000</f>
        <v>76.493</v>
      </c>
      <c r="G19" s="39">
        <v>74</v>
      </c>
      <c r="H19" s="36">
        <v>73.531517</v>
      </c>
      <c r="I19" s="36">
        <v>74</v>
      </c>
      <c r="J19" s="37">
        <v>3.19</v>
      </c>
      <c r="K19" s="46">
        <v>2</v>
      </c>
      <c r="L19" s="36">
        <v>1.733671</v>
      </c>
      <c r="M19" s="36">
        <v>2</v>
      </c>
      <c r="N19" s="37">
        <f>6.6</f>
        <v>6.6</v>
      </c>
      <c r="O19" s="39">
        <v>5</v>
      </c>
      <c r="P19" s="36">
        <v>2.357725055502391</v>
      </c>
      <c r="Q19" s="36">
        <v>4</v>
      </c>
      <c r="R19" s="47">
        <v>1052</v>
      </c>
      <c r="S19" s="48">
        <v>733</v>
      </c>
      <c r="T19" s="44">
        <v>740</v>
      </c>
      <c r="U19" s="49">
        <v>715</v>
      </c>
    </row>
    <row r="20" spans="1:21" ht="15.75">
      <c r="A20" t="s">
        <v>11</v>
      </c>
      <c r="B20" s="37">
        <v>4633</v>
      </c>
      <c r="C20" s="38">
        <v>4460</v>
      </c>
      <c r="D20" s="36">
        <v>4504.928</v>
      </c>
      <c r="E20" s="36">
        <v>4368</v>
      </c>
      <c r="F20" s="37">
        <f>83399/1000</f>
        <v>83.399</v>
      </c>
      <c r="G20" s="39">
        <v>80</v>
      </c>
      <c r="H20" s="36">
        <v>81.105296</v>
      </c>
      <c r="I20" s="36">
        <v>79</v>
      </c>
      <c r="J20" s="37">
        <v>3.865</v>
      </c>
      <c r="K20" s="46">
        <v>2</v>
      </c>
      <c r="L20" s="36">
        <v>2.264302</v>
      </c>
      <c r="M20" s="36">
        <v>2</v>
      </c>
      <c r="N20" s="37">
        <f>7.1</f>
        <v>7.1</v>
      </c>
      <c r="O20" s="39">
        <v>5</v>
      </c>
      <c r="P20" s="36">
        <v>2.7918053588017235</v>
      </c>
      <c r="Q20" s="36">
        <v>5</v>
      </c>
      <c r="R20" s="47">
        <v>1279</v>
      </c>
      <c r="S20" s="48">
        <v>884</v>
      </c>
      <c r="T20" s="44">
        <v>879</v>
      </c>
      <c r="U20" s="49">
        <v>863</v>
      </c>
    </row>
    <row r="21" spans="1:21" ht="15.75">
      <c r="A21" t="s">
        <v>12</v>
      </c>
      <c r="B21" s="37">
        <v>6502</v>
      </c>
      <c r="C21" s="38">
        <v>6318</v>
      </c>
      <c r="D21" s="36">
        <v>6160.471</v>
      </c>
      <c r="E21" s="36">
        <v>6289</v>
      </c>
      <c r="F21" s="37">
        <f>133181/1000</f>
        <v>133.181</v>
      </c>
      <c r="G21" s="39">
        <v>129</v>
      </c>
      <c r="H21" s="36">
        <v>126.01116</v>
      </c>
      <c r="I21" s="36">
        <v>129</v>
      </c>
      <c r="J21" s="37">
        <v>7.076</v>
      </c>
      <c r="K21" s="46">
        <v>4</v>
      </c>
      <c r="L21" s="36">
        <v>4.023616</v>
      </c>
      <c r="M21" s="36">
        <v>4</v>
      </c>
      <c r="N21" s="37">
        <f>7.6</f>
        <v>7.6</v>
      </c>
      <c r="O21" s="39">
        <v>6</v>
      </c>
      <c r="P21" s="36">
        <v>3.1930632175753324</v>
      </c>
      <c r="Q21" s="36">
        <v>5</v>
      </c>
      <c r="R21" s="47">
        <v>1565</v>
      </c>
      <c r="S21" s="48">
        <v>1149</v>
      </c>
      <c r="T21" s="44">
        <v>1113</v>
      </c>
      <c r="U21" s="49">
        <v>1080</v>
      </c>
    </row>
    <row r="22" spans="1:21" ht="15.75">
      <c r="A22" t="s">
        <v>13</v>
      </c>
      <c r="B22" s="37">
        <v>5735</v>
      </c>
      <c r="C22" s="38">
        <v>5692</v>
      </c>
      <c r="D22" s="36">
        <v>5722.762</v>
      </c>
      <c r="E22" s="36">
        <v>5642</v>
      </c>
      <c r="F22" s="37">
        <f>134918/1000</f>
        <v>134.918</v>
      </c>
      <c r="G22" s="39">
        <v>134</v>
      </c>
      <c r="H22" s="36">
        <v>134.278063</v>
      </c>
      <c r="I22" s="36">
        <v>132</v>
      </c>
      <c r="J22" s="37">
        <v>8.236</v>
      </c>
      <c r="K22" s="46">
        <v>5</v>
      </c>
      <c r="L22" s="36">
        <v>5.09157</v>
      </c>
      <c r="M22" s="36">
        <v>5</v>
      </c>
      <c r="N22" s="37">
        <f>7.7</f>
        <v>7.7</v>
      </c>
      <c r="O22" s="39">
        <v>6</v>
      </c>
      <c r="P22" s="36">
        <v>3.7918107293519716</v>
      </c>
      <c r="Q22" s="36">
        <v>6</v>
      </c>
      <c r="R22" s="47">
        <v>1815</v>
      </c>
      <c r="S22" s="48">
        <v>1457</v>
      </c>
      <c r="T22" s="44">
        <v>1437</v>
      </c>
      <c r="U22" s="49">
        <v>1423</v>
      </c>
    </row>
    <row r="23" spans="1:21" ht="15.75">
      <c r="A23" t="s">
        <v>14</v>
      </c>
      <c r="B23" s="37">
        <v>8369</v>
      </c>
      <c r="C23" s="38">
        <v>8542</v>
      </c>
      <c r="D23" s="36">
        <v>8512.113</v>
      </c>
      <c r="E23" s="36">
        <v>8738</v>
      </c>
      <c r="F23" s="37">
        <f>229376/1000</f>
        <v>229.376</v>
      </c>
      <c r="G23" s="39">
        <v>235</v>
      </c>
      <c r="H23" s="36">
        <v>233.540422</v>
      </c>
      <c r="I23" s="36">
        <v>240</v>
      </c>
      <c r="J23" s="37">
        <v>16.401</v>
      </c>
      <c r="K23" s="46">
        <v>11</v>
      </c>
      <c r="L23" s="36">
        <v>10.675322</v>
      </c>
      <c r="M23" s="36">
        <v>11</v>
      </c>
      <c r="N23" s="37">
        <f>8.2</f>
        <v>8.2</v>
      </c>
      <c r="O23" s="39">
        <v>7</v>
      </c>
      <c r="P23" s="36">
        <v>4.571081061076441</v>
      </c>
      <c r="Q23" s="36">
        <v>7</v>
      </c>
      <c r="R23" s="47">
        <v>2248</v>
      </c>
      <c r="S23" s="48">
        <v>1812</v>
      </c>
      <c r="T23" s="44">
        <v>1825</v>
      </c>
      <c r="U23" s="49">
        <v>1828</v>
      </c>
    </row>
    <row r="24" spans="1:21" ht="15.75">
      <c r="A24" t="s">
        <v>15</v>
      </c>
      <c r="B24" s="37">
        <v>13548</v>
      </c>
      <c r="C24" s="38">
        <v>13957</v>
      </c>
      <c r="D24" s="36">
        <v>13915.452</v>
      </c>
      <c r="E24" s="36">
        <v>13940</v>
      </c>
      <c r="F24" s="37">
        <f>470893/1000</f>
        <v>470.893</v>
      </c>
      <c r="G24" s="39">
        <v>485</v>
      </c>
      <c r="H24" s="36">
        <v>482.760301</v>
      </c>
      <c r="I24" s="36">
        <v>484</v>
      </c>
      <c r="J24" s="37">
        <v>40.229</v>
      </c>
      <c r="K24" s="46">
        <v>30</v>
      </c>
      <c r="L24" s="36">
        <v>28.213041</v>
      </c>
      <c r="M24" s="36">
        <v>27</v>
      </c>
      <c r="N24" s="37">
        <f>8.9</f>
        <v>8.9</v>
      </c>
      <c r="O24" s="39">
        <v>7</v>
      </c>
      <c r="P24" s="36">
        <v>5.844109580170305</v>
      </c>
      <c r="Q24" s="36">
        <v>7</v>
      </c>
      <c r="R24" s="47">
        <v>3094</v>
      </c>
      <c r="S24" s="48">
        <v>2508</v>
      </c>
      <c r="T24" s="44">
        <v>2500</v>
      </c>
      <c r="U24" s="49">
        <v>2457</v>
      </c>
    </row>
    <row r="25" spans="1:21" ht="15.75">
      <c r="A25" t="s">
        <v>16</v>
      </c>
      <c r="B25" s="37">
        <v>10412</v>
      </c>
      <c r="C25" s="38">
        <v>10452</v>
      </c>
      <c r="D25" s="36">
        <v>10571.408</v>
      </c>
      <c r="E25" s="36">
        <v>10619</v>
      </c>
      <c r="F25" s="37">
        <f>465603/1000</f>
        <v>465.603</v>
      </c>
      <c r="G25" s="39">
        <v>468</v>
      </c>
      <c r="H25" s="36">
        <v>473.380843</v>
      </c>
      <c r="I25" s="36">
        <v>476</v>
      </c>
      <c r="J25" s="37">
        <v>45.739</v>
      </c>
      <c r="K25" s="46">
        <v>35</v>
      </c>
      <c r="L25" s="36">
        <v>33.915521</v>
      </c>
      <c r="M25" s="36">
        <v>33</v>
      </c>
      <c r="N25" s="37">
        <f>10</f>
        <v>10</v>
      </c>
      <c r="O25" s="39">
        <v>8</v>
      </c>
      <c r="P25" s="36">
        <v>7.164531793273266</v>
      </c>
      <c r="Q25" s="36">
        <v>8</v>
      </c>
      <c r="R25" s="47">
        <v>4462</v>
      </c>
      <c r="S25" s="48">
        <v>3582</v>
      </c>
      <c r="T25" s="44">
        <v>3582</v>
      </c>
      <c r="U25" s="49">
        <v>3526</v>
      </c>
    </row>
    <row r="26" spans="1:21" ht="15.75">
      <c r="A26" t="s">
        <v>17</v>
      </c>
      <c r="B26" s="37">
        <v>17076</v>
      </c>
      <c r="C26" s="38">
        <v>17372</v>
      </c>
      <c r="D26" s="36">
        <v>18047.126</v>
      </c>
      <c r="E26" s="36">
        <v>18351</v>
      </c>
      <c r="F26" s="37">
        <f>1044655/1000</f>
        <v>1044.655</v>
      </c>
      <c r="G26" s="39">
        <v>1066</v>
      </c>
      <c r="H26" s="36">
        <v>1110</v>
      </c>
      <c r="I26" s="36">
        <v>1128</v>
      </c>
      <c r="J26" s="37">
        <v>115.746</v>
      </c>
      <c r="K26" s="46">
        <v>94</v>
      </c>
      <c r="L26" s="36">
        <v>92.955349</v>
      </c>
      <c r="M26" s="36">
        <v>93</v>
      </c>
      <c r="N26" s="37">
        <f>11.2</f>
        <v>11.2</v>
      </c>
      <c r="O26" s="39">
        <v>9</v>
      </c>
      <c r="P26" s="36">
        <v>8.377252672569462</v>
      </c>
      <c r="Q26" s="36">
        <v>9</v>
      </c>
      <c r="R26" s="47">
        <v>6824</v>
      </c>
      <c r="S26" s="48">
        <v>5536</v>
      </c>
      <c r="T26" s="44">
        <v>5357</v>
      </c>
      <c r="U26" s="49">
        <v>5307</v>
      </c>
    </row>
    <row r="27" spans="1:21" ht="15.75">
      <c r="A27" t="s">
        <v>18</v>
      </c>
      <c r="B27" s="37">
        <v>8597</v>
      </c>
      <c r="C27" s="38">
        <v>9543</v>
      </c>
      <c r="D27" s="36">
        <v>10119.515</v>
      </c>
      <c r="E27" s="36">
        <v>10450</v>
      </c>
      <c r="F27" s="37">
        <f>737504/1000</f>
        <v>737.504</v>
      </c>
      <c r="G27" s="39">
        <v>821</v>
      </c>
      <c r="H27" s="36">
        <v>872.398173</v>
      </c>
      <c r="I27" s="36">
        <v>900</v>
      </c>
      <c r="J27" s="37">
        <v>99.803</v>
      </c>
      <c r="K27" s="46">
        <v>84</v>
      </c>
      <c r="L27" s="36">
        <v>85.557202</v>
      </c>
      <c r="M27" s="36">
        <v>86</v>
      </c>
      <c r="N27" s="37">
        <f>13.6</f>
        <v>13.6</v>
      </c>
      <c r="O27" s="39">
        <v>10</v>
      </c>
      <c r="P27" s="36">
        <v>9.807127599291752</v>
      </c>
      <c r="Q27" s="36">
        <v>10</v>
      </c>
      <c r="R27" s="47">
        <v>11631</v>
      </c>
      <c r="S27" s="48">
        <v>8882</v>
      </c>
      <c r="T27" s="44">
        <v>8538</v>
      </c>
      <c r="U27" s="49">
        <v>8324</v>
      </c>
    </row>
    <row r="28" spans="1:21" ht="15.75">
      <c r="A28" t="s">
        <v>19</v>
      </c>
      <c r="B28" s="37">
        <v>8083</v>
      </c>
      <c r="C28" s="38">
        <v>8879</v>
      </c>
      <c r="D28" s="36">
        <v>9735.569</v>
      </c>
      <c r="E28" s="36">
        <v>10810</v>
      </c>
      <c r="F28" s="37">
        <f>1066342/1000</f>
        <v>1066.342</v>
      </c>
      <c r="G28" s="39">
        <v>1170</v>
      </c>
      <c r="H28" s="39">
        <v>1288</v>
      </c>
      <c r="I28" s="36">
        <v>1431</v>
      </c>
      <c r="J28" s="37">
        <v>184.035</v>
      </c>
      <c r="K28" s="46">
        <v>163</v>
      </c>
      <c r="L28" s="36">
        <v>175.205533</v>
      </c>
      <c r="M28" s="36">
        <v>189</v>
      </c>
      <c r="N28" s="37">
        <f>17.3</f>
        <v>17.3</v>
      </c>
      <c r="O28" s="39">
        <v>14</v>
      </c>
      <c r="P28" s="36">
        <v>13.599539392558388</v>
      </c>
      <c r="Q28" s="36">
        <v>13</v>
      </c>
      <c r="R28" s="47">
        <v>22783</v>
      </c>
      <c r="S28" s="48">
        <v>18432</v>
      </c>
      <c r="T28" s="44">
        <v>18028</v>
      </c>
      <c r="U28" s="49">
        <v>17597</v>
      </c>
    </row>
    <row r="29" spans="1:21" ht="15.75">
      <c r="A29" t="s">
        <v>20</v>
      </c>
      <c r="B29" s="37">
        <v>2136</v>
      </c>
      <c r="C29" s="38">
        <v>1999</v>
      </c>
      <c r="D29" s="36">
        <v>2348.163</v>
      </c>
      <c r="E29" s="36">
        <v>2738</v>
      </c>
      <c r="F29" s="37">
        <f>613756/1000</f>
        <v>613.756</v>
      </c>
      <c r="G29" s="39">
        <v>576</v>
      </c>
      <c r="H29" s="36">
        <v>676.7946</v>
      </c>
      <c r="I29" s="36">
        <v>789</v>
      </c>
      <c r="J29" s="37">
        <v>146.454</v>
      </c>
      <c r="K29" s="46">
        <v>121</v>
      </c>
      <c r="L29" s="36">
        <v>139.227163</v>
      </c>
      <c r="M29" s="36">
        <v>159</v>
      </c>
      <c r="N29" s="37">
        <f>23.9</f>
        <v>23.9</v>
      </c>
      <c r="O29" s="39">
        <v>21</v>
      </c>
      <c r="P29" s="36">
        <v>20.571553466886407</v>
      </c>
      <c r="Q29" s="36">
        <v>20</v>
      </c>
      <c r="R29" s="47">
        <v>68628</v>
      </c>
      <c r="S29" s="48">
        <v>60453</v>
      </c>
      <c r="T29" s="44">
        <v>59350</v>
      </c>
      <c r="U29" s="49">
        <v>58339</v>
      </c>
    </row>
    <row r="30" spans="1:21" ht="15.75">
      <c r="A30" t="s">
        <v>21</v>
      </c>
      <c r="B30" s="37">
        <f>396</f>
        <v>396</v>
      </c>
      <c r="C30" s="38">
        <v>356</v>
      </c>
      <c r="D30" s="36">
        <v>433.145</v>
      </c>
      <c r="E30" s="36">
        <v>525</v>
      </c>
      <c r="F30" s="37">
        <f>269021/1000</f>
        <v>269.021</v>
      </c>
      <c r="G30" s="39">
        <v>241</v>
      </c>
      <c r="H30" s="36">
        <v>293.369864</v>
      </c>
      <c r="I30" s="36">
        <v>355</v>
      </c>
      <c r="J30" s="37">
        <v>76.022</v>
      </c>
      <c r="K30" s="46">
        <v>60</v>
      </c>
      <c r="L30" s="36">
        <v>71.339306</v>
      </c>
      <c r="M30" s="36">
        <v>85</v>
      </c>
      <c r="N30" s="37">
        <f>28.3</f>
        <v>28.3</v>
      </c>
      <c r="O30" s="39">
        <v>25</v>
      </c>
      <c r="P30" s="36">
        <v>24.317189580181285</v>
      </c>
      <c r="Q30" s="36">
        <v>24</v>
      </c>
      <c r="R30" s="47">
        <v>192092</v>
      </c>
      <c r="S30" s="48">
        <v>169166</v>
      </c>
      <c r="T30" s="44">
        <v>164839</v>
      </c>
      <c r="U30" s="49">
        <v>161826</v>
      </c>
    </row>
    <row r="31" spans="1:21" ht="15.75">
      <c r="A31" s="25" t="s">
        <v>22</v>
      </c>
      <c r="B31" s="50">
        <f>240</f>
        <v>240</v>
      </c>
      <c r="C31" s="51">
        <v>181</v>
      </c>
      <c r="D31" s="52">
        <v>240.127</v>
      </c>
      <c r="E31" s="52">
        <v>304</v>
      </c>
      <c r="F31" s="50">
        <f>817414/1000</f>
        <v>817.414</v>
      </c>
      <c r="G31" s="51">
        <v>535</v>
      </c>
      <c r="H31" s="52">
        <v>762.903235</v>
      </c>
      <c r="I31" s="52">
        <v>1026</v>
      </c>
      <c r="J31" s="50">
        <v>226.32</v>
      </c>
      <c r="K31" s="51">
        <v>133</v>
      </c>
      <c r="L31" s="52">
        <v>178.428993</v>
      </c>
      <c r="M31" s="52">
        <v>236</v>
      </c>
      <c r="N31" s="50">
        <f>27.7</f>
        <v>27.7</v>
      </c>
      <c r="O31" s="51">
        <v>25</v>
      </c>
      <c r="P31" s="52">
        <v>23.38815524881081</v>
      </c>
      <c r="Q31" s="53">
        <v>23</v>
      </c>
      <c r="R31" s="47">
        <v>945172</v>
      </c>
      <c r="S31" s="54">
        <v>731738</v>
      </c>
      <c r="T31" s="55">
        <v>743606</v>
      </c>
      <c r="U31" s="56">
        <v>777496</v>
      </c>
    </row>
    <row r="32" spans="1:18" ht="15.75">
      <c r="A32" s="1"/>
      <c r="F32" s="2"/>
      <c r="N32" s="2"/>
      <c r="O32" s="2"/>
      <c r="P32" s="2"/>
      <c r="Q32" s="2"/>
      <c r="R32" s="6"/>
    </row>
    <row r="33" ht="15.75">
      <c r="A33" t="s">
        <v>51</v>
      </c>
    </row>
    <row r="34" ht="15.75">
      <c r="A34" t="s">
        <v>38</v>
      </c>
    </row>
  </sheetData>
  <mergeCells count="5">
    <mergeCell ref="R5:U7"/>
    <mergeCell ref="B5:E7"/>
    <mergeCell ref="F5:I7"/>
    <mergeCell ref="J5:M7"/>
    <mergeCell ref="N5:Q7"/>
  </mergeCells>
  <conditionalFormatting sqref="D10:E10">
    <cfRule type="cellIs" priority="1" dxfId="0" operator="between" stopIfTrue="1">
      <formula>"**0"</formula>
      <formula>"**9"</formula>
    </cfRule>
  </conditionalFormatting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19" scale="81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5" t="s">
        <v>45</v>
      </c>
    </row>
    <row r="3" s="18" customFormat="1" ht="15.75">
      <c r="A3" s="18" t="s">
        <v>43</v>
      </c>
    </row>
    <row r="5" ht="15.75">
      <c r="A5" t="s">
        <v>44</v>
      </c>
    </row>
    <row r="6" ht="16.5">
      <c r="A6" t="s">
        <v>35</v>
      </c>
    </row>
    <row r="8" ht="15.75">
      <c r="A8" t="s">
        <v>31</v>
      </c>
    </row>
    <row r="9" ht="15.75">
      <c r="A9" s="23" t="s">
        <v>41</v>
      </c>
    </row>
    <row r="10" ht="15.75">
      <c r="A10" t="s">
        <v>39</v>
      </c>
    </row>
    <row r="12" ht="15.75">
      <c r="A12" t="s">
        <v>23</v>
      </c>
    </row>
    <row r="13" ht="15.75">
      <c r="A13" s="16" t="s">
        <v>37</v>
      </c>
    </row>
    <row r="14" ht="15.75">
      <c r="A14" s="16" t="s">
        <v>36</v>
      </c>
    </row>
    <row r="15" ht="15.75">
      <c r="A15" t="s">
        <v>34</v>
      </c>
    </row>
    <row r="16" ht="15.75">
      <c r="A16" t="s">
        <v>28</v>
      </c>
    </row>
    <row r="17" ht="15.75">
      <c r="A17" t="s">
        <v>24</v>
      </c>
    </row>
    <row r="18" ht="15.75">
      <c r="A18" t="s">
        <v>26</v>
      </c>
    </row>
    <row r="19" ht="15.75">
      <c r="A19" t="s">
        <v>25</v>
      </c>
    </row>
    <row r="21" ht="15.75">
      <c r="A21" t="s">
        <v>29</v>
      </c>
    </row>
    <row r="22" ht="15.75">
      <c r="A22" t="s">
        <v>38</v>
      </c>
    </row>
  </sheetData>
  <hyperlinks>
    <hyperlink ref="A3:IV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Income Tax Returns--Number, Income Tax, and Average Tax by Size of Adjusted Gross Income</dc:title>
  <dc:subject/>
  <dc:creator>US Census Bureau</dc:creator>
  <cp:keywords/>
  <dc:description/>
  <cp:lastModifiedBy>johan001</cp:lastModifiedBy>
  <cp:lastPrinted>2007-04-24T13:57:17Z</cp:lastPrinted>
  <dcterms:created xsi:type="dcterms:W3CDTF">2006-03-09T19:39:47Z</dcterms:created>
  <dcterms:modified xsi:type="dcterms:W3CDTF">2008-11-26T15:57:08Z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