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65" windowHeight="6720" activeTab="0"/>
  </bookViews>
  <sheets>
    <sheet name="March 31, 2007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<sst xmlns="http://schemas.openxmlformats.org/spreadsheetml/2006/main" count="53" uniqueCount="53">
  <si>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(Dollar Amounts in Millions)</t>
  </si>
  <si>
    <t>Number of Credit Unions Reporting</t>
  </si>
  <si>
    <t>Total Assets</t>
  </si>
  <si>
    <t>Unsecured Credit Card Loans</t>
  </si>
  <si>
    <t>All Other Unsecured Loans</t>
  </si>
  <si>
    <t>New Auto Loans</t>
  </si>
  <si>
    <t>Used Auto Loans</t>
  </si>
  <si>
    <t>1st Mortgage Real Estate Loans</t>
  </si>
  <si>
    <t>Other Real Estate Loans</t>
  </si>
  <si>
    <t>Total Loans</t>
  </si>
  <si>
    <t>Total Investments</t>
  </si>
  <si>
    <t>Total Liabilities</t>
  </si>
  <si>
    <t>Share Drafts</t>
  </si>
  <si>
    <t>Regular Shares</t>
  </si>
  <si>
    <t>All Other Savings</t>
  </si>
  <si>
    <t>Total Savings</t>
  </si>
  <si>
    <t>Regular Reserve</t>
  </si>
  <si>
    <t>Accumulated Unrealized Gains/Losses on Available for Sale Securities</t>
  </si>
  <si>
    <t>Other Reserves</t>
  </si>
  <si>
    <t>Undivided Earnings</t>
  </si>
  <si>
    <t>Total Equity</t>
  </si>
  <si>
    <t>Key Ratios</t>
  </si>
  <si>
    <t>Delinquency Ratio</t>
  </si>
  <si>
    <t>Loan / Share Ratio</t>
  </si>
  <si>
    <t>Net Worth Ratio</t>
  </si>
  <si>
    <t>Total Cash</t>
  </si>
  <si>
    <t>Total Cash and Investments</t>
  </si>
  <si>
    <t>Number of Members</t>
  </si>
  <si>
    <t>Net Worth</t>
  </si>
  <si>
    <t>Net Charge-Off Ratio*</t>
  </si>
  <si>
    <t>Gross Income / Average Assets*</t>
  </si>
  <si>
    <t>Net Operating Expenses / Average Assets*</t>
  </si>
  <si>
    <t>Cost of Funds / Average Assets*</t>
  </si>
  <si>
    <t>Return on Average Assets*</t>
  </si>
  <si>
    <t>Loans Held for Sale</t>
  </si>
  <si>
    <t>Fixed Assets &amp; FRAs/ Total Assets</t>
  </si>
  <si>
    <t>Leases Receivable</t>
  </si>
  <si>
    <t>Other Loans</t>
  </si>
  <si>
    <t xml:space="preserve"> </t>
  </si>
  <si>
    <t>* Data annualized for March.</t>
  </si>
  <si>
    <t>December   2005</t>
  </si>
  <si>
    <t>March            2006</t>
  </si>
  <si>
    <t>December 2006</t>
  </si>
  <si>
    <t>March         2007</t>
  </si>
  <si>
    <t>% Change Mar 06  to Mar 07</t>
  </si>
  <si>
    <t>Gross Income</t>
  </si>
  <si>
    <t>Interest Expense</t>
  </si>
  <si>
    <t>Operating Expenses</t>
  </si>
  <si>
    <t>Provision for Loan &amp; Lease Losses</t>
  </si>
  <si>
    <t>Other Income (Expense)</t>
  </si>
  <si>
    <t>Net Income</t>
  </si>
  <si>
    <t>Annualized % Change Dec 05 to Mar 06</t>
  </si>
  <si>
    <t>Annualized % Change Dec 06 to Mar 07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</si>
</sst>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  <numFmt numFmtId="168" formatCode="_(* #,##0.000000_);_(* \(#,##0.000000\);_(* &quot;-&quot;??????_);_(@_)"/>
    <numFmt numFmtId="169" formatCode="_(* #,##0.0000000000000_);_(* \(#,##0.0000000000000\);_(* &quot;-&quot;?????????????_);_(@_)"/>
    <numFmt numFmtId="170" formatCode="#,##0.000000_);\(#,##0.000000\)"/>
    <numFmt numFmtId="171" formatCode="#,##0.00000_);\(#,##0.000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000"/>
    <numFmt numFmtId="177" formatCode="0.00000"/>
    <numFmt numFmtId="178" formatCode="0.000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2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37" fontId="0" fillId="0" borderId="1" xfId="0" applyNumberFormat="1" applyBorder="1" applyAlignment="1">
      <alignment/>
    </xf>
    <xf numFmtId="37" fontId="0" fillId="0" borderId="1" xfId="15" applyNumberFormat="1" applyBorder="1" applyAlignment="1">
      <alignment/>
    </xf>
    <xf numFmtId="37" fontId="0" fillId="0" borderId="1" xfId="15" applyNumberFormat="1" applyFont="1" applyBorder="1" applyAlignment="1">
      <alignment/>
    </xf>
    <xf numFmtId="39" fontId="0" fillId="0" borderId="1" xfId="21" applyNumberFormat="1" applyBorder="1" applyAlignment="1">
      <alignment/>
    </xf>
    <xf numFmtId="0" fontId="0" fillId="0" borderId="2" xfId="0" applyBorder="1" applyAlignment="1">
      <alignment/>
    </xf>
    <xf numFmtId="39" fontId="0" fillId="0" borderId="0" xfId="21" applyNumberFormat="1" applyFont="1" applyFill="1" applyBorder="1" applyAlignment="1">
      <alignment/>
    </xf>
    <xf numFmtId="2" fontId="0" fillId="0" borderId="3" xfId="0" applyNumberFormat="1" applyBorder="1" applyAlignment="1">
      <alignment/>
    </xf>
    <xf numFmtId="39" fontId="1" fillId="0" borderId="1" xfId="21" applyNumberFormat="1" applyFont="1" applyFill="1" applyBorder="1" applyAlignment="1">
      <alignment horizontal="center" wrapText="1"/>
    </xf>
    <xf numFmtId="37" fontId="0" fillId="0" borderId="1" xfId="15" applyNumberFormat="1" applyBorder="1" applyAlignment="1">
      <alignment horizontal="right"/>
    </xf>
    <xf numFmtId="0" fontId="0" fillId="0" borderId="0" xfId="0" applyAlignment="1">
      <alignment horizontal="left" wrapText="1"/>
    </xf>
    <xf numFmtId="37" fontId="0" fillId="0" borderId="4" xfId="15" applyNumberFormat="1" applyFont="1" applyFill="1" applyBorder="1" applyAlignment="1">
      <alignment/>
    </xf>
    <xf numFmtId="2" fontId="0" fillId="0" borderId="1" xfId="21" applyNumberFormat="1" applyBorder="1" applyAlignment="1">
      <alignment/>
    </xf>
    <xf numFmtId="2" fontId="0" fillId="0" borderId="1" xfId="21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3" xfId="0" applyNumberFormat="1" applyBorder="1" applyAlignment="1">
      <alignment/>
    </xf>
    <xf numFmtId="0" fontId="0" fillId="0" borderId="3" xfId="21" applyNumberFormat="1" applyBorder="1" applyAlignment="1">
      <alignment/>
    </xf>
    <xf numFmtId="1" fontId="0" fillId="0" borderId="2" xfId="0" applyNumberFormat="1" applyBorder="1" applyAlignment="1">
      <alignment/>
    </xf>
    <xf numFmtId="39" fontId="0" fillId="0" borderId="1" xfId="21" applyNumberFormat="1" applyFon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4"/>
  <sheetViews>
    <sheetView tabSelected="1" workbookViewId="0" topLeftCell="A1">
      <pane ySplit="3" topLeftCell="BM4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31.421875" style="1" customWidth="1"/>
    <col min="2" max="3" width="14.00390625" style="0" customWidth="1"/>
    <col min="4" max="4" width="13.28125" style="0" customWidth="1"/>
    <col min="5" max="5" width="14.00390625" style="0" customWidth="1"/>
    <col min="6" max="6" width="13.57421875" style="0" customWidth="1"/>
    <col min="7" max="7" width="13.00390625" style="0" customWidth="1"/>
    <col min="8" max="8" width="10.7109375" style="0" customWidth="1"/>
  </cols>
  <sheetData>
    <row r="2" ht="12.75">
      <c r="A2" s="1" t="s">
        <v>0</v>
      </c>
    </row>
    <row r="3" spans="1:8" ht="51">
      <c r="A3" s="2"/>
      <c r="B3" s="3" t="s">
        <v>40</v>
      </c>
      <c r="C3" s="3" t="s">
        <v>41</v>
      </c>
      <c r="D3" s="3" t="s">
        <v>42</v>
      </c>
      <c r="E3" s="3" t="s">
        <v>43</v>
      </c>
      <c r="F3" s="6" t="s">
        <v>51</v>
      </c>
      <c r="G3" s="6" t="s">
        <v>52</v>
      </c>
      <c r="H3" s="6" t="s">
        <v>44</v>
      </c>
    </row>
    <row r="4" spans="1:8" ht="12.75">
      <c r="A4" s="2"/>
      <c r="B4" s="5"/>
      <c r="C4" s="5"/>
      <c r="D4" s="5"/>
      <c r="E4" s="5"/>
      <c r="F4" s="5"/>
      <c r="G4" s="5"/>
      <c r="H4" s="5"/>
    </row>
    <row r="5" spans="1:8" ht="12.75">
      <c r="A5" s="2" t="s">
        <v>1</v>
      </c>
      <c r="B5" s="12">
        <v>8695</v>
      </c>
      <c r="C5" s="12">
        <v>8617</v>
      </c>
      <c r="D5" s="12">
        <v>8362</v>
      </c>
      <c r="E5" s="12">
        <v>8305</v>
      </c>
      <c r="F5" s="28">
        <f>((C5-B5)/ABS(B5)*100)*4</f>
        <v>-3.588269120184014</v>
      </c>
      <c r="G5" s="28">
        <f>((E5-D5)/ABS(D5)*100)*4</f>
        <v>-2.72662042573547</v>
      </c>
      <c r="H5" s="14">
        <f>(E5-C5)/ABS(C5)*100</f>
        <v>-3.6207496808634096</v>
      </c>
    </row>
    <row r="6" spans="1:8" ht="12.75">
      <c r="A6" s="2" t="s">
        <v>27</v>
      </c>
      <c r="B6" s="13">
        <v>84506882</v>
      </c>
      <c r="C6" s="12">
        <v>84949429</v>
      </c>
      <c r="D6" s="12">
        <v>85748651</v>
      </c>
      <c r="E6" s="12">
        <v>86135911</v>
      </c>
      <c r="F6" s="28">
        <f>((C6-B6)/ABS(B6)*100)*4</f>
        <v>2.0947264389662372</v>
      </c>
      <c r="G6" s="28">
        <f>((E6-D6)/ABS(D6)*100)*4</f>
        <v>1.8064890606850479</v>
      </c>
      <c r="H6" s="14">
        <f>(E6-C6)/ABS(C6)*100</f>
        <v>1.3966921425687275</v>
      </c>
    </row>
    <row r="7" spans="1:8" ht="12.75">
      <c r="A7" s="2"/>
      <c r="B7" s="11"/>
      <c r="C7" s="11"/>
      <c r="D7" s="11"/>
      <c r="E7" s="11"/>
      <c r="F7" s="14"/>
      <c r="G7" s="14"/>
      <c r="H7" s="14"/>
    </row>
    <row r="8" spans="1:8" ht="12.75">
      <c r="A8" s="4" t="s">
        <v>2</v>
      </c>
      <c r="B8" s="12">
        <v>678663.161661</v>
      </c>
      <c r="C8" s="12">
        <v>695370.487547</v>
      </c>
      <c r="D8" s="12">
        <v>709952.079186</v>
      </c>
      <c r="E8" s="12">
        <v>734303.849629</v>
      </c>
      <c r="F8" s="28">
        <f>((C8-B8)/ABS(B8)*100)*4</f>
        <v>9.847197743935048</v>
      </c>
      <c r="G8" s="28">
        <f>((E8-D8)/ABS(D8)*100)*4</f>
        <v>13.720233326689076</v>
      </c>
      <c r="H8" s="14">
        <f>(E8-C8)/ABS(C8)*100</f>
        <v>5.598937944482205</v>
      </c>
    </row>
    <row r="9" spans="1:8" ht="12.75">
      <c r="A9" s="4"/>
      <c r="B9" s="12"/>
      <c r="C9" s="12"/>
      <c r="D9" s="12"/>
      <c r="E9" s="12"/>
      <c r="F9" s="14"/>
      <c r="G9" s="14"/>
      <c r="H9" s="14"/>
    </row>
    <row r="10" spans="1:8" ht="12.75">
      <c r="A10" s="4" t="s">
        <v>34</v>
      </c>
      <c r="B10" s="19">
        <v>1075.792992</v>
      </c>
      <c r="C10" s="19">
        <v>1110.389362</v>
      </c>
      <c r="D10" s="12">
        <v>969.470317</v>
      </c>
      <c r="E10" s="12">
        <v>915.721067</v>
      </c>
      <c r="F10" s="28">
        <f>((C10-B10)/ABS(B10)*100)*4</f>
        <v>12.86357886964186</v>
      </c>
      <c r="G10" s="28">
        <f>((E10-D10)/ABS(D10)*100)*4</f>
        <v>-22.176749120623185</v>
      </c>
      <c r="H10" s="14">
        <f>(E10-C10)/ABS(C10)*100</f>
        <v>-17.53153458255123</v>
      </c>
    </row>
    <row r="11" spans="1:8" ht="12.75">
      <c r="A11" s="2"/>
      <c r="B11" s="12"/>
      <c r="C11" s="12"/>
      <c r="D11" s="12"/>
      <c r="E11" s="12"/>
      <c r="F11" s="14"/>
      <c r="G11" s="14"/>
      <c r="H11" s="14"/>
    </row>
    <row r="12" spans="1:8" ht="12.75">
      <c r="A12" s="2" t="s">
        <v>3</v>
      </c>
      <c r="B12" s="12">
        <v>23910.665512</v>
      </c>
      <c r="C12" s="12">
        <v>22975.617913</v>
      </c>
      <c r="D12" s="12">
        <v>26535.309986</v>
      </c>
      <c r="E12" s="12">
        <v>25780.902421</v>
      </c>
      <c r="F12" s="28">
        <f>((C12-B12)/ABS(B12)*100)*4</f>
        <v>-15.642351711720123</v>
      </c>
      <c r="G12" s="28">
        <f aca="true" t="shared" si="0" ref="G12:G20">((E12-D12)/ABS(D12)*100)*4</f>
        <v>-11.372131177635021</v>
      </c>
      <c r="H12" s="14">
        <f aca="true" t="shared" si="1" ref="H12:H20">(E12-C12)/ABS(C12)*100</f>
        <v>12.209832695784527</v>
      </c>
    </row>
    <row r="13" spans="1:8" ht="12.75">
      <c r="A13" s="2" t="s">
        <v>4</v>
      </c>
      <c r="B13" s="12">
        <v>21180.101667</v>
      </c>
      <c r="C13" s="12">
        <v>20742.75289</v>
      </c>
      <c r="D13" s="12">
        <v>22611.777718</v>
      </c>
      <c r="E13" s="12">
        <v>22194.74914</v>
      </c>
      <c r="F13" s="28">
        <f aca="true" t="shared" si="2" ref="F13:F37">((C13-B13)/ABS(B13)*100)*4</f>
        <v>-8.259616197809242</v>
      </c>
      <c r="G13" s="28">
        <f t="shared" si="0"/>
        <v>-7.377192243810669</v>
      </c>
      <c r="H13" s="14">
        <f t="shared" si="1"/>
        <v>7.000017103322877</v>
      </c>
    </row>
    <row r="14" spans="1:8" ht="12.75">
      <c r="A14" s="2" t="s">
        <v>5</v>
      </c>
      <c r="B14" s="12">
        <v>83962.48681</v>
      </c>
      <c r="C14" s="12">
        <v>84694.045032</v>
      </c>
      <c r="D14" s="12">
        <v>88531.66876</v>
      </c>
      <c r="E14" s="12">
        <v>87801.734866</v>
      </c>
      <c r="F14" s="28">
        <f t="shared" si="2"/>
        <v>3.4851670063343727</v>
      </c>
      <c r="G14" s="28">
        <f t="shared" si="0"/>
        <v>-3.29795610643588</v>
      </c>
      <c r="H14" s="14">
        <f t="shared" si="1"/>
        <v>3.6693132708749765</v>
      </c>
    </row>
    <row r="15" spans="1:8" ht="12.75">
      <c r="A15" s="2" t="s">
        <v>6</v>
      </c>
      <c r="B15" s="12">
        <v>86597.844216</v>
      </c>
      <c r="C15" s="12">
        <v>86299.184591</v>
      </c>
      <c r="D15" s="12">
        <v>87567.295628</v>
      </c>
      <c r="E15" s="12">
        <v>87402.536</v>
      </c>
      <c r="F15" s="28">
        <f t="shared" si="2"/>
        <v>-1.3795245260612123</v>
      </c>
      <c r="G15" s="28">
        <f t="shared" si="0"/>
        <v>-0.7526080453594904</v>
      </c>
      <c r="H15" s="14">
        <f t="shared" si="1"/>
        <v>1.2785189271823805</v>
      </c>
    </row>
    <row r="16" spans="1:8" ht="12.75">
      <c r="A16" s="2" t="s">
        <v>7</v>
      </c>
      <c r="B16" s="12">
        <v>145107.603007</v>
      </c>
      <c r="C16" s="12">
        <v>148334.279592</v>
      </c>
      <c r="D16" s="12">
        <v>159775.637071</v>
      </c>
      <c r="E16" s="12">
        <v>162918.889592</v>
      </c>
      <c r="F16" s="28">
        <f t="shared" si="2"/>
        <v>8.894576212782876</v>
      </c>
      <c r="G16" s="28">
        <f t="shared" si="0"/>
        <v>7.869165984556734</v>
      </c>
      <c r="H16" s="14">
        <f t="shared" si="1"/>
        <v>9.832258625663332</v>
      </c>
    </row>
    <row r="17" spans="1:8" ht="12.75">
      <c r="A17" s="2" t="s">
        <v>8</v>
      </c>
      <c r="B17" s="12">
        <v>73405.245124</v>
      </c>
      <c r="C17" s="12">
        <v>75399.940125</v>
      </c>
      <c r="D17" s="12">
        <v>84370.273066</v>
      </c>
      <c r="E17" s="12">
        <v>84666.946423</v>
      </c>
      <c r="F17" s="28">
        <f t="shared" si="2"/>
        <v>10.869495756770277</v>
      </c>
      <c r="G17" s="28">
        <f t="shared" si="0"/>
        <v>1.4065302681570295</v>
      </c>
      <c r="H17" s="14">
        <f t="shared" si="1"/>
        <v>12.290469041005766</v>
      </c>
    </row>
    <row r="18" spans="1:8" ht="12.75">
      <c r="A18" s="2" t="s">
        <v>36</v>
      </c>
      <c r="B18" s="12">
        <v>1436.538125</v>
      </c>
      <c r="C18" s="12">
        <v>1262.805762</v>
      </c>
      <c r="D18" s="12">
        <v>1158.939749</v>
      </c>
      <c r="E18" s="12">
        <v>1092.47144</v>
      </c>
      <c r="F18" s="28">
        <f t="shared" si="2"/>
        <v>-48.3752877773432</v>
      </c>
      <c r="G18" s="28">
        <f t="shared" si="0"/>
        <v>-22.941074911738095</v>
      </c>
      <c r="H18" s="14">
        <f t="shared" si="1"/>
        <v>-13.488560721343932</v>
      </c>
    </row>
    <row r="19" spans="1:8" ht="12.75">
      <c r="A19" s="2" t="s">
        <v>37</v>
      </c>
      <c r="B19" s="21">
        <v>22642.527042</v>
      </c>
      <c r="C19" s="12">
        <v>22708.851414</v>
      </c>
      <c r="D19" s="12">
        <v>23798.162041</v>
      </c>
      <c r="E19" s="12">
        <v>23578.398164</v>
      </c>
      <c r="F19" s="28">
        <f t="shared" si="2"/>
        <v>1.1716779116919758</v>
      </c>
      <c r="G19" s="28">
        <f t="shared" si="0"/>
        <v>-3.6937957918159756</v>
      </c>
      <c r="H19" s="14">
        <f t="shared" si="1"/>
        <v>3.8291093377973415</v>
      </c>
    </row>
    <row r="20" spans="1:8" ht="12.75">
      <c r="A20" s="4" t="s">
        <v>9</v>
      </c>
      <c r="B20" s="12">
        <f>SUM(B12:B19)</f>
        <v>458243.01150300005</v>
      </c>
      <c r="C20" s="12">
        <f>SUM(C12:C19)</f>
        <v>462417.47731899994</v>
      </c>
      <c r="D20" s="12">
        <f>SUM(D12:D19)</f>
        <v>494349.06401900004</v>
      </c>
      <c r="E20" s="12">
        <f>SUM(E12:E19)</f>
        <v>495436.62804599997</v>
      </c>
      <c r="F20" s="28">
        <f t="shared" si="2"/>
        <v>3.6438882524868053</v>
      </c>
      <c r="G20" s="28">
        <f t="shared" si="0"/>
        <v>0.8799968331349992</v>
      </c>
      <c r="H20" s="14">
        <f t="shared" si="1"/>
        <v>7.1405499027498225</v>
      </c>
    </row>
    <row r="21" spans="1:8" ht="12.75">
      <c r="A21" s="2"/>
      <c r="C21" s="12"/>
      <c r="E21" s="12"/>
      <c r="F21" s="14"/>
      <c r="G21" s="14"/>
      <c r="H21" s="14"/>
    </row>
    <row r="22" spans="1:8" ht="12.75">
      <c r="A22" s="8" t="s">
        <v>26</v>
      </c>
      <c r="B22" s="13">
        <f>B23+B24</f>
        <v>193955.97304</v>
      </c>
      <c r="C22" s="13">
        <f>C23+C24</f>
        <v>206155.87400399998</v>
      </c>
      <c r="D22" s="13">
        <f>D23+D24</f>
        <v>186232.640538</v>
      </c>
      <c r="E22" s="13">
        <f>E23+E24</f>
        <v>209417.229056</v>
      </c>
      <c r="F22" s="28">
        <f t="shared" si="2"/>
        <v>25.160144898417652</v>
      </c>
      <c r="G22" s="28">
        <f>((E22-D22)/ABS(D22)*100)*4</f>
        <v>49.79704621278628</v>
      </c>
      <c r="H22" s="14">
        <f>(E22-C22)/ABS(C22)*100</f>
        <v>1.5819850235927544</v>
      </c>
    </row>
    <row r="23" spans="1:8" ht="12.75">
      <c r="A23" s="8" t="s">
        <v>25</v>
      </c>
      <c r="B23" s="12">
        <v>45981.344183</v>
      </c>
      <c r="C23" s="12">
        <v>56829.214346</v>
      </c>
      <c r="D23" s="12">
        <v>51749.706423</v>
      </c>
      <c r="E23" s="12">
        <v>70196.43133</v>
      </c>
      <c r="F23" s="28">
        <f t="shared" si="2"/>
        <v>94.36757759692132</v>
      </c>
      <c r="G23" s="28">
        <f>((E23-D23)/ABS(D23)*100)*4</f>
        <v>142.58418980171382</v>
      </c>
      <c r="H23" s="14">
        <f>(E23-C23)/ABS(C23)*100</f>
        <v>23.52173461806951</v>
      </c>
    </row>
    <row r="24" spans="1:8" ht="12.75">
      <c r="A24" s="4" t="s">
        <v>10</v>
      </c>
      <c r="B24" s="12">
        <v>147974.628857</v>
      </c>
      <c r="C24" s="12">
        <v>149326.659658</v>
      </c>
      <c r="D24" s="12">
        <v>134482.934115</v>
      </c>
      <c r="E24" s="12">
        <v>139220.797726</v>
      </c>
      <c r="F24" s="28">
        <f t="shared" si="2"/>
        <v>3.6547638238891995</v>
      </c>
      <c r="G24" s="28">
        <f>((E24-D24)/ABS(D24)*100)*4</f>
        <v>14.092088761086973</v>
      </c>
      <c r="H24" s="14">
        <f>(E24-C24)/ABS(C24)*100</f>
        <v>-6.767620701584877</v>
      </c>
    </row>
    <row r="25" spans="1:8" ht="12.75">
      <c r="A25" s="2"/>
      <c r="C25" s="12"/>
      <c r="E25" s="12"/>
      <c r="F25" s="14"/>
      <c r="G25" s="14"/>
      <c r="H25" s="14"/>
    </row>
    <row r="26" spans="1:8" ht="12.75">
      <c r="A26" s="4" t="s">
        <v>11</v>
      </c>
      <c r="B26" s="12">
        <v>25793.394248</v>
      </c>
      <c r="C26" s="12">
        <v>23955.851084</v>
      </c>
      <c r="D26" s="12">
        <v>27485.535595</v>
      </c>
      <c r="E26" s="12">
        <v>25315.159885</v>
      </c>
      <c r="F26" s="28">
        <f t="shared" si="2"/>
        <v>-28.49633741619687</v>
      </c>
      <c r="G26" s="28">
        <f>((E26-D26)/ABS(D26)*100)*4</f>
        <v>-31.58571463886367</v>
      </c>
      <c r="H26" s="14">
        <f>(E26-C26)/ABS(C26)*100</f>
        <v>5.674224623594672</v>
      </c>
    </row>
    <row r="27" spans="1:8" ht="12.75">
      <c r="A27" s="2"/>
      <c r="C27" s="12"/>
      <c r="E27" s="12"/>
      <c r="F27" s="14"/>
      <c r="G27" s="14"/>
      <c r="H27" s="14"/>
    </row>
    <row r="28" spans="1:8" ht="12.75">
      <c r="A28" s="2" t="s">
        <v>12</v>
      </c>
      <c r="B28" s="12">
        <v>75410.414276</v>
      </c>
      <c r="C28" s="12">
        <v>74370.145165</v>
      </c>
      <c r="D28" s="12">
        <v>70153.803354</v>
      </c>
      <c r="E28" s="12">
        <v>74416.603846</v>
      </c>
      <c r="F28" s="28">
        <f t="shared" si="2"/>
        <v>-5.517906888524154</v>
      </c>
      <c r="G28" s="28">
        <f>((E28-D28)/ABS(D28)*100)*4</f>
        <v>24.30545623016141</v>
      </c>
      <c r="H28" s="14">
        <f>(E28-C28)/ABS(C28)*100</f>
        <v>0.062469531149803435</v>
      </c>
    </row>
    <row r="29" spans="1:8" ht="12.75">
      <c r="A29" s="2" t="s">
        <v>13</v>
      </c>
      <c r="B29" s="12">
        <v>194237.466996</v>
      </c>
      <c r="C29" s="12">
        <v>202859.08098</v>
      </c>
      <c r="D29" s="12">
        <v>181254.921092</v>
      </c>
      <c r="E29" s="12">
        <v>187135.162958</v>
      </c>
      <c r="F29" s="28">
        <f t="shared" si="2"/>
        <v>17.754790808052586</v>
      </c>
      <c r="G29" s="28">
        <f>((E29-D29)/ABS(D29)*100)*4</f>
        <v>12.976733168012245</v>
      </c>
      <c r="H29" s="14">
        <f>(E29-C29)/ABS(C29)*100</f>
        <v>-7.751153138444036</v>
      </c>
    </row>
    <row r="30" spans="1:8" ht="12.75">
      <c r="A30" s="2" t="s">
        <v>14</v>
      </c>
      <c r="B30" s="12">
        <v>307975.409597</v>
      </c>
      <c r="C30" s="12">
        <v>317708.359044</v>
      </c>
      <c r="D30" s="12">
        <v>349779.862086</v>
      </c>
      <c r="E30" s="12">
        <v>364796.588187</v>
      </c>
      <c r="F30" s="28">
        <f t="shared" si="2"/>
        <v>12.641203347677665</v>
      </c>
      <c r="G30" s="28">
        <f>((E30-D30)/ABS(D30)*100)*4</f>
        <v>17.1727737685572</v>
      </c>
      <c r="H30" s="14">
        <f>(E30-C30)/ABS(C30)*100</f>
        <v>14.821211907892767</v>
      </c>
    </row>
    <row r="31" spans="1:8" ht="12.75">
      <c r="A31" s="4" t="s">
        <v>15</v>
      </c>
      <c r="B31" s="12">
        <f>B28+B29+B30</f>
        <v>577623.290869</v>
      </c>
      <c r="C31" s="12">
        <f>C28+C29+C30</f>
        <v>594937.585189</v>
      </c>
      <c r="D31" s="12">
        <f>D28+D29+D30</f>
        <v>601188.586532</v>
      </c>
      <c r="E31" s="12">
        <f>E28+E29+E30</f>
        <v>626348.354991</v>
      </c>
      <c r="F31" s="28">
        <f t="shared" si="2"/>
        <v>11.990025051761092</v>
      </c>
      <c r="G31" s="28">
        <f>((E31-D31)/ABS(D31)*100)*4</f>
        <v>16.74001737400638</v>
      </c>
      <c r="H31" s="14">
        <f>(E31-C31)/ABS(C31)*100</f>
        <v>5.279674806899524</v>
      </c>
    </row>
    <row r="32" spans="1:8" ht="12.75">
      <c r="A32" s="2"/>
      <c r="B32" s="12"/>
      <c r="C32" s="12"/>
      <c r="D32" s="12"/>
      <c r="E32" s="12"/>
      <c r="F32" s="14"/>
      <c r="G32" s="14"/>
      <c r="H32" s="14"/>
    </row>
    <row r="33" spans="1:8" ht="12.75">
      <c r="A33" s="2" t="s">
        <v>16</v>
      </c>
      <c r="B33" s="12">
        <v>17415.086602</v>
      </c>
      <c r="C33" s="12">
        <v>17527.999724</v>
      </c>
      <c r="D33" s="12">
        <v>17975.255211</v>
      </c>
      <c r="E33" s="12">
        <v>18055.082769</v>
      </c>
      <c r="F33" s="28">
        <f t="shared" si="2"/>
        <v>2.5934553087329344</v>
      </c>
      <c r="G33" s="28">
        <f>((E33-D33)/ABS(D33)*100)*4</f>
        <v>1.7763877522284124</v>
      </c>
      <c r="H33" s="14">
        <f>(E33-C33)/ABS(C33)*100</f>
        <v>3.0070918148081516</v>
      </c>
    </row>
    <row r="34" spans="1:8" ht="38.25">
      <c r="A34" s="2" t="s">
        <v>17</v>
      </c>
      <c r="B34" s="13">
        <v>-1014.301452</v>
      </c>
      <c r="C34" s="12">
        <v>-1155.228415</v>
      </c>
      <c r="D34" s="12">
        <v>-609.17573</v>
      </c>
      <c r="E34" s="12">
        <v>-418.745866</v>
      </c>
      <c r="F34" s="28">
        <f t="shared" si="2"/>
        <v>-55.57596815902024</v>
      </c>
      <c r="G34" s="28">
        <f>((E34-D34)/ABS(D34)*100)*4</f>
        <v>125.04100516282884</v>
      </c>
      <c r="H34" s="14">
        <f>(E34-C34)/ABS(C34)*100</f>
        <v>63.75211511742464</v>
      </c>
    </row>
    <row r="35" spans="1:8" ht="12.75">
      <c r="A35" s="2" t="s">
        <v>18</v>
      </c>
      <c r="B35" s="13">
        <f>49.612597+7984.361829+12.538683+5.335145-22.392839</f>
        <v>8029.455415</v>
      </c>
      <c r="C35" s="12">
        <f>46.241311+7594.784413+12.640391+9.73282-28.826261+391.292561</f>
        <v>8025.865235</v>
      </c>
      <c r="D35" s="12">
        <f>7964.812391+51.294199+23.650131+7.283868-52.276458</f>
        <v>7994.764131000001</v>
      </c>
      <c r="E35" s="12">
        <f>55.079796+8094.713468+13.626416+4.810229-56.736618+348.5063</f>
        <v>8459.999591</v>
      </c>
      <c r="F35" s="28">
        <f t="shared" si="2"/>
        <v>-0.17885048559050482</v>
      </c>
      <c r="G35" s="28">
        <f>((E35-D35)/ABS(D35)*100)*4</f>
        <v>23.277007420195467</v>
      </c>
      <c r="H35" s="14">
        <f>(E35-C35)/ABS(C35)*100</f>
        <v>5.409190701418494</v>
      </c>
    </row>
    <row r="36" spans="1:8" ht="12.75">
      <c r="A36" s="2" t="s">
        <v>19</v>
      </c>
      <c r="B36" s="12">
        <v>50816.235979</v>
      </c>
      <c r="C36" s="12">
        <v>52078.41473</v>
      </c>
      <c r="D36" s="12">
        <v>55917.113447</v>
      </c>
      <c r="E36" s="12">
        <v>56543.998259</v>
      </c>
      <c r="F36" s="28">
        <f t="shared" si="2"/>
        <v>9.935240001023292</v>
      </c>
      <c r="G36" s="28">
        <f>((E36-D36)/ABS(D36)*100)*4</f>
        <v>4.484386073284543</v>
      </c>
      <c r="H36" s="14">
        <f>(E36-C36)/ABS(C36)*100</f>
        <v>8.574730149048843</v>
      </c>
    </row>
    <row r="37" spans="1:8" ht="12.75">
      <c r="A37" s="4" t="s">
        <v>20</v>
      </c>
      <c r="B37" s="12">
        <f>SUM(B33:B36)</f>
        <v>75246.476544</v>
      </c>
      <c r="C37" s="12">
        <f>SUM(C33:C36)</f>
        <v>76477.051274</v>
      </c>
      <c r="D37" s="12">
        <f>SUM(D33:D36)</f>
        <v>81277.95705900001</v>
      </c>
      <c r="E37" s="12">
        <f>SUM(E33:E36)</f>
        <v>82640.334753</v>
      </c>
      <c r="F37" s="28">
        <f t="shared" si="2"/>
        <v>6.54156732125747</v>
      </c>
      <c r="G37" s="28">
        <f>((E37-D37)/ABS(D37)*100)*4</f>
        <v>6.704783157928242</v>
      </c>
      <c r="H37" s="14">
        <f>(E37-C37)/ABS(C37)*100</f>
        <v>8.058997276082668</v>
      </c>
    </row>
    <row r="38" spans="1:8" ht="12.75">
      <c r="A38" s="4"/>
      <c r="B38" s="12"/>
      <c r="C38" s="12">
        <v>0</v>
      </c>
      <c r="D38" s="12">
        <v>0</v>
      </c>
      <c r="E38" s="12">
        <v>0</v>
      </c>
      <c r="F38" s="14"/>
      <c r="G38" s="14"/>
      <c r="H38" s="14"/>
    </row>
    <row r="39" spans="1:10" ht="12.75">
      <c r="A39" s="10" t="s">
        <v>28</v>
      </c>
      <c r="B39" s="12">
        <f>28.143589+50816.235979+17415.086602+49.612597+7984.361829</f>
        <v>76293.440596</v>
      </c>
      <c r="C39" s="12">
        <f>28.355277+52078.41473+17527.999724+46.241311+7594.784413+391.292561</f>
        <v>77667.08801600001</v>
      </c>
      <c r="D39" s="12">
        <f>27.815028+55917.113447+17975.255211+51.294199+7964.812391</f>
        <v>81936.290276</v>
      </c>
      <c r="E39" s="12">
        <f>27.58883+56543.998259+18055.082769+55.079796+8094.713468+348.5063</f>
        <v>83124.96942200001</v>
      </c>
      <c r="F39" s="28">
        <f>((C39-B39)/ABS(B39)*100)*4</f>
        <v>7.201916229071088</v>
      </c>
      <c r="G39" s="28">
        <f>((E39-D39)/ABS(D39)*100)*4</f>
        <v>5.802943442989564</v>
      </c>
      <c r="H39" s="14">
        <f>(E39-C39)/ABS(C39)*100</f>
        <v>7.027276991350101</v>
      </c>
      <c r="J39" s="24"/>
    </row>
    <row r="40" spans="1:8" ht="12.75">
      <c r="A40" s="2"/>
      <c r="B40" s="12"/>
      <c r="C40" s="12"/>
      <c r="D40" s="12"/>
      <c r="E40" s="12"/>
      <c r="F40" s="14"/>
      <c r="G40" s="14"/>
      <c r="H40" s="14"/>
    </row>
    <row r="41" spans="1:8" ht="12.75">
      <c r="A41" s="2" t="s">
        <v>45</v>
      </c>
      <c r="B41" s="12">
        <f>32899.813973+5462.340632+2591.205453</f>
        <v>40953.360058</v>
      </c>
      <c r="C41" s="12">
        <f>8925.745904+1347.536803+693.594359</f>
        <v>10966.877066</v>
      </c>
      <c r="D41" s="12">
        <f>38194.405909+5905.875999+2974.415406</f>
        <v>47074.697314000005</v>
      </c>
      <c r="E41" s="12">
        <f>10326.074202+1451.343144+797.575606</f>
        <v>12574.992952</v>
      </c>
      <c r="F41" s="28">
        <f aca="true" t="shared" si="3" ref="F41:F46">((C41)*4-B41)/ABS(B41)*100</f>
        <v>7.115773167019385</v>
      </c>
      <c r="G41" s="28">
        <f aca="true" t="shared" si="4" ref="G41:G46">((E41)*4-D41)/ABS(D41)*100</f>
        <v>6.851397200680038</v>
      </c>
      <c r="H41" s="14">
        <f aca="true" t="shared" si="5" ref="H41:H46">(E41-C41)/ABS(C41)*100</f>
        <v>14.663389370758553</v>
      </c>
    </row>
    <row r="42" spans="1:8" ht="12.75">
      <c r="A42" s="2" t="s">
        <v>46</v>
      </c>
      <c r="B42" s="12">
        <v>11408.778596</v>
      </c>
      <c r="C42" s="12">
        <v>3471.206148</v>
      </c>
      <c r="D42" s="12">
        <v>16258.112293</v>
      </c>
      <c r="E42" s="12">
        <v>4745.114574</v>
      </c>
      <c r="F42" s="28">
        <f t="shared" si="3"/>
        <v>21.702989282902905</v>
      </c>
      <c r="G42" s="28">
        <f t="shared" si="4"/>
        <v>16.744539304062492</v>
      </c>
      <c r="H42" s="14">
        <f t="shared" si="5"/>
        <v>36.69930196263296</v>
      </c>
    </row>
    <row r="43" spans="1:8" ht="12.75">
      <c r="A43" s="2" t="s">
        <v>47</v>
      </c>
      <c r="B43" s="12">
        <v>21501.101952</v>
      </c>
      <c r="C43" s="12">
        <v>5625.886212</v>
      </c>
      <c r="D43" s="12">
        <v>23082.94447</v>
      </c>
      <c r="E43" s="12">
        <v>6028.730747</v>
      </c>
      <c r="F43" s="28">
        <f t="shared" si="3"/>
        <v>4.662286138812317</v>
      </c>
      <c r="G43" s="28">
        <f t="shared" si="4"/>
        <v>4.47074037431066</v>
      </c>
      <c r="H43" s="14">
        <f t="shared" si="5"/>
        <v>7.160552485770738</v>
      </c>
    </row>
    <row r="44" spans="1:8" ht="12.75">
      <c r="A44" s="2" t="s">
        <v>48</v>
      </c>
      <c r="B44" s="12">
        <v>2640.206467</v>
      </c>
      <c r="C44" s="12">
        <v>517.399567</v>
      </c>
      <c r="D44" s="12">
        <v>2183.581177</v>
      </c>
      <c r="E44" s="12">
        <v>538.226658</v>
      </c>
      <c r="F44" s="28">
        <f t="shared" si="3"/>
        <v>-21.612256697801648</v>
      </c>
      <c r="G44" s="28">
        <f t="shared" si="4"/>
        <v>-1.40478152692923</v>
      </c>
      <c r="H44" s="14">
        <f t="shared" si="5"/>
        <v>4.025339858856124</v>
      </c>
    </row>
    <row r="45" spans="1:8" ht="12.75">
      <c r="A45" s="2" t="s">
        <v>49</v>
      </c>
      <c r="B45" s="12">
        <f>-16.113757+53.366431+182.730793</f>
        <v>219.98346700000002</v>
      </c>
      <c r="C45" s="12">
        <f>0.351996+12.926215+26.693611</f>
        <v>39.971822</v>
      </c>
      <c r="D45" s="12">
        <f>-18.138046+56.499241+114.399628</f>
        <v>152.76082300000002</v>
      </c>
      <c r="E45" s="12">
        <f>3.800377+21.936936+31.158666</f>
        <v>56.895979</v>
      </c>
      <c r="F45" s="28">
        <f t="shared" si="3"/>
        <v>-27.318497985123585</v>
      </c>
      <c r="G45" s="28">
        <f t="shared" si="4"/>
        <v>48.980551119445046</v>
      </c>
      <c r="H45" s="14">
        <f t="shared" si="5"/>
        <v>42.340219067321954</v>
      </c>
    </row>
    <row r="46" spans="1:8" ht="12.75">
      <c r="A46" s="2" t="s">
        <v>50</v>
      </c>
      <c r="B46" s="12">
        <f>B41-B42-B43-B44+B45</f>
        <v>5623.256509999997</v>
      </c>
      <c r="C46" s="12">
        <f>C41-C42-C43-C44+C45</f>
        <v>1392.3569609999986</v>
      </c>
      <c r="D46" s="12">
        <f>D41-D42-D43-D44+D45</f>
        <v>5702.820197000007</v>
      </c>
      <c r="E46" s="12">
        <f>E41-E42-E43-E44+E45</f>
        <v>1319.8169520000006</v>
      </c>
      <c r="F46" s="28">
        <f t="shared" si="3"/>
        <v>-0.9572507657133907</v>
      </c>
      <c r="G46" s="28">
        <f t="shared" si="4"/>
        <v>-7.42706896533081</v>
      </c>
      <c r="H46" s="14">
        <f t="shared" si="5"/>
        <v>-5.209871536671126</v>
      </c>
    </row>
    <row r="47" spans="1:8" ht="12.75">
      <c r="A47" s="2"/>
      <c r="B47" s="15"/>
      <c r="C47" s="15"/>
      <c r="D47" s="15"/>
      <c r="E47" s="27"/>
      <c r="F47" s="5"/>
      <c r="G47" s="5"/>
      <c r="H47" s="5"/>
    </row>
    <row r="48" spans="1:6" ht="38.25" customHeight="1">
      <c r="A48" s="4" t="s">
        <v>21</v>
      </c>
      <c r="B48" s="18" t="str">
        <f>B3</f>
        <v>December   2005</v>
      </c>
      <c r="C48" s="18" t="str">
        <f>C3</f>
        <v>March            2006</v>
      </c>
      <c r="D48" s="18" t="str">
        <f>D3</f>
        <v>December 2006</v>
      </c>
      <c r="E48" s="18" t="str">
        <f>E3</f>
        <v>March         2007</v>
      </c>
      <c r="F48" s="16"/>
    </row>
    <row r="49" spans="1:5" ht="12.75">
      <c r="A49" s="2" t="s">
        <v>24</v>
      </c>
      <c r="B49" s="17">
        <v>11.24</v>
      </c>
      <c r="C49" s="25">
        <v>11.16</v>
      </c>
      <c r="D49" s="26">
        <v>11.54</v>
      </c>
      <c r="E49" s="25">
        <v>11.32</v>
      </c>
    </row>
    <row r="50" spans="1:5" ht="12.75">
      <c r="A50" s="2" t="s">
        <v>22</v>
      </c>
      <c r="B50" s="9">
        <v>0.73</v>
      </c>
      <c r="C50" s="9">
        <v>0.59</v>
      </c>
      <c r="D50" s="23">
        <v>0.68</v>
      </c>
      <c r="E50" s="9">
        <v>0.62</v>
      </c>
    </row>
    <row r="51" spans="1:5" ht="12.75">
      <c r="A51" s="2" t="s">
        <v>29</v>
      </c>
      <c r="B51" s="9">
        <v>0.54</v>
      </c>
      <c r="C51" s="9">
        <v>0.48</v>
      </c>
      <c r="D51" s="22">
        <v>0.45</v>
      </c>
      <c r="E51" s="9">
        <v>0.44</v>
      </c>
    </row>
    <row r="52" spans="1:5" ht="12.75">
      <c r="A52" s="2" t="s">
        <v>30</v>
      </c>
      <c r="B52" s="9">
        <v>6.18</v>
      </c>
      <c r="C52" s="9">
        <v>6.39</v>
      </c>
      <c r="D52" s="22">
        <v>6.78</v>
      </c>
      <c r="E52" s="9">
        <v>6.97</v>
      </c>
    </row>
    <row r="53" spans="1:5" ht="25.5">
      <c r="A53" s="2" t="s">
        <v>31</v>
      </c>
      <c r="B53" s="9">
        <v>2.42</v>
      </c>
      <c r="C53" s="9">
        <v>2.49</v>
      </c>
      <c r="D53" s="22">
        <v>2.47</v>
      </c>
      <c r="E53" s="9">
        <v>2.54</v>
      </c>
    </row>
    <row r="54" spans="1:5" ht="12.75">
      <c r="A54" s="2" t="s">
        <v>32</v>
      </c>
      <c r="B54" s="9">
        <v>1.72</v>
      </c>
      <c r="C54" s="9">
        <v>2.02</v>
      </c>
      <c r="D54" s="22">
        <v>2.34</v>
      </c>
      <c r="E54" s="9">
        <v>2.63</v>
      </c>
    </row>
    <row r="55" spans="1:5" ht="12.75">
      <c r="A55" s="2" t="s">
        <v>33</v>
      </c>
      <c r="B55" s="9">
        <v>0.85</v>
      </c>
      <c r="C55" s="9">
        <v>0.81</v>
      </c>
      <c r="D55" s="22">
        <v>0.82</v>
      </c>
      <c r="E55" s="9">
        <v>0.73</v>
      </c>
    </row>
    <row r="56" spans="1:5" ht="12.75">
      <c r="A56" s="2" t="s">
        <v>35</v>
      </c>
      <c r="B56" s="9">
        <v>2.14</v>
      </c>
      <c r="C56" s="9">
        <v>2.13</v>
      </c>
      <c r="D56" s="22">
        <v>2.26</v>
      </c>
      <c r="E56" s="9">
        <v>2.23</v>
      </c>
    </row>
    <row r="57" spans="1:5" ht="12.75">
      <c r="A57" s="2" t="s">
        <v>23</v>
      </c>
      <c r="B57" s="9">
        <v>79.33</v>
      </c>
      <c r="C57" s="9">
        <v>77.74</v>
      </c>
      <c r="D57" s="22">
        <v>82.23</v>
      </c>
      <c r="E57" s="9">
        <v>79.1</v>
      </c>
    </row>
    <row r="59" spans="1:8" ht="12.75">
      <c r="A59" s="29" t="s">
        <v>39</v>
      </c>
      <c r="B59" s="29"/>
      <c r="C59" s="29"/>
      <c r="D59" s="29"/>
      <c r="E59" s="29"/>
      <c r="F59" s="29"/>
      <c r="G59" s="29"/>
      <c r="H59" s="20"/>
    </row>
    <row r="61" ht="12.75">
      <c r="A61" s="7"/>
    </row>
    <row r="62" ht="12.75">
      <c r="A62" s="7"/>
    </row>
    <row r="63" spans="1:2" ht="12.75">
      <c r="A63" s="7"/>
      <c r="B63" t="s">
        <v>38</v>
      </c>
    </row>
    <row r="64" spans="1:9" ht="12.75">
      <c r="A64" s="29"/>
      <c r="B64" s="29"/>
      <c r="C64" s="29"/>
      <c r="D64" s="29"/>
      <c r="E64" s="29"/>
      <c r="F64" s="29"/>
      <c r="G64" s="29"/>
      <c r="H64" s="29"/>
      <c r="I64" s="29"/>
    </row>
  </sheetData>
  <mergeCells count="2">
    <mergeCell ref="A64:I64"/>
    <mergeCell ref="A59:G59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67" r:id="rId1"/>
  <headerFooter alignWithMargins="0">
    <oddHeader>&amp;C&amp;"Arial,Bold"&amp;11PACA Facts Data 
March 31, 2007
Federally Insured Credit Unions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BasicXP</cp:lastModifiedBy>
  <cp:lastPrinted>2007-05-17T16:44:55Z</cp:lastPrinted>
  <dcterms:created xsi:type="dcterms:W3CDTF">1998-02-13T21:05:35Z</dcterms:created>
  <dcterms:modified xsi:type="dcterms:W3CDTF">2007-05-17T18:44:23Z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