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65" windowHeight="6720" activeTab="0"/>
  </bookViews>
  <sheets>
    <sheet name="June 30, 2007" sheetId="1" r:id="rId1"/>
  </sheets>
  <definedNames/>
  <calcPr fullCalcOnLoad="1"/>
</workbook>
</file>

<file path=xl/sharedStrings.xml><?xml version="1.0" encoding="utf-8"?>
<sst xmlns="http://schemas.openxmlformats.org/spreadsheetml/2006/main" count="63" uniqueCount="61">
  <si>
    <t>(Dollar Amounts in Millions)</t>
  </si>
  <si>
    <t>Number of Credit Unions Reporting</t>
  </si>
  <si>
    <t>Total Assets</t>
  </si>
  <si>
    <t>Unsecured Credit Card Loans</t>
  </si>
  <si>
    <t>All Other Unsecured Loans</t>
  </si>
  <si>
    <t>New Auto Loans</t>
  </si>
  <si>
    <t>Used Auto Loans</t>
  </si>
  <si>
    <t>1st Mortgage Real Estate Loans</t>
  </si>
  <si>
    <t>Other Real Estate Loans</t>
  </si>
  <si>
    <t>Total Loans</t>
  </si>
  <si>
    <t>Total Investments</t>
  </si>
  <si>
    <t>Total Liabilities</t>
  </si>
  <si>
    <t>Share Drafts</t>
  </si>
  <si>
    <t>Regular Shares</t>
  </si>
  <si>
    <t>Total Savings</t>
  </si>
  <si>
    <t>Regular Reserve</t>
  </si>
  <si>
    <t>Other Reserves</t>
  </si>
  <si>
    <t>Undivided Earnings</t>
  </si>
  <si>
    <t>Total Equity</t>
  </si>
  <si>
    <t>Key Ratios</t>
  </si>
  <si>
    <t>Delinquency Ratio</t>
  </si>
  <si>
    <t>Loan / Share Ratio</t>
  </si>
  <si>
    <t>Net Worth Ratio</t>
  </si>
  <si>
    <t>Total Cash</t>
  </si>
  <si>
    <t>Total Cash and Investments</t>
  </si>
  <si>
    <t>Number of Members</t>
  </si>
  <si>
    <t>Net Worth</t>
  </si>
  <si>
    <t>Net Charge-Off Ratio*</t>
  </si>
  <si>
    <t>Gross Income / Average Assets*</t>
  </si>
  <si>
    <t>Net Operating Expenses / Average Assets*</t>
  </si>
  <si>
    <t>Cost of Funds / Average Assets*</t>
  </si>
  <si>
    <t>Return on Average Assets*</t>
  </si>
  <si>
    <t>Loans Held for Sale</t>
  </si>
  <si>
    <t>* Data annualized for June.</t>
  </si>
  <si>
    <t>Fixed Assets &amp; FRAs/ Total Assets</t>
  </si>
  <si>
    <t>Leases Receivable</t>
  </si>
  <si>
    <t>Other Loans</t>
  </si>
  <si>
    <t>December 2005</t>
  </si>
  <si>
    <t>Annualized % Change Dec. 05 to Jun. 06</t>
  </si>
  <si>
    <t>June          2006</t>
  </si>
  <si>
    <t>Gross Income</t>
  </si>
  <si>
    <t>Operating Expenses</t>
  </si>
  <si>
    <t>Provision for Loan &amp; Lease Losses</t>
  </si>
  <si>
    <t>Other Income (Expense)</t>
  </si>
  <si>
    <t>Net Income</t>
  </si>
  <si>
    <t>December 2006</t>
  </si>
  <si>
    <t>June          2007</t>
  </si>
  <si>
    <t>Annualized % Change Dec. 06 to Jun. 07</t>
  </si>
  <si>
    <t>% Change June 06 to Jun. 07</t>
  </si>
  <si>
    <t>Money Market Shares</t>
  </si>
  <si>
    <t>Share Certificates</t>
  </si>
  <si>
    <t>IRA/KEOGH Accounts</t>
  </si>
  <si>
    <t>All Other Shares</t>
  </si>
  <si>
    <t>Non-Member Shares</t>
  </si>
  <si>
    <t>Approp For Non-Conform Investments</t>
  </si>
  <si>
    <t>Miscellaneous Equity</t>
  </si>
  <si>
    <t>Unrealized G/L CF HEDGES</t>
  </si>
  <si>
    <t>Unrealized G/L A-F-S SEC</t>
  </si>
  <si>
    <t>Other Comprehensive Income</t>
  </si>
  <si>
    <t>N/A</t>
  </si>
  <si>
    <t>Interest Expense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</si>
</sst>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0.0"/>
    <numFmt numFmtId="168" formatCode="_(* #,##0.000000_);_(* \(#,##0.000000\);_(* &quot;-&quot;??????_);_(@_)"/>
    <numFmt numFmtId="169" formatCode="_(* #,##0.0000000000000_);_(* \(#,##0.0000000000000\);_(* &quot;-&quot;?????????????_);_(@_)"/>
    <numFmt numFmtId="170" formatCode="#,##0.000000_);\(#,##0.000000\)"/>
    <numFmt numFmtId="171" formatCode="#,##0.00000_);\(#,##0.00000\)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/>
    </xf>
    <xf numFmtId="0" fontId="1" fillId="0" borderId="1" xfId="0" applyFont="1" applyBorder="1" applyAlignment="1">
      <alignment wrapText="1"/>
    </xf>
    <xf numFmtId="2" fontId="0" fillId="0" borderId="1" xfId="0" applyNumberFormat="1" applyBorder="1" applyAlignment="1">
      <alignment/>
    </xf>
    <xf numFmtId="0" fontId="0" fillId="0" borderId="1" xfId="0" applyFont="1" applyBorder="1" applyAlignment="1">
      <alignment wrapText="1"/>
    </xf>
    <xf numFmtId="39" fontId="0" fillId="0" borderId="1" xfId="21" applyNumberFormat="1" applyBorder="1" applyAlignment="1">
      <alignment/>
    </xf>
    <xf numFmtId="39" fontId="1" fillId="0" borderId="1" xfId="21" applyNumberFormat="1" applyFont="1" applyFill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/>
    </xf>
    <xf numFmtId="37" fontId="0" fillId="0" borderId="1" xfId="15" applyNumberFormat="1" applyFont="1" applyBorder="1" applyAlignment="1">
      <alignment/>
    </xf>
    <xf numFmtId="39" fontId="0" fillId="0" borderId="1" xfId="21" applyNumberFormat="1" applyFont="1" applyBorder="1" applyAlignment="1">
      <alignment/>
    </xf>
    <xf numFmtId="37" fontId="0" fillId="0" borderId="1" xfId="0" applyNumberFormat="1" applyFont="1" applyBorder="1" applyAlignment="1">
      <alignment/>
    </xf>
    <xf numFmtId="37" fontId="0" fillId="0" borderId="1" xfId="15" applyNumberFormat="1" applyFont="1" applyBorder="1" applyAlignment="1">
      <alignment horizontal="right"/>
    </xf>
    <xf numFmtId="39" fontId="0" fillId="0" borderId="1" xfId="21" applyNumberFormat="1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/>
    </xf>
    <xf numFmtId="39" fontId="0" fillId="0" borderId="0" xfId="21" applyNumberFormat="1" applyFont="1" applyFill="1" applyBorder="1" applyAlignment="1">
      <alignment/>
    </xf>
    <xf numFmtId="0" fontId="0" fillId="0" borderId="0" xfId="0" applyFont="1" applyAlignment="1">
      <alignment/>
    </xf>
    <xf numFmtId="2" fontId="0" fillId="0" borderId="3" xfId="0" applyNumberFormat="1" applyFont="1" applyBorder="1" applyAlignment="1">
      <alignment/>
    </xf>
    <xf numFmtId="2" fontId="0" fillId="0" borderId="1" xfId="0" applyNumberFormat="1" applyFont="1" applyBorder="1" applyAlignment="1">
      <alignment/>
    </xf>
    <xf numFmtId="39" fontId="0" fillId="0" borderId="1" xfId="21" applyNumberFormat="1" applyFont="1" applyBorder="1" applyAlignment="1">
      <alignment horizontal="right"/>
    </xf>
    <xf numFmtId="0" fontId="0" fillId="0" borderId="0" xfId="0" applyAlignment="1">
      <alignment horizontal="left" wrapText="1"/>
    </xf>
    <xf numFmtId="0" fontId="7" fillId="0" borderId="0" xfId="0" applyFont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73"/>
  <sheetViews>
    <sheetView tabSelected="1" workbookViewId="0" topLeftCell="A1">
      <selection activeCell="A1" sqref="A1"/>
    </sheetView>
  </sheetViews>
  <sheetFormatPr defaultColWidth="9.140625" defaultRowHeight="12.75"/>
  <cols>
    <col min="1" max="1" width="31.421875" style="1" customWidth="1"/>
    <col min="2" max="3" width="13.28125" style="0" customWidth="1"/>
    <col min="4" max="4" width="14.421875" style="0" customWidth="1"/>
    <col min="5" max="5" width="13.28125" style="0" customWidth="1"/>
    <col min="6" max="6" width="14.7109375" style="0" customWidth="1"/>
    <col min="7" max="7" width="14.28125" style="0" customWidth="1"/>
    <col min="8" max="8" width="10.7109375" style="0" customWidth="1"/>
  </cols>
  <sheetData>
    <row r="2" ht="12.75">
      <c r="A2" s="1" t="s">
        <v>0</v>
      </c>
    </row>
    <row r="3" spans="1:8" ht="38.25">
      <c r="A3" s="2"/>
      <c r="B3" s="3" t="s">
        <v>37</v>
      </c>
      <c r="C3" s="3" t="s">
        <v>39</v>
      </c>
      <c r="D3" s="3" t="s">
        <v>45</v>
      </c>
      <c r="E3" s="3" t="s">
        <v>46</v>
      </c>
      <c r="F3" s="6" t="s">
        <v>38</v>
      </c>
      <c r="G3" s="6" t="s">
        <v>47</v>
      </c>
      <c r="H3" s="6" t="s">
        <v>48</v>
      </c>
    </row>
    <row r="4" spans="1:8" ht="12.75">
      <c r="A4" s="2"/>
      <c r="B4" s="5"/>
      <c r="C4" s="5"/>
      <c r="D4" s="5"/>
      <c r="E4" s="5"/>
      <c r="F4" s="5"/>
      <c r="G4" s="5"/>
      <c r="H4" s="5"/>
    </row>
    <row r="5" spans="1:8" ht="12.75">
      <c r="A5" s="2" t="s">
        <v>1</v>
      </c>
      <c r="B5" s="15">
        <v>8695</v>
      </c>
      <c r="C5" s="15">
        <v>8540</v>
      </c>
      <c r="D5" s="15">
        <v>8362</v>
      </c>
      <c r="E5" s="15">
        <v>8238</v>
      </c>
      <c r="F5" s="16">
        <f>((C5-B5)/ABS(B5)*100)*2</f>
        <v>-3.565267395054629</v>
      </c>
      <c r="G5" s="16">
        <f>((E5-D5)/ABS(D5)*100)*2</f>
        <v>-2.9657976560631427</v>
      </c>
      <c r="H5" s="11">
        <f>(E5-C5)/ABS(C5)*100</f>
        <v>-3.5362997658079625</v>
      </c>
    </row>
    <row r="6" spans="1:8" ht="12.75">
      <c r="A6" s="2" t="s">
        <v>25</v>
      </c>
      <c r="B6" s="15">
        <v>84506882</v>
      </c>
      <c r="C6" s="15">
        <v>85379515</v>
      </c>
      <c r="D6" s="15">
        <v>85752126</v>
      </c>
      <c r="E6" s="15">
        <v>86577309</v>
      </c>
      <c r="F6" s="16">
        <f>((C6-B6)/ABS(B6)*100)*2</f>
        <v>2.0652353497079683</v>
      </c>
      <c r="G6" s="16">
        <f>((E6-D6)/ABS(D6)*100)*2</f>
        <v>1.9245773568342783</v>
      </c>
      <c r="H6" s="11">
        <f>(E6-C6)/ABS(C6)*100</f>
        <v>1.4029056032937175</v>
      </c>
    </row>
    <row r="7" spans="1:8" ht="12.75">
      <c r="A7" s="2"/>
      <c r="B7" s="17"/>
      <c r="C7" s="17"/>
      <c r="D7" s="17"/>
      <c r="E7" s="17"/>
      <c r="F7" s="16"/>
      <c r="G7" s="16"/>
      <c r="H7" s="11"/>
    </row>
    <row r="8" spans="1:8" ht="12.75">
      <c r="A8" s="4" t="s">
        <v>2</v>
      </c>
      <c r="B8" s="15">
        <v>678663.061443</v>
      </c>
      <c r="C8" s="15">
        <v>696989.508015</v>
      </c>
      <c r="D8" s="15">
        <v>709967.724411</v>
      </c>
      <c r="E8" s="15">
        <v>740668.60552</v>
      </c>
      <c r="F8" s="16">
        <f>((C8-B8)/ABS(B8)*100)*2</f>
        <v>5.400749683659999</v>
      </c>
      <c r="G8" s="16">
        <f>((E8-D8)/ABS(D8)*100)*2</f>
        <v>8.648528673460437</v>
      </c>
      <c r="H8" s="11">
        <f>(E8-C8)/ABS(C8)*100</f>
        <v>6.2668228147933505</v>
      </c>
    </row>
    <row r="9" spans="1:8" ht="12.75">
      <c r="A9" s="4"/>
      <c r="B9" s="15"/>
      <c r="C9" s="15"/>
      <c r="D9" s="15"/>
      <c r="E9" s="15"/>
      <c r="F9" s="16"/>
      <c r="G9" s="16"/>
      <c r="H9" s="11"/>
    </row>
    <row r="10" spans="1:8" ht="12.75">
      <c r="A10" s="4" t="s">
        <v>32</v>
      </c>
      <c r="B10" s="18">
        <v>1075.792992</v>
      </c>
      <c r="C10" s="18">
        <v>1169.526954</v>
      </c>
      <c r="D10" s="18">
        <v>969.433842</v>
      </c>
      <c r="E10" s="18">
        <v>1034.832577</v>
      </c>
      <c r="F10" s="16">
        <f>((C10-B10)/ABS(B10)*100)*2</f>
        <v>17.426022050160377</v>
      </c>
      <c r="G10" s="16">
        <f>((E10-D10)/ABS(D10)*100)*2</f>
        <v>13.492150194608096</v>
      </c>
      <c r="H10" s="11">
        <f>(E10-C10)/ABS(C10)*100</f>
        <v>-11.516996383821697</v>
      </c>
    </row>
    <row r="11" spans="1:8" ht="12.75">
      <c r="A11" s="2"/>
      <c r="B11" s="15"/>
      <c r="C11" s="15"/>
      <c r="D11" s="15"/>
      <c r="E11" s="15"/>
      <c r="F11" s="16"/>
      <c r="G11" s="16"/>
      <c r="H11" s="11"/>
    </row>
    <row r="12" spans="1:8" ht="12.75">
      <c r="A12" s="2" t="s">
        <v>3</v>
      </c>
      <c r="B12" s="15">
        <v>23910.665512</v>
      </c>
      <c r="C12" s="15">
        <v>23930.387899</v>
      </c>
      <c r="D12" s="15">
        <v>26535.105295</v>
      </c>
      <c r="E12" s="15">
        <v>26868.159821</v>
      </c>
      <c r="F12" s="16">
        <f aca="true" t="shared" si="0" ref="F12:F20">((C12-B12)/ABS(B12)*100)*2</f>
        <v>0.16496727780415463</v>
      </c>
      <c r="G12" s="16">
        <f aca="true" t="shared" si="1" ref="G12:G20">((E12-D12)/ABS(D12)*100)*2</f>
        <v>2.510293607636501</v>
      </c>
      <c r="H12" s="11">
        <f aca="true" t="shared" si="2" ref="H12:H20">(E12-C12)/ABS(C12)*100</f>
        <v>12.276323870716542</v>
      </c>
    </row>
    <row r="13" spans="1:8" ht="12.75">
      <c r="A13" s="2" t="s">
        <v>4</v>
      </c>
      <c r="B13" s="15">
        <v>21180.464394</v>
      </c>
      <c r="C13" s="15">
        <v>21315.070873</v>
      </c>
      <c r="D13" s="15">
        <v>22611.97897</v>
      </c>
      <c r="E13" s="15">
        <v>22908.859999</v>
      </c>
      <c r="F13" s="16">
        <f t="shared" si="0"/>
        <v>1.2710436985331934</v>
      </c>
      <c r="G13" s="16">
        <f t="shared" si="1"/>
        <v>2.625873917483129</v>
      </c>
      <c r="H13" s="11">
        <f t="shared" si="2"/>
        <v>7.47728748122</v>
      </c>
    </row>
    <row r="14" spans="1:8" ht="12.75">
      <c r="A14" s="2" t="s">
        <v>5</v>
      </c>
      <c r="B14" s="15">
        <v>83961.823984</v>
      </c>
      <c r="C14" s="15">
        <v>86551.155847</v>
      </c>
      <c r="D14" s="15">
        <v>88531.78181</v>
      </c>
      <c r="E14" s="15">
        <v>87654.810087</v>
      </c>
      <c r="F14" s="16">
        <f t="shared" si="0"/>
        <v>6.167879019620702</v>
      </c>
      <c r="G14" s="16">
        <f t="shared" si="1"/>
        <v>-1.9811455390835424</v>
      </c>
      <c r="H14" s="11">
        <f t="shared" si="2"/>
        <v>1.2751467374404313</v>
      </c>
    </row>
    <row r="15" spans="1:8" ht="12.75">
      <c r="A15" s="2" t="s">
        <v>6</v>
      </c>
      <c r="B15" s="15">
        <v>86598.005708</v>
      </c>
      <c r="C15" s="15">
        <v>87130.1289</v>
      </c>
      <c r="D15" s="15">
        <v>87566.841869</v>
      </c>
      <c r="E15" s="15">
        <v>88261.715098</v>
      </c>
      <c r="F15" s="16">
        <f t="shared" si="0"/>
        <v>1.228950222697429</v>
      </c>
      <c r="G15" s="16">
        <f t="shared" si="1"/>
        <v>1.5870692928255534</v>
      </c>
      <c r="H15" s="11">
        <f t="shared" si="2"/>
        <v>1.2987312337145005</v>
      </c>
    </row>
    <row r="16" spans="1:8" ht="12.75">
      <c r="A16" s="2" t="s">
        <v>7</v>
      </c>
      <c r="B16" s="15">
        <v>145107.83271</v>
      </c>
      <c r="C16" s="15">
        <v>153460.576899</v>
      </c>
      <c r="D16" s="15">
        <v>159789.246675</v>
      </c>
      <c r="E16" s="15">
        <v>168933.399945</v>
      </c>
      <c r="F16" s="16">
        <f t="shared" si="0"/>
        <v>11.512464948316186</v>
      </c>
      <c r="G16" s="16">
        <f t="shared" si="1"/>
        <v>11.445267388485245</v>
      </c>
      <c r="H16" s="11">
        <f t="shared" si="2"/>
        <v>10.082604509028684</v>
      </c>
    </row>
    <row r="17" spans="1:8" ht="12.75">
      <c r="A17" s="2" t="s">
        <v>8</v>
      </c>
      <c r="B17" s="15">
        <v>73406.712444</v>
      </c>
      <c r="C17" s="15">
        <v>79252.217653</v>
      </c>
      <c r="D17" s="15">
        <v>84370.438601</v>
      </c>
      <c r="E17" s="15">
        <v>86426.79399</v>
      </c>
      <c r="F17" s="16">
        <f t="shared" si="0"/>
        <v>15.926350641187954</v>
      </c>
      <c r="G17" s="16">
        <f t="shared" si="1"/>
        <v>4.874587410229798</v>
      </c>
      <c r="H17" s="11">
        <f t="shared" si="2"/>
        <v>9.052839844070181</v>
      </c>
    </row>
    <row r="18" spans="1:8" ht="12.75">
      <c r="A18" s="2" t="s">
        <v>35</v>
      </c>
      <c r="B18" s="15">
        <v>1436.538125</v>
      </c>
      <c r="C18" s="15">
        <v>1289.654299</v>
      </c>
      <c r="D18" s="15">
        <v>1158.893054</v>
      </c>
      <c r="E18" s="15">
        <v>1012.14285</v>
      </c>
      <c r="F18" s="16">
        <f t="shared" si="0"/>
        <v>-20.449694086608385</v>
      </c>
      <c r="G18" s="16">
        <f t="shared" si="1"/>
        <v>-25.325926925436548</v>
      </c>
      <c r="H18" s="11">
        <f t="shared" si="2"/>
        <v>-21.51828200899907</v>
      </c>
    </row>
    <row r="19" spans="1:8" ht="12.75">
      <c r="A19" s="2" t="s">
        <v>36</v>
      </c>
      <c r="B19" s="15">
        <v>22643.546528</v>
      </c>
      <c r="C19" s="15">
        <v>23418.486505</v>
      </c>
      <c r="D19" s="15">
        <v>23791.416101</v>
      </c>
      <c r="E19" s="15">
        <v>24305.701685</v>
      </c>
      <c r="F19" s="16">
        <f t="shared" si="0"/>
        <v>6.844687302333543</v>
      </c>
      <c r="G19" s="16">
        <f t="shared" si="1"/>
        <v>4.323286867975754</v>
      </c>
      <c r="H19" s="11">
        <f t="shared" si="2"/>
        <v>3.7885248468579427</v>
      </c>
    </row>
    <row r="20" spans="1:8" ht="12.75">
      <c r="A20" s="4" t="s">
        <v>9</v>
      </c>
      <c r="B20" s="15">
        <f>SUM(B12:B19)</f>
        <v>458245.589405</v>
      </c>
      <c r="C20" s="15">
        <f>SUM(C12:C19)</f>
        <v>476347.678875</v>
      </c>
      <c r="D20" s="15">
        <f>SUM(D12:D19)</f>
        <v>494355.70237499994</v>
      </c>
      <c r="E20" s="15">
        <f>SUM(E12:E19)</f>
        <v>506371.58347500005</v>
      </c>
      <c r="F20" s="16">
        <f t="shared" si="0"/>
        <v>7.900606089195233</v>
      </c>
      <c r="G20" s="16">
        <f t="shared" si="1"/>
        <v>4.86122888530385</v>
      </c>
      <c r="H20" s="11">
        <f t="shared" si="2"/>
        <v>6.302939204177112</v>
      </c>
    </row>
    <row r="21" spans="1:8" ht="12.75">
      <c r="A21" s="2"/>
      <c r="B21" s="15"/>
      <c r="C21" s="15"/>
      <c r="D21" s="15"/>
      <c r="E21" s="15"/>
      <c r="F21" s="16"/>
      <c r="G21" s="16"/>
      <c r="H21" s="11"/>
    </row>
    <row r="22" spans="1:8" ht="12.75">
      <c r="A22" s="8" t="s">
        <v>24</v>
      </c>
      <c r="B22" s="15">
        <f>B23+B24</f>
        <v>193955.59769</v>
      </c>
      <c r="C22" s="15">
        <f>C23+C24</f>
        <v>192768.711146</v>
      </c>
      <c r="D22" s="15">
        <f>D23+D24</f>
        <v>186260.21997</v>
      </c>
      <c r="E22" s="15">
        <f>E23+E24</f>
        <v>203725.374398</v>
      </c>
      <c r="F22" s="16">
        <f>((C22-B22)/ABS(B22)*100)*2</f>
        <v>-1.2238744930651742</v>
      </c>
      <c r="G22" s="16">
        <f>((E22-D22)/ABS(D22)*100)*2</f>
        <v>18.7534991967829</v>
      </c>
      <c r="H22" s="11">
        <f>(E22-C22)/ABS(C22)*100</f>
        <v>5.6838390353202195</v>
      </c>
    </row>
    <row r="23" spans="1:8" ht="12.75">
      <c r="A23" s="8" t="s">
        <v>23</v>
      </c>
      <c r="B23" s="15">
        <v>45981.23666</v>
      </c>
      <c r="C23" s="15">
        <v>47523.164074</v>
      </c>
      <c r="D23" s="15">
        <v>51760.514107</v>
      </c>
      <c r="E23" s="15">
        <v>61774.703494</v>
      </c>
      <c r="F23" s="16">
        <f>((C23-B23)/ABS(B23)*100)*2</f>
        <v>6.706767916667849</v>
      </c>
      <c r="G23" s="16">
        <f>((E23-D23)/ABS(D23)*100)*2</f>
        <v>38.69431963638745</v>
      </c>
      <c r="H23" s="11">
        <f>(E23-C23)/ABS(C23)*100</f>
        <v>29.98861649407103</v>
      </c>
    </row>
    <row r="24" spans="1:8" ht="12.75">
      <c r="A24" s="4" t="s">
        <v>10</v>
      </c>
      <c r="B24" s="15">
        <v>147974.36103</v>
      </c>
      <c r="C24" s="15">
        <v>145245.547072</v>
      </c>
      <c r="D24" s="15">
        <v>134499.705863</v>
      </c>
      <c r="E24" s="15">
        <v>141950.670904</v>
      </c>
      <c r="F24" s="16">
        <f>((C24-B24)/ABS(B24)*100)*2</f>
        <v>-3.688225364185596</v>
      </c>
      <c r="G24" s="16">
        <f>((E24-D24)/ABS(D24)*100)*2</f>
        <v>11.079526149431826</v>
      </c>
      <c r="H24" s="11">
        <f>(E24-C24)/ABS(C24)*100</f>
        <v>-2.2684868723491247</v>
      </c>
    </row>
    <row r="25" spans="1:8" ht="12.75">
      <c r="A25" s="2"/>
      <c r="B25" s="15"/>
      <c r="C25" s="15"/>
      <c r="D25" s="15"/>
      <c r="E25" s="15"/>
      <c r="F25" s="16"/>
      <c r="G25" s="16"/>
      <c r="H25" s="11"/>
    </row>
    <row r="26" spans="1:8" ht="12.75">
      <c r="A26" s="4" t="s">
        <v>11</v>
      </c>
      <c r="B26" s="15">
        <v>25793.147097</v>
      </c>
      <c r="C26" s="15">
        <v>25522.010925</v>
      </c>
      <c r="D26" s="15">
        <v>27510.041389</v>
      </c>
      <c r="E26" s="15">
        <v>26658.518272</v>
      </c>
      <c r="F26" s="16">
        <f>((C26-B26)/ABS(B26)*100)*2</f>
        <v>-2.1023892197438605</v>
      </c>
      <c r="G26" s="16">
        <f>((E26-D26)/ABS(D26)*100)*2</f>
        <v>-6.190634939142516</v>
      </c>
      <c r="H26" s="11">
        <f>(E26-C26)/ABS(C26)*100</f>
        <v>4.453047803873247</v>
      </c>
    </row>
    <row r="27" spans="1:8" ht="12.75">
      <c r="A27" s="2"/>
      <c r="B27" s="15"/>
      <c r="C27" s="15"/>
      <c r="D27" s="15"/>
      <c r="E27" s="15"/>
      <c r="F27" s="16"/>
      <c r="G27" s="16"/>
      <c r="H27" s="11"/>
    </row>
    <row r="28" spans="1:8" ht="12.75">
      <c r="A28" s="2" t="s">
        <v>12</v>
      </c>
      <c r="B28" s="15">
        <v>75410.414276</v>
      </c>
      <c r="C28" s="15">
        <v>71786.163923</v>
      </c>
      <c r="D28" s="15">
        <v>70150.59331</v>
      </c>
      <c r="E28" s="15">
        <v>72050.768926</v>
      </c>
      <c r="F28" s="16">
        <f aca="true" t="shared" si="3" ref="F28:F35">((C28-B28)/ABS(B28)*100)*2</f>
        <v>-9.612068539327582</v>
      </c>
      <c r="G28" s="16">
        <f aca="true" t="shared" si="4" ref="G28:G35">((E28-D28)/ABS(D28)*100)*2</f>
        <v>5.417418517340286</v>
      </c>
      <c r="H28" s="11">
        <f aca="true" t="shared" si="5" ref="H28:H35">(E28-C28)/ABS(C28)*100</f>
        <v>0.3686016755036911</v>
      </c>
    </row>
    <row r="29" spans="1:8" ht="12.75">
      <c r="A29" s="2" t="s">
        <v>13</v>
      </c>
      <c r="B29" s="15">
        <v>194239.572023</v>
      </c>
      <c r="C29" s="15">
        <v>196799.219641</v>
      </c>
      <c r="D29" s="15">
        <v>181261.109635</v>
      </c>
      <c r="E29" s="15">
        <v>184338.352523</v>
      </c>
      <c r="F29" s="16">
        <f t="shared" si="3"/>
        <v>2.635557308267677</v>
      </c>
      <c r="G29" s="16">
        <f t="shared" si="4"/>
        <v>3.3953702415223637</v>
      </c>
      <c r="H29" s="11">
        <f t="shared" si="5"/>
        <v>-6.331766528714411</v>
      </c>
    </row>
    <row r="30" spans="1:8" ht="12.75">
      <c r="A30" s="2" t="s">
        <v>49</v>
      </c>
      <c r="B30" s="15">
        <v>99023.046257</v>
      </c>
      <c r="C30" s="15">
        <v>99038.590759</v>
      </c>
      <c r="D30" s="15">
        <v>100456.736566</v>
      </c>
      <c r="E30" s="15">
        <v>107797.388505</v>
      </c>
      <c r="F30" s="16">
        <f t="shared" si="3"/>
        <v>0.03139572571754817</v>
      </c>
      <c r="G30" s="16">
        <f t="shared" si="4"/>
        <v>14.61455386653375</v>
      </c>
      <c r="H30" s="11">
        <f t="shared" si="5"/>
        <v>8.843823078332779</v>
      </c>
    </row>
    <row r="31" spans="1:8" ht="12.75">
      <c r="A31" s="2" t="s">
        <v>50</v>
      </c>
      <c r="B31" s="15">
        <v>152629.124597</v>
      </c>
      <c r="C31" s="15">
        <v>166998.742497</v>
      </c>
      <c r="D31" s="15">
        <v>188891.299087</v>
      </c>
      <c r="E31" s="15">
        <v>202274.224477</v>
      </c>
      <c r="F31" s="16">
        <f t="shared" si="3"/>
        <v>18.829457271593963</v>
      </c>
      <c r="G31" s="16">
        <f t="shared" si="4"/>
        <v>14.169975488215664</v>
      </c>
      <c r="H31" s="11">
        <f t="shared" si="5"/>
        <v>21.123202158623265</v>
      </c>
    </row>
    <row r="32" spans="1:8" ht="12.75">
      <c r="A32" s="2" t="s">
        <v>51</v>
      </c>
      <c r="B32" s="15">
        <v>48278.252781</v>
      </c>
      <c r="C32" s="15">
        <v>49864.778499</v>
      </c>
      <c r="D32" s="15">
        <v>52035.623635</v>
      </c>
      <c r="E32" s="15">
        <v>55020.276773</v>
      </c>
      <c r="F32" s="16">
        <f t="shared" si="3"/>
        <v>6.572423924274149</v>
      </c>
      <c r="G32" s="16">
        <f t="shared" si="4"/>
        <v>11.471576314471104</v>
      </c>
      <c r="H32" s="11">
        <f t="shared" si="5"/>
        <v>10.338957535133515</v>
      </c>
    </row>
    <row r="33" spans="1:8" ht="12.75">
      <c r="A33" s="2" t="s">
        <v>52</v>
      </c>
      <c r="B33" s="15">
        <v>5556.254279</v>
      </c>
      <c r="C33" s="15">
        <v>6655.306884</v>
      </c>
      <c r="D33" s="15">
        <v>5556.360147</v>
      </c>
      <c r="E33" s="15">
        <v>6268.666283</v>
      </c>
      <c r="F33" s="16">
        <f t="shared" si="3"/>
        <v>39.560918194615255</v>
      </c>
      <c r="G33" s="16">
        <f t="shared" si="4"/>
        <v>25.639307645836773</v>
      </c>
      <c r="H33" s="11">
        <f t="shared" si="5"/>
        <v>-5.809508227629914</v>
      </c>
    </row>
    <row r="34" spans="1:8" ht="12.75">
      <c r="A34" s="2" t="s">
        <v>53</v>
      </c>
      <c r="B34" s="15">
        <v>2486.626656</v>
      </c>
      <c r="C34" s="15">
        <v>2524.955782</v>
      </c>
      <c r="D34" s="15">
        <v>2837.237697</v>
      </c>
      <c r="E34" s="15">
        <v>2546.065175</v>
      </c>
      <c r="F34" s="16">
        <f t="shared" si="3"/>
        <v>3.082821130990087</v>
      </c>
      <c r="G34" s="16">
        <f t="shared" si="4"/>
        <v>-20.52507072691695</v>
      </c>
      <c r="H34" s="11">
        <f t="shared" si="5"/>
        <v>0.8360302049836127</v>
      </c>
    </row>
    <row r="35" spans="1:8" ht="12.75">
      <c r="A35" s="4" t="s">
        <v>14</v>
      </c>
      <c r="B35" s="15">
        <f>(B28+B29+B30+B31+B32+B33+B34)</f>
        <v>577623.290869</v>
      </c>
      <c r="C35" s="15">
        <f>(C28+C29+C30+C31+C32+C33+C34)</f>
        <v>593667.7579849999</v>
      </c>
      <c r="D35" s="15">
        <f>(D28+D29+D30+D31+D32+D33+D34)</f>
        <v>601188.9600770001</v>
      </c>
      <c r="E35" s="15">
        <f>(E28+E29+E30+E31+E32+E33+E34)</f>
        <v>630295.742662</v>
      </c>
      <c r="F35" s="16">
        <f t="shared" si="3"/>
        <v>5.55533939494093</v>
      </c>
      <c r="G35" s="16">
        <f t="shared" si="4"/>
        <v>9.683072883198632</v>
      </c>
      <c r="H35" s="11">
        <f t="shared" si="5"/>
        <v>6.169778328761044</v>
      </c>
    </row>
    <row r="36" spans="1:8" ht="12.75">
      <c r="A36" s="2"/>
      <c r="B36" s="15"/>
      <c r="C36" s="15"/>
      <c r="D36" s="15"/>
      <c r="E36" s="15"/>
      <c r="F36" s="16"/>
      <c r="G36" s="16"/>
      <c r="H36" s="11"/>
    </row>
    <row r="37" spans="1:8" ht="12.75">
      <c r="A37" s="2" t="s">
        <v>17</v>
      </c>
      <c r="B37" s="15">
        <v>50816.011825</v>
      </c>
      <c r="C37" s="15">
        <v>52955.342565</v>
      </c>
      <c r="D37" s="15">
        <v>55944.675857</v>
      </c>
      <c r="E37" s="15">
        <v>57366.225196</v>
      </c>
      <c r="F37" s="16">
        <f>((C37-B37)/ABS(B37)*100)*2</f>
        <v>8.41990806900556</v>
      </c>
      <c r="G37" s="16">
        <f aca="true" t="shared" si="6" ref="G37:G44">((E37-D37)/ABS(D37)*100)*2</f>
        <v>5.081982573761317</v>
      </c>
      <c r="H37" s="11">
        <f aca="true" t="shared" si="7" ref="H37:H46">(E37-C37)/ABS(C37)*100</f>
        <v>8.329438385911422</v>
      </c>
    </row>
    <row r="38" spans="1:8" ht="12.75">
      <c r="A38" s="2" t="s">
        <v>15</v>
      </c>
      <c r="B38" s="15">
        <v>17415.556783</v>
      </c>
      <c r="C38" s="15">
        <v>17718.385496</v>
      </c>
      <c r="D38" s="15">
        <v>17967.636567</v>
      </c>
      <c r="E38" s="15">
        <v>18109.535752</v>
      </c>
      <c r="F38" s="16">
        <f>((C38-B38)/ABS(B38)*100)*2</f>
        <v>3.4776805217689257</v>
      </c>
      <c r="G38" s="16">
        <f t="shared" si="6"/>
        <v>1.579497497858071</v>
      </c>
      <c r="H38" s="11">
        <f t="shared" si="7"/>
        <v>2.2075953595676348</v>
      </c>
    </row>
    <row r="39" spans="1:8" ht="25.5">
      <c r="A39" s="2" t="s">
        <v>54</v>
      </c>
      <c r="B39" s="15">
        <v>49.612597</v>
      </c>
      <c r="C39" s="15">
        <v>46.93701</v>
      </c>
      <c r="D39" s="15">
        <v>51.294199</v>
      </c>
      <c r="E39" s="15">
        <v>66.335457</v>
      </c>
      <c r="F39" s="16">
        <f aca="true" t="shared" si="8" ref="F39:F44">((C39-B39)/ABS(B39)*100)*2</f>
        <v>-10.785917939349154</v>
      </c>
      <c r="G39" s="16">
        <f t="shared" si="6"/>
        <v>58.64701386603193</v>
      </c>
      <c r="H39" s="11">
        <f t="shared" si="7"/>
        <v>41.32868071485594</v>
      </c>
    </row>
    <row r="40" spans="1:8" ht="12.75">
      <c r="A40" s="2" t="s">
        <v>16</v>
      </c>
      <c r="B40" s="15">
        <v>7984.247829</v>
      </c>
      <c r="C40" s="15">
        <v>7629.990837</v>
      </c>
      <c r="D40" s="15">
        <v>7938.722561</v>
      </c>
      <c r="E40" s="15">
        <v>8198.282422</v>
      </c>
      <c r="F40" s="16">
        <f t="shared" si="8"/>
        <v>-8.873897694239512</v>
      </c>
      <c r="G40" s="16">
        <f t="shared" si="6"/>
        <v>6.539083813688666</v>
      </c>
      <c r="H40" s="11">
        <f t="shared" si="7"/>
        <v>7.448129324666971</v>
      </c>
    </row>
    <row r="41" spans="1:8" ht="12.75">
      <c r="A41" s="2" t="s">
        <v>55</v>
      </c>
      <c r="B41" s="15">
        <v>12.538683</v>
      </c>
      <c r="C41" s="15">
        <v>13.153194</v>
      </c>
      <c r="D41" s="15">
        <v>23.388668</v>
      </c>
      <c r="E41" s="15">
        <v>20.081264</v>
      </c>
      <c r="F41" s="16">
        <f t="shared" si="8"/>
        <v>9.801842825119648</v>
      </c>
      <c r="G41" s="16">
        <f t="shared" si="6"/>
        <v>-28.28210653124837</v>
      </c>
      <c r="H41" s="11">
        <f t="shared" si="7"/>
        <v>52.672149441420856</v>
      </c>
    </row>
    <row r="42" spans="1:8" ht="12.75">
      <c r="A42" s="2" t="s">
        <v>57</v>
      </c>
      <c r="B42" s="15">
        <v>-1014.301452</v>
      </c>
      <c r="C42" s="15">
        <v>-1361.455175</v>
      </c>
      <c r="D42" s="15">
        <v>-608.937695</v>
      </c>
      <c r="E42" s="15">
        <v>-673.88014</v>
      </c>
      <c r="F42" s="16">
        <f t="shared" si="8"/>
        <v>-68.45178468698475</v>
      </c>
      <c r="G42" s="16">
        <f t="shared" si="6"/>
        <v>-21.329750328561946</v>
      </c>
      <c r="H42" s="16">
        <f t="shared" si="7"/>
        <v>50.50295063882658</v>
      </c>
    </row>
    <row r="43" spans="1:8" ht="12.75">
      <c r="A43" s="2" t="s">
        <v>56</v>
      </c>
      <c r="B43" s="15">
        <v>5.335145</v>
      </c>
      <c r="C43" s="15">
        <v>10.804136</v>
      </c>
      <c r="D43" s="15">
        <v>6.916034</v>
      </c>
      <c r="E43" s="15">
        <v>-11.882633</v>
      </c>
      <c r="F43" s="16">
        <f t="shared" si="8"/>
        <v>205.01752061096744</v>
      </c>
      <c r="G43" s="16">
        <f t="shared" si="6"/>
        <v>-543.62563862468</v>
      </c>
      <c r="H43" s="16">
        <f t="shared" si="7"/>
        <v>-209.98226049727623</v>
      </c>
    </row>
    <row r="44" spans="1:8" ht="12.75">
      <c r="A44" s="2" t="s">
        <v>58</v>
      </c>
      <c r="B44" s="15">
        <v>-22.377933</v>
      </c>
      <c r="C44" s="15">
        <v>-48.677851</v>
      </c>
      <c r="D44" s="15">
        <v>-54.973246</v>
      </c>
      <c r="E44" s="15">
        <v>-86.31192</v>
      </c>
      <c r="F44" s="16">
        <f t="shared" si="8"/>
        <v>-235.05225437934772</v>
      </c>
      <c r="G44" s="16">
        <f t="shared" si="6"/>
        <v>-114.01427523490244</v>
      </c>
      <c r="H44" s="16">
        <f t="shared" si="7"/>
        <v>-77.31251118706946</v>
      </c>
    </row>
    <row r="45" spans="1:8" ht="12.75">
      <c r="A45" s="2" t="s">
        <v>44</v>
      </c>
      <c r="B45" s="15">
        <v>0</v>
      </c>
      <c r="C45" s="15">
        <v>835.258893</v>
      </c>
      <c r="D45" s="15">
        <v>0</v>
      </c>
      <c r="E45" s="15">
        <v>725.959188</v>
      </c>
      <c r="F45" s="19" t="s">
        <v>59</v>
      </c>
      <c r="G45" s="19" t="s">
        <v>59</v>
      </c>
      <c r="H45" s="16">
        <f t="shared" si="7"/>
        <v>-13.085727780452366</v>
      </c>
    </row>
    <row r="46" spans="1:8" ht="12.75">
      <c r="A46" s="4" t="s">
        <v>18</v>
      </c>
      <c r="B46" s="15">
        <f>SUM(B37:B45)</f>
        <v>75246.62347700002</v>
      </c>
      <c r="C46" s="15">
        <f>SUM(C37:C45)</f>
        <v>77799.73910500002</v>
      </c>
      <c r="D46" s="15">
        <f>SUM(D37:D45)</f>
        <v>81268.722945</v>
      </c>
      <c r="E46" s="15">
        <f>SUM(E37:E45)</f>
        <v>83714.34458599999</v>
      </c>
      <c r="F46" s="16">
        <f>((C46-B46)/ABS(B46)*100)*2</f>
        <v>6.7859938692940505</v>
      </c>
      <c r="G46" s="16">
        <f>((E46-D46)/ABS(D46)*100)*2</f>
        <v>6.01860482698887</v>
      </c>
      <c r="H46" s="16">
        <f t="shared" si="7"/>
        <v>7.6023461634203064</v>
      </c>
    </row>
    <row r="47" spans="1:8" ht="12.75">
      <c r="A47" s="4"/>
      <c r="B47" s="15"/>
      <c r="C47" s="15"/>
      <c r="D47" s="15"/>
      <c r="E47" s="15"/>
      <c r="F47" s="16"/>
      <c r="G47" s="16"/>
      <c r="H47" s="16"/>
    </row>
    <row r="48" spans="1:8" ht="12.75">
      <c r="A48" s="10" t="s">
        <v>26</v>
      </c>
      <c r="B48" s="15">
        <f>(28.143589+B37+B38+B39+B40+B45)</f>
        <v>76293.572623</v>
      </c>
      <c r="C48" s="15">
        <f>(28.45637+C37+C38+C39+C40+C45)</f>
        <v>79214.371171</v>
      </c>
      <c r="D48" s="15">
        <f>(27.770028+D37+D38+D39+D40+D45)</f>
        <v>81930.099212</v>
      </c>
      <c r="E48" s="15">
        <f>(28.143589+E37+E38+E39+E40+E45)</f>
        <v>84494.48160399999</v>
      </c>
      <c r="F48" s="16">
        <f>((C48-B48)/ABS(B48)*100)*2</f>
        <v>7.656735548177703</v>
      </c>
      <c r="G48" s="16">
        <f>((E48-D48)/ABS(D48)*100)*2</f>
        <v>6.259927466618738</v>
      </c>
      <c r="H48" s="16">
        <f>(E48-C48)/ABS(C48)*100</f>
        <v>6.665596601911804</v>
      </c>
    </row>
    <row r="49" spans="1:8" ht="12.75">
      <c r="A49" s="2"/>
      <c r="B49" s="15"/>
      <c r="C49" s="15"/>
      <c r="D49" s="15"/>
      <c r="E49" s="15"/>
      <c r="F49" s="16"/>
      <c r="G49" s="16"/>
      <c r="H49" s="16"/>
    </row>
    <row r="50" spans="1:8" ht="12.75">
      <c r="A50" s="2" t="s">
        <v>40</v>
      </c>
      <c r="B50" s="15">
        <f>(32900.007127+5463.699573+2591.280827)</f>
        <v>40954.987527</v>
      </c>
      <c r="C50" s="15">
        <f>(18293.739686+2833.5093+1424.356425)</f>
        <v>22551.605411000004</v>
      </c>
      <c r="D50" s="15">
        <f>(38191.339912+5906.716943+2976.217906)</f>
        <v>47074.274761</v>
      </c>
      <c r="E50" s="15">
        <f>(21060.468005+3027.722086+1671.624269)</f>
        <v>25759.81436</v>
      </c>
      <c r="F50" s="26">
        <f aca="true" t="shared" si="9" ref="F50:F55">(((C50*2)-B50)/B50)*100</f>
        <v>10.128737781363629</v>
      </c>
      <c r="G50" s="26">
        <f aca="true" t="shared" si="10" ref="G50:G55">(((E50*2)-D50)/D50)*100</f>
        <v>9.443276569993762</v>
      </c>
      <c r="H50" s="16">
        <f aca="true" t="shared" si="11" ref="H50:H55">(E50-C50)/ABS(C50)*100</f>
        <v>14.226077880181103</v>
      </c>
    </row>
    <row r="51" spans="1:8" ht="12.75">
      <c r="A51" s="2" t="s">
        <v>60</v>
      </c>
      <c r="B51" s="15">
        <v>11408.829385</v>
      </c>
      <c r="C51" s="15">
        <v>7310.618589</v>
      </c>
      <c r="D51" s="15">
        <v>16258.056553</v>
      </c>
      <c r="E51" s="15">
        <v>9751.779306</v>
      </c>
      <c r="F51" s="26">
        <f t="shared" si="9"/>
        <v>28.157207760715412</v>
      </c>
      <c r="G51" s="26">
        <f t="shared" si="10"/>
        <v>19.962423235642685</v>
      </c>
      <c r="H51" s="16">
        <f t="shared" si="11"/>
        <v>33.39198574349261</v>
      </c>
    </row>
    <row r="52" spans="1:8" ht="12.75">
      <c r="A52" s="2" t="s">
        <v>41</v>
      </c>
      <c r="B52" s="15">
        <v>21502.782179</v>
      </c>
      <c r="C52" s="15">
        <v>11338.473269</v>
      </c>
      <c r="D52" s="15">
        <v>23081.566409</v>
      </c>
      <c r="E52" s="15">
        <v>12160.325288</v>
      </c>
      <c r="F52" s="26">
        <f t="shared" si="9"/>
        <v>5.46052296500826</v>
      </c>
      <c r="G52" s="26">
        <f t="shared" si="10"/>
        <v>5.368284565456768</v>
      </c>
      <c r="H52" s="16">
        <f t="shared" si="11"/>
        <v>7.248348163830733</v>
      </c>
    </row>
    <row r="53" spans="1:8" ht="12.75">
      <c r="A53" s="2" t="s">
        <v>42</v>
      </c>
      <c r="B53" s="15">
        <v>2640.450349</v>
      </c>
      <c r="C53" s="15">
        <v>1029.917215</v>
      </c>
      <c r="D53" s="15">
        <v>2187.596915</v>
      </c>
      <c r="E53" s="15">
        <v>1229.693154</v>
      </c>
      <c r="F53" s="26">
        <f t="shared" si="9"/>
        <v>-21.9892761558608</v>
      </c>
      <c r="G53" s="26">
        <f t="shared" si="10"/>
        <v>12.424107528054364</v>
      </c>
      <c r="H53" s="16">
        <f t="shared" si="11"/>
        <v>19.39728126595108</v>
      </c>
    </row>
    <row r="54" spans="1:8" ht="12.75">
      <c r="A54" s="2" t="s">
        <v>43</v>
      </c>
      <c r="B54" s="15">
        <f>(-16.121754+53.366431+182.726638)</f>
        <v>219.971315</v>
      </c>
      <c r="C54" s="15">
        <f>(-10.179039+31.628057+57.597624)</f>
        <v>79.046642</v>
      </c>
      <c r="D54" s="15">
        <f>(-18.48081+55.989353+114.511587)</f>
        <v>152.02013</v>
      </c>
      <c r="E54" s="15">
        <f>(6.725447+37.899829+64.329484)</f>
        <v>108.95476</v>
      </c>
      <c r="F54" s="26">
        <f t="shared" si="9"/>
        <v>-28.130045501614603</v>
      </c>
      <c r="G54" s="26">
        <f t="shared" si="10"/>
        <v>43.342542859291065</v>
      </c>
      <c r="H54" s="16">
        <f t="shared" si="11"/>
        <v>37.836038626409945</v>
      </c>
    </row>
    <row r="55" spans="1:8" ht="12.75">
      <c r="A55" s="2" t="s">
        <v>44</v>
      </c>
      <c r="B55" s="15">
        <f>B50-B51-B52-B53+B54</f>
        <v>5622.896928999998</v>
      </c>
      <c r="C55" s="15">
        <f>C50-C51-C52-C53+C54</f>
        <v>2951.642980000004</v>
      </c>
      <c r="D55" s="15">
        <f>D50-D51-D52-D53+D54</f>
        <v>5699.075013999999</v>
      </c>
      <c r="E55" s="15">
        <f>E50-E51-E52-E53+E54</f>
        <v>2726.971372</v>
      </c>
      <c r="F55" s="26">
        <f t="shared" si="9"/>
        <v>4.98655825529913</v>
      </c>
      <c r="G55" s="26">
        <f t="shared" si="10"/>
        <v>-4.3012641419497415</v>
      </c>
      <c r="H55" s="16">
        <f t="shared" si="11"/>
        <v>-7.611747407201798</v>
      </c>
    </row>
    <row r="56" spans="1:8" ht="12.75">
      <c r="A56" s="2"/>
      <c r="B56" s="20"/>
      <c r="C56" s="20"/>
      <c r="D56" s="20"/>
      <c r="E56" s="20"/>
      <c r="F56" s="21"/>
      <c r="G56" s="21"/>
      <c r="H56" s="21"/>
    </row>
    <row r="57" spans="1:7" ht="38.25" customHeight="1">
      <c r="A57" s="4" t="s">
        <v>19</v>
      </c>
      <c r="B57" s="12" t="str">
        <f>B3</f>
        <v>December 2005</v>
      </c>
      <c r="C57" s="12" t="str">
        <f>C3</f>
        <v>June          2006</v>
      </c>
      <c r="D57" s="12" t="str">
        <f>D3</f>
        <v>December 2006</v>
      </c>
      <c r="E57" s="12" t="str">
        <f>E3</f>
        <v>June          2007</v>
      </c>
      <c r="F57" s="22"/>
      <c r="G57" s="23"/>
    </row>
    <row r="58" spans="1:7" ht="12.75">
      <c r="A58" s="2" t="s">
        <v>22</v>
      </c>
      <c r="B58" s="24">
        <v>11.24</v>
      </c>
      <c r="C58" s="24">
        <v>11.36</v>
      </c>
      <c r="D58" s="24">
        <v>11.53</v>
      </c>
      <c r="E58" s="24">
        <v>11.4</v>
      </c>
      <c r="F58" s="23"/>
      <c r="G58" s="23"/>
    </row>
    <row r="59" spans="1:7" ht="12.75">
      <c r="A59" s="2" t="s">
        <v>20</v>
      </c>
      <c r="B59" s="25">
        <v>0.73</v>
      </c>
      <c r="C59" s="25">
        <v>0.58</v>
      </c>
      <c r="D59" s="25">
        <v>0.68</v>
      </c>
      <c r="E59" s="25">
        <v>0.69</v>
      </c>
      <c r="F59" s="23"/>
      <c r="G59" s="23"/>
    </row>
    <row r="60" spans="1:7" ht="12.75">
      <c r="A60" s="2" t="s">
        <v>27</v>
      </c>
      <c r="B60" s="25">
        <v>0.54</v>
      </c>
      <c r="C60" s="25">
        <v>0.45</v>
      </c>
      <c r="D60" s="25">
        <v>0.45</v>
      </c>
      <c r="E60" s="25">
        <v>0.45</v>
      </c>
      <c r="F60" s="23"/>
      <c r="G60" s="23"/>
    </row>
    <row r="61" spans="1:7" ht="12.75">
      <c r="A61" s="2" t="s">
        <v>28</v>
      </c>
      <c r="B61" s="25">
        <v>6.18</v>
      </c>
      <c r="C61" s="25">
        <v>6.56</v>
      </c>
      <c r="D61" s="25">
        <v>6.78</v>
      </c>
      <c r="E61" s="25">
        <v>7.1</v>
      </c>
      <c r="F61" s="23"/>
      <c r="G61" s="23"/>
    </row>
    <row r="62" spans="1:7" ht="25.5">
      <c r="A62" s="2" t="s">
        <v>29</v>
      </c>
      <c r="B62" s="25">
        <v>2.42</v>
      </c>
      <c r="C62" s="25">
        <v>2.47</v>
      </c>
      <c r="D62" s="25">
        <v>2.47</v>
      </c>
      <c r="E62" s="25">
        <v>2.52</v>
      </c>
      <c r="F62" s="23"/>
      <c r="G62" s="23"/>
    </row>
    <row r="63" spans="1:7" ht="12.75">
      <c r="A63" s="2" t="s">
        <v>30</v>
      </c>
      <c r="B63" s="25">
        <v>1.72</v>
      </c>
      <c r="C63" s="25">
        <v>2.13</v>
      </c>
      <c r="D63" s="25">
        <v>2.34</v>
      </c>
      <c r="E63" s="25">
        <v>2.69</v>
      </c>
      <c r="F63" s="23"/>
      <c r="G63" s="23"/>
    </row>
    <row r="64" spans="1:7" ht="12.75">
      <c r="A64" s="2" t="s">
        <v>31</v>
      </c>
      <c r="B64" s="25">
        <v>0.85</v>
      </c>
      <c r="C64" s="25">
        <v>0.86</v>
      </c>
      <c r="D64" s="25">
        <v>0.82</v>
      </c>
      <c r="E64" s="25">
        <v>0.75</v>
      </c>
      <c r="F64" s="23"/>
      <c r="G64" s="23"/>
    </row>
    <row r="65" spans="1:5" ht="12.75">
      <c r="A65" s="2" t="s">
        <v>34</v>
      </c>
      <c r="B65" s="9">
        <v>2.14</v>
      </c>
      <c r="C65" s="9">
        <v>2.18</v>
      </c>
      <c r="D65" s="9">
        <v>2.26</v>
      </c>
      <c r="E65" s="9">
        <v>2.27</v>
      </c>
    </row>
    <row r="66" spans="1:5" ht="12.75">
      <c r="A66" s="2" t="s">
        <v>21</v>
      </c>
      <c r="B66" s="9">
        <v>79.33</v>
      </c>
      <c r="C66" s="9">
        <v>80.24</v>
      </c>
      <c r="D66" s="9">
        <v>82.23</v>
      </c>
      <c r="E66" s="9">
        <v>80.34</v>
      </c>
    </row>
    <row r="68" spans="1:8" s="14" customFormat="1" ht="18">
      <c r="A68" s="28" t="s">
        <v>33</v>
      </c>
      <c r="B68" s="28"/>
      <c r="C68" s="28"/>
      <c r="D68" s="28"/>
      <c r="E68" s="28"/>
      <c r="F68" s="28"/>
      <c r="G68" s="28"/>
      <c r="H68" s="13"/>
    </row>
    <row r="70" ht="12.75">
      <c r="A70" s="7"/>
    </row>
    <row r="71" ht="12.75">
      <c r="A71" s="7"/>
    </row>
    <row r="72" ht="12.75">
      <c r="A72" s="7"/>
    </row>
    <row r="73" spans="1:9" ht="12.75">
      <c r="A73" s="27"/>
      <c r="B73" s="27"/>
      <c r="C73" s="27"/>
      <c r="D73" s="27"/>
      <c r="E73" s="27"/>
      <c r="F73" s="27"/>
      <c r="G73" s="27"/>
      <c r="H73" s="27"/>
      <c r="I73" s="27"/>
    </row>
  </sheetData>
  <mergeCells count="2">
    <mergeCell ref="A73:I73"/>
    <mergeCell ref="A68:G68"/>
  </mergeCells>
  <printOptions horizontalCentered="1" verticalCentered="1"/>
  <pageMargins left="0.75" right="0.75" top="1" bottom="1" header="0.5" footer="0.5"/>
  <pageSetup fitToHeight="1" fitToWidth="1" horizontalDpi="600" verticalDpi="600" orientation="portrait" scale="64" r:id="rId1"/>
  <headerFooter alignWithMargins="0">
    <oddHeader>&amp;C&amp;"Arial,Bold"&amp;11PRELIMINARY DATA
June 30, 2007
Federally Insured Credit Unions</oddHeader>
    <oddFooter>&amp;L&amp;Z&amp;F&amp;R&amp;D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OCIO</cp:lastModifiedBy>
  <cp:lastPrinted>2007-08-14T21:10:17Z</cp:lastPrinted>
  <dcterms:created xsi:type="dcterms:W3CDTF">1998-02-13T21:05:35Z</dcterms:created>
  <dcterms:modified xsi:type="dcterms:W3CDTF">2007-08-22T17:47:57Z</dcterms:modified>
  <cp:category/>
  <cp:version/>
  <cp:contentType/>
  <cp:contentStatus/>
</cp:coreProperties>
</file>