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30" windowWidth="13620" windowHeight="8805" activeTab="0"/>
  </bookViews>
  <sheets>
    <sheet name="A" sheetId="1" r:id="rId1"/>
  </sheets>
  <definedNames>
    <definedName name="_xlnm.Print_Area" localSheetId="0">'A'!$A$2:$G$98</definedName>
  </definedNames>
  <calcPr fullCalcOnLoad="1"/>
</workbook>
</file>

<file path=xl/sharedStrings.xml><?xml version="1.0" encoding="utf-8"?>
<sst xmlns="http://schemas.openxmlformats.org/spreadsheetml/2006/main" count="109" uniqueCount="90">
  <si>
    <t>Age</t>
  </si>
  <si>
    <t>Total</t>
  </si>
  <si>
    <t xml:space="preserve">Child of </t>
  </si>
  <si>
    <t>householder</t>
  </si>
  <si>
    <t>Percent</t>
  </si>
  <si>
    <t>(NA)</t>
  </si>
  <si>
    <t>NA  Not available.</t>
  </si>
  <si>
    <t xml:space="preserve">   Source of 1980, 1970, and 1960 data:  U. S. Bureau of the Census, </t>
  </si>
  <si>
    <t xml:space="preserve">1980 Census of Population, PC80-2-4B,"Persons by Family Characteristics," </t>
  </si>
  <si>
    <t xml:space="preserve">table 4.  1970 Census of Population, PC(2)-4B, table 2.  1960 Census </t>
  </si>
  <si>
    <t>of Population, PC(2)-4B, table 2.</t>
  </si>
  <si>
    <t>FOR MORE INFORMATION</t>
  </si>
  <si>
    <t>Contact:  Fertility and Family Statistics Branch</t>
  </si>
  <si>
    <t xml:space="preserve">          301-763-2416</t>
  </si>
  <si>
    <t xml:space="preserve">   Source:  U.S. Census Bureau, Current Population Survey, March and </t>
  </si>
  <si>
    <t>Male</t>
  </si>
  <si>
    <t>Female</t>
  </si>
  <si>
    <t>are counted as living in their parent(s) home.</t>
  </si>
  <si>
    <t xml:space="preserve">Note:  In CPS data, unmarried college students living in dormitories </t>
  </si>
  <si>
    <t xml:space="preserve">Numbers in thousands.  Data based on Current Population Survey (CPS) </t>
  </si>
  <si>
    <t>unless otherwise specified)</t>
  </si>
  <si>
    <t>Table with row headers in column A, and column headers in rows 7 through 9.  Leading dots indicate subparts.</t>
  </si>
  <si>
    <t>Footnote:</t>
  </si>
  <si>
    <r>
      <t>.</t>
    </r>
    <r>
      <rPr>
        <sz val="12"/>
        <rFont val="Courier"/>
        <family val="0"/>
      </rPr>
      <t>18 to 24 years</t>
    </r>
  </si>
  <si>
    <r>
      <t>..</t>
    </r>
    <r>
      <rPr>
        <sz val="10"/>
        <rFont val="Arial"/>
        <family val="0"/>
      </rPr>
      <t>2006</t>
    </r>
  </si>
  <si>
    <r>
      <t>..</t>
    </r>
    <r>
      <rPr>
        <sz val="10"/>
        <rFont val="Arial"/>
        <family val="0"/>
      </rPr>
      <t>2005</t>
    </r>
  </si>
  <si>
    <r>
      <t>..</t>
    </r>
    <r>
      <rPr>
        <sz val="10"/>
        <rFont val="Arial"/>
        <family val="0"/>
      </rPr>
      <t>2004</t>
    </r>
  </si>
  <si>
    <r>
      <t>..</t>
    </r>
    <r>
      <rPr>
        <sz val="10"/>
        <rFont val="Arial"/>
        <family val="0"/>
      </rPr>
      <t>2003</t>
    </r>
  </si>
  <si>
    <r>
      <t>..</t>
    </r>
    <r>
      <rPr>
        <sz val="10"/>
        <rFont val="Arial"/>
        <family val="0"/>
      </rPr>
      <t>2002</t>
    </r>
  </si>
  <si>
    <r>
      <t>..</t>
    </r>
    <r>
      <rPr>
        <sz val="10"/>
        <rFont val="Arial"/>
        <family val="0"/>
      </rPr>
      <t>2001</t>
    </r>
  </si>
  <si>
    <r>
      <t>..</t>
    </r>
    <r>
      <rPr>
        <sz val="10"/>
        <rFont val="Arial"/>
        <family val="0"/>
      </rPr>
      <t>2000</t>
    </r>
  </si>
  <si>
    <r>
      <t>..</t>
    </r>
    <r>
      <rPr>
        <sz val="10"/>
        <rFont val="Arial"/>
        <family val="0"/>
      </rPr>
      <t>1999</t>
    </r>
  </si>
  <si>
    <r>
      <t>..</t>
    </r>
    <r>
      <rPr>
        <sz val="10"/>
        <rFont val="Arial"/>
        <family val="0"/>
      </rPr>
      <t>1998</t>
    </r>
  </si>
  <si>
    <r>
      <t>..</t>
    </r>
    <r>
      <rPr>
        <sz val="10"/>
        <rFont val="Arial"/>
        <family val="0"/>
      </rPr>
      <t>1997</t>
    </r>
  </si>
  <si>
    <r>
      <t>..</t>
    </r>
    <r>
      <rPr>
        <sz val="10"/>
        <rFont val="Arial"/>
        <family val="0"/>
      </rPr>
      <t>1996</t>
    </r>
  </si>
  <si>
    <r>
      <t>..</t>
    </r>
    <r>
      <rPr>
        <sz val="10"/>
        <rFont val="Arial"/>
        <family val="0"/>
      </rPr>
      <t>1995</t>
    </r>
  </si>
  <si>
    <r>
      <t>..</t>
    </r>
    <r>
      <rPr>
        <sz val="10"/>
        <rFont val="Arial"/>
        <family val="0"/>
      </rPr>
      <t>1994</t>
    </r>
  </si>
  <si>
    <r>
      <t>..</t>
    </r>
    <r>
      <rPr>
        <sz val="10"/>
        <rFont val="Arial"/>
        <family val="0"/>
      </rPr>
      <t>1993</t>
    </r>
  </si>
  <si>
    <r>
      <t>..</t>
    </r>
    <r>
      <rPr>
        <sz val="10"/>
        <rFont val="Arial"/>
        <family val="0"/>
      </rPr>
      <t>1992</t>
    </r>
  </si>
  <si>
    <r>
      <t>..</t>
    </r>
    <r>
      <rPr>
        <sz val="10"/>
        <rFont val="Arial"/>
        <family val="0"/>
      </rPr>
      <t>1990</t>
    </r>
  </si>
  <si>
    <r>
      <t>..</t>
    </r>
    <r>
      <rPr>
        <sz val="10"/>
        <rFont val="Arial"/>
        <family val="0"/>
      </rPr>
      <t>1989</t>
    </r>
  </si>
  <si>
    <r>
      <t>..</t>
    </r>
    <r>
      <rPr>
        <sz val="10"/>
        <rFont val="Arial"/>
        <family val="0"/>
      </rPr>
      <t>1988</t>
    </r>
  </si>
  <si>
    <r>
      <t>..</t>
    </r>
    <r>
      <rPr>
        <sz val="10"/>
        <rFont val="Arial"/>
        <family val="0"/>
      </rPr>
      <t>1987</t>
    </r>
  </si>
  <si>
    <r>
      <t>..</t>
    </r>
    <r>
      <rPr>
        <sz val="10"/>
        <rFont val="Arial"/>
        <family val="0"/>
      </rPr>
      <t>1986</t>
    </r>
  </si>
  <si>
    <r>
      <t>..</t>
    </r>
    <r>
      <rPr>
        <sz val="10"/>
        <rFont val="Arial"/>
        <family val="0"/>
      </rPr>
      <t>1985</t>
    </r>
  </si>
  <si>
    <r>
      <t>..</t>
    </r>
    <r>
      <rPr>
        <sz val="10"/>
        <rFont val="Arial"/>
        <family val="0"/>
      </rPr>
      <t>1984</t>
    </r>
  </si>
  <si>
    <r>
      <t>..</t>
    </r>
    <r>
      <rPr>
        <sz val="10"/>
        <rFont val="Arial"/>
        <family val="0"/>
      </rPr>
      <t>1983</t>
    </r>
  </si>
  <si>
    <r>
      <t>..</t>
    </r>
    <r>
      <rPr>
        <sz val="10"/>
        <rFont val="Arial"/>
        <family val="0"/>
      </rPr>
      <t>1982</t>
    </r>
  </si>
  <si>
    <r>
      <t>..</t>
    </r>
    <r>
      <rPr>
        <sz val="10"/>
        <rFont val="Arial"/>
        <family val="0"/>
      </rPr>
      <t>1981</t>
    </r>
  </si>
  <si>
    <r>
      <t>..</t>
    </r>
    <r>
      <rPr>
        <sz val="10"/>
        <rFont val="Arial"/>
        <family val="0"/>
      </rPr>
      <t>1980 Census</t>
    </r>
  </si>
  <si>
    <r>
      <t>..</t>
    </r>
    <r>
      <rPr>
        <sz val="10"/>
        <rFont val="Arial"/>
        <family val="0"/>
      </rPr>
      <t>1970 Census</t>
    </r>
  </si>
  <si>
    <r>
      <t>..</t>
    </r>
    <r>
      <rPr>
        <sz val="10"/>
        <rFont val="Arial"/>
        <family val="0"/>
      </rPr>
      <t>1960 Census</t>
    </r>
  </si>
  <si>
    <r>
      <t>.</t>
    </r>
    <r>
      <rPr>
        <sz val="12"/>
        <rFont val="Courier"/>
        <family val="0"/>
      </rPr>
      <t>25 to 34 years</t>
    </r>
  </si>
  <si>
    <r>
      <t>..</t>
    </r>
    <r>
      <rPr>
        <sz val="10"/>
        <rFont val="Arial"/>
        <family val="2"/>
      </rPr>
      <t>2006</t>
    </r>
  </si>
  <si>
    <r>
      <t>..</t>
    </r>
    <r>
      <rPr>
        <sz val="10"/>
        <rFont val="Arial"/>
        <family val="2"/>
      </rPr>
      <t>2005</t>
    </r>
  </si>
  <si>
    <r>
      <t>..</t>
    </r>
    <r>
      <rPr>
        <sz val="10"/>
        <rFont val="Arial"/>
        <family val="2"/>
      </rPr>
      <t>2004</t>
    </r>
  </si>
  <si>
    <r>
      <t>..</t>
    </r>
    <r>
      <rPr>
        <sz val="10"/>
        <rFont val="Arial"/>
        <family val="2"/>
      </rPr>
      <t>2003</t>
    </r>
  </si>
  <si>
    <r>
      <t>..</t>
    </r>
    <r>
      <rPr>
        <sz val="10"/>
        <rFont val="Arial"/>
        <family val="2"/>
      </rPr>
      <t>2002</t>
    </r>
  </si>
  <si>
    <r>
      <t>..</t>
    </r>
    <r>
      <rPr>
        <sz val="10"/>
        <rFont val="Arial"/>
        <family val="2"/>
      </rPr>
      <t>2001</t>
    </r>
  </si>
  <si>
    <r>
      <t>..</t>
    </r>
    <r>
      <rPr>
        <sz val="10"/>
        <rFont val="Arial"/>
        <family val="2"/>
      </rPr>
      <t>2000</t>
    </r>
  </si>
  <si>
    <r>
      <t>..</t>
    </r>
    <r>
      <rPr>
        <sz val="10"/>
        <rFont val="Arial"/>
        <family val="2"/>
      </rPr>
      <t>1999</t>
    </r>
  </si>
  <si>
    <r>
      <t>..</t>
    </r>
    <r>
      <rPr>
        <sz val="10"/>
        <rFont val="Arial"/>
        <family val="2"/>
      </rPr>
      <t>1998</t>
    </r>
  </si>
  <si>
    <r>
      <t>..</t>
    </r>
    <r>
      <rPr>
        <sz val="10"/>
        <rFont val="Arial"/>
        <family val="2"/>
      </rPr>
      <t>1997</t>
    </r>
  </si>
  <si>
    <r>
      <t>..</t>
    </r>
    <r>
      <rPr>
        <sz val="10"/>
        <rFont val="Arial"/>
        <family val="2"/>
      </rPr>
      <t>1996</t>
    </r>
  </si>
  <si>
    <r>
      <t>..</t>
    </r>
    <r>
      <rPr>
        <sz val="10"/>
        <rFont val="Arial"/>
        <family val="2"/>
      </rPr>
      <t>1995</t>
    </r>
  </si>
  <si>
    <r>
      <t>..</t>
    </r>
    <r>
      <rPr>
        <sz val="10"/>
        <rFont val="Arial"/>
        <family val="2"/>
      </rPr>
      <t>1994</t>
    </r>
  </si>
  <si>
    <r>
      <t>..</t>
    </r>
    <r>
      <rPr>
        <sz val="10"/>
        <rFont val="Arial"/>
        <family val="2"/>
      </rPr>
      <t>1993</t>
    </r>
  </si>
  <si>
    <r>
      <t>..</t>
    </r>
    <r>
      <rPr>
        <sz val="10"/>
        <rFont val="Arial"/>
        <family val="2"/>
      </rPr>
      <t>1992</t>
    </r>
  </si>
  <si>
    <r>
      <t>..</t>
    </r>
    <r>
      <rPr>
        <sz val="10"/>
        <rFont val="Arial"/>
        <family val="2"/>
      </rPr>
      <t>1990</t>
    </r>
  </si>
  <si>
    <r>
      <t>..</t>
    </r>
    <r>
      <rPr>
        <sz val="10"/>
        <rFont val="Arial"/>
        <family val="2"/>
      </rPr>
      <t>1989</t>
    </r>
  </si>
  <si>
    <r>
      <t>..</t>
    </r>
    <r>
      <rPr>
        <sz val="10"/>
        <rFont val="Arial"/>
        <family val="2"/>
      </rPr>
      <t>1988</t>
    </r>
  </si>
  <si>
    <r>
      <t>..</t>
    </r>
    <r>
      <rPr>
        <sz val="10"/>
        <rFont val="Arial"/>
        <family val="2"/>
      </rPr>
      <t>1987</t>
    </r>
  </si>
  <si>
    <r>
      <t>..</t>
    </r>
    <r>
      <rPr>
        <sz val="10"/>
        <rFont val="Arial"/>
        <family val="2"/>
      </rPr>
      <t>1986</t>
    </r>
  </si>
  <si>
    <r>
      <t>..</t>
    </r>
    <r>
      <rPr>
        <sz val="10"/>
        <rFont val="Arial"/>
        <family val="2"/>
      </rPr>
      <t>1985</t>
    </r>
  </si>
  <si>
    <r>
      <t>..</t>
    </r>
    <r>
      <rPr>
        <sz val="10"/>
        <rFont val="Arial"/>
        <family val="2"/>
      </rPr>
      <t>1984</t>
    </r>
  </si>
  <si>
    <r>
      <t>..</t>
    </r>
    <r>
      <rPr>
        <sz val="10"/>
        <rFont val="Arial"/>
        <family val="2"/>
      </rPr>
      <t>1983</t>
    </r>
  </si>
  <si>
    <r>
      <t>..</t>
    </r>
    <r>
      <rPr>
        <sz val="10"/>
        <rFont val="Arial"/>
        <family val="2"/>
      </rPr>
      <t>1982</t>
    </r>
  </si>
  <si>
    <r>
      <t>..</t>
    </r>
    <r>
      <rPr>
        <sz val="10"/>
        <rFont val="Arial"/>
        <family val="2"/>
      </rPr>
      <t>1981</t>
    </r>
  </si>
  <si>
    <r>
      <t>..</t>
    </r>
    <r>
      <rPr>
        <sz val="10"/>
        <rFont val="Arial"/>
        <family val="2"/>
      </rPr>
      <t>1980 Census</t>
    </r>
  </si>
  <si>
    <r>
      <t>..</t>
    </r>
    <r>
      <rPr>
        <sz val="10"/>
        <rFont val="Arial"/>
        <family val="2"/>
      </rPr>
      <t>1970 Census</t>
    </r>
  </si>
  <si>
    <r>
      <t>..</t>
    </r>
    <r>
      <rPr>
        <sz val="10"/>
        <rFont val="Arial"/>
        <family val="2"/>
      </rPr>
      <t>1960 Census</t>
    </r>
  </si>
  <si>
    <r>
      <t>..</t>
    </r>
    <r>
      <rPr>
        <sz val="10"/>
        <rFont val="Arial"/>
        <family val="0"/>
      </rPr>
      <t>1991</t>
    </r>
  </si>
  <si>
    <r>
      <t>..</t>
    </r>
    <r>
      <rPr>
        <sz val="10"/>
        <rFont val="Arial"/>
        <family val="2"/>
      </rPr>
      <t>1991</t>
    </r>
  </si>
  <si>
    <t>AD-1.  Young Adults Living At Home:  1960 to Present</t>
  </si>
  <si>
    <r>
      <t>..</t>
    </r>
    <r>
      <rPr>
        <sz val="10"/>
        <rFont val="Arial"/>
        <family val="0"/>
      </rPr>
      <t>2007</t>
    </r>
  </si>
  <si>
    <r>
      <t>..</t>
    </r>
    <r>
      <rPr>
        <sz val="10"/>
        <rFont val="Arial"/>
        <family val="2"/>
      </rPr>
      <t>2007</t>
    </r>
  </si>
  <si>
    <r>
      <t>..</t>
    </r>
    <r>
      <rPr>
        <sz val="10"/>
        <rFont val="Arial"/>
        <family val="0"/>
      </rPr>
      <t>2008</t>
    </r>
  </si>
  <si>
    <r>
      <t>..</t>
    </r>
    <r>
      <rPr>
        <sz val="10"/>
        <rFont val="Arial"/>
        <family val="2"/>
      </rPr>
      <t>2008</t>
    </r>
  </si>
  <si>
    <t>Annual Social and Economic Supplements, 2008 and earlier.</t>
  </si>
  <si>
    <t>Internet Release Date:  January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</si>
</sst>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_);_(* \(#,##0\);_(* &quot;-&quot;??_);_(@_)"/>
  </numFmts>
  <fonts count="7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">
    <xf numFmtId="0" fontId="0" fillId="2" borderId="0" xfId="0" applyAlignment="1">
      <alignment/>
    </xf>
    <xf numFmtId="0" fontId="4" fillId="2" borderId="0" xfId="0" applyAlignment="1">
      <alignment/>
    </xf>
    <xf numFmtId="3" fontId="4" fillId="2" borderId="0" xfId="0" applyAlignment="1">
      <alignment/>
    </xf>
    <xf numFmtId="164" fontId="4" fillId="2" borderId="0" xfId="0" applyAlignment="1">
      <alignment/>
    </xf>
    <xf numFmtId="164" fontId="4" fillId="2" borderId="0" xfId="0" applyAlignment="1">
      <alignment horizontal="right"/>
    </xf>
    <xf numFmtId="3" fontId="4" fillId="2" borderId="0" xfId="0" applyAlignment="1">
      <alignment horizontal="right"/>
    </xf>
    <xf numFmtId="165" fontId="4" fillId="2" borderId="0" xfId="0" applyAlignment="1">
      <alignment/>
    </xf>
    <xf numFmtId="165" fontId="4" fillId="2" borderId="0" xfId="0" applyAlignment="1">
      <alignment horizontal="right"/>
    </xf>
    <xf numFmtId="0" fontId="4" fillId="2" borderId="0" xfId="0" applyFont="1" applyAlignment="1">
      <alignment/>
    </xf>
    <xf numFmtId="0" fontId="4" fillId="2" borderId="1" xfId="0" applyFont="1" applyBorder="1" applyAlignment="1">
      <alignment/>
    </xf>
    <xf numFmtId="0" fontId="4" fillId="2" borderId="1" xfId="0" applyBorder="1" applyAlignment="1">
      <alignment/>
    </xf>
    <xf numFmtId="0" fontId="4" fillId="2" borderId="2" xfId="0" applyBorder="1" applyAlignment="1">
      <alignment/>
    </xf>
    <xf numFmtId="0" fontId="4" fillId="2" borderId="3" xfId="0" applyBorder="1" applyAlignment="1">
      <alignment/>
    </xf>
    <xf numFmtId="0" fontId="4" fillId="2" borderId="3" xfId="0" applyBorder="1" applyAlignment="1">
      <alignment horizontal="right"/>
    </xf>
    <xf numFmtId="0" fontId="4" fillId="2" borderId="3" xfId="0" applyBorder="1" applyAlignment="1">
      <alignment horizontal="right" vertical="center"/>
    </xf>
    <xf numFmtId="3" fontId="4" fillId="2" borderId="0" xfId="0" applyNumberFormat="1" applyAlignment="1">
      <alignment/>
    </xf>
    <xf numFmtId="0" fontId="4" fillId="2" borderId="0" xfId="0" applyFont="1" applyAlignment="1">
      <alignment/>
    </xf>
    <xf numFmtId="0" fontId="4" fillId="2" borderId="4" xfId="0" applyBorder="1" applyAlignment="1">
      <alignment horizontal="center"/>
    </xf>
    <xf numFmtId="0" fontId="4" fillId="2" borderId="4" xfId="0" applyBorder="1" applyAlignment="1">
      <alignment horizontal="right" vertical="center"/>
    </xf>
    <xf numFmtId="0" fontId="4" fillId="2" borderId="4" xfId="0" applyBorder="1" applyAlignment="1">
      <alignment horizontal="right" vertical="center"/>
    </xf>
    <xf numFmtId="0" fontId="4" fillId="2" borderId="4" xfId="0" applyBorder="1" applyAlignment="1">
      <alignment horizontal="center" vertical="center"/>
    </xf>
    <xf numFmtId="0" fontId="5" fillId="2" borderId="0" xfId="0" applyFont="1" applyAlignment="1">
      <alignment/>
    </xf>
    <xf numFmtId="0" fontId="4" fillId="2" borderId="0" xfId="0" applyBorder="1" applyAlignment="1">
      <alignment/>
    </xf>
    <xf numFmtId="0" fontId="5" fillId="2" borderId="0" xfId="0" applyFont="1" applyBorder="1" applyAlignment="1">
      <alignment/>
    </xf>
    <xf numFmtId="49" fontId="6" fillId="2" borderId="0" xfId="0" applyNumberFormat="1" applyFont="1" applyAlignment="1">
      <alignment horizontal="left" indent="2"/>
    </xf>
    <xf numFmtId="0" fontId="5" fillId="2" borderId="0" xfId="0" applyFont="1" applyAlignment="1">
      <alignment horizontal="left"/>
    </xf>
    <xf numFmtId="0" fontId="4" fillId="2" borderId="5" xfId="0" applyFont="1" applyBorder="1" applyAlignment="1">
      <alignment horizontal="center" vertical="top"/>
    </xf>
    <xf numFmtId="0" fontId="0" fillId="2" borderId="6" xfId="0" applyBorder="1" applyAlignment="1">
      <alignment horizontal="center"/>
    </xf>
    <xf numFmtId="0" fontId="0" fillId="2" borderId="7" xfId="0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17.57421875" style="1" customWidth="1"/>
    <col min="2" max="2" width="11.140625" style="1" customWidth="1"/>
    <col min="3" max="3" width="15.57421875" style="1" customWidth="1"/>
    <col min="4" max="4" width="11.28125" style="1" customWidth="1"/>
    <col min="5" max="5" width="10.421875" style="1" customWidth="1"/>
    <col min="6" max="6" width="15.421875" style="1" customWidth="1"/>
    <col min="7" max="7" width="11.28125" style="1" customWidth="1"/>
    <col min="8" max="8" width="18.421875" style="1" customWidth="1"/>
    <col min="9" max="9" width="14.8515625" style="1" customWidth="1"/>
    <col min="10" max="255" width="8.421875" style="1" customWidth="1"/>
    <col min="256" max="16384" width="8.421875" style="0" customWidth="1"/>
  </cols>
  <sheetData>
    <row r="1" ht="3" customHeight="1">
      <c r="A1" s="21" t="s">
        <v>21</v>
      </c>
    </row>
    <row r="2" ht="15">
      <c r="A2" s="8" t="s">
        <v>83</v>
      </c>
    </row>
    <row r="3" ht="15">
      <c r="A3" s="8" t="s">
        <v>19</v>
      </c>
    </row>
    <row r="4" ht="15">
      <c r="A4" s="8" t="s">
        <v>20</v>
      </c>
    </row>
    <row r="6" spans="1:7" ht="15">
      <c r="A6" s="9"/>
      <c r="B6" s="10"/>
      <c r="C6" s="10"/>
      <c r="D6" s="10"/>
      <c r="E6" s="10"/>
      <c r="F6" s="10"/>
      <c r="G6" s="10"/>
    </row>
    <row r="7" spans="1:7" ht="15">
      <c r="A7" s="11"/>
      <c r="B7" s="26" t="s">
        <v>15</v>
      </c>
      <c r="C7" s="27"/>
      <c r="D7" s="28"/>
      <c r="E7" s="26" t="s">
        <v>16</v>
      </c>
      <c r="F7" s="27"/>
      <c r="G7" s="28"/>
    </row>
    <row r="8" spans="1:7" ht="15">
      <c r="A8" s="12"/>
      <c r="C8" s="14" t="s">
        <v>2</v>
      </c>
      <c r="D8" s="13"/>
      <c r="F8" s="14" t="s">
        <v>2</v>
      </c>
      <c r="G8" s="13"/>
    </row>
    <row r="9" spans="1:7" ht="15">
      <c r="A9" s="17" t="s">
        <v>0</v>
      </c>
      <c r="B9" s="20" t="s">
        <v>1</v>
      </c>
      <c r="C9" s="18" t="s">
        <v>3</v>
      </c>
      <c r="D9" s="19" t="s">
        <v>4</v>
      </c>
      <c r="E9" s="20" t="s">
        <v>1</v>
      </c>
      <c r="F9" s="18" t="s">
        <v>3</v>
      </c>
      <c r="G9" s="19" t="s">
        <v>4</v>
      </c>
    </row>
    <row r="10" ht="15">
      <c r="A10" s="21" t="s">
        <v>23</v>
      </c>
    </row>
    <row r="12" spans="1:7" ht="15">
      <c r="A12" s="24" t="s">
        <v>86</v>
      </c>
      <c r="B12" s="15">
        <v>14378</v>
      </c>
      <c r="C12" s="15">
        <v>8066</v>
      </c>
      <c r="D12" s="3">
        <f aca="true" t="shared" si="0" ref="D12:D23">C12/B12*100</f>
        <v>56.09959660592572</v>
      </c>
      <c r="E12" s="15">
        <v>13983</v>
      </c>
      <c r="F12" s="15">
        <v>6736</v>
      </c>
      <c r="G12" s="3">
        <f aca="true" t="shared" si="1" ref="G12:G23">F12/E12*100</f>
        <v>48.172781234356</v>
      </c>
    </row>
    <row r="13" spans="1:7" ht="15">
      <c r="A13" s="24" t="s">
        <v>84</v>
      </c>
      <c r="B13" s="15">
        <v>14409</v>
      </c>
      <c r="C13" s="15">
        <v>7880</v>
      </c>
      <c r="D13" s="3">
        <f t="shared" si="0"/>
        <v>54.68804219584982</v>
      </c>
      <c r="E13" s="15">
        <v>13976</v>
      </c>
      <c r="F13" s="15">
        <v>6648</v>
      </c>
      <c r="G13" s="3">
        <f t="shared" si="1"/>
        <v>47.567258156840296</v>
      </c>
    </row>
    <row r="14" spans="1:7" ht="15">
      <c r="A14" s="24" t="s">
        <v>24</v>
      </c>
      <c r="B14" s="2">
        <v>14100</v>
      </c>
      <c r="C14" s="2">
        <v>7573</v>
      </c>
      <c r="D14" s="3">
        <f t="shared" si="0"/>
        <v>53.70921985815603</v>
      </c>
      <c r="E14" s="2">
        <v>13841</v>
      </c>
      <c r="F14" s="2">
        <v>6466</v>
      </c>
      <c r="G14" s="3">
        <f t="shared" si="1"/>
        <v>46.71627772559786</v>
      </c>
    </row>
    <row r="15" spans="1:7" ht="15">
      <c r="A15" s="24" t="s">
        <v>25</v>
      </c>
      <c r="B15" s="2">
        <v>14060</v>
      </c>
      <c r="C15" s="2">
        <v>7448</v>
      </c>
      <c r="D15" s="3">
        <f t="shared" si="0"/>
        <v>52.972972972972975</v>
      </c>
      <c r="E15" s="2">
        <v>13933</v>
      </c>
      <c r="F15" s="15">
        <v>6413</v>
      </c>
      <c r="G15" s="3">
        <f t="shared" si="1"/>
        <v>46.02741692384985</v>
      </c>
    </row>
    <row r="16" spans="1:7" ht="15">
      <c r="A16" s="24" t="s">
        <v>26</v>
      </c>
      <c r="B16" s="2">
        <v>14165</v>
      </c>
      <c r="C16" s="2">
        <v>8010</v>
      </c>
      <c r="D16" s="3">
        <f t="shared" si="0"/>
        <v>56.54782915637134</v>
      </c>
      <c r="E16" s="2">
        <v>13611</v>
      </c>
      <c r="F16" s="15">
        <v>6327</v>
      </c>
      <c r="G16" s="3">
        <f t="shared" si="1"/>
        <v>46.48446109764161</v>
      </c>
    </row>
    <row r="17" spans="1:7" ht="15">
      <c r="A17" s="24" t="s">
        <v>27</v>
      </c>
      <c r="B17" s="2">
        <v>13811</v>
      </c>
      <c r="C17" s="2">
        <v>7569</v>
      </c>
      <c r="D17" s="3">
        <f t="shared" si="0"/>
        <v>54.804141626239954</v>
      </c>
      <c r="E17" s="2">
        <v>13592</v>
      </c>
      <c r="F17" s="2">
        <v>6215</v>
      </c>
      <c r="G17" s="3">
        <f t="shared" si="1"/>
        <v>45.72542672160094</v>
      </c>
    </row>
    <row r="18" spans="1:7" ht="15">
      <c r="A18" s="24" t="s">
        <v>28</v>
      </c>
      <c r="B18" s="2">
        <v>13696</v>
      </c>
      <c r="C18" s="2">
        <v>7575</v>
      </c>
      <c r="D18" s="3">
        <f t="shared" si="0"/>
        <v>55.3081191588785</v>
      </c>
      <c r="E18" s="2">
        <f>3880+9722</f>
        <v>13602</v>
      </c>
      <c r="F18" s="2">
        <v>6252</v>
      </c>
      <c r="G18" s="3">
        <f t="shared" si="1"/>
        <v>45.963828848698725</v>
      </c>
    </row>
    <row r="19" spans="1:7" ht="15">
      <c r="A19" s="24" t="s">
        <v>29</v>
      </c>
      <c r="B19" s="2">
        <v>13412</v>
      </c>
      <c r="C19" s="2">
        <v>7385</v>
      </c>
      <c r="D19" s="3">
        <f t="shared" si="0"/>
        <v>55.062630480167016</v>
      </c>
      <c r="E19" s="2">
        <f>3913+9448</f>
        <v>13361</v>
      </c>
      <c r="F19" s="2">
        <v>6068</v>
      </c>
      <c r="G19" s="3">
        <f t="shared" si="1"/>
        <v>45.41576229324152</v>
      </c>
    </row>
    <row r="20" spans="1:7" ht="15">
      <c r="A20" s="24" t="s">
        <v>30</v>
      </c>
      <c r="B20" s="2">
        <v>13291</v>
      </c>
      <c r="C20" s="2">
        <f>3130+4367+17+79</f>
        <v>7593</v>
      </c>
      <c r="D20" s="3">
        <f t="shared" si="0"/>
        <v>57.12888420735837</v>
      </c>
      <c r="E20" s="2">
        <v>13242</v>
      </c>
      <c r="F20" s="2">
        <f>2635+2994+146+457</f>
        <v>6232</v>
      </c>
      <c r="G20" s="3">
        <f t="shared" si="1"/>
        <v>47.062377284398124</v>
      </c>
    </row>
    <row r="21" spans="1:7" ht="15">
      <c r="A21" s="24" t="s">
        <v>31</v>
      </c>
      <c r="B21" s="2">
        <f>95854-13727-4927-6040-7788-9356-10967-11189-9767-9157</f>
        <v>12936</v>
      </c>
      <c r="C21" s="2">
        <f>15+75+3117+4233</f>
        <v>7440</v>
      </c>
      <c r="D21" s="3">
        <f t="shared" si="0"/>
        <v>57.5139146567718</v>
      </c>
      <c r="E21" s="2">
        <f>103868-18667-5381-6561-8278-9810-11248-11340-10069-9483</f>
        <v>13031</v>
      </c>
      <c r="F21" s="2">
        <v>6389</v>
      </c>
      <c r="G21" s="3">
        <f t="shared" si="1"/>
        <v>49.02923797099225</v>
      </c>
    </row>
    <row r="22" spans="1:7" ht="15">
      <c r="A22" s="24" t="s">
        <v>32</v>
      </c>
      <c r="B22" s="2">
        <f>3807+8826</f>
        <v>12633</v>
      </c>
      <c r="C22" s="2">
        <f>3030+4369</f>
        <v>7399</v>
      </c>
      <c r="D22" s="3">
        <f t="shared" si="0"/>
        <v>58.56882767355339</v>
      </c>
      <c r="E22" s="2">
        <f>3780+8788</f>
        <v>12568</v>
      </c>
      <c r="F22" s="2">
        <f>2767+3207</f>
        <v>5974</v>
      </c>
      <c r="G22" s="3">
        <f t="shared" si="1"/>
        <v>47.53341820496499</v>
      </c>
    </row>
    <row r="23" spans="1:7" ht="15">
      <c r="A23" s="24" t="s">
        <v>33</v>
      </c>
      <c r="B23" s="2">
        <v>12534</v>
      </c>
      <c r="C23" s="2">
        <v>7501</v>
      </c>
      <c r="D23" s="3">
        <f t="shared" si="0"/>
        <v>59.84522099888304</v>
      </c>
      <c r="E23" s="2">
        <v>12452</v>
      </c>
      <c r="F23" s="2">
        <v>6006</v>
      </c>
      <c r="G23" s="3">
        <f t="shared" si="1"/>
        <v>48.23321554770318</v>
      </c>
    </row>
    <row r="24" spans="1:7" ht="15">
      <c r="A24" s="24" t="s">
        <v>34</v>
      </c>
      <c r="B24" s="2">
        <v>12402</v>
      </c>
      <c r="C24" s="2">
        <v>7327</v>
      </c>
      <c r="D24" s="3">
        <v>59</v>
      </c>
      <c r="E24" s="2">
        <v>12441</v>
      </c>
      <c r="F24" s="2">
        <v>5955</v>
      </c>
      <c r="G24" s="3">
        <v>48</v>
      </c>
    </row>
    <row r="25" spans="1:7" ht="15">
      <c r="A25" s="24" t="s">
        <v>35</v>
      </c>
      <c r="B25" s="2">
        <v>12545</v>
      </c>
      <c r="C25" s="2">
        <v>7328</v>
      </c>
      <c r="D25" s="3">
        <f>C25/B25*100</f>
        <v>58.41371064168992</v>
      </c>
      <c r="E25" s="2">
        <v>12613</v>
      </c>
      <c r="F25" s="2">
        <v>5896</v>
      </c>
      <c r="G25" s="3">
        <f aca="true" t="shared" si="2" ref="G25:G37">(F25/E25)*100</f>
        <v>46.745421390628714</v>
      </c>
    </row>
    <row r="26" spans="1:7" ht="15">
      <c r="A26" s="24" t="s">
        <v>36</v>
      </c>
      <c r="B26" s="2">
        <v>12683</v>
      </c>
      <c r="C26" s="2">
        <v>7547</v>
      </c>
      <c r="D26" s="3">
        <f aca="true" t="shared" si="3" ref="D26:D37">(C26/B26)*100</f>
        <v>59.50484901048648</v>
      </c>
      <c r="E26" s="2">
        <v>12792</v>
      </c>
      <c r="F26" s="2">
        <v>5924</v>
      </c>
      <c r="G26" s="3">
        <f t="shared" si="2"/>
        <v>46.31019387116948</v>
      </c>
    </row>
    <row r="27" spans="1:7" ht="15">
      <c r="A27" s="24" t="s">
        <v>37</v>
      </c>
      <c r="B27" s="2">
        <v>12049</v>
      </c>
      <c r="C27" s="2">
        <v>7145</v>
      </c>
      <c r="D27" s="3">
        <f t="shared" si="3"/>
        <v>59.29952693169558</v>
      </c>
      <c r="E27" s="2">
        <v>12260</v>
      </c>
      <c r="F27" s="2">
        <v>5746</v>
      </c>
      <c r="G27" s="3">
        <f t="shared" si="2"/>
        <v>46.86786296900489</v>
      </c>
    </row>
    <row r="28" spans="1:7" ht="15">
      <c r="A28" s="24" t="s">
        <v>38</v>
      </c>
      <c r="B28" s="2">
        <v>12083</v>
      </c>
      <c r="C28" s="2">
        <v>7296</v>
      </c>
      <c r="D28" s="3">
        <f t="shared" si="3"/>
        <v>60.38235537532069</v>
      </c>
      <c r="E28" s="2">
        <v>12351</v>
      </c>
      <c r="F28" s="2">
        <v>5929</v>
      </c>
      <c r="G28" s="3">
        <f t="shared" si="2"/>
        <v>48.00421018541009</v>
      </c>
    </row>
    <row r="29" spans="1:7" ht="15">
      <c r="A29" s="24" t="s">
        <v>81</v>
      </c>
      <c r="B29" s="2">
        <v>12275</v>
      </c>
      <c r="C29" s="2">
        <v>7385</v>
      </c>
      <c r="D29" s="3">
        <f t="shared" si="3"/>
        <v>60.16293279022403</v>
      </c>
      <c r="E29" s="2">
        <v>12627</v>
      </c>
      <c r="F29" s="2">
        <v>6163</v>
      </c>
      <c r="G29" s="3">
        <f t="shared" si="2"/>
        <v>48.808109606398986</v>
      </c>
    </row>
    <row r="30" spans="1:7" ht="15">
      <c r="A30" s="24" t="s">
        <v>39</v>
      </c>
      <c r="B30" s="2">
        <v>12450</v>
      </c>
      <c r="C30" s="2">
        <v>7232</v>
      </c>
      <c r="D30" s="3">
        <f t="shared" si="3"/>
        <v>58.088353413654616</v>
      </c>
      <c r="E30" s="2">
        <v>12860</v>
      </c>
      <c r="F30" s="2">
        <v>6135</v>
      </c>
      <c r="G30" s="3">
        <f t="shared" si="2"/>
        <v>47.70606531881804</v>
      </c>
    </row>
    <row r="31" spans="1:7" ht="15">
      <c r="A31" s="24" t="s">
        <v>40</v>
      </c>
      <c r="B31" s="2">
        <v>12574</v>
      </c>
      <c r="C31" s="2">
        <v>7308</v>
      </c>
      <c r="D31" s="3">
        <f t="shared" si="3"/>
        <v>58.11993001431526</v>
      </c>
      <c r="E31" s="2">
        <v>13055</v>
      </c>
      <c r="F31" s="2">
        <v>6141</v>
      </c>
      <c r="G31" s="3">
        <f t="shared" si="2"/>
        <v>47.039448487169665</v>
      </c>
    </row>
    <row r="32" spans="1:7" ht="15">
      <c r="A32" s="24" t="s">
        <v>41</v>
      </c>
      <c r="B32" s="2">
        <f>3581+9254</f>
        <v>12835</v>
      </c>
      <c r="C32" s="2">
        <f>20+74+3010+4688</f>
        <v>7792</v>
      </c>
      <c r="D32" s="3">
        <f t="shared" si="3"/>
        <v>60.708998831320606</v>
      </c>
      <c r="E32" s="2">
        <f>3640+9586</f>
        <v>13226</v>
      </c>
      <c r="F32" s="2">
        <f>172+427+2580+3219</f>
        <v>6398</v>
      </c>
      <c r="G32" s="3">
        <f t="shared" si="2"/>
        <v>48.374414032965376</v>
      </c>
    </row>
    <row r="33" spans="1:7" ht="15">
      <c r="A33" s="24" t="s">
        <v>42</v>
      </c>
      <c r="B33" s="2">
        <f>3530+9499</f>
        <v>13029</v>
      </c>
      <c r="C33" s="2">
        <f>15+93+2914+4959</f>
        <v>7981</v>
      </c>
      <c r="D33" s="3">
        <f t="shared" si="3"/>
        <v>61.255660449765905</v>
      </c>
      <c r="E33" s="2">
        <f>3574+9859</f>
        <v>13433</v>
      </c>
      <c r="F33" s="2">
        <f>162+441+2520+3252</f>
        <v>6375</v>
      </c>
      <c r="G33" s="3">
        <f t="shared" si="2"/>
        <v>47.457753294126405</v>
      </c>
    </row>
    <row r="34" spans="1:7" ht="15">
      <c r="A34" s="24" t="s">
        <v>43</v>
      </c>
      <c r="B34" s="2">
        <v>13324</v>
      </c>
      <c r="C34" s="2">
        <v>7831</v>
      </c>
      <c r="D34" s="3">
        <f t="shared" si="3"/>
        <v>58.77364154908435</v>
      </c>
      <c r="E34" s="2">
        <v>13787</v>
      </c>
      <c r="F34" s="2">
        <v>6433</v>
      </c>
      <c r="G34" s="3">
        <f t="shared" si="2"/>
        <v>46.65989700442446</v>
      </c>
    </row>
    <row r="35" spans="1:7" ht="15">
      <c r="A35" s="24" t="s">
        <v>44</v>
      </c>
      <c r="B35" s="2">
        <f>3640+10055</f>
        <v>13695</v>
      </c>
      <c r="C35" s="2">
        <f>14+80+3044+5034</f>
        <v>8172</v>
      </c>
      <c r="D35" s="3">
        <f t="shared" si="3"/>
        <v>59.67141292442497</v>
      </c>
      <c r="E35" s="2">
        <f>3738+10411</f>
        <v>14149</v>
      </c>
      <c r="F35" s="2">
        <f>151+499+2613+3495</f>
        <v>6758</v>
      </c>
      <c r="G35" s="3">
        <f t="shared" si="2"/>
        <v>47.7630927980776</v>
      </c>
    </row>
    <row r="36" spans="1:7" ht="15">
      <c r="A36" s="24" t="s">
        <v>45</v>
      </c>
      <c r="B36" s="2">
        <v>14196</v>
      </c>
      <c r="C36" s="2">
        <v>8764</v>
      </c>
      <c r="D36" s="3">
        <f t="shared" si="3"/>
        <v>61.735700197238664</v>
      </c>
      <c r="E36" s="2">
        <v>14482</v>
      </c>
      <c r="F36" s="2">
        <v>6779</v>
      </c>
      <c r="G36" s="3">
        <f t="shared" si="2"/>
        <v>46.80983289600884</v>
      </c>
    </row>
    <row r="37" spans="1:7" ht="15">
      <c r="A37" s="24" t="s">
        <v>46</v>
      </c>
      <c r="B37" s="2">
        <f>3965+10379</f>
        <v>14344</v>
      </c>
      <c r="C37" s="2">
        <f>19+99+3372+5313</f>
        <v>8803</v>
      </c>
      <c r="D37" s="3">
        <f t="shared" si="3"/>
        <v>61.37060791968767</v>
      </c>
      <c r="E37" s="2">
        <f>4020+10682</f>
        <v>14702</v>
      </c>
      <c r="F37" s="2">
        <f>166+504+2877+3454</f>
        <v>7001</v>
      </c>
      <c r="G37" s="3">
        <f t="shared" si="2"/>
        <v>47.61937151407972</v>
      </c>
    </row>
    <row r="38" spans="1:7" ht="15">
      <c r="A38" s="24" t="s">
        <v>47</v>
      </c>
      <c r="B38" s="2">
        <f>4005+10363</f>
        <v>14368</v>
      </c>
      <c r="C38" s="5" t="s">
        <v>5</v>
      </c>
      <c r="D38" s="4" t="s">
        <v>5</v>
      </c>
      <c r="E38" s="2">
        <f>4099+10716</f>
        <v>14815</v>
      </c>
      <c r="F38" s="5" t="s">
        <v>5</v>
      </c>
      <c r="G38" s="4" t="s">
        <v>5</v>
      </c>
    </row>
    <row r="39" spans="1:7" ht="15">
      <c r="A39" s="24" t="s">
        <v>48</v>
      </c>
      <c r="B39" s="2">
        <f>4067+10300</f>
        <v>14367</v>
      </c>
      <c r="C39" s="5" t="s">
        <v>5</v>
      </c>
      <c r="D39" s="4" t="s">
        <v>5</v>
      </c>
      <c r="E39" s="2">
        <f>4163+10685</f>
        <v>14848</v>
      </c>
      <c r="F39" s="5" t="s">
        <v>5</v>
      </c>
      <c r="G39" s="4" t="s">
        <v>5</v>
      </c>
    </row>
    <row r="40" spans="1:7" ht="15">
      <c r="A40" s="24" t="s">
        <v>49</v>
      </c>
      <c r="B40" s="2">
        <v>14278</v>
      </c>
      <c r="C40" s="2">
        <v>7755</v>
      </c>
      <c r="D40" s="3">
        <f>(C40/B40)*100</f>
        <v>54.314329738058554</v>
      </c>
      <c r="E40" s="2">
        <v>14844</v>
      </c>
      <c r="F40" s="2">
        <v>6336</v>
      </c>
      <c r="G40" s="3">
        <f>(F40/E40)*100</f>
        <v>42.68391269199677</v>
      </c>
    </row>
    <row r="41" spans="1:7" ht="15">
      <c r="A41" s="24" t="s">
        <v>50</v>
      </c>
      <c r="B41" s="2">
        <v>10398</v>
      </c>
      <c r="C41" s="2">
        <v>5641</v>
      </c>
      <c r="D41" s="3">
        <f>(C41/B41)*100</f>
        <v>54.250817464897096</v>
      </c>
      <c r="E41" s="2">
        <v>11959</v>
      </c>
      <c r="F41" s="2">
        <v>4941</v>
      </c>
      <c r="G41" s="3">
        <f>(F41/E41)*100</f>
        <v>41.31616355882599</v>
      </c>
    </row>
    <row r="42" spans="1:7" ht="15">
      <c r="A42" s="24" t="s">
        <v>51</v>
      </c>
      <c r="B42" s="2">
        <v>6842</v>
      </c>
      <c r="C42" s="2">
        <v>3583</v>
      </c>
      <c r="D42" s="3">
        <f>(C42/B42)*100</f>
        <v>52.36772873428822</v>
      </c>
      <c r="E42" s="2">
        <v>7876</v>
      </c>
      <c r="F42" s="2">
        <v>2750</v>
      </c>
      <c r="G42" s="3">
        <f>(F42/E42)*100</f>
        <v>34.91620111731844</v>
      </c>
    </row>
    <row r="43" spans="2:7" ht="15">
      <c r="B43" s="2"/>
      <c r="C43" s="2"/>
      <c r="D43" s="2"/>
      <c r="E43" s="2"/>
      <c r="F43" s="2"/>
      <c r="G43" s="2"/>
    </row>
    <row r="44" spans="1:7" ht="15">
      <c r="A44" s="25" t="s">
        <v>52</v>
      </c>
      <c r="B44" s="2"/>
      <c r="C44" s="2"/>
      <c r="D44" s="2"/>
      <c r="E44" s="2"/>
      <c r="F44" s="2"/>
      <c r="G44" s="2"/>
    </row>
    <row r="45" spans="2:7" ht="15">
      <c r="B45" s="2"/>
      <c r="C45" s="2"/>
      <c r="D45" s="2"/>
      <c r="E45" s="2"/>
      <c r="F45" s="2"/>
      <c r="G45" s="2"/>
    </row>
    <row r="46" spans="1:7" ht="15">
      <c r="A46" s="24" t="s">
        <v>87</v>
      </c>
      <c r="B46" s="2">
        <v>20182</v>
      </c>
      <c r="C46" s="2">
        <v>3044</v>
      </c>
      <c r="D46" s="3">
        <f aca="true" t="shared" si="4" ref="D46:D51">C46/B46*100</f>
        <v>15.082747002279259</v>
      </c>
      <c r="E46" s="2">
        <v>19922</v>
      </c>
      <c r="F46" s="2">
        <v>2053</v>
      </c>
      <c r="G46" s="3">
        <f aca="true" t="shared" si="5" ref="G46:G51">F46/E46*100</f>
        <v>10.305190241943581</v>
      </c>
    </row>
    <row r="47" spans="1:7" ht="15">
      <c r="A47" s="24" t="s">
        <v>85</v>
      </c>
      <c r="B47" s="2">
        <v>20002</v>
      </c>
      <c r="C47" s="2">
        <v>2849</v>
      </c>
      <c r="D47" s="3">
        <f t="shared" si="4"/>
        <v>14.243575642435758</v>
      </c>
      <c r="E47" s="2">
        <v>19828</v>
      </c>
      <c r="F47" s="2">
        <v>1850</v>
      </c>
      <c r="G47" s="3">
        <f t="shared" si="5"/>
        <v>9.330240064555175</v>
      </c>
    </row>
    <row r="48" spans="1:7" ht="15">
      <c r="A48" s="24" t="s">
        <v>53</v>
      </c>
      <c r="B48" s="2">
        <v>19824</v>
      </c>
      <c r="C48" s="2">
        <v>2840</v>
      </c>
      <c r="D48" s="3">
        <f t="shared" si="4"/>
        <v>14.326069410815172</v>
      </c>
      <c r="E48" s="2">
        <v>19653</v>
      </c>
      <c r="F48" s="2">
        <v>1731</v>
      </c>
      <c r="G48" s="3">
        <f t="shared" si="5"/>
        <v>8.807815600671653</v>
      </c>
    </row>
    <row r="49" spans="1:7" ht="15">
      <c r="A49" s="24" t="s">
        <v>54</v>
      </c>
      <c r="B49" s="2">
        <v>19656</v>
      </c>
      <c r="C49" s="2">
        <v>2660</v>
      </c>
      <c r="D49" s="3">
        <f t="shared" si="4"/>
        <v>13.532763532763534</v>
      </c>
      <c r="E49" s="2">
        <v>19632</v>
      </c>
      <c r="F49" s="2">
        <v>1597</v>
      </c>
      <c r="G49" s="3">
        <f t="shared" si="5"/>
        <v>8.134678076609617</v>
      </c>
    </row>
    <row r="50" spans="1:7" ht="15">
      <c r="A50" s="24" t="s">
        <v>55</v>
      </c>
      <c r="B50" s="2">
        <v>19553</v>
      </c>
      <c r="C50" s="2">
        <v>2720</v>
      </c>
      <c r="D50" s="3">
        <f t="shared" si="4"/>
        <v>13.910908811947015</v>
      </c>
      <c r="E50" s="2">
        <v>19587</v>
      </c>
      <c r="F50" s="2">
        <v>1559</v>
      </c>
      <c r="G50" s="3">
        <f t="shared" si="5"/>
        <v>7.9593608005309635</v>
      </c>
    </row>
    <row r="51" spans="1:7" ht="15">
      <c r="A51" s="24" t="s">
        <v>56</v>
      </c>
      <c r="B51" s="2">
        <v>19543</v>
      </c>
      <c r="C51" s="2">
        <v>2631</v>
      </c>
      <c r="D51" s="3">
        <f t="shared" si="4"/>
        <v>13.462620887274216</v>
      </c>
      <c r="E51" s="2">
        <v>19659</v>
      </c>
      <c r="F51" s="2">
        <v>1375</v>
      </c>
      <c r="G51" s="3">
        <f t="shared" si="5"/>
        <v>6.994251996541025</v>
      </c>
    </row>
    <row r="52" spans="1:7" ht="15">
      <c r="A52" s="24" t="s">
        <v>57</v>
      </c>
      <c r="B52" s="2">
        <v>19220</v>
      </c>
      <c r="C52" s="2">
        <v>2610</v>
      </c>
      <c r="D52" s="6">
        <f aca="true" t="shared" si="6" ref="D52:D57">(C52/B52)*100</f>
        <v>13.579604578563995</v>
      </c>
      <c r="E52" s="2">
        <v>19428</v>
      </c>
      <c r="F52" s="2">
        <v>1618</v>
      </c>
      <c r="G52" s="3">
        <f aca="true" t="shared" si="7" ref="G52:G57">(F52/E52)*100</f>
        <v>8.328186123121268</v>
      </c>
    </row>
    <row r="53" spans="1:7" ht="15">
      <c r="A53" s="24" t="s">
        <v>58</v>
      </c>
      <c r="B53" s="2">
        <f>9262+10046</f>
        <v>19308</v>
      </c>
      <c r="C53" s="2">
        <v>2520</v>
      </c>
      <c r="D53" s="6">
        <f t="shared" si="6"/>
        <v>13.05158483530143</v>
      </c>
      <c r="E53" s="2">
        <f>9262+10265</f>
        <v>19527</v>
      </c>
      <c r="F53" s="2">
        <v>1583</v>
      </c>
      <c r="G53" s="3">
        <f t="shared" si="7"/>
        <v>8.106724023147436</v>
      </c>
    </row>
    <row r="54" spans="1:7" ht="15">
      <c r="A54" s="24" t="s">
        <v>59</v>
      </c>
      <c r="B54" s="2">
        <v>18563</v>
      </c>
      <c r="C54" s="2">
        <f>1503+737+64+83</f>
        <v>2387</v>
      </c>
      <c r="D54" s="6">
        <f t="shared" si="6"/>
        <v>12.858912891235253</v>
      </c>
      <c r="E54" s="2">
        <v>19222</v>
      </c>
      <c r="F54" s="2">
        <f>705+327+333+237</f>
        <v>1602</v>
      </c>
      <c r="G54" s="3">
        <f t="shared" si="7"/>
        <v>8.334200395380293</v>
      </c>
    </row>
    <row r="55" spans="1:7" ht="15">
      <c r="A55" s="24" t="s">
        <v>60</v>
      </c>
      <c r="B55" s="2">
        <f>9157+9767</f>
        <v>18924</v>
      </c>
      <c r="C55" s="2">
        <v>2636</v>
      </c>
      <c r="D55" s="6">
        <f t="shared" si="6"/>
        <v>13.929401817797507</v>
      </c>
      <c r="E55" s="2">
        <f>9482+10069</f>
        <v>19551</v>
      </c>
      <c r="F55" s="2">
        <v>1690</v>
      </c>
      <c r="G55" s="3">
        <f t="shared" si="7"/>
        <v>8.644059127410362</v>
      </c>
    </row>
    <row r="56" spans="1:7" ht="15">
      <c r="A56" s="24" t="s">
        <v>61</v>
      </c>
      <c r="B56" s="2">
        <f>9450+10076</f>
        <v>19526</v>
      </c>
      <c r="C56" s="2">
        <f>1847+998</f>
        <v>2845</v>
      </c>
      <c r="D56" s="6">
        <f t="shared" si="6"/>
        <v>14.570316501075489</v>
      </c>
      <c r="E56" s="2">
        <f>9546+10282</f>
        <v>19828</v>
      </c>
      <c r="F56" s="2">
        <f>1166+514</f>
        <v>1680</v>
      </c>
      <c r="G56" s="3">
        <f t="shared" si="7"/>
        <v>8.472866653217672</v>
      </c>
    </row>
    <row r="57" spans="1:7" ht="15">
      <c r="A57" s="24" t="s">
        <v>62</v>
      </c>
      <c r="B57" s="2">
        <v>20039</v>
      </c>
      <c r="C57" s="2">
        <v>2909</v>
      </c>
      <c r="D57" s="6">
        <f t="shared" si="6"/>
        <v>14.51669244972304</v>
      </c>
      <c r="E57" s="2">
        <v>20217</v>
      </c>
      <c r="F57" s="2">
        <v>1745</v>
      </c>
      <c r="G57" s="3">
        <f t="shared" si="7"/>
        <v>8.631349854083197</v>
      </c>
    </row>
    <row r="58" spans="1:7" ht="15">
      <c r="A58" s="24" t="s">
        <v>63</v>
      </c>
      <c r="B58" s="2">
        <v>20390</v>
      </c>
      <c r="C58" s="2">
        <v>3213</v>
      </c>
      <c r="D58" s="6">
        <v>16</v>
      </c>
      <c r="E58" s="2">
        <v>20528</v>
      </c>
      <c r="F58" s="2">
        <v>1810</v>
      </c>
      <c r="G58" s="3">
        <v>9</v>
      </c>
    </row>
    <row r="59" spans="1:7" ht="15">
      <c r="A59" s="24" t="s">
        <v>64</v>
      </c>
      <c r="B59" s="2">
        <v>20589</v>
      </c>
      <c r="C59" s="2">
        <v>3166</v>
      </c>
      <c r="D59" s="6">
        <f aca="true" t="shared" si="8" ref="D59:D71">(C59/B59)*100</f>
        <v>15.377143134683568</v>
      </c>
      <c r="E59" s="2">
        <v>20800</v>
      </c>
      <c r="F59" s="2">
        <v>1759</v>
      </c>
      <c r="G59" s="3">
        <f aca="true" t="shared" si="9" ref="G59:G71">(F59/E59)*100</f>
        <v>8.45673076923077</v>
      </c>
    </row>
    <row r="60" spans="1:7" ht="15">
      <c r="A60" s="24" t="s">
        <v>65</v>
      </c>
      <c r="B60" s="2">
        <v>20873</v>
      </c>
      <c r="C60" s="2">
        <v>3261</v>
      </c>
      <c r="D60" s="6">
        <f t="shared" si="8"/>
        <v>15.623053705744264</v>
      </c>
      <c r="E60" s="2">
        <v>21073</v>
      </c>
      <c r="F60" s="2">
        <v>1859</v>
      </c>
      <c r="G60" s="3">
        <f t="shared" si="9"/>
        <v>8.821714990746452</v>
      </c>
    </row>
    <row r="61" spans="1:7" ht="15">
      <c r="A61" s="24" t="s">
        <v>66</v>
      </c>
      <c r="B61" s="2">
        <v>20856</v>
      </c>
      <c r="C61" s="2">
        <v>3300</v>
      </c>
      <c r="D61" s="6">
        <f t="shared" si="8"/>
        <v>15.822784810126583</v>
      </c>
      <c r="E61" s="2">
        <v>21007</v>
      </c>
      <c r="F61" s="2">
        <v>1844</v>
      </c>
      <c r="G61" s="3">
        <f t="shared" si="9"/>
        <v>8.77802637216166</v>
      </c>
    </row>
    <row r="62" spans="1:7" ht="15">
      <c r="A62" s="24" t="s">
        <v>67</v>
      </c>
      <c r="B62" s="2">
        <v>21125</v>
      </c>
      <c r="C62" s="2">
        <v>3225</v>
      </c>
      <c r="D62" s="6">
        <f t="shared" si="8"/>
        <v>15.266272189349111</v>
      </c>
      <c r="E62" s="2">
        <v>21368</v>
      </c>
      <c r="F62" s="2">
        <v>1874</v>
      </c>
      <c r="G62" s="3">
        <f t="shared" si="9"/>
        <v>8.770123549232498</v>
      </c>
    </row>
    <row r="63" spans="1:7" ht="15">
      <c r="A63" s="24" t="s">
        <v>82</v>
      </c>
      <c r="B63" s="2">
        <v>21319</v>
      </c>
      <c r="C63" s="2">
        <v>3172</v>
      </c>
      <c r="D63" s="6">
        <f t="shared" si="8"/>
        <v>14.878746657910783</v>
      </c>
      <c r="E63" s="2">
        <v>21586</v>
      </c>
      <c r="F63" s="2">
        <v>1887</v>
      </c>
      <c r="G63" s="3">
        <f t="shared" si="9"/>
        <v>8.74177707773557</v>
      </c>
    </row>
    <row r="64" spans="1:7" ht="15">
      <c r="A64" s="24" t="s">
        <v>68</v>
      </c>
      <c r="B64" s="2">
        <v>21462</v>
      </c>
      <c r="C64" s="2">
        <v>3213</v>
      </c>
      <c r="D64" s="6">
        <f t="shared" si="8"/>
        <v>14.9706457925636</v>
      </c>
      <c r="E64" s="2">
        <v>21779</v>
      </c>
      <c r="F64" s="2">
        <v>1774</v>
      </c>
      <c r="G64" s="3">
        <f t="shared" si="9"/>
        <v>8.145461224114973</v>
      </c>
    </row>
    <row r="65" spans="1:7" ht="15">
      <c r="A65" s="24" t="s">
        <v>69</v>
      </c>
      <c r="B65" s="2">
        <v>21461</v>
      </c>
      <c r="C65" s="2">
        <v>3130</v>
      </c>
      <c r="D65" s="6">
        <f t="shared" si="8"/>
        <v>14.584595312427192</v>
      </c>
      <c r="E65" s="2">
        <v>21777</v>
      </c>
      <c r="F65" s="2">
        <v>1728</v>
      </c>
      <c r="G65" s="3">
        <f t="shared" si="9"/>
        <v>7.934977269596363</v>
      </c>
    </row>
    <row r="66" spans="1:7" ht="15">
      <c r="A66" s="24" t="s">
        <v>70</v>
      </c>
      <c r="B66" s="2">
        <f>10669+10651</f>
        <v>21320</v>
      </c>
      <c r="C66" s="2">
        <f>82+67+2034+1024</f>
        <v>3207</v>
      </c>
      <c r="D66" s="6">
        <f t="shared" si="8"/>
        <v>15.042213883677299</v>
      </c>
      <c r="E66" s="2">
        <f>10854+10795</f>
        <v>21649</v>
      </c>
      <c r="F66" s="2">
        <f>340+183+931+337</f>
        <v>1791</v>
      </c>
      <c r="G66" s="3">
        <f t="shared" si="9"/>
        <v>8.272899441082728</v>
      </c>
    </row>
    <row r="67" spans="1:7" ht="15">
      <c r="A67" s="24" t="s">
        <v>71</v>
      </c>
      <c r="B67" s="2">
        <f>10694+10448</f>
        <v>21142</v>
      </c>
      <c r="C67" s="2">
        <f>72+67+2007+925</f>
        <v>3071</v>
      </c>
      <c r="D67" s="6">
        <f t="shared" si="8"/>
        <v>14.52558887522467</v>
      </c>
      <c r="E67" s="2">
        <f>10942+10552</f>
        <v>21494</v>
      </c>
      <c r="F67" s="2">
        <f>318+173+835+329</f>
        <v>1655</v>
      </c>
      <c r="G67" s="3">
        <f t="shared" si="9"/>
        <v>7.699823206476227</v>
      </c>
    </row>
    <row r="68" spans="1:7" ht="15">
      <c r="A68" s="24" t="s">
        <v>72</v>
      </c>
      <c r="B68" s="2">
        <v>20956</v>
      </c>
      <c r="C68" s="2">
        <v>2981</v>
      </c>
      <c r="D68" s="6">
        <f t="shared" si="8"/>
        <v>14.225042947127314</v>
      </c>
      <c r="E68" s="2">
        <v>21097</v>
      </c>
      <c r="F68" s="2">
        <v>1686</v>
      </c>
      <c r="G68" s="3">
        <f t="shared" si="9"/>
        <v>7.99165758164668</v>
      </c>
    </row>
    <row r="69" spans="1:7" ht="15">
      <c r="A69" s="24" t="s">
        <v>73</v>
      </c>
      <c r="B69" s="2">
        <f>10420+9764</f>
        <v>20184</v>
      </c>
      <c r="C69" s="2">
        <f>94+54+1727+810</f>
        <v>2685</v>
      </c>
      <c r="D69" s="6">
        <f t="shared" si="8"/>
        <v>13.302615933412604</v>
      </c>
      <c r="E69" s="2">
        <f>10686+9987</f>
        <v>20673</v>
      </c>
      <c r="F69" s="2">
        <f>330+180+838+313</f>
        <v>1661</v>
      </c>
      <c r="G69" s="3">
        <f t="shared" si="9"/>
        <v>8.034634547477387</v>
      </c>
    </row>
    <row r="70" spans="1:7" ht="15">
      <c r="A70" s="24" t="s">
        <v>74</v>
      </c>
      <c r="B70" s="2">
        <v>19876</v>
      </c>
      <c r="C70" s="2">
        <v>2626</v>
      </c>
      <c r="D70" s="6">
        <f t="shared" si="8"/>
        <v>13.211913865969008</v>
      </c>
      <c r="E70" s="2">
        <v>20297</v>
      </c>
      <c r="F70" s="2">
        <v>1548</v>
      </c>
      <c r="G70" s="3">
        <f t="shared" si="9"/>
        <v>7.626742868404198</v>
      </c>
    </row>
    <row r="71" spans="1:7" ht="15">
      <c r="A71" s="24" t="s">
        <v>75</v>
      </c>
      <c r="B71" s="2">
        <f>10221+9217</f>
        <v>19438</v>
      </c>
      <c r="C71" s="2">
        <f>87+54+1770+753</f>
        <v>2664</v>
      </c>
      <c r="D71" s="6">
        <f t="shared" si="8"/>
        <v>13.70511369482457</v>
      </c>
      <c r="E71" s="2">
        <f>10416+9487</f>
        <v>19903</v>
      </c>
      <c r="F71" s="2">
        <f>276+185+759+300</f>
        <v>1520</v>
      </c>
      <c r="G71" s="3">
        <f t="shared" si="9"/>
        <v>7.637039642264985</v>
      </c>
    </row>
    <row r="72" spans="1:7" ht="15">
      <c r="A72" s="24" t="s">
        <v>76</v>
      </c>
      <c r="B72" s="2">
        <f>9968+9122</f>
        <v>19090</v>
      </c>
      <c r="C72" s="5" t="s">
        <v>5</v>
      </c>
      <c r="D72" s="7" t="s">
        <v>5</v>
      </c>
      <c r="E72" s="2">
        <f>10224+9390</f>
        <v>19614</v>
      </c>
      <c r="F72" s="5" t="s">
        <v>5</v>
      </c>
      <c r="G72" s="4" t="s">
        <v>5</v>
      </c>
    </row>
    <row r="73" spans="1:7" ht="15">
      <c r="A73" s="24" t="s">
        <v>77</v>
      </c>
      <c r="B73" s="2">
        <f>9713+8912</f>
        <v>18625</v>
      </c>
      <c r="C73" s="5" t="s">
        <v>5</v>
      </c>
      <c r="D73" s="7" t="s">
        <v>5</v>
      </c>
      <c r="E73" s="2">
        <f>9978+9225</f>
        <v>19203</v>
      </c>
      <c r="F73" s="5" t="s">
        <v>5</v>
      </c>
      <c r="G73" s="4" t="s">
        <v>5</v>
      </c>
    </row>
    <row r="74" spans="1:7" ht="15">
      <c r="A74" s="24" t="s">
        <v>78</v>
      </c>
      <c r="B74" s="2">
        <v>18107</v>
      </c>
      <c r="C74" s="2">
        <v>1894</v>
      </c>
      <c r="D74" s="6">
        <f>(C74/B74)*100</f>
        <v>10.460043077262938</v>
      </c>
      <c r="E74" s="2">
        <v>18689</v>
      </c>
      <c r="F74" s="2">
        <v>1300</v>
      </c>
      <c r="G74" s="3">
        <f>(F74/E74)*100</f>
        <v>6.9559634009310285</v>
      </c>
    </row>
    <row r="75" spans="1:7" ht="15">
      <c r="A75" s="24" t="s">
        <v>79</v>
      </c>
      <c r="B75" s="2">
        <v>11929</v>
      </c>
      <c r="C75" s="2">
        <v>1129</v>
      </c>
      <c r="D75" s="6">
        <f>(C75/B75)*100</f>
        <v>9.464330622851874</v>
      </c>
      <c r="E75" s="2">
        <v>12637</v>
      </c>
      <c r="F75" s="2">
        <v>829</v>
      </c>
      <c r="G75" s="3">
        <f>(F75/E75)*100</f>
        <v>6.5601012898631</v>
      </c>
    </row>
    <row r="76" spans="1:7" ht="15">
      <c r="A76" s="24" t="s">
        <v>80</v>
      </c>
      <c r="B76" s="2">
        <v>10896</v>
      </c>
      <c r="C76" s="2">
        <v>1185</v>
      </c>
      <c r="D76" s="6">
        <f>(C76/B76)*100</f>
        <v>10.875550660792952</v>
      </c>
      <c r="E76" s="2">
        <v>11587</v>
      </c>
      <c r="F76" s="2">
        <v>853</v>
      </c>
      <c r="G76" s="3">
        <f>(F76/E76)*100</f>
        <v>7.361698455165272</v>
      </c>
    </row>
    <row r="77" spans="1:7" ht="15">
      <c r="A77" s="10"/>
      <c r="B77" s="10"/>
      <c r="C77" s="10"/>
      <c r="D77" s="10"/>
      <c r="E77" s="10"/>
      <c r="F77" s="10"/>
      <c r="G77" s="10"/>
    </row>
    <row r="78" spans="1:7" ht="15">
      <c r="A78" s="23" t="s">
        <v>22</v>
      </c>
      <c r="B78" s="22"/>
      <c r="C78" s="22"/>
      <c r="D78" s="22"/>
      <c r="E78" s="22"/>
      <c r="F78" s="22"/>
      <c r="G78" s="22"/>
    </row>
    <row r="79" ht="15">
      <c r="A79" s="8" t="s">
        <v>18</v>
      </c>
    </row>
    <row r="80" ht="15">
      <c r="A80" s="8" t="s">
        <v>17</v>
      </c>
    </row>
    <row r="82" ht="15">
      <c r="A82" s="1" t="s">
        <v>6</v>
      </c>
    </row>
    <row r="84" ht="15">
      <c r="A84" s="16" t="s">
        <v>14</v>
      </c>
    </row>
    <row r="85" ht="15">
      <c r="A85" s="16" t="s">
        <v>88</v>
      </c>
    </row>
    <row r="87" ht="15">
      <c r="A87" s="1" t="s">
        <v>7</v>
      </c>
    </row>
    <row r="88" ht="15">
      <c r="A88" s="1" t="s">
        <v>8</v>
      </c>
    </row>
    <row r="89" ht="15">
      <c r="A89" s="1" t="s">
        <v>9</v>
      </c>
    </row>
    <row r="90" ht="15">
      <c r="A90" s="1" t="s">
        <v>10</v>
      </c>
    </row>
    <row r="92" ht="15">
      <c r="A92" s="1" t="s">
        <v>11</v>
      </c>
    </row>
    <row r="93" ht="15">
      <c r="A93" s="1" t="s">
        <v>12</v>
      </c>
    </row>
    <row r="94" ht="15">
      <c r="A94" s="8" t="s">
        <v>13</v>
      </c>
    </row>
    <row r="96" ht="15">
      <c r="A96" s="8" t="s">
        <v>89</v>
      </c>
    </row>
  </sheetData>
  <mergeCells count="2">
    <mergeCell ref="B7:D7"/>
    <mergeCell ref="E7:G7"/>
  </mergeCells>
  <printOptions/>
  <pageMargins left="0.62" right="0.6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2008-07-02T20:04:59Z</cp:lastPrinted>
  <dcterms:created xsi:type="dcterms:W3CDTF">2003-03-20T17:38:16Z</dcterms:created>
  <dcterms:modified xsi:type="dcterms:W3CDTF">2009-01-06T13:44:26Z</dcterms:modified>
  <cp:category/>
  <cp:version/>
  <cp:contentType/>
  <cp:contentStatus/>
</cp:coreProperties>
</file>